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f05fe52a220e02/Desktop/my class work/Assignment1_Excel/"/>
    </mc:Choice>
  </mc:AlternateContent>
  <xr:revisionPtr revIDLastSave="741" documentId="13_ncr:40009_{11C9D2FE-BDF6-5C46-B9DE-A4DF0C4A6734}" xr6:coauthVersionLast="47" xr6:coauthVersionMax="47" xr10:uidLastSave="{75D5176C-3095-46A3-9420-D0C944762C12}"/>
  <bookViews>
    <workbookView xWindow="-108" yWindow="-108" windowWidth="23256" windowHeight="12456" activeTab="5" xr2:uid="{00000000-000D-0000-FFFF-FFFF00000000}"/>
  </bookViews>
  <sheets>
    <sheet name="Crowdfunding" sheetId="1" r:id="rId1"/>
    <sheet name="Category" sheetId="2" r:id="rId2"/>
    <sheet name="Sub Category" sheetId="4" r:id="rId3"/>
    <sheet name="Pivot Of Date Created" sheetId="6" r:id="rId4"/>
    <sheet name="8 Column" sheetId="7" r:id="rId5"/>
    <sheet name="Backers Count" sheetId="10" r:id="rId6"/>
  </sheets>
  <definedNames>
    <definedName name="_xlnm._FilterDatabase" localSheetId="5" hidden="1">'Backers Count'!$D$1:$D$1052</definedName>
    <definedName name="_xlnm._FilterDatabase" localSheetId="0" hidden="1">Crowdfunding!$M$1:$M$1005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0" l="1"/>
  <c r="J7" i="10"/>
  <c r="H7" i="10"/>
  <c r="J6" i="10"/>
  <c r="J5" i="10"/>
  <c r="H5" i="10"/>
  <c r="J4" i="10"/>
  <c r="H4" i="10"/>
  <c r="J3" i="10"/>
  <c r="H3" i="10"/>
  <c r="J2" i="10"/>
  <c r="H2" i="10"/>
  <c r="D1052" i="10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D2" i="7"/>
  <c r="D13" i="7"/>
  <c r="D12" i="7"/>
  <c r="D11" i="7"/>
  <c r="D10" i="7"/>
  <c r="D9" i="7"/>
  <c r="D8" i="7"/>
  <c r="D7" i="7"/>
  <c r="D6" i="7"/>
  <c r="D5" i="7"/>
  <c r="D4" i="7"/>
  <c r="D3" i="7"/>
  <c r="C13" i="7"/>
  <c r="C12" i="7"/>
  <c r="C11" i="7"/>
  <c r="C10" i="7"/>
  <c r="C9" i="7"/>
  <c r="C8" i="7"/>
  <c r="C7" i="7"/>
  <c r="C6" i="7"/>
  <c r="B6" i="7"/>
  <c r="C5" i="7"/>
  <c r="C4" i="7"/>
  <c r="C3" i="7"/>
  <c r="C2" i="7"/>
  <c r="B13" i="7"/>
  <c r="B12" i="7"/>
  <c r="B11" i="7"/>
  <c r="B10" i="7"/>
  <c r="B9" i="7"/>
  <c r="B8" i="7"/>
  <c r="B7" i="7"/>
  <c r="U9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U3" i="1" s="1"/>
  <c r="S4" i="1"/>
  <c r="U4" i="1" s="1"/>
  <c r="S5" i="1"/>
  <c r="U5" i="1" s="1"/>
  <c r="S6" i="1"/>
  <c r="U6" i="1" s="1"/>
  <c r="S7" i="1"/>
  <c r="U7" i="1" s="1"/>
  <c r="S8" i="1"/>
  <c r="U8" i="1" s="1"/>
  <c r="S9" i="1"/>
  <c r="U9" i="1" s="1"/>
  <c r="S10" i="1"/>
  <c r="U10" i="1" s="1"/>
  <c r="S11" i="1"/>
  <c r="U11" i="1" s="1"/>
  <c r="S12" i="1"/>
  <c r="U12" i="1" s="1"/>
  <c r="S13" i="1"/>
  <c r="U13" i="1" s="1"/>
  <c r="S14" i="1"/>
  <c r="U14" i="1" s="1"/>
  <c r="S15" i="1"/>
  <c r="U15" i="1" s="1"/>
  <c r="S16" i="1"/>
  <c r="U16" i="1" s="1"/>
  <c r="S17" i="1"/>
  <c r="U17" i="1" s="1"/>
  <c r="S18" i="1"/>
  <c r="U18" i="1" s="1"/>
  <c r="S19" i="1"/>
  <c r="U19" i="1" s="1"/>
  <c r="S20" i="1"/>
  <c r="U20" i="1" s="1"/>
  <c r="S21" i="1"/>
  <c r="U21" i="1" s="1"/>
  <c r="S22" i="1"/>
  <c r="U22" i="1" s="1"/>
  <c r="S23" i="1"/>
  <c r="U23" i="1" s="1"/>
  <c r="S24" i="1"/>
  <c r="U24" i="1" s="1"/>
  <c r="S25" i="1"/>
  <c r="U25" i="1" s="1"/>
  <c r="S26" i="1"/>
  <c r="U26" i="1" s="1"/>
  <c r="S27" i="1"/>
  <c r="U27" i="1" s="1"/>
  <c r="S28" i="1"/>
  <c r="U28" i="1" s="1"/>
  <c r="S29" i="1"/>
  <c r="U29" i="1" s="1"/>
  <c r="S30" i="1"/>
  <c r="U30" i="1" s="1"/>
  <c r="S31" i="1"/>
  <c r="U31" i="1" s="1"/>
  <c r="S32" i="1"/>
  <c r="U32" i="1" s="1"/>
  <c r="S33" i="1"/>
  <c r="U33" i="1" s="1"/>
  <c r="S34" i="1"/>
  <c r="U34" i="1" s="1"/>
  <c r="S35" i="1"/>
  <c r="U35" i="1" s="1"/>
  <c r="S36" i="1"/>
  <c r="U36" i="1" s="1"/>
  <c r="S37" i="1"/>
  <c r="U37" i="1" s="1"/>
  <c r="S38" i="1"/>
  <c r="U38" i="1" s="1"/>
  <c r="S39" i="1"/>
  <c r="U39" i="1" s="1"/>
  <c r="S40" i="1"/>
  <c r="U40" i="1" s="1"/>
  <c r="S41" i="1"/>
  <c r="U41" i="1" s="1"/>
  <c r="S42" i="1"/>
  <c r="U42" i="1" s="1"/>
  <c r="S43" i="1"/>
  <c r="U43" i="1" s="1"/>
  <c r="S44" i="1"/>
  <c r="U44" i="1" s="1"/>
  <c r="S45" i="1"/>
  <c r="U45" i="1" s="1"/>
  <c r="S46" i="1"/>
  <c r="U46" i="1" s="1"/>
  <c r="S47" i="1"/>
  <c r="U47" i="1" s="1"/>
  <c r="S48" i="1"/>
  <c r="U48" i="1" s="1"/>
  <c r="S49" i="1"/>
  <c r="U49" i="1" s="1"/>
  <c r="S50" i="1"/>
  <c r="U50" i="1" s="1"/>
  <c r="S51" i="1"/>
  <c r="U51" i="1" s="1"/>
  <c r="S52" i="1"/>
  <c r="U52" i="1" s="1"/>
  <c r="S53" i="1"/>
  <c r="U53" i="1" s="1"/>
  <c r="S54" i="1"/>
  <c r="U54" i="1" s="1"/>
  <c r="S55" i="1"/>
  <c r="U55" i="1" s="1"/>
  <c r="S56" i="1"/>
  <c r="U56" i="1" s="1"/>
  <c r="S57" i="1"/>
  <c r="U57" i="1" s="1"/>
  <c r="S58" i="1"/>
  <c r="U58" i="1" s="1"/>
  <c r="S59" i="1"/>
  <c r="U59" i="1" s="1"/>
  <c r="S60" i="1"/>
  <c r="U60" i="1" s="1"/>
  <c r="S61" i="1"/>
  <c r="U61" i="1" s="1"/>
  <c r="S62" i="1"/>
  <c r="U62" i="1" s="1"/>
  <c r="S63" i="1"/>
  <c r="U63" i="1" s="1"/>
  <c r="S64" i="1"/>
  <c r="U64" i="1" s="1"/>
  <c r="S65" i="1"/>
  <c r="U65" i="1" s="1"/>
  <c r="S66" i="1"/>
  <c r="U66" i="1" s="1"/>
  <c r="S67" i="1"/>
  <c r="U67" i="1" s="1"/>
  <c r="S68" i="1"/>
  <c r="U68" i="1" s="1"/>
  <c r="S69" i="1"/>
  <c r="U69" i="1" s="1"/>
  <c r="S70" i="1"/>
  <c r="U70" i="1" s="1"/>
  <c r="S71" i="1"/>
  <c r="U71" i="1" s="1"/>
  <c r="S72" i="1"/>
  <c r="U72" i="1" s="1"/>
  <c r="S73" i="1"/>
  <c r="U73" i="1" s="1"/>
  <c r="S74" i="1"/>
  <c r="U74" i="1" s="1"/>
  <c r="S75" i="1"/>
  <c r="U75" i="1" s="1"/>
  <c r="S76" i="1"/>
  <c r="U76" i="1" s="1"/>
  <c r="S77" i="1"/>
  <c r="U77" i="1" s="1"/>
  <c r="S78" i="1"/>
  <c r="U78" i="1" s="1"/>
  <c r="S79" i="1"/>
  <c r="U79" i="1" s="1"/>
  <c r="S80" i="1"/>
  <c r="U80" i="1" s="1"/>
  <c r="S81" i="1"/>
  <c r="U81" i="1" s="1"/>
  <c r="S82" i="1"/>
  <c r="U82" i="1" s="1"/>
  <c r="S83" i="1"/>
  <c r="U83" i="1" s="1"/>
  <c r="S84" i="1"/>
  <c r="U84" i="1" s="1"/>
  <c r="S85" i="1"/>
  <c r="U85" i="1" s="1"/>
  <c r="S86" i="1"/>
  <c r="U86" i="1" s="1"/>
  <c r="S87" i="1"/>
  <c r="U87" i="1" s="1"/>
  <c r="S88" i="1"/>
  <c r="U88" i="1" s="1"/>
  <c r="S89" i="1"/>
  <c r="U89" i="1" s="1"/>
  <c r="S90" i="1"/>
  <c r="U90" i="1" s="1"/>
  <c r="S91" i="1"/>
  <c r="U91" i="1" s="1"/>
  <c r="S92" i="1"/>
  <c r="U92" i="1" s="1"/>
  <c r="S93" i="1"/>
  <c r="S94" i="1"/>
  <c r="U94" i="1" s="1"/>
  <c r="S95" i="1"/>
  <c r="U95" i="1" s="1"/>
  <c r="S96" i="1"/>
  <c r="U96" i="1" s="1"/>
  <c r="S97" i="1"/>
  <c r="U97" i="1" s="1"/>
  <c r="S98" i="1"/>
  <c r="U98" i="1" s="1"/>
  <c r="S99" i="1"/>
  <c r="U99" i="1" s="1"/>
  <c r="S100" i="1"/>
  <c r="U100" i="1" s="1"/>
  <c r="S101" i="1"/>
  <c r="U101" i="1" s="1"/>
  <c r="S102" i="1"/>
  <c r="U102" i="1" s="1"/>
  <c r="S103" i="1"/>
  <c r="U103" i="1" s="1"/>
  <c r="S104" i="1"/>
  <c r="U104" i="1" s="1"/>
  <c r="S105" i="1"/>
  <c r="U105" i="1" s="1"/>
  <c r="S106" i="1"/>
  <c r="U106" i="1" s="1"/>
  <c r="S107" i="1"/>
  <c r="U107" i="1" s="1"/>
  <c r="S108" i="1"/>
  <c r="U108" i="1" s="1"/>
  <c r="S109" i="1"/>
  <c r="U109" i="1" s="1"/>
  <c r="S110" i="1"/>
  <c r="U110" i="1" s="1"/>
  <c r="S111" i="1"/>
  <c r="U111" i="1" s="1"/>
  <c r="S112" i="1"/>
  <c r="U112" i="1" s="1"/>
  <c r="S113" i="1"/>
  <c r="U113" i="1" s="1"/>
  <c r="S114" i="1"/>
  <c r="U114" i="1" s="1"/>
  <c r="S115" i="1"/>
  <c r="U115" i="1" s="1"/>
  <c r="S116" i="1"/>
  <c r="U116" i="1" s="1"/>
  <c r="S117" i="1"/>
  <c r="U117" i="1" s="1"/>
  <c r="S118" i="1"/>
  <c r="U118" i="1" s="1"/>
  <c r="S119" i="1"/>
  <c r="U119" i="1" s="1"/>
  <c r="S120" i="1"/>
  <c r="U120" i="1" s="1"/>
  <c r="S121" i="1"/>
  <c r="U121" i="1" s="1"/>
  <c r="S122" i="1"/>
  <c r="U122" i="1" s="1"/>
  <c r="S123" i="1"/>
  <c r="U123" i="1" s="1"/>
  <c r="S124" i="1"/>
  <c r="U124" i="1" s="1"/>
  <c r="S125" i="1"/>
  <c r="U125" i="1" s="1"/>
  <c r="S126" i="1"/>
  <c r="U126" i="1" s="1"/>
  <c r="S127" i="1"/>
  <c r="U127" i="1" s="1"/>
  <c r="S128" i="1"/>
  <c r="U128" i="1" s="1"/>
  <c r="S129" i="1"/>
  <c r="U129" i="1" s="1"/>
  <c r="S130" i="1"/>
  <c r="U130" i="1" s="1"/>
  <c r="S131" i="1"/>
  <c r="U131" i="1" s="1"/>
  <c r="S132" i="1"/>
  <c r="U132" i="1" s="1"/>
  <c r="S133" i="1"/>
  <c r="U133" i="1" s="1"/>
  <c r="S134" i="1"/>
  <c r="U134" i="1" s="1"/>
  <c r="S135" i="1"/>
  <c r="U135" i="1" s="1"/>
  <c r="S136" i="1"/>
  <c r="U136" i="1" s="1"/>
  <c r="S137" i="1"/>
  <c r="U137" i="1" s="1"/>
  <c r="S138" i="1"/>
  <c r="U138" i="1" s="1"/>
  <c r="S139" i="1"/>
  <c r="U139" i="1" s="1"/>
  <c r="S140" i="1"/>
  <c r="U140" i="1" s="1"/>
  <c r="S141" i="1"/>
  <c r="U141" i="1" s="1"/>
  <c r="S142" i="1"/>
  <c r="U142" i="1" s="1"/>
  <c r="S143" i="1"/>
  <c r="U143" i="1" s="1"/>
  <c r="S144" i="1"/>
  <c r="U144" i="1" s="1"/>
  <c r="S145" i="1"/>
  <c r="U145" i="1" s="1"/>
  <c r="S146" i="1"/>
  <c r="U146" i="1" s="1"/>
  <c r="S147" i="1"/>
  <c r="U147" i="1" s="1"/>
  <c r="S148" i="1"/>
  <c r="U148" i="1" s="1"/>
  <c r="S149" i="1"/>
  <c r="U149" i="1" s="1"/>
  <c r="S150" i="1"/>
  <c r="U150" i="1" s="1"/>
  <c r="S151" i="1"/>
  <c r="U151" i="1" s="1"/>
  <c r="S152" i="1"/>
  <c r="U152" i="1" s="1"/>
  <c r="S153" i="1"/>
  <c r="U153" i="1" s="1"/>
  <c r="S154" i="1"/>
  <c r="U154" i="1" s="1"/>
  <c r="S155" i="1"/>
  <c r="U155" i="1" s="1"/>
  <c r="S156" i="1"/>
  <c r="U156" i="1" s="1"/>
  <c r="S157" i="1"/>
  <c r="U157" i="1" s="1"/>
  <c r="S158" i="1"/>
  <c r="U158" i="1" s="1"/>
  <c r="S159" i="1"/>
  <c r="U159" i="1" s="1"/>
  <c r="S160" i="1"/>
  <c r="U160" i="1" s="1"/>
  <c r="S161" i="1"/>
  <c r="U161" i="1" s="1"/>
  <c r="S162" i="1"/>
  <c r="U162" i="1" s="1"/>
  <c r="S163" i="1"/>
  <c r="U163" i="1" s="1"/>
  <c r="S164" i="1"/>
  <c r="U164" i="1" s="1"/>
  <c r="S165" i="1"/>
  <c r="U165" i="1" s="1"/>
  <c r="S166" i="1"/>
  <c r="U166" i="1" s="1"/>
  <c r="S167" i="1"/>
  <c r="U167" i="1" s="1"/>
  <c r="S168" i="1"/>
  <c r="U168" i="1" s="1"/>
  <c r="S169" i="1"/>
  <c r="U169" i="1" s="1"/>
  <c r="S170" i="1"/>
  <c r="U170" i="1" s="1"/>
  <c r="S171" i="1"/>
  <c r="U171" i="1" s="1"/>
  <c r="S172" i="1"/>
  <c r="U172" i="1" s="1"/>
  <c r="S173" i="1"/>
  <c r="U173" i="1" s="1"/>
  <c r="S174" i="1"/>
  <c r="U174" i="1" s="1"/>
  <c r="S175" i="1"/>
  <c r="U175" i="1" s="1"/>
  <c r="S176" i="1"/>
  <c r="U176" i="1" s="1"/>
  <c r="S177" i="1"/>
  <c r="U177" i="1" s="1"/>
  <c r="S178" i="1"/>
  <c r="U178" i="1" s="1"/>
  <c r="S179" i="1"/>
  <c r="U179" i="1" s="1"/>
  <c r="S180" i="1"/>
  <c r="U180" i="1" s="1"/>
  <c r="S181" i="1"/>
  <c r="U181" i="1" s="1"/>
  <c r="S182" i="1"/>
  <c r="U182" i="1" s="1"/>
  <c r="S183" i="1"/>
  <c r="U183" i="1" s="1"/>
  <c r="S184" i="1"/>
  <c r="U184" i="1" s="1"/>
  <c r="S185" i="1"/>
  <c r="U185" i="1" s="1"/>
  <c r="S186" i="1"/>
  <c r="U186" i="1" s="1"/>
  <c r="S187" i="1"/>
  <c r="U187" i="1" s="1"/>
  <c r="S188" i="1"/>
  <c r="U188" i="1" s="1"/>
  <c r="S189" i="1"/>
  <c r="U189" i="1" s="1"/>
  <c r="S190" i="1"/>
  <c r="U190" i="1" s="1"/>
  <c r="S191" i="1"/>
  <c r="U191" i="1" s="1"/>
  <c r="S192" i="1"/>
  <c r="U192" i="1" s="1"/>
  <c r="S193" i="1"/>
  <c r="U193" i="1" s="1"/>
  <c r="S194" i="1"/>
  <c r="U194" i="1" s="1"/>
  <c r="S195" i="1"/>
  <c r="U195" i="1" s="1"/>
  <c r="S196" i="1"/>
  <c r="U196" i="1" s="1"/>
  <c r="S197" i="1"/>
  <c r="U197" i="1" s="1"/>
  <c r="S198" i="1"/>
  <c r="U198" i="1" s="1"/>
  <c r="S199" i="1"/>
  <c r="U199" i="1" s="1"/>
  <c r="S200" i="1"/>
  <c r="U200" i="1" s="1"/>
  <c r="S201" i="1"/>
  <c r="U201" i="1" s="1"/>
  <c r="S202" i="1"/>
  <c r="U202" i="1" s="1"/>
  <c r="S203" i="1"/>
  <c r="U203" i="1" s="1"/>
  <c r="S204" i="1"/>
  <c r="U204" i="1" s="1"/>
  <c r="S205" i="1"/>
  <c r="U205" i="1" s="1"/>
  <c r="S206" i="1"/>
  <c r="U206" i="1" s="1"/>
  <c r="S207" i="1"/>
  <c r="U207" i="1" s="1"/>
  <c r="S208" i="1"/>
  <c r="U208" i="1" s="1"/>
  <c r="S209" i="1"/>
  <c r="U209" i="1" s="1"/>
  <c r="S210" i="1"/>
  <c r="U210" i="1" s="1"/>
  <c r="S211" i="1"/>
  <c r="U211" i="1" s="1"/>
  <c r="S212" i="1"/>
  <c r="U212" i="1" s="1"/>
  <c r="S213" i="1"/>
  <c r="U213" i="1" s="1"/>
  <c r="S214" i="1"/>
  <c r="U214" i="1" s="1"/>
  <c r="S215" i="1"/>
  <c r="U215" i="1" s="1"/>
  <c r="S216" i="1"/>
  <c r="U216" i="1" s="1"/>
  <c r="S217" i="1"/>
  <c r="U217" i="1" s="1"/>
  <c r="S218" i="1"/>
  <c r="U218" i="1" s="1"/>
  <c r="S219" i="1"/>
  <c r="U219" i="1" s="1"/>
  <c r="S220" i="1"/>
  <c r="U220" i="1" s="1"/>
  <c r="S221" i="1"/>
  <c r="U221" i="1" s="1"/>
  <c r="S222" i="1"/>
  <c r="U222" i="1" s="1"/>
  <c r="S223" i="1"/>
  <c r="U223" i="1" s="1"/>
  <c r="S224" i="1"/>
  <c r="U224" i="1" s="1"/>
  <c r="S225" i="1"/>
  <c r="U225" i="1" s="1"/>
  <c r="S226" i="1"/>
  <c r="U226" i="1" s="1"/>
  <c r="S227" i="1"/>
  <c r="U227" i="1" s="1"/>
  <c r="S228" i="1"/>
  <c r="U228" i="1" s="1"/>
  <c r="S229" i="1"/>
  <c r="U229" i="1" s="1"/>
  <c r="S230" i="1"/>
  <c r="U230" i="1" s="1"/>
  <c r="S231" i="1"/>
  <c r="U231" i="1" s="1"/>
  <c r="S232" i="1"/>
  <c r="U232" i="1" s="1"/>
  <c r="S233" i="1"/>
  <c r="U233" i="1" s="1"/>
  <c r="S234" i="1"/>
  <c r="U234" i="1" s="1"/>
  <c r="S235" i="1"/>
  <c r="U235" i="1" s="1"/>
  <c r="S236" i="1"/>
  <c r="U236" i="1" s="1"/>
  <c r="S237" i="1"/>
  <c r="U237" i="1" s="1"/>
  <c r="S238" i="1"/>
  <c r="U238" i="1" s="1"/>
  <c r="S239" i="1"/>
  <c r="U239" i="1" s="1"/>
  <c r="S240" i="1"/>
  <c r="U240" i="1" s="1"/>
  <c r="S241" i="1"/>
  <c r="U241" i="1" s="1"/>
  <c r="S242" i="1"/>
  <c r="U242" i="1" s="1"/>
  <c r="S243" i="1"/>
  <c r="U243" i="1" s="1"/>
  <c r="S244" i="1"/>
  <c r="U244" i="1" s="1"/>
  <c r="S245" i="1"/>
  <c r="U245" i="1" s="1"/>
  <c r="S246" i="1"/>
  <c r="U246" i="1" s="1"/>
  <c r="S247" i="1"/>
  <c r="U247" i="1" s="1"/>
  <c r="S248" i="1"/>
  <c r="U248" i="1" s="1"/>
  <c r="S249" i="1"/>
  <c r="U249" i="1" s="1"/>
  <c r="S250" i="1"/>
  <c r="U250" i="1" s="1"/>
  <c r="S251" i="1"/>
  <c r="U251" i="1" s="1"/>
  <c r="S252" i="1"/>
  <c r="U252" i="1" s="1"/>
  <c r="S253" i="1"/>
  <c r="U253" i="1" s="1"/>
  <c r="S254" i="1"/>
  <c r="U254" i="1" s="1"/>
  <c r="S255" i="1"/>
  <c r="U255" i="1" s="1"/>
  <c r="S256" i="1"/>
  <c r="U256" i="1" s="1"/>
  <c r="S257" i="1"/>
  <c r="U257" i="1" s="1"/>
  <c r="S258" i="1"/>
  <c r="U258" i="1" s="1"/>
  <c r="S259" i="1"/>
  <c r="U259" i="1" s="1"/>
  <c r="S260" i="1"/>
  <c r="U260" i="1" s="1"/>
  <c r="S261" i="1"/>
  <c r="U261" i="1" s="1"/>
  <c r="S262" i="1"/>
  <c r="U262" i="1" s="1"/>
  <c r="S263" i="1"/>
  <c r="U263" i="1" s="1"/>
  <c r="S264" i="1"/>
  <c r="U264" i="1" s="1"/>
  <c r="S265" i="1"/>
  <c r="U265" i="1" s="1"/>
  <c r="S266" i="1"/>
  <c r="U266" i="1" s="1"/>
  <c r="S267" i="1"/>
  <c r="U267" i="1" s="1"/>
  <c r="S268" i="1"/>
  <c r="U268" i="1" s="1"/>
  <c r="S269" i="1"/>
  <c r="U269" i="1" s="1"/>
  <c r="S270" i="1"/>
  <c r="U270" i="1" s="1"/>
  <c r="S271" i="1"/>
  <c r="U271" i="1" s="1"/>
  <c r="S272" i="1"/>
  <c r="U272" i="1" s="1"/>
  <c r="S273" i="1"/>
  <c r="U273" i="1" s="1"/>
  <c r="S274" i="1"/>
  <c r="U274" i="1" s="1"/>
  <c r="S275" i="1"/>
  <c r="U275" i="1" s="1"/>
  <c r="S276" i="1"/>
  <c r="U276" i="1" s="1"/>
  <c r="S277" i="1"/>
  <c r="U277" i="1" s="1"/>
  <c r="S278" i="1"/>
  <c r="U278" i="1" s="1"/>
  <c r="S279" i="1"/>
  <c r="U279" i="1" s="1"/>
  <c r="S280" i="1"/>
  <c r="U280" i="1" s="1"/>
  <c r="S281" i="1"/>
  <c r="U281" i="1" s="1"/>
  <c r="S282" i="1"/>
  <c r="U282" i="1" s="1"/>
  <c r="S283" i="1"/>
  <c r="U283" i="1" s="1"/>
  <c r="S284" i="1"/>
  <c r="U284" i="1" s="1"/>
  <c r="S285" i="1"/>
  <c r="U285" i="1" s="1"/>
  <c r="S286" i="1"/>
  <c r="U286" i="1" s="1"/>
  <c r="S287" i="1"/>
  <c r="U287" i="1" s="1"/>
  <c r="S288" i="1"/>
  <c r="U288" i="1" s="1"/>
  <c r="S289" i="1"/>
  <c r="U289" i="1" s="1"/>
  <c r="S290" i="1"/>
  <c r="U290" i="1" s="1"/>
  <c r="S291" i="1"/>
  <c r="U291" i="1" s="1"/>
  <c r="S292" i="1"/>
  <c r="U292" i="1" s="1"/>
  <c r="S293" i="1"/>
  <c r="U293" i="1" s="1"/>
  <c r="S294" i="1"/>
  <c r="U294" i="1" s="1"/>
  <c r="S295" i="1"/>
  <c r="U295" i="1" s="1"/>
  <c r="S296" i="1"/>
  <c r="U296" i="1" s="1"/>
  <c r="S297" i="1"/>
  <c r="U297" i="1" s="1"/>
  <c r="S298" i="1"/>
  <c r="U298" i="1" s="1"/>
  <c r="S299" i="1"/>
  <c r="U299" i="1" s="1"/>
  <c r="S300" i="1"/>
  <c r="U300" i="1" s="1"/>
  <c r="S301" i="1"/>
  <c r="U301" i="1" s="1"/>
  <c r="S302" i="1"/>
  <c r="U302" i="1" s="1"/>
  <c r="S303" i="1"/>
  <c r="U303" i="1" s="1"/>
  <c r="S304" i="1"/>
  <c r="U304" i="1" s="1"/>
  <c r="S305" i="1"/>
  <c r="U305" i="1" s="1"/>
  <c r="S306" i="1"/>
  <c r="U306" i="1" s="1"/>
  <c r="S307" i="1"/>
  <c r="U307" i="1" s="1"/>
  <c r="S308" i="1"/>
  <c r="U308" i="1" s="1"/>
  <c r="S309" i="1"/>
  <c r="U309" i="1" s="1"/>
  <c r="S310" i="1"/>
  <c r="U310" i="1" s="1"/>
  <c r="S311" i="1"/>
  <c r="U311" i="1" s="1"/>
  <c r="S312" i="1"/>
  <c r="U312" i="1" s="1"/>
  <c r="S313" i="1"/>
  <c r="U313" i="1" s="1"/>
  <c r="S314" i="1"/>
  <c r="U314" i="1" s="1"/>
  <c r="S315" i="1"/>
  <c r="U315" i="1" s="1"/>
  <c r="S316" i="1"/>
  <c r="U316" i="1" s="1"/>
  <c r="S317" i="1"/>
  <c r="U317" i="1" s="1"/>
  <c r="S318" i="1"/>
  <c r="U318" i="1" s="1"/>
  <c r="S319" i="1"/>
  <c r="U319" i="1" s="1"/>
  <c r="S320" i="1"/>
  <c r="U320" i="1" s="1"/>
  <c r="S321" i="1"/>
  <c r="U321" i="1" s="1"/>
  <c r="S322" i="1"/>
  <c r="U322" i="1" s="1"/>
  <c r="S323" i="1"/>
  <c r="U323" i="1" s="1"/>
  <c r="S324" i="1"/>
  <c r="U324" i="1" s="1"/>
  <c r="S325" i="1"/>
  <c r="U325" i="1" s="1"/>
  <c r="S326" i="1"/>
  <c r="U326" i="1" s="1"/>
  <c r="S327" i="1"/>
  <c r="U327" i="1" s="1"/>
  <c r="S328" i="1"/>
  <c r="U328" i="1" s="1"/>
  <c r="S329" i="1"/>
  <c r="U329" i="1" s="1"/>
  <c r="S330" i="1"/>
  <c r="U330" i="1" s="1"/>
  <c r="S331" i="1"/>
  <c r="U331" i="1" s="1"/>
  <c r="S332" i="1"/>
  <c r="U332" i="1" s="1"/>
  <c r="S333" i="1"/>
  <c r="U333" i="1" s="1"/>
  <c r="S334" i="1"/>
  <c r="U334" i="1" s="1"/>
  <c r="S335" i="1"/>
  <c r="U335" i="1" s="1"/>
  <c r="S336" i="1"/>
  <c r="U336" i="1" s="1"/>
  <c r="S337" i="1"/>
  <c r="U337" i="1" s="1"/>
  <c r="S338" i="1"/>
  <c r="U338" i="1" s="1"/>
  <c r="S339" i="1"/>
  <c r="U339" i="1" s="1"/>
  <c r="S340" i="1"/>
  <c r="U340" i="1" s="1"/>
  <c r="S341" i="1"/>
  <c r="U341" i="1" s="1"/>
  <c r="S342" i="1"/>
  <c r="U342" i="1" s="1"/>
  <c r="S343" i="1"/>
  <c r="U343" i="1" s="1"/>
  <c r="S344" i="1"/>
  <c r="U344" i="1" s="1"/>
  <c r="S345" i="1"/>
  <c r="U345" i="1" s="1"/>
  <c r="S346" i="1"/>
  <c r="U346" i="1" s="1"/>
  <c r="S347" i="1"/>
  <c r="U347" i="1" s="1"/>
  <c r="S348" i="1"/>
  <c r="U348" i="1" s="1"/>
  <c r="S349" i="1"/>
  <c r="U349" i="1" s="1"/>
  <c r="S350" i="1"/>
  <c r="U350" i="1" s="1"/>
  <c r="S351" i="1"/>
  <c r="U351" i="1" s="1"/>
  <c r="S352" i="1"/>
  <c r="U352" i="1" s="1"/>
  <c r="S353" i="1"/>
  <c r="U353" i="1" s="1"/>
  <c r="S354" i="1"/>
  <c r="U354" i="1" s="1"/>
  <c r="S355" i="1"/>
  <c r="U355" i="1" s="1"/>
  <c r="S356" i="1"/>
  <c r="U356" i="1" s="1"/>
  <c r="S357" i="1"/>
  <c r="U357" i="1" s="1"/>
  <c r="S358" i="1"/>
  <c r="U358" i="1" s="1"/>
  <c r="S359" i="1"/>
  <c r="U359" i="1" s="1"/>
  <c r="S360" i="1"/>
  <c r="U360" i="1" s="1"/>
  <c r="S361" i="1"/>
  <c r="U361" i="1" s="1"/>
  <c r="S362" i="1"/>
  <c r="U362" i="1" s="1"/>
  <c r="S363" i="1"/>
  <c r="U363" i="1" s="1"/>
  <c r="S364" i="1"/>
  <c r="U364" i="1" s="1"/>
  <c r="S365" i="1"/>
  <c r="U365" i="1" s="1"/>
  <c r="S366" i="1"/>
  <c r="U366" i="1" s="1"/>
  <c r="S367" i="1"/>
  <c r="U367" i="1" s="1"/>
  <c r="S368" i="1"/>
  <c r="U368" i="1" s="1"/>
  <c r="S369" i="1"/>
  <c r="U369" i="1" s="1"/>
  <c r="S370" i="1"/>
  <c r="U370" i="1" s="1"/>
  <c r="S371" i="1"/>
  <c r="U371" i="1" s="1"/>
  <c r="S372" i="1"/>
  <c r="U372" i="1" s="1"/>
  <c r="S373" i="1"/>
  <c r="U373" i="1" s="1"/>
  <c r="S374" i="1"/>
  <c r="U374" i="1" s="1"/>
  <c r="S375" i="1"/>
  <c r="U375" i="1" s="1"/>
  <c r="S376" i="1"/>
  <c r="U376" i="1" s="1"/>
  <c r="S377" i="1"/>
  <c r="U377" i="1" s="1"/>
  <c r="S378" i="1"/>
  <c r="U378" i="1" s="1"/>
  <c r="S379" i="1"/>
  <c r="U379" i="1" s="1"/>
  <c r="S380" i="1"/>
  <c r="U380" i="1" s="1"/>
  <c r="S381" i="1"/>
  <c r="U381" i="1" s="1"/>
  <c r="S382" i="1"/>
  <c r="U382" i="1" s="1"/>
  <c r="S383" i="1"/>
  <c r="U383" i="1" s="1"/>
  <c r="S384" i="1"/>
  <c r="U384" i="1" s="1"/>
  <c r="S385" i="1"/>
  <c r="U385" i="1" s="1"/>
  <c r="S386" i="1"/>
  <c r="U386" i="1" s="1"/>
  <c r="S387" i="1"/>
  <c r="U387" i="1" s="1"/>
  <c r="S388" i="1"/>
  <c r="U388" i="1" s="1"/>
  <c r="S389" i="1"/>
  <c r="U389" i="1" s="1"/>
  <c r="S390" i="1"/>
  <c r="U390" i="1" s="1"/>
  <c r="S391" i="1"/>
  <c r="U391" i="1" s="1"/>
  <c r="S392" i="1"/>
  <c r="U392" i="1" s="1"/>
  <c r="S393" i="1"/>
  <c r="U393" i="1" s="1"/>
  <c r="S394" i="1"/>
  <c r="U394" i="1" s="1"/>
  <c r="S395" i="1"/>
  <c r="U395" i="1" s="1"/>
  <c r="S396" i="1"/>
  <c r="U396" i="1" s="1"/>
  <c r="S397" i="1"/>
  <c r="U397" i="1" s="1"/>
  <c r="S398" i="1"/>
  <c r="U398" i="1" s="1"/>
  <c r="S399" i="1"/>
  <c r="U399" i="1" s="1"/>
  <c r="S400" i="1"/>
  <c r="U400" i="1" s="1"/>
  <c r="S401" i="1"/>
  <c r="U401" i="1" s="1"/>
  <c r="S402" i="1"/>
  <c r="U402" i="1" s="1"/>
  <c r="S403" i="1"/>
  <c r="U403" i="1" s="1"/>
  <c r="S404" i="1"/>
  <c r="U404" i="1" s="1"/>
  <c r="S405" i="1"/>
  <c r="U405" i="1" s="1"/>
  <c r="S406" i="1"/>
  <c r="U406" i="1" s="1"/>
  <c r="S407" i="1"/>
  <c r="U407" i="1" s="1"/>
  <c r="S408" i="1"/>
  <c r="U408" i="1" s="1"/>
  <c r="S409" i="1"/>
  <c r="U409" i="1" s="1"/>
  <c r="S410" i="1"/>
  <c r="U410" i="1" s="1"/>
  <c r="S411" i="1"/>
  <c r="U411" i="1" s="1"/>
  <c r="S412" i="1"/>
  <c r="U412" i="1" s="1"/>
  <c r="S413" i="1"/>
  <c r="U413" i="1" s="1"/>
  <c r="S414" i="1"/>
  <c r="U414" i="1" s="1"/>
  <c r="S415" i="1"/>
  <c r="U415" i="1" s="1"/>
  <c r="S416" i="1"/>
  <c r="U416" i="1" s="1"/>
  <c r="S417" i="1"/>
  <c r="U417" i="1" s="1"/>
  <c r="S418" i="1"/>
  <c r="U418" i="1" s="1"/>
  <c r="S419" i="1"/>
  <c r="U419" i="1" s="1"/>
  <c r="S420" i="1"/>
  <c r="U420" i="1" s="1"/>
  <c r="S421" i="1"/>
  <c r="U421" i="1" s="1"/>
  <c r="S422" i="1"/>
  <c r="U422" i="1" s="1"/>
  <c r="S423" i="1"/>
  <c r="U423" i="1" s="1"/>
  <c r="S424" i="1"/>
  <c r="U424" i="1" s="1"/>
  <c r="S425" i="1"/>
  <c r="U425" i="1" s="1"/>
  <c r="S426" i="1"/>
  <c r="U426" i="1" s="1"/>
  <c r="S427" i="1"/>
  <c r="U427" i="1" s="1"/>
  <c r="S428" i="1"/>
  <c r="U428" i="1" s="1"/>
  <c r="S429" i="1"/>
  <c r="U429" i="1" s="1"/>
  <c r="S430" i="1"/>
  <c r="U430" i="1" s="1"/>
  <c r="S431" i="1"/>
  <c r="U431" i="1" s="1"/>
  <c r="S432" i="1"/>
  <c r="U432" i="1" s="1"/>
  <c r="S433" i="1"/>
  <c r="U433" i="1" s="1"/>
  <c r="S434" i="1"/>
  <c r="U434" i="1" s="1"/>
  <c r="S435" i="1"/>
  <c r="U435" i="1" s="1"/>
  <c r="S436" i="1"/>
  <c r="U436" i="1" s="1"/>
  <c r="S437" i="1"/>
  <c r="U437" i="1" s="1"/>
  <c r="S438" i="1"/>
  <c r="U438" i="1" s="1"/>
  <c r="S439" i="1"/>
  <c r="U439" i="1" s="1"/>
  <c r="S440" i="1"/>
  <c r="U440" i="1" s="1"/>
  <c r="S441" i="1"/>
  <c r="U441" i="1" s="1"/>
  <c r="S442" i="1"/>
  <c r="U442" i="1" s="1"/>
  <c r="S443" i="1"/>
  <c r="U443" i="1" s="1"/>
  <c r="S444" i="1"/>
  <c r="U444" i="1" s="1"/>
  <c r="S445" i="1"/>
  <c r="U445" i="1" s="1"/>
  <c r="S446" i="1"/>
  <c r="U446" i="1" s="1"/>
  <c r="S447" i="1"/>
  <c r="U447" i="1" s="1"/>
  <c r="S448" i="1"/>
  <c r="U448" i="1" s="1"/>
  <c r="S449" i="1"/>
  <c r="U449" i="1" s="1"/>
  <c r="S450" i="1"/>
  <c r="U450" i="1" s="1"/>
  <c r="S451" i="1"/>
  <c r="U451" i="1" s="1"/>
  <c r="S452" i="1"/>
  <c r="U452" i="1" s="1"/>
  <c r="S453" i="1"/>
  <c r="U453" i="1" s="1"/>
  <c r="S454" i="1"/>
  <c r="U454" i="1" s="1"/>
  <c r="S455" i="1"/>
  <c r="U455" i="1" s="1"/>
  <c r="S456" i="1"/>
  <c r="U456" i="1" s="1"/>
  <c r="S457" i="1"/>
  <c r="U457" i="1" s="1"/>
  <c r="S458" i="1"/>
  <c r="U458" i="1" s="1"/>
  <c r="S459" i="1"/>
  <c r="U459" i="1" s="1"/>
  <c r="S460" i="1"/>
  <c r="U460" i="1" s="1"/>
  <c r="S461" i="1"/>
  <c r="U461" i="1" s="1"/>
  <c r="S462" i="1"/>
  <c r="U462" i="1" s="1"/>
  <c r="S463" i="1"/>
  <c r="U463" i="1" s="1"/>
  <c r="S464" i="1"/>
  <c r="U464" i="1" s="1"/>
  <c r="S465" i="1"/>
  <c r="U465" i="1" s="1"/>
  <c r="S466" i="1"/>
  <c r="U466" i="1" s="1"/>
  <c r="S467" i="1"/>
  <c r="U467" i="1" s="1"/>
  <c r="S468" i="1"/>
  <c r="U468" i="1" s="1"/>
  <c r="S469" i="1"/>
  <c r="U469" i="1" s="1"/>
  <c r="S470" i="1"/>
  <c r="U470" i="1" s="1"/>
  <c r="S471" i="1"/>
  <c r="U471" i="1" s="1"/>
  <c r="S472" i="1"/>
  <c r="U472" i="1" s="1"/>
  <c r="S473" i="1"/>
  <c r="U473" i="1" s="1"/>
  <c r="S474" i="1"/>
  <c r="U474" i="1" s="1"/>
  <c r="S475" i="1"/>
  <c r="U475" i="1" s="1"/>
  <c r="S476" i="1"/>
  <c r="U476" i="1" s="1"/>
  <c r="S477" i="1"/>
  <c r="U477" i="1" s="1"/>
  <c r="S478" i="1"/>
  <c r="U478" i="1" s="1"/>
  <c r="S479" i="1"/>
  <c r="U479" i="1" s="1"/>
  <c r="S480" i="1"/>
  <c r="U480" i="1" s="1"/>
  <c r="S481" i="1"/>
  <c r="U481" i="1" s="1"/>
  <c r="S482" i="1"/>
  <c r="U482" i="1" s="1"/>
  <c r="S483" i="1"/>
  <c r="U483" i="1" s="1"/>
  <c r="S484" i="1"/>
  <c r="U484" i="1" s="1"/>
  <c r="S485" i="1"/>
  <c r="U485" i="1" s="1"/>
  <c r="S486" i="1"/>
  <c r="U486" i="1" s="1"/>
  <c r="S487" i="1"/>
  <c r="U487" i="1" s="1"/>
  <c r="S488" i="1"/>
  <c r="U488" i="1" s="1"/>
  <c r="S489" i="1"/>
  <c r="U489" i="1" s="1"/>
  <c r="S490" i="1"/>
  <c r="U490" i="1" s="1"/>
  <c r="S491" i="1"/>
  <c r="U491" i="1" s="1"/>
  <c r="S492" i="1"/>
  <c r="U492" i="1" s="1"/>
  <c r="S493" i="1"/>
  <c r="U493" i="1" s="1"/>
  <c r="S494" i="1"/>
  <c r="U494" i="1" s="1"/>
  <c r="S495" i="1"/>
  <c r="U495" i="1" s="1"/>
  <c r="S496" i="1"/>
  <c r="U496" i="1" s="1"/>
  <c r="S497" i="1"/>
  <c r="U497" i="1" s="1"/>
  <c r="S498" i="1"/>
  <c r="U498" i="1" s="1"/>
  <c r="S499" i="1"/>
  <c r="U499" i="1" s="1"/>
  <c r="S500" i="1"/>
  <c r="U500" i="1" s="1"/>
  <c r="S501" i="1"/>
  <c r="U501" i="1" s="1"/>
  <c r="S502" i="1"/>
  <c r="U502" i="1" s="1"/>
  <c r="S503" i="1"/>
  <c r="U503" i="1" s="1"/>
  <c r="S504" i="1"/>
  <c r="U504" i="1" s="1"/>
  <c r="S505" i="1"/>
  <c r="U505" i="1" s="1"/>
  <c r="S506" i="1"/>
  <c r="U506" i="1" s="1"/>
  <c r="S507" i="1"/>
  <c r="U507" i="1" s="1"/>
  <c r="S508" i="1"/>
  <c r="U508" i="1" s="1"/>
  <c r="S509" i="1"/>
  <c r="U509" i="1" s="1"/>
  <c r="S510" i="1"/>
  <c r="U510" i="1" s="1"/>
  <c r="S511" i="1"/>
  <c r="U511" i="1" s="1"/>
  <c r="S512" i="1"/>
  <c r="U512" i="1" s="1"/>
  <c r="S513" i="1"/>
  <c r="U513" i="1" s="1"/>
  <c r="S514" i="1"/>
  <c r="U514" i="1" s="1"/>
  <c r="S515" i="1"/>
  <c r="U515" i="1" s="1"/>
  <c r="S516" i="1"/>
  <c r="U516" i="1" s="1"/>
  <c r="S517" i="1"/>
  <c r="U517" i="1" s="1"/>
  <c r="S518" i="1"/>
  <c r="U518" i="1" s="1"/>
  <c r="S519" i="1"/>
  <c r="U519" i="1" s="1"/>
  <c r="S520" i="1"/>
  <c r="U520" i="1" s="1"/>
  <c r="S521" i="1"/>
  <c r="U521" i="1" s="1"/>
  <c r="S522" i="1"/>
  <c r="U522" i="1" s="1"/>
  <c r="S523" i="1"/>
  <c r="U523" i="1" s="1"/>
  <c r="S524" i="1"/>
  <c r="U524" i="1" s="1"/>
  <c r="S525" i="1"/>
  <c r="U525" i="1" s="1"/>
  <c r="S526" i="1"/>
  <c r="U526" i="1" s="1"/>
  <c r="S527" i="1"/>
  <c r="U527" i="1" s="1"/>
  <c r="S528" i="1"/>
  <c r="U528" i="1" s="1"/>
  <c r="S529" i="1"/>
  <c r="U529" i="1" s="1"/>
  <c r="S530" i="1"/>
  <c r="U530" i="1" s="1"/>
  <c r="S531" i="1"/>
  <c r="U531" i="1" s="1"/>
  <c r="S532" i="1"/>
  <c r="U532" i="1" s="1"/>
  <c r="S533" i="1"/>
  <c r="U533" i="1" s="1"/>
  <c r="S534" i="1"/>
  <c r="U534" i="1" s="1"/>
  <c r="S535" i="1"/>
  <c r="U535" i="1" s="1"/>
  <c r="S536" i="1"/>
  <c r="U536" i="1" s="1"/>
  <c r="S537" i="1"/>
  <c r="U537" i="1" s="1"/>
  <c r="S538" i="1"/>
  <c r="U538" i="1" s="1"/>
  <c r="S539" i="1"/>
  <c r="U539" i="1" s="1"/>
  <c r="S540" i="1"/>
  <c r="U540" i="1" s="1"/>
  <c r="S541" i="1"/>
  <c r="U541" i="1" s="1"/>
  <c r="S542" i="1"/>
  <c r="U542" i="1" s="1"/>
  <c r="S543" i="1"/>
  <c r="U543" i="1" s="1"/>
  <c r="S544" i="1"/>
  <c r="U544" i="1" s="1"/>
  <c r="S545" i="1"/>
  <c r="U545" i="1" s="1"/>
  <c r="S546" i="1"/>
  <c r="U546" i="1" s="1"/>
  <c r="S547" i="1"/>
  <c r="U547" i="1" s="1"/>
  <c r="S548" i="1"/>
  <c r="U548" i="1" s="1"/>
  <c r="S549" i="1"/>
  <c r="U549" i="1" s="1"/>
  <c r="S550" i="1"/>
  <c r="U550" i="1" s="1"/>
  <c r="S551" i="1"/>
  <c r="U551" i="1" s="1"/>
  <c r="S552" i="1"/>
  <c r="U552" i="1" s="1"/>
  <c r="S553" i="1"/>
  <c r="U553" i="1" s="1"/>
  <c r="S554" i="1"/>
  <c r="U554" i="1" s="1"/>
  <c r="S555" i="1"/>
  <c r="U555" i="1" s="1"/>
  <c r="S556" i="1"/>
  <c r="U556" i="1" s="1"/>
  <c r="S557" i="1"/>
  <c r="U557" i="1" s="1"/>
  <c r="S558" i="1"/>
  <c r="U558" i="1" s="1"/>
  <c r="S559" i="1"/>
  <c r="U559" i="1" s="1"/>
  <c r="S560" i="1"/>
  <c r="U560" i="1" s="1"/>
  <c r="S561" i="1"/>
  <c r="U561" i="1" s="1"/>
  <c r="S562" i="1"/>
  <c r="U562" i="1" s="1"/>
  <c r="S563" i="1"/>
  <c r="U563" i="1" s="1"/>
  <c r="S564" i="1"/>
  <c r="U564" i="1" s="1"/>
  <c r="S565" i="1"/>
  <c r="U565" i="1" s="1"/>
  <c r="S566" i="1"/>
  <c r="U566" i="1" s="1"/>
  <c r="S567" i="1"/>
  <c r="U567" i="1" s="1"/>
  <c r="S568" i="1"/>
  <c r="U568" i="1" s="1"/>
  <c r="S569" i="1"/>
  <c r="U569" i="1" s="1"/>
  <c r="S570" i="1"/>
  <c r="U570" i="1" s="1"/>
  <c r="S571" i="1"/>
  <c r="U571" i="1" s="1"/>
  <c r="S572" i="1"/>
  <c r="U572" i="1" s="1"/>
  <c r="S573" i="1"/>
  <c r="U573" i="1" s="1"/>
  <c r="S574" i="1"/>
  <c r="U574" i="1" s="1"/>
  <c r="S575" i="1"/>
  <c r="U575" i="1" s="1"/>
  <c r="S576" i="1"/>
  <c r="U576" i="1" s="1"/>
  <c r="S577" i="1"/>
  <c r="U577" i="1" s="1"/>
  <c r="S578" i="1"/>
  <c r="U578" i="1" s="1"/>
  <c r="S579" i="1"/>
  <c r="U579" i="1" s="1"/>
  <c r="S580" i="1"/>
  <c r="U580" i="1" s="1"/>
  <c r="S581" i="1"/>
  <c r="U581" i="1" s="1"/>
  <c r="S582" i="1"/>
  <c r="U582" i="1" s="1"/>
  <c r="S583" i="1"/>
  <c r="U583" i="1" s="1"/>
  <c r="S584" i="1"/>
  <c r="U584" i="1" s="1"/>
  <c r="S585" i="1"/>
  <c r="U585" i="1" s="1"/>
  <c r="S586" i="1"/>
  <c r="U586" i="1" s="1"/>
  <c r="S587" i="1"/>
  <c r="U587" i="1" s="1"/>
  <c r="S588" i="1"/>
  <c r="U588" i="1" s="1"/>
  <c r="S589" i="1"/>
  <c r="U589" i="1" s="1"/>
  <c r="S590" i="1"/>
  <c r="U590" i="1" s="1"/>
  <c r="S591" i="1"/>
  <c r="U591" i="1" s="1"/>
  <c r="S592" i="1"/>
  <c r="U592" i="1" s="1"/>
  <c r="S593" i="1"/>
  <c r="U593" i="1" s="1"/>
  <c r="S594" i="1"/>
  <c r="U594" i="1" s="1"/>
  <c r="S595" i="1"/>
  <c r="U595" i="1" s="1"/>
  <c r="S596" i="1"/>
  <c r="U596" i="1" s="1"/>
  <c r="S597" i="1"/>
  <c r="U597" i="1" s="1"/>
  <c r="S598" i="1"/>
  <c r="U598" i="1" s="1"/>
  <c r="S599" i="1"/>
  <c r="U599" i="1" s="1"/>
  <c r="S600" i="1"/>
  <c r="U600" i="1" s="1"/>
  <c r="S601" i="1"/>
  <c r="U601" i="1" s="1"/>
  <c r="S602" i="1"/>
  <c r="U602" i="1" s="1"/>
  <c r="S603" i="1"/>
  <c r="U603" i="1" s="1"/>
  <c r="S604" i="1"/>
  <c r="U604" i="1" s="1"/>
  <c r="S605" i="1"/>
  <c r="U605" i="1" s="1"/>
  <c r="S606" i="1"/>
  <c r="U606" i="1" s="1"/>
  <c r="S607" i="1"/>
  <c r="U607" i="1" s="1"/>
  <c r="S608" i="1"/>
  <c r="U608" i="1" s="1"/>
  <c r="S609" i="1"/>
  <c r="U609" i="1" s="1"/>
  <c r="S610" i="1"/>
  <c r="U610" i="1" s="1"/>
  <c r="S611" i="1"/>
  <c r="U611" i="1" s="1"/>
  <c r="S612" i="1"/>
  <c r="U612" i="1" s="1"/>
  <c r="S613" i="1"/>
  <c r="U613" i="1" s="1"/>
  <c r="S614" i="1"/>
  <c r="U614" i="1" s="1"/>
  <c r="S615" i="1"/>
  <c r="U615" i="1" s="1"/>
  <c r="S616" i="1"/>
  <c r="U616" i="1" s="1"/>
  <c r="S617" i="1"/>
  <c r="U617" i="1" s="1"/>
  <c r="S618" i="1"/>
  <c r="U618" i="1" s="1"/>
  <c r="S619" i="1"/>
  <c r="U619" i="1" s="1"/>
  <c r="S620" i="1"/>
  <c r="U620" i="1" s="1"/>
  <c r="S621" i="1"/>
  <c r="U621" i="1" s="1"/>
  <c r="S622" i="1"/>
  <c r="U622" i="1" s="1"/>
  <c r="S623" i="1"/>
  <c r="U623" i="1" s="1"/>
  <c r="S624" i="1"/>
  <c r="U624" i="1" s="1"/>
  <c r="S625" i="1"/>
  <c r="U625" i="1" s="1"/>
  <c r="S626" i="1"/>
  <c r="U626" i="1" s="1"/>
  <c r="S627" i="1"/>
  <c r="U627" i="1" s="1"/>
  <c r="S628" i="1"/>
  <c r="U628" i="1" s="1"/>
  <c r="S629" i="1"/>
  <c r="U629" i="1" s="1"/>
  <c r="S630" i="1"/>
  <c r="U630" i="1" s="1"/>
  <c r="S631" i="1"/>
  <c r="U631" i="1" s="1"/>
  <c r="S632" i="1"/>
  <c r="U632" i="1" s="1"/>
  <c r="S633" i="1"/>
  <c r="U633" i="1" s="1"/>
  <c r="S634" i="1"/>
  <c r="U634" i="1" s="1"/>
  <c r="S635" i="1"/>
  <c r="U635" i="1" s="1"/>
  <c r="S636" i="1"/>
  <c r="U636" i="1" s="1"/>
  <c r="S637" i="1"/>
  <c r="U637" i="1" s="1"/>
  <c r="S638" i="1"/>
  <c r="U638" i="1" s="1"/>
  <c r="S639" i="1"/>
  <c r="U639" i="1" s="1"/>
  <c r="S640" i="1"/>
  <c r="U640" i="1" s="1"/>
  <c r="S641" i="1"/>
  <c r="U641" i="1" s="1"/>
  <c r="S642" i="1"/>
  <c r="U642" i="1" s="1"/>
  <c r="S643" i="1"/>
  <c r="U643" i="1" s="1"/>
  <c r="S644" i="1"/>
  <c r="U644" i="1" s="1"/>
  <c r="S645" i="1"/>
  <c r="U645" i="1" s="1"/>
  <c r="S646" i="1"/>
  <c r="U646" i="1" s="1"/>
  <c r="S647" i="1"/>
  <c r="U647" i="1" s="1"/>
  <c r="S648" i="1"/>
  <c r="U648" i="1" s="1"/>
  <c r="S649" i="1"/>
  <c r="U649" i="1" s="1"/>
  <c r="S650" i="1"/>
  <c r="U650" i="1" s="1"/>
  <c r="S651" i="1"/>
  <c r="U651" i="1" s="1"/>
  <c r="S652" i="1"/>
  <c r="U652" i="1" s="1"/>
  <c r="S653" i="1"/>
  <c r="U653" i="1" s="1"/>
  <c r="S654" i="1"/>
  <c r="U654" i="1" s="1"/>
  <c r="S655" i="1"/>
  <c r="U655" i="1" s="1"/>
  <c r="S656" i="1"/>
  <c r="U656" i="1" s="1"/>
  <c r="S657" i="1"/>
  <c r="U657" i="1" s="1"/>
  <c r="S658" i="1"/>
  <c r="U658" i="1" s="1"/>
  <c r="S659" i="1"/>
  <c r="U659" i="1" s="1"/>
  <c r="S660" i="1"/>
  <c r="U660" i="1" s="1"/>
  <c r="S661" i="1"/>
  <c r="U661" i="1" s="1"/>
  <c r="S662" i="1"/>
  <c r="U662" i="1" s="1"/>
  <c r="S663" i="1"/>
  <c r="U663" i="1" s="1"/>
  <c r="S664" i="1"/>
  <c r="U664" i="1" s="1"/>
  <c r="S665" i="1"/>
  <c r="U665" i="1" s="1"/>
  <c r="S666" i="1"/>
  <c r="U666" i="1" s="1"/>
  <c r="S667" i="1"/>
  <c r="U667" i="1" s="1"/>
  <c r="S668" i="1"/>
  <c r="U668" i="1" s="1"/>
  <c r="S669" i="1"/>
  <c r="U669" i="1" s="1"/>
  <c r="S670" i="1"/>
  <c r="U670" i="1" s="1"/>
  <c r="S671" i="1"/>
  <c r="U671" i="1" s="1"/>
  <c r="S672" i="1"/>
  <c r="U672" i="1" s="1"/>
  <c r="S673" i="1"/>
  <c r="U673" i="1" s="1"/>
  <c r="S674" i="1"/>
  <c r="U674" i="1" s="1"/>
  <c r="S675" i="1"/>
  <c r="U675" i="1" s="1"/>
  <c r="S676" i="1"/>
  <c r="U676" i="1" s="1"/>
  <c r="S677" i="1"/>
  <c r="U677" i="1" s="1"/>
  <c r="S678" i="1"/>
  <c r="U678" i="1" s="1"/>
  <c r="S679" i="1"/>
  <c r="U679" i="1" s="1"/>
  <c r="S680" i="1"/>
  <c r="U680" i="1" s="1"/>
  <c r="S681" i="1"/>
  <c r="U681" i="1" s="1"/>
  <c r="S682" i="1"/>
  <c r="U682" i="1" s="1"/>
  <c r="S683" i="1"/>
  <c r="U683" i="1" s="1"/>
  <c r="S684" i="1"/>
  <c r="U684" i="1" s="1"/>
  <c r="S685" i="1"/>
  <c r="U685" i="1" s="1"/>
  <c r="S686" i="1"/>
  <c r="U686" i="1" s="1"/>
  <c r="S687" i="1"/>
  <c r="U687" i="1" s="1"/>
  <c r="S688" i="1"/>
  <c r="U688" i="1" s="1"/>
  <c r="S689" i="1"/>
  <c r="U689" i="1" s="1"/>
  <c r="S690" i="1"/>
  <c r="U690" i="1" s="1"/>
  <c r="S691" i="1"/>
  <c r="U691" i="1" s="1"/>
  <c r="S692" i="1"/>
  <c r="U692" i="1" s="1"/>
  <c r="S693" i="1"/>
  <c r="U693" i="1" s="1"/>
  <c r="S694" i="1"/>
  <c r="U694" i="1" s="1"/>
  <c r="S695" i="1"/>
  <c r="U695" i="1" s="1"/>
  <c r="S696" i="1"/>
  <c r="U696" i="1" s="1"/>
  <c r="S697" i="1"/>
  <c r="U697" i="1" s="1"/>
  <c r="S698" i="1"/>
  <c r="U698" i="1" s="1"/>
  <c r="S699" i="1"/>
  <c r="U699" i="1" s="1"/>
  <c r="S700" i="1"/>
  <c r="U700" i="1" s="1"/>
  <c r="S701" i="1"/>
  <c r="U701" i="1" s="1"/>
  <c r="S702" i="1"/>
  <c r="U702" i="1" s="1"/>
  <c r="S703" i="1"/>
  <c r="U703" i="1" s="1"/>
  <c r="S704" i="1"/>
  <c r="U704" i="1" s="1"/>
  <c r="S705" i="1"/>
  <c r="U705" i="1" s="1"/>
  <c r="S706" i="1"/>
  <c r="U706" i="1" s="1"/>
  <c r="S707" i="1"/>
  <c r="U707" i="1" s="1"/>
  <c r="S708" i="1"/>
  <c r="U708" i="1" s="1"/>
  <c r="S709" i="1"/>
  <c r="U709" i="1" s="1"/>
  <c r="S710" i="1"/>
  <c r="U710" i="1" s="1"/>
  <c r="S711" i="1"/>
  <c r="U711" i="1" s="1"/>
  <c r="S712" i="1"/>
  <c r="U712" i="1" s="1"/>
  <c r="S713" i="1"/>
  <c r="U713" i="1" s="1"/>
  <c r="S714" i="1"/>
  <c r="U714" i="1" s="1"/>
  <c r="S715" i="1"/>
  <c r="U715" i="1" s="1"/>
  <c r="S716" i="1"/>
  <c r="U716" i="1" s="1"/>
  <c r="S717" i="1"/>
  <c r="U717" i="1" s="1"/>
  <c r="S718" i="1"/>
  <c r="U718" i="1" s="1"/>
  <c r="S719" i="1"/>
  <c r="U719" i="1" s="1"/>
  <c r="S720" i="1"/>
  <c r="U720" i="1" s="1"/>
  <c r="S721" i="1"/>
  <c r="U721" i="1" s="1"/>
  <c r="S722" i="1"/>
  <c r="U722" i="1" s="1"/>
  <c r="S723" i="1"/>
  <c r="U723" i="1" s="1"/>
  <c r="S724" i="1"/>
  <c r="U724" i="1" s="1"/>
  <c r="S725" i="1"/>
  <c r="U725" i="1" s="1"/>
  <c r="S726" i="1"/>
  <c r="U726" i="1" s="1"/>
  <c r="S727" i="1"/>
  <c r="U727" i="1" s="1"/>
  <c r="S728" i="1"/>
  <c r="U728" i="1" s="1"/>
  <c r="S729" i="1"/>
  <c r="U729" i="1" s="1"/>
  <c r="S730" i="1"/>
  <c r="U730" i="1" s="1"/>
  <c r="S731" i="1"/>
  <c r="U731" i="1" s="1"/>
  <c r="S732" i="1"/>
  <c r="U732" i="1" s="1"/>
  <c r="S733" i="1"/>
  <c r="U733" i="1" s="1"/>
  <c r="S734" i="1"/>
  <c r="U734" i="1" s="1"/>
  <c r="S735" i="1"/>
  <c r="U735" i="1" s="1"/>
  <c r="S736" i="1"/>
  <c r="U736" i="1" s="1"/>
  <c r="S737" i="1"/>
  <c r="U737" i="1" s="1"/>
  <c r="S738" i="1"/>
  <c r="U738" i="1" s="1"/>
  <c r="S739" i="1"/>
  <c r="U739" i="1" s="1"/>
  <c r="S740" i="1"/>
  <c r="U740" i="1" s="1"/>
  <c r="S741" i="1"/>
  <c r="U741" i="1" s="1"/>
  <c r="S742" i="1"/>
  <c r="U742" i="1" s="1"/>
  <c r="S743" i="1"/>
  <c r="U743" i="1" s="1"/>
  <c r="S744" i="1"/>
  <c r="U744" i="1" s="1"/>
  <c r="S745" i="1"/>
  <c r="U745" i="1" s="1"/>
  <c r="S746" i="1"/>
  <c r="U746" i="1" s="1"/>
  <c r="S747" i="1"/>
  <c r="U747" i="1" s="1"/>
  <c r="S748" i="1"/>
  <c r="U748" i="1" s="1"/>
  <c r="S749" i="1"/>
  <c r="U749" i="1" s="1"/>
  <c r="S750" i="1"/>
  <c r="U750" i="1" s="1"/>
  <c r="S751" i="1"/>
  <c r="U751" i="1" s="1"/>
  <c r="S752" i="1"/>
  <c r="U752" i="1" s="1"/>
  <c r="S753" i="1"/>
  <c r="U753" i="1" s="1"/>
  <c r="S754" i="1"/>
  <c r="U754" i="1" s="1"/>
  <c r="S755" i="1"/>
  <c r="U755" i="1" s="1"/>
  <c r="S756" i="1"/>
  <c r="U756" i="1" s="1"/>
  <c r="S757" i="1"/>
  <c r="U757" i="1" s="1"/>
  <c r="S758" i="1"/>
  <c r="U758" i="1" s="1"/>
  <c r="S759" i="1"/>
  <c r="U759" i="1" s="1"/>
  <c r="S760" i="1"/>
  <c r="U760" i="1" s="1"/>
  <c r="S761" i="1"/>
  <c r="U761" i="1" s="1"/>
  <c r="S762" i="1"/>
  <c r="U762" i="1" s="1"/>
  <c r="S763" i="1"/>
  <c r="U763" i="1" s="1"/>
  <c r="S764" i="1"/>
  <c r="U764" i="1" s="1"/>
  <c r="S765" i="1"/>
  <c r="U765" i="1" s="1"/>
  <c r="S766" i="1"/>
  <c r="U766" i="1" s="1"/>
  <c r="S767" i="1"/>
  <c r="U767" i="1" s="1"/>
  <c r="S768" i="1"/>
  <c r="U768" i="1" s="1"/>
  <c r="S769" i="1"/>
  <c r="U769" i="1" s="1"/>
  <c r="S770" i="1"/>
  <c r="U770" i="1" s="1"/>
  <c r="S771" i="1"/>
  <c r="U771" i="1" s="1"/>
  <c r="S772" i="1"/>
  <c r="U772" i="1" s="1"/>
  <c r="S773" i="1"/>
  <c r="U773" i="1" s="1"/>
  <c r="S774" i="1"/>
  <c r="U774" i="1" s="1"/>
  <c r="S775" i="1"/>
  <c r="U775" i="1" s="1"/>
  <c r="S776" i="1"/>
  <c r="U776" i="1" s="1"/>
  <c r="S777" i="1"/>
  <c r="U777" i="1" s="1"/>
  <c r="S778" i="1"/>
  <c r="U778" i="1" s="1"/>
  <c r="S779" i="1"/>
  <c r="U779" i="1" s="1"/>
  <c r="S780" i="1"/>
  <c r="U780" i="1" s="1"/>
  <c r="S781" i="1"/>
  <c r="U781" i="1" s="1"/>
  <c r="S782" i="1"/>
  <c r="U782" i="1" s="1"/>
  <c r="S783" i="1"/>
  <c r="U783" i="1" s="1"/>
  <c r="S784" i="1"/>
  <c r="U784" i="1" s="1"/>
  <c r="S785" i="1"/>
  <c r="U785" i="1" s="1"/>
  <c r="S786" i="1"/>
  <c r="U786" i="1" s="1"/>
  <c r="S787" i="1"/>
  <c r="U787" i="1" s="1"/>
  <c r="S788" i="1"/>
  <c r="U788" i="1" s="1"/>
  <c r="S789" i="1"/>
  <c r="U789" i="1" s="1"/>
  <c r="S790" i="1"/>
  <c r="U790" i="1" s="1"/>
  <c r="S791" i="1"/>
  <c r="U791" i="1" s="1"/>
  <c r="S792" i="1"/>
  <c r="U792" i="1" s="1"/>
  <c r="S793" i="1"/>
  <c r="U793" i="1" s="1"/>
  <c r="S794" i="1"/>
  <c r="U794" i="1" s="1"/>
  <c r="S795" i="1"/>
  <c r="U795" i="1" s="1"/>
  <c r="S796" i="1"/>
  <c r="U796" i="1" s="1"/>
  <c r="S797" i="1"/>
  <c r="U797" i="1" s="1"/>
  <c r="S798" i="1"/>
  <c r="U798" i="1" s="1"/>
  <c r="S799" i="1"/>
  <c r="U799" i="1" s="1"/>
  <c r="S800" i="1"/>
  <c r="U800" i="1" s="1"/>
  <c r="S801" i="1"/>
  <c r="U801" i="1" s="1"/>
  <c r="S802" i="1"/>
  <c r="U802" i="1" s="1"/>
  <c r="S803" i="1"/>
  <c r="U803" i="1" s="1"/>
  <c r="S804" i="1"/>
  <c r="U804" i="1" s="1"/>
  <c r="S805" i="1"/>
  <c r="U805" i="1" s="1"/>
  <c r="S806" i="1"/>
  <c r="U806" i="1" s="1"/>
  <c r="S807" i="1"/>
  <c r="U807" i="1" s="1"/>
  <c r="S808" i="1"/>
  <c r="U808" i="1" s="1"/>
  <c r="S809" i="1"/>
  <c r="U809" i="1" s="1"/>
  <c r="S810" i="1"/>
  <c r="U810" i="1" s="1"/>
  <c r="S811" i="1"/>
  <c r="U811" i="1" s="1"/>
  <c r="S812" i="1"/>
  <c r="U812" i="1" s="1"/>
  <c r="S813" i="1"/>
  <c r="U813" i="1" s="1"/>
  <c r="S814" i="1"/>
  <c r="U814" i="1" s="1"/>
  <c r="S815" i="1"/>
  <c r="U815" i="1" s="1"/>
  <c r="S816" i="1"/>
  <c r="U816" i="1" s="1"/>
  <c r="S817" i="1"/>
  <c r="U817" i="1" s="1"/>
  <c r="S818" i="1"/>
  <c r="U818" i="1" s="1"/>
  <c r="S819" i="1"/>
  <c r="U819" i="1" s="1"/>
  <c r="S820" i="1"/>
  <c r="U820" i="1" s="1"/>
  <c r="S821" i="1"/>
  <c r="U821" i="1" s="1"/>
  <c r="S822" i="1"/>
  <c r="U822" i="1" s="1"/>
  <c r="S823" i="1"/>
  <c r="U823" i="1" s="1"/>
  <c r="S824" i="1"/>
  <c r="U824" i="1" s="1"/>
  <c r="S825" i="1"/>
  <c r="U825" i="1" s="1"/>
  <c r="S826" i="1"/>
  <c r="U826" i="1" s="1"/>
  <c r="S827" i="1"/>
  <c r="U827" i="1" s="1"/>
  <c r="S828" i="1"/>
  <c r="U828" i="1" s="1"/>
  <c r="S829" i="1"/>
  <c r="U829" i="1" s="1"/>
  <c r="S830" i="1"/>
  <c r="U830" i="1" s="1"/>
  <c r="S831" i="1"/>
  <c r="U831" i="1" s="1"/>
  <c r="S832" i="1"/>
  <c r="U832" i="1" s="1"/>
  <c r="S833" i="1"/>
  <c r="U833" i="1" s="1"/>
  <c r="S834" i="1"/>
  <c r="U834" i="1" s="1"/>
  <c r="S835" i="1"/>
  <c r="U835" i="1" s="1"/>
  <c r="S836" i="1"/>
  <c r="U836" i="1" s="1"/>
  <c r="S837" i="1"/>
  <c r="U837" i="1" s="1"/>
  <c r="S838" i="1"/>
  <c r="U838" i="1" s="1"/>
  <c r="S839" i="1"/>
  <c r="U839" i="1" s="1"/>
  <c r="S840" i="1"/>
  <c r="U840" i="1" s="1"/>
  <c r="S841" i="1"/>
  <c r="U841" i="1" s="1"/>
  <c r="S842" i="1"/>
  <c r="U842" i="1" s="1"/>
  <c r="S843" i="1"/>
  <c r="U843" i="1" s="1"/>
  <c r="S844" i="1"/>
  <c r="U844" i="1" s="1"/>
  <c r="S845" i="1"/>
  <c r="U845" i="1" s="1"/>
  <c r="S846" i="1"/>
  <c r="U846" i="1" s="1"/>
  <c r="S847" i="1"/>
  <c r="U847" i="1" s="1"/>
  <c r="S848" i="1"/>
  <c r="U848" i="1" s="1"/>
  <c r="S849" i="1"/>
  <c r="U849" i="1" s="1"/>
  <c r="S850" i="1"/>
  <c r="U850" i="1" s="1"/>
  <c r="S851" i="1"/>
  <c r="U851" i="1" s="1"/>
  <c r="S852" i="1"/>
  <c r="U852" i="1" s="1"/>
  <c r="S853" i="1"/>
  <c r="U853" i="1" s="1"/>
  <c r="S854" i="1"/>
  <c r="U854" i="1" s="1"/>
  <c r="S855" i="1"/>
  <c r="U855" i="1" s="1"/>
  <c r="S856" i="1"/>
  <c r="U856" i="1" s="1"/>
  <c r="S857" i="1"/>
  <c r="U857" i="1" s="1"/>
  <c r="S858" i="1"/>
  <c r="U858" i="1" s="1"/>
  <c r="S859" i="1"/>
  <c r="U859" i="1" s="1"/>
  <c r="S860" i="1"/>
  <c r="U860" i="1" s="1"/>
  <c r="S861" i="1"/>
  <c r="U861" i="1" s="1"/>
  <c r="S862" i="1"/>
  <c r="U862" i="1" s="1"/>
  <c r="S863" i="1"/>
  <c r="U863" i="1" s="1"/>
  <c r="S864" i="1"/>
  <c r="U864" i="1" s="1"/>
  <c r="S865" i="1"/>
  <c r="U865" i="1" s="1"/>
  <c r="S866" i="1"/>
  <c r="U866" i="1" s="1"/>
  <c r="S867" i="1"/>
  <c r="U867" i="1" s="1"/>
  <c r="S868" i="1"/>
  <c r="U868" i="1" s="1"/>
  <c r="S869" i="1"/>
  <c r="U869" i="1" s="1"/>
  <c r="S870" i="1"/>
  <c r="U870" i="1" s="1"/>
  <c r="S871" i="1"/>
  <c r="U871" i="1" s="1"/>
  <c r="S872" i="1"/>
  <c r="U872" i="1" s="1"/>
  <c r="S873" i="1"/>
  <c r="U873" i="1" s="1"/>
  <c r="S874" i="1"/>
  <c r="U874" i="1" s="1"/>
  <c r="S875" i="1"/>
  <c r="U875" i="1" s="1"/>
  <c r="S876" i="1"/>
  <c r="U876" i="1" s="1"/>
  <c r="S877" i="1"/>
  <c r="U877" i="1" s="1"/>
  <c r="S878" i="1"/>
  <c r="U878" i="1" s="1"/>
  <c r="S879" i="1"/>
  <c r="U879" i="1" s="1"/>
  <c r="S880" i="1"/>
  <c r="U880" i="1" s="1"/>
  <c r="S881" i="1"/>
  <c r="U881" i="1" s="1"/>
  <c r="S882" i="1"/>
  <c r="U882" i="1" s="1"/>
  <c r="S883" i="1"/>
  <c r="U883" i="1" s="1"/>
  <c r="S884" i="1"/>
  <c r="U884" i="1" s="1"/>
  <c r="S885" i="1"/>
  <c r="U885" i="1" s="1"/>
  <c r="S886" i="1"/>
  <c r="U886" i="1" s="1"/>
  <c r="S887" i="1"/>
  <c r="U887" i="1" s="1"/>
  <c r="S888" i="1"/>
  <c r="U888" i="1" s="1"/>
  <c r="S889" i="1"/>
  <c r="U889" i="1" s="1"/>
  <c r="S890" i="1"/>
  <c r="U890" i="1" s="1"/>
  <c r="S891" i="1"/>
  <c r="U891" i="1" s="1"/>
  <c r="S892" i="1"/>
  <c r="U892" i="1" s="1"/>
  <c r="S893" i="1"/>
  <c r="U893" i="1" s="1"/>
  <c r="S894" i="1"/>
  <c r="U894" i="1" s="1"/>
  <c r="S895" i="1"/>
  <c r="U895" i="1" s="1"/>
  <c r="S896" i="1"/>
  <c r="U896" i="1" s="1"/>
  <c r="S897" i="1"/>
  <c r="U897" i="1" s="1"/>
  <c r="S898" i="1"/>
  <c r="U898" i="1" s="1"/>
  <c r="S899" i="1"/>
  <c r="U899" i="1" s="1"/>
  <c r="S900" i="1"/>
  <c r="U900" i="1" s="1"/>
  <c r="S901" i="1"/>
  <c r="U901" i="1" s="1"/>
  <c r="S902" i="1"/>
  <c r="U902" i="1" s="1"/>
  <c r="S903" i="1"/>
  <c r="U903" i="1" s="1"/>
  <c r="S904" i="1"/>
  <c r="U904" i="1" s="1"/>
  <c r="S905" i="1"/>
  <c r="U905" i="1" s="1"/>
  <c r="S906" i="1"/>
  <c r="U906" i="1" s="1"/>
  <c r="S907" i="1"/>
  <c r="U907" i="1" s="1"/>
  <c r="S908" i="1"/>
  <c r="U908" i="1" s="1"/>
  <c r="S909" i="1"/>
  <c r="U909" i="1" s="1"/>
  <c r="S910" i="1"/>
  <c r="U910" i="1" s="1"/>
  <c r="S911" i="1"/>
  <c r="U911" i="1" s="1"/>
  <c r="S912" i="1"/>
  <c r="U912" i="1" s="1"/>
  <c r="S913" i="1"/>
  <c r="U913" i="1" s="1"/>
  <c r="S914" i="1"/>
  <c r="U914" i="1" s="1"/>
  <c r="S915" i="1"/>
  <c r="U915" i="1" s="1"/>
  <c r="S916" i="1"/>
  <c r="U916" i="1" s="1"/>
  <c r="S917" i="1"/>
  <c r="U917" i="1" s="1"/>
  <c r="S918" i="1"/>
  <c r="U918" i="1" s="1"/>
  <c r="S919" i="1"/>
  <c r="U919" i="1" s="1"/>
  <c r="S920" i="1"/>
  <c r="U920" i="1" s="1"/>
  <c r="S921" i="1"/>
  <c r="U921" i="1" s="1"/>
  <c r="S922" i="1"/>
  <c r="U922" i="1" s="1"/>
  <c r="S923" i="1"/>
  <c r="U923" i="1" s="1"/>
  <c r="S924" i="1"/>
  <c r="U924" i="1" s="1"/>
  <c r="S925" i="1"/>
  <c r="U925" i="1" s="1"/>
  <c r="S926" i="1"/>
  <c r="U926" i="1" s="1"/>
  <c r="S927" i="1"/>
  <c r="U927" i="1" s="1"/>
  <c r="S928" i="1"/>
  <c r="U928" i="1" s="1"/>
  <c r="S929" i="1"/>
  <c r="U929" i="1" s="1"/>
  <c r="S930" i="1"/>
  <c r="U930" i="1" s="1"/>
  <c r="S931" i="1"/>
  <c r="U931" i="1" s="1"/>
  <c r="S932" i="1"/>
  <c r="U932" i="1" s="1"/>
  <c r="S933" i="1"/>
  <c r="U933" i="1" s="1"/>
  <c r="S934" i="1"/>
  <c r="U934" i="1" s="1"/>
  <c r="S935" i="1"/>
  <c r="U935" i="1" s="1"/>
  <c r="S936" i="1"/>
  <c r="U936" i="1" s="1"/>
  <c r="S937" i="1"/>
  <c r="U937" i="1" s="1"/>
  <c r="S938" i="1"/>
  <c r="U938" i="1" s="1"/>
  <c r="S939" i="1"/>
  <c r="U939" i="1" s="1"/>
  <c r="S940" i="1"/>
  <c r="U940" i="1" s="1"/>
  <c r="S941" i="1"/>
  <c r="U941" i="1" s="1"/>
  <c r="S942" i="1"/>
  <c r="U942" i="1" s="1"/>
  <c r="S943" i="1"/>
  <c r="U943" i="1" s="1"/>
  <c r="S944" i="1"/>
  <c r="U944" i="1" s="1"/>
  <c r="S945" i="1"/>
  <c r="U945" i="1" s="1"/>
  <c r="S946" i="1"/>
  <c r="U946" i="1" s="1"/>
  <c r="S947" i="1"/>
  <c r="U947" i="1" s="1"/>
  <c r="S948" i="1"/>
  <c r="U948" i="1" s="1"/>
  <c r="S949" i="1"/>
  <c r="U949" i="1" s="1"/>
  <c r="S950" i="1"/>
  <c r="U950" i="1" s="1"/>
  <c r="S951" i="1"/>
  <c r="U951" i="1" s="1"/>
  <c r="S952" i="1"/>
  <c r="U952" i="1" s="1"/>
  <c r="S953" i="1"/>
  <c r="U953" i="1" s="1"/>
  <c r="S954" i="1"/>
  <c r="U954" i="1" s="1"/>
  <c r="S955" i="1"/>
  <c r="U955" i="1" s="1"/>
  <c r="S956" i="1"/>
  <c r="U956" i="1" s="1"/>
  <c r="S957" i="1"/>
  <c r="U957" i="1" s="1"/>
  <c r="S958" i="1"/>
  <c r="U958" i="1" s="1"/>
  <c r="S959" i="1"/>
  <c r="U959" i="1" s="1"/>
  <c r="S960" i="1"/>
  <c r="U960" i="1" s="1"/>
  <c r="S961" i="1"/>
  <c r="U961" i="1" s="1"/>
  <c r="S962" i="1"/>
  <c r="U962" i="1" s="1"/>
  <c r="S963" i="1"/>
  <c r="U963" i="1" s="1"/>
  <c r="S964" i="1"/>
  <c r="U964" i="1" s="1"/>
  <c r="S965" i="1"/>
  <c r="U965" i="1" s="1"/>
  <c r="S966" i="1"/>
  <c r="U966" i="1" s="1"/>
  <c r="S967" i="1"/>
  <c r="U967" i="1" s="1"/>
  <c r="S968" i="1"/>
  <c r="U968" i="1" s="1"/>
  <c r="S969" i="1"/>
  <c r="U969" i="1" s="1"/>
  <c r="S970" i="1"/>
  <c r="U970" i="1" s="1"/>
  <c r="S971" i="1"/>
  <c r="U971" i="1" s="1"/>
  <c r="S972" i="1"/>
  <c r="U972" i="1" s="1"/>
  <c r="S973" i="1"/>
  <c r="U973" i="1" s="1"/>
  <c r="S974" i="1"/>
  <c r="U974" i="1" s="1"/>
  <c r="S975" i="1"/>
  <c r="U975" i="1" s="1"/>
  <c r="S976" i="1"/>
  <c r="U976" i="1" s="1"/>
  <c r="S977" i="1"/>
  <c r="U977" i="1" s="1"/>
  <c r="S978" i="1"/>
  <c r="U978" i="1" s="1"/>
  <c r="S979" i="1"/>
  <c r="U979" i="1" s="1"/>
  <c r="S980" i="1"/>
  <c r="U980" i="1" s="1"/>
  <c r="S981" i="1"/>
  <c r="U981" i="1" s="1"/>
  <c r="S982" i="1"/>
  <c r="U982" i="1" s="1"/>
  <c r="S983" i="1"/>
  <c r="U983" i="1" s="1"/>
  <c r="S984" i="1"/>
  <c r="U984" i="1" s="1"/>
  <c r="S985" i="1"/>
  <c r="U985" i="1" s="1"/>
  <c r="S986" i="1"/>
  <c r="U986" i="1" s="1"/>
  <c r="S987" i="1"/>
  <c r="U987" i="1" s="1"/>
  <c r="S988" i="1"/>
  <c r="U988" i="1" s="1"/>
  <c r="S989" i="1"/>
  <c r="U989" i="1" s="1"/>
  <c r="S990" i="1"/>
  <c r="U990" i="1" s="1"/>
  <c r="S991" i="1"/>
  <c r="U991" i="1" s="1"/>
  <c r="S992" i="1"/>
  <c r="U992" i="1" s="1"/>
  <c r="S993" i="1"/>
  <c r="U993" i="1" s="1"/>
  <c r="S994" i="1"/>
  <c r="U994" i="1" s="1"/>
  <c r="S995" i="1"/>
  <c r="U995" i="1" s="1"/>
  <c r="S996" i="1"/>
  <c r="U996" i="1" s="1"/>
  <c r="S997" i="1"/>
  <c r="U997" i="1" s="1"/>
  <c r="S998" i="1"/>
  <c r="U998" i="1" s="1"/>
  <c r="S999" i="1"/>
  <c r="U999" i="1" s="1"/>
  <c r="S1000" i="1"/>
  <c r="U1000" i="1" s="1"/>
  <c r="S1001" i="1"/>
  <c r="U1001" i="1" s="1"/>
  <c r="S2" i="1"/>
  <c r="U2" i="1" s="1"/>
  <c r="T2" i="1"/>
  <c r="E13" i="7" l="1"/>
  <c r="G13" i="7" s="1"/>
  <c r="E7" i="7"/>
  <c r="G7" i="7" s="1"/>
  <c r="E8" i="7"/>
  <c r="G8" i="7" s="1"/>
  <c r="E10" i="7"/>
  <c r="G10" i="7" s="1"/>
  <c r="E6" i="7"/>
  <c r="H6" i="7" s="1"/>
  <c r="E9" i="7"/>
  <c r="F9" i="7" s="1"/>
  <c r="E12" i="7"/>
  <c r="H12" i="7" s="1"/>
  <c r="E11" i="7"/>
  <c r="G11" i="7" s="1"/>
  <c r="F13" i="7" l="1"/>
  <c r="H7" i="7"/>
  <c r="H13" i="7"/>
  <c r="H8" i="7"/>
  <c r="H10" i="7"/>
  <c r="F10" i="7"/>
  <c r="G6" i="7"/>
  <c r="F6" i="7"/>
  <c r="G9" i="7"/>
  <c r="H9" i="7"/>
  <c r="G12" i="7"/>
  <c r="F12" i="7"/>
  <c r="H11" i="7"/>
  <c r="F11" i="7"/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/>
  <c r="Q131" i="1" a="1"/>
  <c r="Q131" i="1" s="1"/>
  <c r="Q132" i="1" a="1"/>
  <c r="Q132" i="1" s="1"/>
  <c r="Q133" i="1" a="1"/>
  <c r="Q133" i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/>
  <c r="Q280" i="1" a="1"/>
  <c r="Q280" i="1"/>
  <c r="Q281" i="1" a="1"/>
  <c r="Q281" i="1" s="1"/>
  <c r="Q282" i="1" a="1"/>
  <c r="Q282" i="1" s="1"/>
  <c r="Q283" i="1" a="1"/>
  <c r="Q283" i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/>
  <c r="Q301" i="1" a="1"/>
  <c r="Q301" i="1" s="1"/>
  <c r="Q302" i="1" a="1"/>
  <c r="Q302" i="1" s="1"/>
  <c r="Q303" i="1" a="1"/>
  <c r="Q303" i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/>
  <c r="Q866" i="1" a="1"/>
  <c r="Q866" i="1" s="1"/>
  <c r="Q867" i="1" a="1"/>
  <c r="Q867" i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3" i="1"/>
  <c r="P2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2" i="1"/>
  <c r="F7" i="7"/>
  <c r="B3" i="7"/>
  <c r="B5" i="7"/>
  <c r="B4" i="7"/>
  <c r="B2" i="7"/>
  <c r="F8" i="7"/>
  <c r="E4" i="7" l="1"/>
  <c r="E5" i="7"/>
  <c r="E2" i="7"/>
  <c r="F2" i="7" s="1"/>
  <c r="E3" i="7"/>
  <c r="G3" i="7" l="1"/>
  <c r="H3" i="7"/>
  <c r="F3" i="7"/>
  <c r="G2" i="7"/>
  <c r="H2" i="7"/>
  <c r="G5" i="7"/>
  <c r="H5" i="7"/>
  <c r="F5" i="7"/>
  <c r="G4" i="7"/>
  <c r="H4" i="7"/>
  <c r="F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<sst xmlns="http://schemas.openxmlformats.org/spreadsheetml/2006/main" count="7069" uniqueCount="2115">
  <si>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</si>
  <si>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</si>
  <si>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</si>
  <si>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</si>
  <si>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</si>
  <si>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</si>
  <si>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</si>
  <si>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</si>
  <si>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</si>
  <si>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</si>
  <si>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</si>
  <si>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</si>
  <si>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</si>
  <si>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</si>
  <si>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</si>
  <si>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</si>
  <si>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</si>
  <si>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</si>
  <si>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</si>
  <si>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</si>
  <si>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</si>
  <si>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</si>
  <si>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</si>
  <si>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</si>
  <si>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</si>
  <si>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</si>
  <si>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</si>
  <si>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</si>
  <si>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</si>
  <si>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</si>
  <si>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</si>
  <si>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</si>
  <si>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</si>
  <si>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</si>
  <si>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</si>
  <si>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</si>
  <si>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</si>
  <si>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</si>
  <si>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</si>
  <si>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</si>
  <si>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</si>
  <si>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</si>
  <si>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</si>
  <si>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</si>
  <si>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</si>
  <si>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</si>
  <si>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</si>
  <si>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</si>
  <si>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</si>
  <si>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</si>
  <si>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</si>
  <si>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</si>
  <si>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</si>
  <si>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</si>
  <si>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</si>
  <si>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</si>
  <si>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</si>
  <si>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</si>
  <si>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</si>
  <si>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</si>
  <si>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</si>
  <si>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</si>
  <si>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</si>
  <si>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</si>
  <si>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</si>
  <si>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</si>
  <si>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</si>
  <si>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</si>
  <si>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</si>
  <si>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</si>
  <si>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</si>
  <si>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</si>
  <si>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</si>
  <si>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</si>
  <si>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</si>
  <si>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</si>
  <si>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</si>
  <si>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</si>
  <si>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</si>
  <si>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</si>
  <si>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</si>
  <si>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</si>
  <si>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</si>
  <si>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</si>
  <si>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</si>
  <si>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</si>
  <si>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</si>
  <si>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</si>
  <si>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</si>
  <si>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</si>
  <si>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</si>
  <si>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</si>
  <si>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</si>
  <si>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</si>
  <si>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</si>
  <si>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</si>
  <si>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</si>
  <si>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</si>
  <si>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</si>
  <si>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</si>
  <si>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</si>
  <si>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</si>
  <si>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</si>
  <si>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</si>
  <si>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</si>
  <si>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</si>
  <si>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</si>
  <si>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</si>
  <si>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</si>
  <si>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</si>
  <si>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</si>
  <si>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</si>
  <si>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</si>
  <si>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</si>
  <si>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</si>
  <si>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</si>
  <si>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</si>
  <si>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</si>
  <si>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</si>
  <si>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</si>
  <si>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</si>
  <si>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</si>
  <si>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</si>
  <si>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</si>
  <si>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</si>
  <si>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</si>
  <si>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</si>
  <si>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</si>
  <si>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</si>
  <si>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</si>
  <si>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</si>
  <si>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</si>
  <si>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</si>
  <si>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</si>
  <si>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</si>
  <si>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</si>
  <si>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</si>
  <si>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</si>
  <si>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</si>
  <si>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</si>
  <si>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</si>
  <si>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</si>
  <si>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</si>
  <si>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</si>
  <si>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</si>
  <si>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</si>
  <si>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</si>
  <si>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</si>
  <si>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</si>
  <si>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</si>
  <si>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</si>
  <si>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</si>
  <si>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</si>
  <si>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</si>
  <si>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</si>
  <si>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</si>
  <si>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</si>
  <si>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</si>
  <si>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</si>
  <si>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</si>
  <si>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</si>
  <si>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</si>
  <si>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</si>
  <si>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</si>
  <si>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</si>
  <si>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</si>
  <si>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</si>
  <si>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</si>
  <si>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</si>
  <si>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</si>
  <si>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</si>
  <si>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</si>
  <si>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</si>
  <si>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</si>
  <si>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</si>
  <si>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</si>
  <si>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</si>
  <si>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</si>
  <si>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</si>
  <si>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</si>
  <si>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</si>
  <si>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</si>
  <si>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</si>
  <si>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</si>
  <si>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</si>
  <si>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</si>
  <si>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</si>
  <si>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</si>
  <si>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</si>
  <si>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</si>
  <si>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</si>
  <si>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</si>
  <si>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</si>
  <si>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</si>
  <si>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</si>
  <si>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</si>
  <si>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</si>
  <si>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</si>
  <si>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</si>
  <si>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</si>
  <si>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</si>
  <si>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</si>
  <si>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</si>
  <si>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</si>
  <si>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</si>
  <si>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</si>
  <si>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</si>
  <si>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</si>
  <si>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</si>
  <si>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</si>
  <si>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</si>
  <si>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</si>
  <si>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</si>
  <si>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</si>
  <si>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</si>
  <si>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</si>
  <si>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</si>
  <si>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</si>
  <si>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</si>
  <si>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</si>
  <si>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</si>
  <si>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</si>
  <si>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</si>
  <si>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</si>
  <si>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</si>
  <si>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</si>
  <si>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</si>
  <si>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</si>
  <si>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</si>
  <si>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</si>
  <si>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</si>
  <si>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</si>
  <si>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</si>
  <si>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</si>
  <si>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</si>
  <si>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</si>
  <si>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</si>
  <si>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</si>
  <si>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</si>
  <si>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</si>
  <si>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</si>
  <si>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</si>
  <si>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</si>
  <si>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</si>
  <si>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</si>
  <si>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</si>
  <si>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</si>
  <si>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</si>
  <si>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</si>
  <si>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</si>
  <si>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</si>
  <si>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</si>
  <si>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</si>
  <si>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</si>
  <si>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</si>
  <si>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</si>
  <si>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</si>
  <si>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</si>
  <si>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</si>
  <si>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</si>
  <si>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</si>
  <si>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</si>
  <si>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</si>
  <si>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</si>
  <si>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</si>
  <si>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</si>
  <si>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</si>
  <si>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</si>
  <si>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</si>
  <si>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</si>
  <si>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</si>
  <si>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</si>
  <si>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</si>
  <si>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</si>
  <si>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</si>
  <si>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</si>
  <si>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</si>
  <si>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</si>
  <si>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</si>
  <si>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</si>
  <si>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</si>
  <si>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</si>
  <si>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</si>
  <si>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</si>
  <si>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</si>
  <si>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</si>
  <si>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</si>
  <si>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</si>
  <si>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</si>
  <si>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</si>
  <si>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</si>
  <si>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</si>
  <si>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</si>
  <si>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</si>
  <si>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</si>
  <si>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</si>
  <si>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</si>
  <si>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</si>
  <si>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</si>
  <si>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</si>
  <si>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</si>
  <si>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</si>
  <si>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</si>
  <si>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</si>
  <si>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</si>
  <si>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</si>
  <si>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</si>
  <si>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</si>
  <si>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</si>
  <si>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</si>
  <si>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</si>
  <si>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</si>
  <si>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</si>
  <si>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</si>
  <si>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</si>
  <si>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</si>
  <si>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</si>
  <si>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</si>
  <si>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</si>
  <si>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</si>
  <si>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</si>
  <si>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</si>
  <si>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</si>
  <si>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</si>
  <si>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</si>
  <si>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</si>
  <si>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</si>
  <si>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</si>
  <si>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</si>
  <si>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</si>
  <si>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</si>
  <si>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</si>
  <si>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</si>
  <si>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</si>
  <si>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</si>
  <si>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</si>
  <si>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</si>
  <si>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</si>
  <si>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</si>
  <si>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</si>
  <si>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</si>
  <si>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</si>
  <si>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</si>
  <si>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</si>
  <si>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</si>
  <si>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</si>
  <si>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</si>
  <si>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</si>
  <si>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</si>
  <si>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</si>
  <si>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</si>
  <si>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</si>
  <si>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</si>
  <si>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</si>
  <si>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</si>
  <si>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</si>
  <si>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</si>
  <si>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</si>
  <si>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</si>
  <si>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</si>
  <si>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</si>
  <si>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</si>
  <si>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</si>
  <si>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</si>
  <si>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</si>
  <si>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</si>
  <si>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</si>
  <si>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</si>
  <si>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</si>
  <si>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</si>
  <si>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</si>
  <si>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</si>
  <si>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</si>
  <si>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</si>
  <si>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</si>
  <si>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</si>
  <si>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</si>
  <si>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</si>
  <si>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</si>
  <si>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</si>
  <si>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</si>
  <si>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</si>
  <si>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</si>
  <si>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</si>
  <si>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</si>
  <si>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</si>
  <si>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</si>
  <si>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</si>
  <si>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</si>
  <si>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</si>
  <si>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</si>
  <si>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</si>
  <si>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</si>
  <si>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</si>
  <si>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</si>
  <si>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</si>
  <si>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</si>
  <si>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</si>
  <si>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</si>
  <si>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</si>
  <si>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</si>
  <si>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</si>
  <si>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</si>
  <si>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</si>
  <si>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</si>
  <si>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</si>
  <si>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</si>
  <si>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</si>
  <si>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</si>
  <si>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</si>
  <si>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</si>
  <si>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</si>
  <si>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</si>
  <si>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</si>
  <si>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</si>
  <si>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</si>
  <si>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</si>
  <si>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</si>
  <si>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</si>
  <si>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</si>
  <si>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</si>
  <si>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</si>
  <si>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</si>
  <si>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</si>
  <si>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</si>
  <si>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</si>
  <si>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</si>
  <si>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</si>
  <si>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</si>
  <si>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</si>
  <si>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</si>
  <si>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</si>
  <si>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</si>
  <si>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</si>
  <si>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</si>
  <si>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</si>
  <si>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</si>
  <si>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</si>
  <si>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</si>
  <si>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</si>
  <si>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</si>
  <si>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</si>
  <si>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</si>
  <si>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</si>
  <si>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</si>
  <si>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</si>
  <si>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</si>
  <si>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</si>
  <si>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</si>
  <si>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</si>
  <si>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</si>
  <si>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</si>
  <si>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</si>
  <si>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</si>
  <si>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</si>
  <si>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</si>
  <si>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</si>
  <si>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</si>
  <si>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</si>
  <si>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</si>
  <si>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</si>
  <si>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</si>
  <si>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</si>
  <si>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</si>
  <si>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</si>
  <si>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</si>
  <si>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</si>
  <si>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</si>
  <si>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</si>
  <si>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</si>
  <si>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</si>
  <si>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</si>
  <si>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</si>
  <si>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</si>
  <si>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</si>
  <si>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</si>
  <si>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</si>
  <si>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</si>
  <si>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</si>
  <si>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</si>
  <si>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</si>
  <si>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</si>
  <si>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</si>
  <si>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</si>
  <si>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</si>
  <si>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</si>
  <si>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</si>
  <si>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</si>
  <si>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</si>
  <si>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</si>
  <si>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</si>
  <si>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</si>
  <si>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</si>
  <si>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</si>
  <si>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</si>
  <si>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</si>
  <si>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</si>
  <si>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</si>
  <si>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</si>
  <si>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</si>
  <si>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</si>
  <si>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</si>
  <si>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</si>
  <si>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</si>
  <si>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</si>
  <si>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</si>
  <si>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</si>
  <si>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</si>
  <si>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</si>
  <si>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</si>
  <si>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</si>
  <si>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</si>
  <si>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</si>
  <si>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</si>
  <si>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</si>
  <si>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</si>
  <si>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</si>
  <si>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</si>
  <si>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</si>
  <si>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</si>
  <si>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</si>
  <si>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</si>
  <si>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</si>
  <si>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</si>
  <si>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</si>
  <si>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</si>
  <si>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</si>
  <si>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</si>
  <si>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</si>
  <si>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</si>
  <si>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</si>
  <si>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</si>
  <si>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</si>
  <si>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</si>
  <si>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</si>
  <si>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</si>
  <si>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</si>
  <si>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</si>
  <si>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</si>
  <si>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</si>
  <si>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</si>
  <si>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</si>
  <si>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</si>
  <si>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</si>
  <si>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</si>
  <si>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</si>
  <si>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</si>
  <si>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</si>
  <si>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</si>
  <si>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</si>
  <si>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</si>
  <si>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</si>
  <si>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</si>
  <si>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</si>
  <si>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</si>
  <si>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</si>
  <si>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</si>
  <si>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</si>
  <si>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</si>
  <si>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</si>
  <si>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</si>
  <si>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</si>
  <si>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</si>
  <si>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</si>
  <si>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</si>
  <si>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</si>
  <si>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</si>
  <si>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</si>
  <si>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</si>
  <si>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</si>
  <si>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</si>
  <si>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</si>
  <si>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</si>
  <si>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</si>
  <si>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</si>
  <si>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</si>
  <si>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</si>
  <si>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</si>
  <si>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</si>
  <si>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</si>
  <si>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</si>
  <si>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</si>
  <si>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</si>
  <si>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</si>
  <si>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</si>
  <si>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</si>
  <si>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</si>
  <si>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</si>
  <si>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</si>
  <si>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</si>
  <si>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</si>
  <si>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</si>
  <si>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</si>
  <si>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</si>
  <si>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</si>
  <si>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</si>
  <si>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</si>
  <si>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</si>
  <si>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</si>
  <si>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</si>
  <si>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</si>
  <si>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</si>
  <si>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</si>
  <si>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</si>
  <si>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</si>
  <si>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</si>
  <si>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</si>
  <si>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</si>
  <si>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</si>
  <si>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</si>
  <si>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</si>
  <si>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</si>
  <si>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</si>
  <si>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</si>
  <si>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</si>
  <si>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</si>
  <si>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</si>
  <si>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</si>
  <si>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</si>
  <si>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</si>
  <si>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</si>
  <si>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</si>
  <si>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</si>
  <si>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</si>
  <si>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</si>
  <si>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</si>
  <si>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</si>
  <si>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</si>
  <si>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</si>
  <si>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</si>
  <si>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</si>
  <si>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</si>
  <si>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</si>
  <si>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</si>
  <si>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</si>
  <si>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</si>
  <si>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</si>
  <si>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</si>
  <si>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</si>
  <si>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</si>
  <si>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</si>
  <si>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</si>
  <si>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</si>
  <si>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</si>
  <si>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</si>
  <si>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</si>
  <si>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</si>
  <si>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</si>
  <si>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</si>
  <si>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</si>
  <si>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</si>
  <si>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</si>
  <si>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</si>
  <si>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</si>
  <si>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</si>
  <si>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</si>
  <si>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</si>
  <si>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</si>
  <si>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</si>
  <si>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</si>
  <si>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</si>
  <si>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</si>
  <si>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</si>
  <si>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</si>
  <si>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</si>
  <si>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</si>
  <si>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</si>
  <si>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</si>
  <si>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</si>
  <si>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</si>
  <si>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</si>
  <si>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</si>
  <si>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</si>
  <si>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</si>
  <si>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</si>
  <si>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</si>
  <si>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</si>
  <si>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</si>
  <si>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</si>
  <si>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</si>
  <si>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</si>
  <si>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</si>
  <si>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</si>
  <si>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</si>
  <si>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</si>
  <si>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</si>
  <si>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</si>
  <si>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</si>
  <si>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</si>
  <si>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</si>
  <si>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</si>
  <si>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</si>
  <si>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</si>
  <si>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</si>
  <si>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</si>
  <si>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</si>
  <si>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</si>
  <si>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</si>
  <si>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</si>
  <si>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</si>
  <si>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</si>
  <si>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</si>
  <si>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</si>
  <si>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</si>
  <si>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</si>
  <si>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</si>
  <si>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</si>
  <si>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</si>
  <si>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</si>
  <si>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</si>
  <si>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</si>
  <si>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</si>
  <si>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</si>
  <si>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</si>
  <si>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</si>
  <si>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</si>
  <si>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</si>
  <si>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</si>
  <si>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</si>
  <si>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</si>
  <si>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</si>
  <si>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</si>
  <si>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</si>
  <si>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</si>
  <si>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</si>
  <si>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</si>
  <si>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</si>
  <si>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</si>
  <si>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</si>
  <si>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</si>
  <si>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</si>
  <si>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</si>
  <si>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</si>
  <si>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</si>
  <si>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</si>
  <si>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</si>
  <si>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</si>
  <si>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</si>
  <si>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</si>
  <si>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</si>
  <si>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</si>
  <si>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</si>
  <si>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</si>
  <si>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</si>
  <si>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</si>
  <si>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</si>
  <si>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</si>
  <si>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</si>
  <si>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</si>
  <si>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</si>
  <si>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</si>
  <si>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</si>
  <si>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</si>
  <si>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</si>
  <si>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</si>
  <si>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</si>
  <si>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</si>
  <si>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</si>
  <si>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</si>
  <si>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</si>
  <si>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</si>
  <si>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</si>
  <si>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</si>
  <si>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</si>
  <si>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</si>
  <si>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</si>
  <si>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</si>
  <si>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</si>
  <si>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</si>
  <si>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</si>
  <si>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</si>
  <si>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</si>
  <si>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</si>
  <si>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</si>
  <si>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</si>
  <si>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</si>
  <si>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</si>
  <si>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</si>
  <si>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</si>
  <si>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</si>
  <si>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</si>
  <si>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</si>
  <si>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</si>
  <si>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</si>
  <si>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</si>
  <si>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</si>
  <si>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</si>
  <si>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</si>
  <si>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</si>
  <si>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</si>
  <si>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</si>
  <si>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</si>
  <si>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</si>
  <si>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</si>
  <si>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</si>
  <si>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</si>
  <si>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</si>
  <si>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</si>
  <si>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</si>
  <si>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</si>
  <si>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</si>
  <si>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</si>
  <si>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</si>
  <si>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</si>
  <si>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</si>
  <si>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</si>
  <si>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</si>
  <si>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</si>
  <si>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</si>
  <si>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</si>
  <si>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</si>
  <si>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</si>
  <si>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</si>
  <si>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</si>
  <si>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</si>
  <si>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</si>
  <si>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</si>
  <si>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</si>
  <si>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</si>
  <si>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</si>
  <si>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</si>
  <si>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</si>
  <si>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</si>
  <si>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</si>
  <si>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</si>
  <si>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</si>
  <si>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</si>
  <si>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</si>
  <si>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</si>
  <si>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</si>
  <si>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</si>
  <si>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</si>
  <si>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</si>
  <si>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</si>
  <si>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</si>
  <si>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</si>
  <si>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</si>
  <si>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</si>
  <si>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</si>
  <si>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</si>
  <si>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</si>
  <si>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</si>
  <si>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</si>
  <si>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</si>
  <si>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</si>
  <si>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</si>
  <si>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</si>
  <si>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</si>
  <si>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</si>
  <si>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</si>
  <si>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</si>
  <si>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</si>
  <si>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</si>
  <si>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</si>
  <si>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</si>
  <si>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</si>
  <si>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</si>
  <si>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</si>
  <si>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</si>
  <si>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</si>
  <si>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</si>
  <si>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</si>
  <si>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</si>
  <si>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</si>
  <si>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</si>
  <si>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</si>
  <si>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</si>
  <si>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</si>
  <si>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</si>
  <si>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</si>
  <si>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</si>
  <si>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</si>
  <si>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</si>
  <si>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</si>
  <si>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</si>
  <si>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</si>
  <si>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</si>
  <si>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</si>
  <si>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</si>
  <si>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</si>
  <si>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</si>
  <si>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</si>
  <si>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</si>
  <si>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</si>
  <si>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</si>
  <si>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</si>
  <si>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</si>
  <si>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</si>
  <si>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</si>
  <si>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</si>
  <si>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</si>
  <si>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</si>
  <si>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</si>
  <si>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</si>
  <si>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</si>
  <si>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</si>
  <si>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</si>
  <si>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</si>
  <si>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</si>
  <si>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</si>
  <si>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</si>
  <si>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</si>
  <si>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</si>
  <si>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</si>
  <si>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</si>
  <si>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</si>
  <si>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</si>
  <si>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</si>
  <si>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</si>
  <si>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</si>
  <si>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</si>
  <si>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</si>
  <si>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</si>
  <si>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</si>
  <si>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</si>
  <si>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</si>
  <si>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</si>
  <si>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</si>
  <si>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</si>
  <si>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</si>
  <si>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</si>
  <si>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</si>
  <si>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</si>
  <si>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</si>
  <si>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</si>
  <si>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</si>
  <si>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</si>
  <si>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</si>
  <si>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</si>
  <si>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</si>
  <si>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</si>
  <si>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</si>
  <si>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</si>
  <si>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</si>
  <si>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</si>
  <si>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</si>
  <si>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</si>
  <si>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</si>
  <si>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</si>
  <si>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</si>
  <si>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</si>
  <si>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</si>
  <si>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</si>
  <si>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</si>
  <si>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</si>
  <si>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</si>
  <si>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</si>
  <si>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</si>
  <si>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</si>
  <si>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</si>
  <si>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</si>
  <si>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</si>
  <si>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</si>
  <si>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</si>
  <si>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</si>
  <si>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</si>
  <si>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</si>
  <si>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</si>
  <si>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</si>
  <si>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</si>
  <si>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</si>
  <si>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</si>
  <si>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</si>
  <si>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</si>
  <si>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</si>
  <si>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</si>
  <si>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</si>
  <si>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</si>
  <si>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</si>
  <si>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</si>
  <si>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</si>
  <si>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</si>
  <si>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</si>
  <si>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</si>
  <si>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</si>
  <si>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</si>
  <si>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</si>
  <si>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</si>
  <si>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</si>
  <si>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</si>
  <si>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</si>
  <si>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</si>
  <si>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</si>
  <si>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</si>
  <si>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</si>
  <si>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</si>
  <si>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</si>
  <si>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</si>
  <si>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</si>
  <si>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</si>
  <si>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</si>
  <si>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</si>
  <si>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</si>
  <si>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</si>
  <si>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</si>
  <si>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</si>
  <si>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</si>
  <si>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</si>
  <si>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</si>
  <si>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</si>
  <si>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</si>
  <si>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</si>
  <si>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</si>
  <si>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</si>
  <si>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</si>
  <si>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</si>
  <si>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</si>
  <si>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</si>
  <si>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</si>
  <si>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</si>
  <si>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</si>
  <si>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</si>
  <si>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</si>
  <si>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</si>
  <si>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</si>
  <si>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</si>
  <si>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</si>
  <si>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</si>
  <si>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</si>
  <si>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</si>
  <si>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</si>
  <si>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</si>
  <si>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</si>
  <si>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</si>
  <si>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</si>
  <si>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</si>
  <si>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</si>
  <si>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</si>
  <si>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</si>
  <si>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</si>
  <si>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</si>
  <si>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</si>
  <si>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</si>
  <si>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</si>
  <si>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</si>
  <si>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</si>
  <si>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</si>
  <si>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</si>
  <si>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</si>
  <si>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</si>
  <si>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</si>
  <si>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</si>
  <si>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</si>
  <si>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</si>
  <si>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</si>
  <si>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</si>
  <si>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</si>
  <si>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</si>
  <si>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</si>
  <si>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</si>
  <si>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</si>
  <si>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</si>
  <si>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</si>
  <si>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</si>
  <si>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</si>
  <si>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</si>
  <si>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</si>
  <si>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</si>
  <si>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</si>
  <si>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</si>
  <si>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</si>
  <si>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</si>
  <si>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</si>
  <si>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</si>
  <si>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</si>
  <si>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</si>
  <si>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</si>
  <si>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</si>
  <si>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</si>
  <si>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</si>
  <si>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</si>
  <si>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</si>
  <si>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</si>
  <si>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</si>
  <si>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</si>
  <si>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</si>
  <si>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</si>
  <si>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</si>
  <si>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</si>
  <si>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</si>
  <si>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</si>
  <si>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</si>
  <si>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</si>
  <si>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</si>
  <si>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</si>
  <si>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</si>
  <si>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</si>
  <si>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</si>
  <si>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</si>
  <si>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</si>
  <si>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</si>
  <si>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</si>
  <si>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</si>
  <si>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</si>
  <si>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</si>
  <si>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</si>
  <si>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</si>
  <si>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</si>
  <si>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</si>
  <si>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</si>
  <si>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</si>
  <si>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</si>
  <si>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</si>
  <si>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</si>
  <si>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</si>
  <si>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</si>
  <si>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</si>
  <si>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</si>
  <si>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</si>
  <si>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</si>
  <si>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</si>
  <si>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</si>
  <si>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</si>
  <si>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</si>
  <si>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</si>
  <si>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</si>
  <si>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</si>
  <si>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</si>
  <si>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</si>
  <si>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</si>
  <si>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</si>
  <si>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</si>
  <si>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</si>
  <si>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</si>
  <si>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</si>
  <si>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</si>
  <si>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</si>
  <si>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</si>
  <si>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</si>
  <si>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</si>
  <si>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</si>
  <si>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</si>
  <si>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</si>
  <si>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</si>
  <si>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</si>
  <si>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</si>
  <si>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</si>
  <si>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</si>
  <si>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</si>
  <si>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</si>
  <si>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</si>
  <si>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</si>
  <si>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</si>
  <si>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</si>
  <si>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</si>
  <si>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</si>
  <si>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</si>
  <si>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</si>
  <si>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</si>
  <si>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</si>
  <si>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</si>
  <si>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</si>
  <si>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</si>
  <si>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</si>
  <si>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</si>
  <si>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</si>
  <si>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</si>
  <si>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</si>
  <si>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</si>
  <si>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</si>
  <si>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</si>
  <si>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</si>
  <si>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</si>
  <si>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</si>
  <si>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</si>
  <si>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</si>
  <si>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</si>
  <si>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</si>
  <si>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</si>
  <si>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</si>
  <si>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</si>
  <si>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</si>
  <si>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</si>
  <si>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</si>
  <si>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</si>
  <si>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</si>
  <si>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</si>
  <si>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</si>
  <si>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</si>
  <si>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</si>
  <si>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</si>
  <si>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</si>
  <si>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</si>
  <si>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</si>
  <si>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</si>
  <si>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</si>
  <si>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</si>
  <si>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</si>
  <si>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</si>
  <si>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</si>
  <si>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</si>
  <si>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</si>
  <si>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</si>
  <si>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</si>
  <si>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</si>
  <si>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</si>
  <si>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</si>
  <si>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</si>
  <si>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</si>
  <si>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</si>
  <si>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</si>
  <si>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</si>
  <si>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</si>
  <si>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</si>
  <si>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</si>
  <si>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</si>
  <si>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</si>
  <si>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</si>
  <si>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</si>
  <si>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</si>
  <si>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</si>
  <si>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</si>
  <si>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</si>
  <si>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</si>
  <si>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</si>
  <si>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</si>
  <si>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</si>
  <si>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</si>
  <si>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</si>
  <si>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</si>
  <si>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</si>
  <si>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</si>
  <si>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</si>
  <si>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</si>
  <si>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</si>
  <si>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</si>
  <si>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</si>
  <si>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</si>
  <si>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</si>
  <si>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</si>
  <si>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</si>
  <si>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</si>
  <si>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</si>
  <si>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</si>
  <si>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</si>
  <si>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</si>
  <si>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</si>
  <si>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</si>
  <si>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</si>
  <si>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</si>
  <si>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</si>
  <si>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</si>
  <si>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</si>
  <si>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</si>
  <si>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</si>
  <si>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</si>
  <si>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</si>
  <si>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</si>
  <si>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</si>
  <si>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</si>
  <si>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</si>
  <si>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</si>
  <si>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</si>
  <si>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</si>
  <si>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</si>
  <si>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</si>
  <si>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</si>
  <si>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</si>
  <si>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</si>
  <si>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</si>
  <si>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</si>
  <si>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</si>
  <si>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</si>
  <si>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</si>
  <si>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</si>
  <si>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</si>
  <si>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</si>
  <si>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</si>
  <si>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</si>
  <si>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</si>
  <si>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</si>
  <si>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</si>
  <si>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</si>
  <si>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</si>
  <si>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</si>
  <si>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</si>
  <si>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</si>
  <si>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</si>
  <si>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</si>
  <si>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</si>
  <si>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</si>
  <si>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</si>
  <si>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</si>
  <si>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</si>
  <si>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</si>
  <si>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</si>
  <si>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</si>
  <si>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</si>
  <si>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</si>
  <si>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</si>
  <si>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</si>
  <si>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</si>
  <si>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</si>
  <si>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</si>
  <si>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</si>
  <si>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</si>
  <si>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</si>
  <si>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</si>
  <si>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</si>
  <si>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</si>
  <si>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</si>
  <si>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</si>
  <si>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</si>
  <si>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</si>
  <si>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</si>
  <si>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</si>
  <si>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</si>
  <si>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</si>
  <si>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</si>
  <si>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</si>
  <si>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</si>
  <si>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</si>
  <si>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</si>
  <si>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</si>
  <si>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</si>
  <si>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</si>
  <si>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</si>
  <si>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</si>
  <si>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</si>
  <si>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</si>
  <si>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</si>
  <si>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</si>
  <si>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</si>
  <si>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</si>
  <si>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</si>
  <si>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</si>
  <si>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</si>
  <si>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</si>
  <si>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</si>
  <si>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</si>
  <si>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</si>
  <si>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</si>
  <si>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</si>
  <si>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</si>
  <si>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</si>
  <si>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</si>
  <si>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</si>
  <si>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</si>
  <si>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</si>
  <si>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</si>
  <si>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</si>
  <si>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</si>
  <si>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</si>
  <si>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</si>
  <si>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</si>
  <si>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</si>
  <si>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</si>
  <si>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</si>
  <si>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</si>
  <si>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</si>
  <si>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</si>
  <si>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</si>
  <si>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</si>
  <si>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</si>
  <si>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</si>
  <si>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</si>
  <si>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</si>
  <si>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</si>
  <si>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</si>
  <si>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</si>
  <si>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</si>
  <si>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</si>
  <si>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</si>
  <si>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</si>
  <si>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</si>
  <si>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</si>
  <si>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</si>
  <si>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</si>
  <si>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</si>
  <si>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</si>
  <si>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</si>
  <si>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</si>
  <si>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</si>
  <si>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</si>
  <si>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</si>
  <si>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</si>
  <si>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</si>
  <si>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</si>
  <si>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</si>
  <si>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</si>
  <si>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</si>
  <si>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</si>
  <si>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</si>
  <si>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</si>
  <si>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</si>
  <si>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</si>
  <si>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</si>
  <si>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</si>
  <si>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</si>
  <si>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</si>
  <si>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</si>
  <si>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</si>
  <si>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</si>
  <si>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</si>
  <si>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</si>
  <si>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</si>
  <si>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</si>
  <si>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</si>
  <si>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</si>
  <si>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</si>
  <si>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</si>
  <si>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</si>
  <si>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</si>
  <si>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</si>
  <si>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</si>
  <si>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</si>
  <si>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</si>
  <si>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</si>
  <si>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</si>
  <si>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</si>
  <si>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</si>
  <si>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</si>
  <si>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</si>
  <si>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</si>
  <si>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</si>
  <si>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</si>
  <si>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</si>
  <si>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</si>
  <si>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</si>
  <si>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</si>
  <si>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</si>
  <si>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</si>
  <si>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</si>
  <si>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</si>
  <si>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</si>
  <si>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</si>
  <si>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</si>
  <si>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</si>
  <si>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</si>
  <si>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</si>
  <si>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</si>
  <si>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</si>
  <si>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</si>
  <si>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</si>
  <si>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</si>
  <si>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</si>
  <si>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</si>
  <si>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</si>
  <si>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</si>
  <si>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</si>
  <si>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</si>
  <si>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</si>
  <si>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</si>
  <si>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</si>
  <si>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</si>
  <si>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</si>
  <si>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</si>
  <si>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</si>
  <si>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</si>
  <si>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</si>
  <si>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</si>
  <si>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</si>
  <si>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</si>
  <si>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</si>
  <si>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</si>
  <si>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</si>
  <si>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</si>
  <si>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</si>
  <si>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</si>
  <si>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</si>
  <si>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</si>
  <si>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</si>
  <si>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</si>
  <si>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</si>
  <si>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</si>
  <si>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</si>
  <si>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</si>
  <si>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</si>
  <si>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</si>
  <si>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</si>
  <si>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</si>
  <si>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</si>
  <si>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</si>
  <si>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</si>
  <si>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</si>
  <si>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</si>
  <si>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</si>
  <si>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</si>
  <si>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</si>
  <si>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</si>
  <si>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</si>
  <si>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</si>
  <si>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</si>
  <si>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</si>
  <si>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</si>
  <si>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</si>
  <si>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</si>
  <si>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</si>
  <si>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</si>
  <si>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</si>
  <si>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</si>
  <si>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</si>
  <si>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</si>
  <si>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</si>
  <si>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</si>
  <si>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</si>
  <si>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</si>
  <si>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</si>
  <si>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</si>
  <si>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</si>
  <si>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</si>
  <si>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</si>
  <si>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</si>
  <si>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</si>
  <si>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</si>
  <si>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</si>
  <si>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</si>
  <si>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</si>
  <si>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</si>
  <si>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</si>
  <si>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</si>
  <si>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</si>
  <si>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</si>
  <si>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</si>
  <si>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</si>
  <si>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</si>
  <si>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</si>
  <si>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</si>
  <si>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</si>
  <si>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</si>
  <si>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</si>
  <si>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</si>
  <si>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</si>
  <si>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</si>
  <si>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</si>
  <si>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</si>
  <si>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</si>
  <si>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</si>
  <si>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</si>
  <si>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</si>
  <si>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</si>
  <si>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</si>
  <si>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</si>
  <si>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</si>
  <si>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</si>
  <si>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</si>
  <si>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</si>
  <si>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</si>
  <si>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</si>
  <si>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</si>
  <si>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</si>
  <si>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</si>
  <si>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</si>
  <si>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</si>
  <si>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</si>
  <si>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</si>
  <si>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</si>
  <si>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</si>
  <si>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</si>
  <si>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</si>
  <si>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</si>
  <si>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</si>
  <si>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</si>
  <si>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</si>
  <si>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</si>
  <si>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</si>
  <si>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</si>
  <si>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</si>
  <si>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</si>
  <si>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</si>
  <si>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</si>
  <si>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</si>
  <si>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</si>
  <si>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</si>
  <si>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</si>
  <si>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</si>
  <si>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</si>
  <si>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</si>
  <si>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</si>
  <si>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</si>
  <si>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</si>
  <si>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</si>
  <si>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</si>
  <si>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</si>
  <si>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</si>
  <si>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</si>
  <si>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</si>
  <si>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</si>
  <si>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</si>
  <si>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</si>
  <si>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</si>
  <si>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</si>
  <si>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</si>
  <si>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</si>
  <si>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</si>
  <si>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</si>
  <si>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</si>
  <si>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</si>
  <si>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</si>
  <si>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</si>
  <si>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</si>
  <si>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</si>
  <si>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</si>
  <si>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</si>
  <si>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</si>
  <si>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</si>
  <si>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</si>
  <si>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</si>
  <si>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</si>
  <si>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</si>
  <si>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</si>
  <si>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</si>
  <si>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</si>
  <si>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</si>
  <si>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</si>
  <si>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</si>
  <si>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</si>
  <si>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</si>
  <si>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</si>
  <si>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</si>
  <si>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</si>
  <si>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</si>
  <si>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</si>
  <si>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</si>
  <si>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</si>
  <si>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</si>
  <si>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</si>
  <si>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</si>
  <si>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</si>
  <si>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</si>
  <si>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</si>
  <si>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</si>
  <si>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</si>
  <si>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</si>
  <si>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</si>
  <si>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</si>
  <si>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</si>
  <si>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</si>
  <si>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</si>
  <si>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</si>
  <si>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</si>
  <si>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</si>
  <si>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</si>
  <si>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</si>
  <si>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</si>
  <si>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</si>
  <si>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</si>
  <si>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</si>
  <si>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</si>
  <si>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</si>
  <si>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</si>
  <si>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</si>
  <si>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</si>
  <si>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</si>
  <si>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</si>
  <si>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</si>
  <si>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</si>
  <si>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</si>
  <si>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</si>
  <si>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</si>
  <si>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</si>
  <si>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</si>
  <si>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</si>
  <si>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</si>
  <si>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</si>
  <si>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</si>
  <si>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</si>
  <si>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</si>
  <si>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</si>
  <si>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</si>
  <si>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</si>
  <si>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</si>
  <si>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</si>
  <si>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</si>
  <si>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</si>
  <si>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</si>
  <si>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</si>
  <si>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</si>
  <si>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</si>
  <si>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</si>
  <si>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</si>
  <si>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</si>
  <si>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</si>
  <si>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</si>
  <si>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</si>
  <si>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</si>
  <si>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</si>
  <si>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</si>
  <si>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</si>
  <si>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</si>
  <si>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</si>
  <si>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</si>
  <si>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</si>
  <si>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</si>
  <si>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</si>
  <si>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</si>
  <si>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</si>
  <si>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</si>
  <si>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</si>
  <si>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</si>
  <si>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</si>
  <si>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</si>
  <si>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</si>
  <si>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</si>
  <si>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</si>
  <si>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</si>
  <si>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</si>
  <si>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</si>
  <si>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</si>
  <si>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</si>
  <si>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</si>
  <si>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</si>
  <si>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</si>
  <si>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</si>
  <si>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</si>
  <si>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</si>
  <si>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</si>
  <si>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</si>
  <si>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</si>
  <si>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</si>
  <si>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</si>
  <si>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</si>
  <si>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</si>
  <si>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</si>
  <si>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</si>
  <si>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</si>
  <si>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</si>
  <si>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</si>
  <si>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</si>
  <si>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</si>
  <si>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</si>
  <si>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</si>
  <si>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</si>
  <si>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</si>
  <si>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</si>
  <si>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</si>
  <si>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</si>
  <si>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</si>
  <si>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</si>
  <si>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</si>
  <si>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</si>
  <si>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</si>
  <si>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</si>
  <si>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</si>
  <si>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</si>
  <si>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</si>
  <si>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</si>
  <si>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</si>
  <si>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</si>
  <si>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</si>
  <si>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</si>
  <si>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</si>
  <si>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</si>
  <si>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</si>
  <si>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</si>
  <si>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</si>
  <si>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</si>
  <si>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</si>
  <si>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</si>
  <si>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</si>
  <si>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</si>
  <si>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</si>
  <si>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</si>
  <si>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</si>
  <si>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</si>
  <si>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</si>
  <si>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</si>
  <si>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</si>
  <si>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</si>
  <si>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</si>
  <si>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</si>
  <si>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</si>
  <si>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</si>
  <si>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</si>
  <si>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</si>
  <si>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</si>
  <si>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</si>
  <si>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</si>
  <si>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</si>
  <si>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</si>
  <si>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</si>
  <si>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</si>
  <si>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</si>
  <si>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</si>
  <si>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</si>
  <si>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</si>
  <si>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</si>
  <si>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</si>
  <si>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</si>
  <si>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</si>
  <si>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</si>
  <si>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</si>
  <si>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</si>
  <si>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</si>
  <si>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</si>
  <si>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</si>
  <si>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</si>
  <si>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</si>
  <si>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</si>
  <si>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</si>
  <si>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</si>
  <si>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</si>
  <si>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</si>
  <si>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</si>
  <si>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</si>
  <si>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</si>
  <si>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</si>
  <si>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</si>
  <si>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</si>
  <si>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</si>
  <si>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</si>
  <si>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</si>
  <si>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</si>
  <si>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</si>
  <si>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</si>
  <si>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</si>
  <si>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</si>
  <si>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</si>
  <si>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</si>
  <si>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</si>
  <si>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</si>
  <si>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</si>
  <si>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</si>
  <si>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</si>
  <si>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</si>
  <si>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</si>
  <si>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</si>
  <si>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</si>
  <si>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</si>
  <si>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</si>
  <si>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</si>
  <si>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</si>
  <si>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</si>
  <si>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</si>
  <si>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</si>
  <si>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</si>
  <si>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</si>
  <si>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</si>
  <si>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</si>
  <si>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</si>
  <si>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</si>
  <si>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</si>
  <si>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</si>
  <si>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</si>
  <si>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</si>
  <si>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</si>
  <si>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</si>
  <si>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</si>
  <si>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</si>
  <si>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</si>
  <si>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</si>
  <si>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</si>
  <si>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</si>
  <si>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</si>
  <si>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</si>
  <si>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</si>
  <si>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</si>
  <si>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</si>
  <si>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</si>
  <si>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</si>
  <si>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</si>
  <si>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</si>
  <si>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</si>
  <si>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</si>
  <si>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</si>
  <si>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</si>
  <si>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</si>
  <si>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</si>
  <si>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</si>
  <si>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</si>
  <si>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</si>
  <si>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</si>
  <si>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</si>
  <si>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</si>
  <si>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</si>
  <si>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</si>
  <si>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</si>
  <si>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</si>
  <si>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</si>
  <si>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</si>
  <si>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</si>
  <si>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</si>
  <si>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</si>
  <si>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</si>
  <si>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</si>
  <si>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</si>
  <si>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</si>
  <si>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</si>
  <si>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</si>
  <si>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</si>
  <si>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</si>
  <si>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</si>
  <si>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</si>
  <si>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</si>
  <si>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</si>
  <si>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</si>
  <si>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</si>
  <si>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</si>
  <si>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</si>
  <si>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</si>
  <si>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</si>
  <si>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</si>
  <si>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</si>
  <si>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</si>
  <si>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</si>
  <si>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</si>
  <si>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</si>
  <si>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</si>
  <si>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</si>
  <si>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</si>
  <si>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</si>
  <si>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</si>
  <si>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</si>
  <si>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</si>
  <si>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</si>
  <si>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</si>
  <si>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</si>
  <si>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</si>
  <si>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</si>
  <si>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</si>
  <si>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</si>
  <si>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</si>
  <si>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</si>
  <si>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</si>
  <si>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</si>
  <si>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</si>
  <si>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</si>
  <si>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</si>
  <si>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</si>
  <si>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</si>
  <si>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</si>
  <si>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</si>
  <si>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</si>
  <si>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</si>
  <si>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</si>
  <si>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</si>
  <si>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</si>
  <si>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</si>
  <si>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</si>
  <si>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</si>
  <si>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</si>
  <si>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</si>
  <si>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</si>
  <si>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</si>
  <si>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</si>
  <si>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</si>
  <si>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</si>
  <si>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</si>
  <si>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</si>
  <si>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</si>
  <si>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</si>
  <si>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</si>
  <si>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</si>
  <si>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</si>
  <si>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</si>
  <si>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</si>
  <si>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</si>
  <si>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</si>
  <si>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</si>
  <si>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</si>
  <si>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</si>
  <si>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</si>
  <si>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</si>
  <si>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</si>
  <si>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</si>
  <si>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</si>
  <si>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</si>
  <si>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</si>
  <si>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</si>
  <si>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</si>
  <si>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</si>
  <si>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</si>
  <si>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</si>
  <si>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</si>
  <si>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</si>
  <si>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</si>
  <si>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</si>
  <si>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</si>
  <si>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</si>
  <si>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</si>
  <si>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</si>
  <si>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</si>
  <si>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</si>
  <si>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</si>
  <si>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</si>
  <si>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</si>
  <si>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</si>
  <si>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</si>
  <si>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</si>
  <si>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</si>
  <si>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</si>
  <si>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</si>
  <si>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</si>
  <si>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</si>
  <si>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</si>
  <si>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</si>
  <si>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</si>
  <si>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</si>
  <si>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</si>
  <si>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</si>
  <si>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</si>
  <si>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</si>
  <si>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</si>
  <si>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</si>
  <si>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</si>
  <si>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</si>
  <si>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</si>
  <si>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</si>
  <si>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</si>
  <si>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</si>
  <si>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</si>
  <si>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</si>
  <si>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</si>
  <si>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</si>
  <si>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</si>
  <si>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</si>
  <si>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</si>
  <si>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</si>
  <si>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</si>
  <si>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</si>
  <si>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</si>
  <si>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</si>
  <si>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</si>
  <si>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</si>
  <si>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</si>
  <si>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</si>
  <si>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</si>
  <si>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</si>
  <si>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</si>
  <si>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</si>
  <si>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</si>
  <si>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</si>
  <si>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</si>
  <si>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</si>
  <si>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</si>
  <si>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</si>
  <si>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</si>
  <si>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</si>
  <si>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</si>
  <si>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</si>
  <si>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</si>
  <si>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Percent Category</t>
  </si>
  <si>
    <t>Sub 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</si>
  <si>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</si>
  <si>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</si>
  <si>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</si>
  <si>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</si>
  <si>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</si>
  <si>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</si>
  <si>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</si>
  <si>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</si>
  <si>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</si>
  <si>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</si>
  <si>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</si>
  <si>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</si>
  <si>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</si>
  <si>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</si>
  <si>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</si>
  <si>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</si>
  <si>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</si>
  <si>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</si>
  <si>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</si>
  <si>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</si>
  <si>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</si>
  <si>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</si>
  <si>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</si>
  <si>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</si>
  <si>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</si>
  <si>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</si>
  <si>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</si>
  <si>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</si>
  <si>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</si>
  <si>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</si>
  <si>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</si>
  <si>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</si>
  <si>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</si>
  <si>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</si>
  <si>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</si>
  <si>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</si>
  <si>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</si>
  <si>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</si>
  <si>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</si>
  <si>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</si>
  <si>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</si>
  <si>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</si>
  <si>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</si>
  <si>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</si>
  <si>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</si>
  <si>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</si>
  <si>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</si>
  <si>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</si>
  <si>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</si>
  <si>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</si>
  <si>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</si>
  <si>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</si>
  <si>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</si>
  <si>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</si>
  <si>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</si>
  <si>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</si>
  <si>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</si>
  <si>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</si>
  <si>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</si>
  <si>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</si>
  <si>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</si>
  <si>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</si>
  <si>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</si>
  <si>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</si>
  <si>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</si>
  <si>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</si>
  <si>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</si>
  <si>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</si>
  <si>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</si>
  <si>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</si>
  <si>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</si>
  <si>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</si>
  <si>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</si>
  <si>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</si>
  <si>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Successful</t>
  </si>
  <si>
    <t xml:space="preserve">         Unsuccessful</t>
  </si>
  <si>
    <t>Mean Numbers</t>
  </si>
  <si>
    <t>Median Numbers</t>
  </si>
  <si>
    <t>Minimum Numbers</t>
  </si>
  <si>
    <t>Maximum Numbers</t>
  </si>
  <si>
    <t>Varience Numbers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</si>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</sst>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sz val="8"/>
      <name val="Calibri"/>
      <family val="2"/>
      <scheme val="minor"/>
    </font>
    <font>
      <sz val="12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8" fillId="0" borderId="0" xfId="0" applyNumberFormat="1" applyFont="1"/>
    <xf numFmtId="0" fontId="16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[CrowdfundingBook.xlsx]Category!PivotTable40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7-4AF5-9EE3-8FA82308DB5D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F7-4AF5-9EE3-8FA82308DB5D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F7-4AF5-9EE3-8FA82308DB5D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F7-4AF5-9EE3-8FA82308D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6798335"/>
        <c:axId val="765755727"/>
      </c:barChart>
      <c:catAx>
        <c:axId val="101679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755727"/>
        <c:crosses val="autoZero"/>
        <c:auto val="1"/>
        <c:lblAlgn val="ctr"/>
        <c:lblOffset val="100"/>
        <c:noMultiLvlLbl val="0"/>
      </c:catAx>
      <c:valAx>
        <c:axId val="76575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79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Category!PivotTable41</c:name>
    <c:fmtId val="2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A-4C12-9834-47D090A14F66}"/>
            </c:ext>
          </c:extLst>
        </c:ser>
        <c:ser>
          <c:idx val="1"/>
          <c:order val="1"/>
          <c:tx>
            <c:strRef>
              <c:f>'Sub 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FA-4C12-9834-47D090A14F66}"/>
            </c:ext>
          </c:extLst>
        </c:ser>
        <c:ser>
          <c:idx val="2"/>
          <c:order val="2"/>
          <c:tx>
            <c:strRef>
              <c:f>'Sub 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FA-4C12-9834-47D090A14F66}"/>
            </c:ext>
          </c:extLst>
        </c:ser>
        <c:ser>
          <c:idx val="3"/>
          <c:order val="3"/>
          <c:tx>
            <c:strRef>
              <c:f>'Sub 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FA-4C12-9834-47D090A14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1809295"/>
        <c:axId val="255232319"/>
      </c:barChart>
      <c:catAx>
        <c:axId val="85180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232319"/>
        <c:crosses val="autoZero"/>
        <c:auto val="1"/>
        <c:lblAlgn val="ctr"/>
        <c:lblOffset val="100"/>
        <c:noMultiLvlLbl val="0"/>
      </c:catAx>
      <c:valAx>
        <c:axId val="25523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80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Of Date Created!PivotTable43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Of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Of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Of Date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F-4612-9B5D-7DF8911EDECC}"/>
            </c:ext>
          </c:extLst>
        </c:ser>
        <c:ser>
          <c:idx val="1"/>
          <c:order val="1"/>
          <c:tx>
            <c:strRef>
              <c:f>'Pivot Of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Of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Of Date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F-4612-9B5D-7DF8911EDECC}"/>
            </c:ext>
          </c:extLst>
        </c:ser>
        <c:ser>
          <c:idx val="2"/>
          <c:order val="2"/>
          <c:tx>
            <c:strRef>
              <c:f>'Pivot Of 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Of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Of Date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F-4612-9B5D-7DF8911ED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004864"/>
        <c:axId val="804659359"/>
      </c:lineChart>
      <c:catAx>
        <c:axId val="16400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59359"/>
        <c:crosses val="autoZero"/>
        <c:auto val="1"/>
        <c:lblAlgn val="ctr"/>
        <c:lblOffset val="100"/>
        <c:noMultiLvlLbl val="0"/>
      </c:catAx>
      <c:valAx>
        <c:axId val="8046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0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'8 Column'!$F$1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'8 Column'!$A$2:$A$13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'8 Column'!$F$2:$F$13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4-4365-8031-D3E924789AF0}"/>
            </c:ext>
          </c:extLst>
        </c:ser>
        <c:ser>
          <c:idx val="1"/>
          <c:order val="1"/>
          <c:tx>
            <c:strRef>
              <c:f>'8 Column'!$G$1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'8 Column'!$A$2:$A$13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'8 Column'!$G$2:$G$13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D4-4365-8031-D3E924789AF0}"/>
            </c:ext>
          </c:extLst>
        </c:ser>
        <c:ser>
          <c:idx val="2"/>
          <c:order val="2"/>
          <c:tx>
            <c:strRef>
              <c:f>'8 Column'!$H$1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'8 Column'!$A$2:$A$13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'8 Column'!$H$2:$H$13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D4-4365-8031-D3E924789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380303"/>
        <c:axId val="797263567"/>
      </c:lineChart>
      <c:catAx>
        <c:axId val="126538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263567"/>
        <c:crosses val="autoZero"/>
        <c:auto val="1"/>
        <c:lblAlgn val="ctr"/>
        <c:lblOffset val="100"/>
        <c:noMultiLvlLbl val="0"/>
      </c:catAx>
      <c:valAx>
        <c:axId val="79726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38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346710</xdr:colOff>
      <xdr:row>1</xdr:row>
      <xdr:rowOff>186690</xdr:rowOff>
    </xdr:from>
    <xdr:to>
      <xdr:col>13</xdr:col>
      <xdr:colOff>224790</xdr:colOff>
      <xdr:row>15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F1671-26B4-72D6-1E5B-EAF1DA024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110170</xdr:colOff>
      <xdr:row>4</xdr:row>
      <xdr:rowOff>73445</xdr:rowOff>
    </xdr:from>
    <xdr:to>
      <xdr:col>13</xdr:col>
      <xdr:colOff>541663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99450E-F671-0366-AAB9-9F9A51D3B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613410</xdr:colOff>
      <xdr:row>2</xdr:row>
      <xdr:rowOff>167640</xdr:rowOff>
    </xdr:from>
    <xdr:to>
      <xdr:col>15</xdr:col>
      <xdr:colOff>586740</xdr:colOff>
      <xdr:row>18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ABD45-7DBD-CF21-68CD-FA80DA4CC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277204</xdr:colOff>
      <xdr:row>10</xdr:row>
      <xdr:rowOff>53155</xdr:rowOff>
    </xdr:from>
    <xdr:ext cx="18473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0F0AC6-AB17-2BCD-DD1D-23E41AAE4BA8}"/>
            </a:ext>
          </a:extLst>
        </xdr:cNvPr>
        <xdr:cNvSpPr/>
      </xdr:nvSpPr>
      <xdr:spPr>
        <a:xfrm>
          <a:off x="6982804" y="203435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853440</xdr:colOff>
      <xdr:row>14</xdr:row>
      <xdr:rowOff>156210</xdr:rowOff>
    </xdr:from>
    <xdr:to>
      <xdr:col>7</xdr:col>
      <xdr:colOff>601980</xdr:colOff>
      <xdr:row>33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D34CB3C-3E5F-F229-989F-6AD50D124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ityunjay Pandey" refreshedDate="45171.506375578705" createdVersion="8" refreshedVersion="8" minRefreshableVersion="3" recordCount="1000" xr:uid="{DE2BB8D7-599D-4D87-910E-EA60DDD46166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1" maxValue="113.17073170731707"/>
    </cacheField>
    <cacheField name="Perc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ityunjay Pandey" refreshedDate="45172.861570486108" createdVersion="8" refreshedVersion="8" minRefreshableVersion="3" recordCount="1005" xr:uid="{ABC539FD-D9AD-4ABA-B8A5-4B6ACBD3C369}">
  <cacheSource type="worksheet">
    <worksheetSource ref="A1:U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Average Donation" numFmtId="0">
      <sharedItems containsBlank="1" containsMixedTypes="1" containsNumber="1" minValue="1" maxValue="113.17073170731707"/>
    </cacheField>
    <cacheField name="Perc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3"/>
    </cacheField>
    <cacheField name="Date Ended Conversion" numFmtId="0">
      <sharedItems containsNonDate="0" containsDate="1" containsString="0" containsBlank="1" minDate="2010-01-09T06:00:00" maxDate="2020-02-10T06:00:00"/>
    </cacheField>
    <cacheField name="Year" numFmtId="0">
      <sharedItems containsString="0" containsBlank="1" containsNumber="1" containsInteger="1" minValue="2010" maxValue="2020" count="12">
        <n v="2015"/>
        <n v="2014"/>
        <n v="2013"/>
        <n v="2019"/>
        <n v="2012"/>
        <n v="2017"/>
        <n v="2010"/>
        <n v="2016"/>
        <n v="2011"/>
        <n v="2018"/>
        <n v="2020"/>
        <m/>
      </sharedItems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e v="#DIV/0!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5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e v="#DIV/0!"/>
    <x v="0"/>
    <s v="food trucks"/>
    <x v="0"/>
    <d v="2015-12-15T06:00:00"/>
    <x v="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  <x v="1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  <x v="2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  <x v="3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  <x v="3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  <x v="4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  <x v="5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  <x v="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  <x v="6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  <x v="2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  <x v="6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  <x v="6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  <x v="3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  <x v="7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  <x v="4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  <x v="3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  <x v="1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  <x v="8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  <x v="9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  <x v="3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  <x v="1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  <x v="8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  <x v="9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  <x v="3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  <x v="1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  <x v="8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  <x v="9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  <x v="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  <x v="6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  <x v="9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  <x v="3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  <x v="7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  <x v="9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  <x v="1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  <x v="5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  <x v="3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  <x v="8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  <x v="3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  <x v="6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  <x v="2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  <x v="6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  <x v="4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  <x v="8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  <x v="1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  <x v="3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  <x v="7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  <x v="6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  <x v="1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  <x v="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  <x v="3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  <x v="2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  <x v="4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  <x v="6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  <x v="1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  <x v="9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  <x v="9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  <x v="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  <x v="5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  <x v="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  <x v="5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  <x v="4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  <x v="8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  <x v="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  <x v="5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  <x v="9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  <x v="8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  <x v="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  <x v="6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  <x v="5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  <x v="6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  <x v="6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  <x v="3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  <x v="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  <x v="7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  <x v="7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  <x v="9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  <x v="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  <x v="6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  <x v="9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  <x v="9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  <x v="5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  <x v="5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  <x v="3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  <x v="7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  <x v="4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  <x v="8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  <x v="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  <x v="8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  <x v="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  <x v="6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  <x v="7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  <x v="7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  <x v="6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  <x v="4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  <x v="3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  <x v="3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  <x v="8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  <x v="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  <x v="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  <x v="1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  <x v="8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  <x v="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  <x v="9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  <x v="6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  <x v="5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  <x v="2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  <x v="3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  <x v="9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  <x v="4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  <x v="1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  <x v="9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  <x v="4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  <x v="1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  <x v="5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  <x v="3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  <x v="5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  <x v="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  <x v="8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  <x v="1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  <x v="1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  <x v="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  <x v="1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  <x v="1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  <x v="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  <x v="3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  <x v="9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  <x v="7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  <x v="6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  <x v="6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  <x v="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  <x v="8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  <x v="2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  <x v="9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  <x v="8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  <x v="8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  <x v="2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  <x v="1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  <x v="6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  <x v="4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  <x v="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  <x v="9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  <x v="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  <x v="4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  <x v="6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  <x v="3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  <x v="1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  <x v="8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  <x v="7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  <x v="5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  <x v="2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  <x v="9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  <x v="1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  <x v="5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  <x v="4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  <x v="7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  <x v="6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  <x v="3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  <x v="2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  <x v="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  <x v="3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  <x v="3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  <x v="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  <x v="9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  <x v="5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  <x v="5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  <x v="5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  <x v="6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  <x v="2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  <x v="3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  <x v="4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  <x v="5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  <x v="1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  <x v="1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  <x v="2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  <x v="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  <x v="7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  <x v="7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  <x v="6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  <x v="5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  <x v="2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  <x v="6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  <x v="5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  <x v="3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  <x v="6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  <x v="3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  <x v="9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  <x v="1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  <x v="2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  <x v="1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  <x v="7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  <x v="2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  <x v="3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  <x v="1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  <x v="9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  <x v="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  <x v="9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  <x v="7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  <x v="5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  <x v="6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  <x v="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  <x v="6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  <x v="1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  <x v="8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  <x v="5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  <x v="8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  <x v="9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  <x v="6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  <x v="9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  <x v="5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  <x v="7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  <x v="5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  <x v="2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  <x v="3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  <x v="6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  <x v="6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  <x v="3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  <x v="8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  <x v="3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  <x v="8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  <x v="4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  <x v="8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  <x v="4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  <x v="1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  <x v="7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  <x v="1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  <x v="1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  <x v="6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  <x v="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  <x v="7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  <x v="5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  <x v="3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  <x v="2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  <x v="7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  <x v="8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  <x v="5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  <x v="5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  <x v="3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  <x v="1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  <x v="5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  <x v="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  <x v="6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  <x v="1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  <x v="5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  <x v="9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  <x v="1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  <x v="1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  <x v="2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  <x v="7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  <x v="1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  <x v="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  <x v="6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  <x v="4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  <x v="2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  <x v="8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  <x v="5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  <x v="8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  <x v="7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  <x v="2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  <x v="7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  <x v="4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  <x v="4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  <x v="6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  <x v="8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  <x v="6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  <x v="2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  <x v="7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  <x v="1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  <x v="4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  <x v="4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  <x v="3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  <x v="6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  <x v="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  <x v="3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  <x v="5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  <x v="5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  <x v="3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  <x v="4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  <x v="6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  <x v="4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  <x v="9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  <x v="5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  <x v="4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  <x v="7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  <x v="7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  <x v="4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  <x v="7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  <x v="7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  <x v="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  <x v="4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  <x v="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  <x v="2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  <x v="8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  <x v="4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  <x v="6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  <x v="9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  <x v="2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  <x v="3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  <x v="1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  <x v="7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  <x v="7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  <x v="5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  <x v="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  <x v="9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  <x v="7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  <x v="7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  <x v="7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  <x v="5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  <x v="4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  <x v="8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  <x v="8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  <x v="6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  <x v="8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  <x v="2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  <x v="4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  <x v="3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  <x v="1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  <x v="3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  <x v="5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  <x v="1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  <x v="6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  <x v="8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  <x v="8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  <x v="6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  <x v="1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  <x v="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  <x v="9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  <x v="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  <x v="3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  <x v="9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  <x v="7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  <x v="5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  <x v="8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  <x v="2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  <x v="9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  <x v="9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  <x v="3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  <x v="6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  <x v="3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  <x v="8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  <x v="5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  <x v="8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  <x v="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  <x v="2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  <x v="2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  <x v="9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  <x v="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  <x v="5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  <x v="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  <x v="5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  <x v="5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  <x v="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  <x v="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  <x v="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  <x v="3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  <x v="2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  <x v="5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  <x v="4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  <x v="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  <x v="9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  <x v="8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  <x v="8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  <x v="5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  <x v="8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  <x v="8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  <x v="9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  <x v="7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  <x v="8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  <x v="1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  <x v="6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  <x v="2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  <x v="3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  <x v="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  <x v="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  <x v="5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  <x v="3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  <x v="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  <x v="1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  <x v="3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  <x v="9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  <x v="8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  <x v="2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  <x v="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  <x v="5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  <x v="3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  <x v="5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  <x v="3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  <x v="6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  <x v="4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  <x v="4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  <x v="6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  <x v="2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  <x v="1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  <x v="8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  <x v="5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  <x v="2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  <x v="8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  <x v="9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  <x v="2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  <x v="9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  <x v="8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  <x v="2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  <x v="3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  <x v="4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  <x v="6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  <x v="5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  <x v="9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  <x v="2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  <x v="3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  <x v="7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  <x v="5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  <x v="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  <x v="5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  <x v="1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  <x v="9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  <x v="6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  <x v="4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  <x v="8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  <x v="9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  <x v="4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  <x v="8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  <x v="5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  <x v="5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  <x v="6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  <x v="8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  <x v="9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  <x v="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  <x v="2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  <x v="1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  <x v="8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  <x v="1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  <x v="3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  <x v="9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  <x v="1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  <x v="2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  <x v="7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  <x v="1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  <x v="3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  <x v="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  <x v="2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  <x v="7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  <x v="5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  <x v="4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  <x v="5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  <x v="6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  <x v="8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  <x v="6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  <x v="4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  <x v="5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  <x v="2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  <x v="3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  <x v="9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  <x v="5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  <x v="6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  <x v="7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  <x v="2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  <x v="8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  <x v="9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  <x v="7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  <x v="6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  <x v="1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  <x v="6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  <x v="1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  <x v="2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  <x v="2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  <x v="9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  <x v="9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  <x v="2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  <x v="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  <x v="3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  <x v="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  <x v="7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  <x v="4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  <x v="3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  <x v="9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  <x v="1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  <x v="2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  <x v="9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  <x v="8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  <x v="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  <x v="5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  <x v="6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  <x v="1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  <x v="4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  <x v="3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  <x v="1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  <x v="3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  <x v="9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  <x v="5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  <x v="7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  <x v="6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  <x v="3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  <x v="2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  <x v="6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  <x v="3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  <x v="4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  <x v="1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  <x v="5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  <x v="7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  <x v="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  <x v="7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  <x v="2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  <x v="2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  <x v="4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  <x v="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  <x v="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  <x v="2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  <x v="5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  <x v="2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  <x v="9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  <x v="4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  <x v="9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  <x v="3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  <x v="1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  <x v="6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  <x v="2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  <x v="8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  <x v="6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  <x v="5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  <x v="9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  <x v="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  <x v="3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  <x v="7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  <x v="4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  <x v="6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  <x v="6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  <x v="6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  <x v="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  <x v="7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  <x v="2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  <x v="1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  <x v="6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  <x v="2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  <x v="9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  <x v="2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  <x v="9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  <x v="9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  <x v="6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  <x v="9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  <x v="2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  <x v="3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  <x v="9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  <x v="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  <x v="7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  <x v="2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  <x v="7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  <x v="3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  <x v="9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  <x v="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  <x v="7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  <x v="2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  <x v="4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  <x v="1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  <x v="7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  <x v="8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  <x v="7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  <x v="1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  <x v="8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  <x v="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  <x v="7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  <x v="7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  <x v="8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  <x v="8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  <x v="3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  <x v="9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  <x v="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  <x v="8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  <x v="7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  <x v="1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  <x v="6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  <x v="8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  <x v="1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  <x v="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  <x v="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  <x v="1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  <x v="3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  <x v="1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  <x v="5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  <x v="8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  <x v="8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  <x v="8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  <x v="1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  <x v="8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  <x v="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  <x v="4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  <x v="4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  <x v="6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  <x v="6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  <x v="3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  <x v="6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  <x v="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  <x v="1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  <x v="6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  <x v="1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  <x v="1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  <x v="7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  <x v="6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  <x v="7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  <x v="3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  <x v="6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  <x v="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  <x v="2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  <x v="1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  <x v="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  <x v="3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  <x v="8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  <x v="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  <x v="7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  <x v="1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  <x v="3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  <x v="3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  <x v="4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  <x v="2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  <x v="6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  <x v="5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  <x v="5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  <x v="7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  <x v="2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  <x v="1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  <x v="2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  <x v="8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  <x v="7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  <x v="7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  <x v="9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  <x v="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  <x v="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  <x v="1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  <x v="6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  <x v="6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  <x v="6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  <x v="7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  <x v="3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  <x v="3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  <x v="1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  <x v="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  <x v="5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  <x v="2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  <x v="4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  <x v="7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  <x v="6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  <x v="9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  <x v="7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  <x v="5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  <x v="9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  <x v="5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  <x v="9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  <x v="9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  <x v="2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  <x v="9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  <x v="5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  <x v="6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  <x v="1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  <x v="1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  <x v="7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  <x v="7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  <x v="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  <x v="5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  <x v="5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  <x v="5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  <x v="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  <x v="8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  <x v="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  <x v="4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  <x v="9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  <x v="6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  <x v="4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  <x v="8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  <x v="2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  <x v="1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  <x v="4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  <x v="5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  <x v="7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  <x v="6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  <x v="9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  <x v="7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  <x v="8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  <x v="3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  <x v="4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  <x v="7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  <x v="3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  <x v="3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  <x v="3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  <x v="8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  <x v="2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  <x v="9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  <x v="6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  <x v="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  <x v="9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  <x v="5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  <x v="3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  <x v="2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  <x v="8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  <x v="4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  <x v="3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  <x v="5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  <x v="5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  <x v="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  <x v="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  <x v="9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  <x v="8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  <x v="3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  <x v="6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  <x v="8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  <x v="2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  <x v="4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  <x v="7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  <x v="2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  <x v="3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  <x v="9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  <x v="5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  <x v="4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  <x v="9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  <x v="7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  <x v="7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  <x v="7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  <x v="1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  <x v="6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  <x v="2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  <x v="8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  <x v="2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  <x v="4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  <x v="9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  <x v="9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  <x v="5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  <x v="7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  <x v="1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  <x v="1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  <x v="6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  <x v="3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  <x v="7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  <x v="2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  <x v="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  <x v="5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  <x v="5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  <x v="1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  <x v="5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  <x v="7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  <x v="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  <x v="7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  <x v="1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  <x v="4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  <x v="5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  <x v="6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  <x v="6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  <x v="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  <x v="9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  <x v="6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  <x v="8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  <x v="6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  <x v="6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  <x v="1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  <x v="6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  <x v="7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  <x v="6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  <x v="6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  <x v="4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  <x v="5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  <x v="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  <x v="8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  <x v="1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  <x v="9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  <x v="3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  <x v="5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  <x v="4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  <x v="4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  <x v="8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  <x v="5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  <x v="9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  <x v="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  <x v="2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  <x v="2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  <x v="1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  <x v="3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  <x v="3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  <x v="5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  <x v="7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  <x v="1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  <x v="3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  <x v="8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  <x v="8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  <x v="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  <x v="7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  <x v="6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  <x v="8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  <x v="2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  <x v="7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  <x v="3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  <x v="9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  <x v="8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  <x v="4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  <x v="1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  <x v="6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  <x v="7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  <x v="2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  <x v="2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  <x v="5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  <x v="7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  <x v="1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  <x v="9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  <x v="4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  <x v="7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  <x v="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  <x v="3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  <x v="3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  <x v="3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  <x v="9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  <x v="1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  <x v="4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  <x v="3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  <x v="7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  <x v="4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  <x v="5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  <x v="7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  <x v="9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  <x v="4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  <x v="7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  <x v="5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  <x v="1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  <x v="3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  <x v="3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  <x v="4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  <x v="9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  <x v="5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  <x v="1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  <x v="1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  <x v="6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  <x v="5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  <x v="6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  <x v="8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  <x v="9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  <x v="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  <x v="9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  <x v="4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  <x v="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  <x v="8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  <x v="2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  <x v="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  <x v="6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  <x v="8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  <x v="9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  <x v="1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  <x v="1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  <x v="7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  <x v="9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  <x v="9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  <x v="4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  <x v="9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  <x v="9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  <x v="9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  <x v="6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  <x v="4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  <x v="8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  <x v="4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  <x v="8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  <x v="8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  <x v="3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  <x v="8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  <x v="4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  <x v="4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  <x v="9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  <x v="2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  <x v="3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  <x v="6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  <x v="8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  <x v="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  <x v="7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  <x v="1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  <x v="8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  <x v="9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  <x v="2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  <x v="6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  <x v="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  <x v="5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  <x v="9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  <x v="1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  <x v="6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  <x v="8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  <x v="3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  <x v="7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  <x v="1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  <x v="5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  <x v="3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  <x v="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  <x v="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  <x v="6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  <x v="1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  <x v="6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  <x v="6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  <x v="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  <x v="5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  <x v="1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  <x v="3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  <x v="8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  <x v="6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  <x v="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  <x v="2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  <x v="9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  <x v="8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  <x v="3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  <x v="3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  <x v="2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  <x v="1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  <x v="9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  <x v="7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  <x v="4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  <x v="4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  <x v="2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  <x v="5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  <x v="8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  <x v="4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  <x v="9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  <x v="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  <x v="3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  <x v="4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  <x v="3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  <x v="2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  <x v="5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  <x v="1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  <x v="8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  <x v="4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  <x v="5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  <x v="3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  <x v="4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  <x v="9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  <x v="6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  <x v="3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  <x v="5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  <x v="7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  <x v="4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  <x v="2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  <x v="5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  <x v="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  <x v="1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  <x v="1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  <x v="2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  <x v="7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  <x v="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  <x v="3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  <x v="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  <x v="9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  <x v="8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  <x v="4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  <x v="8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  <x v="8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  <x v="1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  <x v="5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  <x v="4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  <x v="8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  <x v="1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  <x v="1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  <x v="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  <x v="3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  <x v="7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  <x v="7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  <x v="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  <x v="4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  <x v="4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  <x v="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  <x v="4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  <x v="6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  <x v="6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  <x v="7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  <x v="8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  <x v="2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  <x v="8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  <x v="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  <x v="6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  <x v="5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  <x v="4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  <x v="8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  <x v="3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  <x v="8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  <x v="2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  <x v="1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  <x v="6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  <x v="2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  <x v="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  <x v="8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  <x v="9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  <x v="7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  <x v="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  <x v="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  <x v="5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  <x v="8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  <x v="3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  <x v="3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  <x v="2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  <x v="8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  <x v="5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  <x v="7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  <x v="3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  <x v="7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  <x v="1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  <x v="9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  <x v="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  <x v="1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  <x v="9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  <x v="2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  <x v="1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  <x v="6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  <x v="7"/>
  </r>
  <r>
    <m/>
    <m/>
    <m/>
    <m/>
    <m/>
    <x v="4"/>
    <m/>
    <m/>
    <m/>
    <m/>
    <m/>
    <m/>
    <m/>
    <m/>
    <m/>
    <m/>
    <x v="9"/>
    <m/>
    <x v="879"/>
    <m/>
    <x v="11"/>
  </r>
  <r>
    <m/>
    <m/>
    <m/>
    <m/>
    <m/>
    <x v="4"/>
    <m/>
    <m/>
    <m/>
    <m/>
    <m/>
    <m/>
    <m/>
    <m/>
    <m/>
    <m/>
    <x v="9"/>
    <m/>
    <x v="879"/>
    <m/>
    <x v="11"/>
  </r>
  <r>
    <m/>
    <m/>
    <m/>
    <m/>
    <m/>
    <x v="4"/>
    <m/>
    <m/>
    <m/>
    <m/>
    <m/>
    <m/>
    <m/>
    <m/>
    <m/>
    <m/>
    <x v="9"/>
    <m/>
    <x v="879"/>
    <m/>
    <x v="11"/>
  </r>
  <r>
    <m/>
    <m/>
    <m/>
    <m/>
    <m/>
    <x v="4"/>
    <m/>
    <m/>
    <m/>
    <m/>
    <m/>
    <m/>
    <m/>
    <m/>
    <m/>
    <m/>
    <x v="9"/>
    <m/>
    <x v="879"/>
    <m/>
    <x v="11"/>
  </r>
  <r>
    <m/>
    <m/>
    <m/>
    <m/>
    <m/>
    <x v="4"/>
    <m/>
    <m/>
    <m/>
    <m/>
    <m/>
    <m/>
    <m/>
    <m/>
    <m/>
    <m/>
    <x v="9"/>
    <m/>
    <x v="879"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983169-5D26-47EB-974E-5BCA0C2C1084}" name="PivotTable4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034F62-267D-4885-9998-B7DA1322AF00}" name="PivotTable4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2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C5C24B-769B-4B0A-BCFD-44BC22A2CECF}" name="PivotTable4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Page" showAll="0">
      <items count="13">
        <item x="6"/>
        <item x="8"/>
        <item x="4"/>
        <item x="2"/>
        <item x="1"/>
        <item x="0"/>
        <item x="7"/>
        <item x="5"/>
        <item x="9"/>
        <item x="3"/>
        <item x="10"/>
        <item x="11"/>
        <item t="default"/>
      </items>
    </pivotField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1"/>
    <field x="18"/>
    <field x="2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0" hier="-1"/>
  </pageFields>
  <dataFields count="1">
    <dataField name="Count of outcome" fld="5" subtotal="count" baseField="0" baseItem="0"/>
  </dataFields>
  <chartFormats count="3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005"/>
  <sheetViews>
    <sheetView topLeftCell="H44" workbookViewId="0">
      <selection activeCell="N55" sqref="N55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  <col min="15" max="15" width="15.3984375" customWidth="1"/>
    <col min="16" max="16" width="18.19921875" customWidth="1"/>
    <col min="17" max="17" width="15.5" customWidth="1"/>
    <col min="18" max="18" width="13.59765625" customWidth="1"/>
    <col min="19" max="19" width="35.19921875" customWidth="1"/>
    <col min="20" max="20" width="24.8984375" customWidth="1"/>
  </cols>
  <sheetData>
    <row r="1" spans="1:2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  <c r="U1" s="1" t="s">
        <v>2073</v>
      </c>
      <c r="X1" s="12"/>
    </row>
    <row r="2" spans="1:24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(E2/D2)*100</f>
        <v>0</v>
      </c>
      <c r="P2" t="e">
        <f>E2/G2</f>
        <v>#DIV/0!</v>
      </c>
      <c r="Q2" t="str" cm="1">
        <f t="array" ref="Q2:R2">_xlfn.TEXTSPLIT(N2,"/")</f>
        <v>food</v>
      </c>
      <c r="R2" t="str">
        <v>food trucks</v>
      </c>
      <c r="S2" s="6">
        <f>(((J2/60)/60)/24)+DATE(1970,1,1)</f>
        <v>42336.25</v>
      </c>
      <c r="T2" s="7">
        <f>(((K2/60)/60)/24)+DATE(1970,1,1)</f>
        <v>42353.25</v>
      </c>
      <c r="U2">
        <f>YEAR(S2)</f>
        <v>2015</v>
      </c>
    </row>
    <row r="3" spans="1:24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(E3/D3)*100</f>
        <v>1040</v>
      </c>
      <c r="P3" s="13">
        <f t="shared" ref="P3:P66" si="1">E3/G3</f>
        <v>92.151898734177209</v>
      </c>
      <c r="Q3" t="str" cm="1">
        <f t="array" ref="Q3:R3">_xlfn.TEXTSPLIT(N3,"/")</f>
        <v>music</v>
      </c>
      <c r="R3" t="str">
        <v>rock</v>
      </c>
      <c r="S3" s="6">
        <f t="shared" ref="S3:S66" si="2">(((J3/60)/60)/24)+DATE(1970,1,1)</f>
        <v>41870.208333333336</v>
      </c>
      <c r="T3" s="7">
        <f t="shared" ref="T3:T66" si="3">(((K3/60)/60)/24)+DATE(1970,1,1)</f>
        <v>41872.208333333336</v>
      </c>
      <c r="U3">
        <f t="shared" ref="U3:U66" si="4">YEAR(S3)</f>
        <v>2014</v>
      </c>
    </row>
    <row r="4" spans="1:24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131.4787822878229</v>
      </c>
      <c r="P4" s="13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6">
        <f t="shared" si="2"/>
        <v>41595.25</v>
      </c>
      <c r="T4" s="7">
        <f t="shared" si="3"/>
        <v>41597.25</v>
      </c>
      <c r="U4">
        <f t="shared" si="4"/>
        <v>2013</v>
      </c>
    </row>
    <row r="5" spans="1:24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58.976190476190467</v>
      </c>
      <c r="P5" s="13">
        <f t="shared" si="1"/>
        <v>103.20833333333333</v>
      </c>
      <c r="Q5" t="str" cm="1">
        <f t="array" ref="Q5:R5">_xlfn.TEXTSPLIT(N5,"/")</f>
        <v>music</v>
      </c>
      <c r="R5" t="str">
        <v>rock</v>
      </c>
      <c r="S5" s="6">
        <f t="shared" si="2"/>
        <v>43688.208333333328</v>
      </c>
      <c r="T5" s="7">
        <f t="shared" si="3"/>
        <v>43728.208333333328</v>
      </c>
      <c r="U5">
        <f t="shared" si="4"/>
        <v>2019</v>
      </c>
    </row>
    <row r="6" spans="1:24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69.276315789473685</v>
      </c>
      <c r="P6" s="13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6">
        <f t="shared" si="2"/>
        <v>43485.25</v>
      </c>
      <c r="T6" s="7">
        <f t="shared" si="3"/>
        <v>43489.25</v>
      </c>
      <c r="U6">
        <f t="shared" si="4"/>
        <v>2019</v>
      </c>
    </row>
    <row r="7" spans="1:24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173.61842105263159</v>
      </c>
      <c r="P7" s="13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6">
        <f t="shared" si="2"/>
        <v>41149.208333333336</v>
      </c>
      <c r="T7" s="7">
        <f t="shared" si="3"/>
        <v>41160.208333333336</v>
      </c>
      <c r="U7">
        <f t="shared" si="4"/>
        <v>2012</v>
      </c>
    </row>
    <row r="8" spans="1:24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20.961538461538463</v>
      </c>
      <c r="P8" s="13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6">
        <f t="shared" si="2"/>
        <v>42991.208333333328</v>
      </c>
      <c r="T8" s="7">
        <f t="shared" si="3"/>
        <v>42992.208333333328</v>
      </c>
      <c r="U8">
        <f t="shared" si="4"/>
        <v>2017</v>
      </c>
    </row>
    <row r="9" spans="1:24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327.57777777777778</v>
      </c>
      <c r="P9" s="13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6">
        <f t="shared" si="2"/>
        <v>42229.208333333328</v>
      </c>
      <c r="T9" s="7">
        <f t="shared" si="3"/>
        <v>42231.208333333328</v>
      </c>
      <c r="U9">
        <f t="shared" si="4"/>
        <v>2015</v>
      </c>
    </row>
    <row r="10" spans="1:24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19.932788374205266</v>
      </c>
      <c r="P10" s="13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6">
        <f t="shared" si="2"/>
        <v>40399.208333333336</v>
      </c>
      <c r="T10" s="7">
        <f t="shared" si="3"/>
        <v>40401.208333333336</v>
      </c>
      <c r="U10">
        <f t="shared" si="4"/>
        <v>2010</v>
      </c>
    </row>
    <row r="11" spans="1:24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51.741935483870968</v>
      </c>
      <c r="P11" s="13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6">
        <f t="shared" si="2"/>
        <v>41536.208333333336</v>
      </c>
      <c r="T11" s="7">
        <f t="shared" si="3"/>
        <v>41585.25</v>
      </c>
      <c r="U11">
        <f t="shared" si="4"/>
        <v>2013</v>
      </c>
    </row>
    <row r="12" spans="1:24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266.11538461538464</v>
      </c>
      <c r="P12" s="13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6">
        <f t="shared" si="2"/>
        <v>40404.208333333336</v>
      </c>
      <c r="T12" s="7">
        <f t="shared" si="3"/>
        <v>40452.208333333336</v>
      </c>
      <c r="U12">
        <f t="shared" si="4"/>
        <v>2010</v>
      </c>
    </row>
    <row r="13" spans="1:24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48.095238095238095</v>
      </c>
      <c r="P13" s="13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6">
        <f t="shared" si="2"/>
        <v>40442.208333333336</v>
      </c>
      <c r="T13" s="7">
        <f t="shared" si="3"/>
        <v>40448.208333333336</v>
      </c>
      <c r="U13">
        <f t="shared" si="4"/>
        <v>2010</v>
      </c>
    </row>
    <row r="14" spans="1:24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89.349206349206341</v>
      </c>
      <c r="P14" s="13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6">
        <f t="shared" si="2"/>
        <v>43760.208333333328</v>
      </c>
      <c r="T14" s="7">
        <f t="shared" si="3"/>
        <v>43768.208333333328</v>
      </c>
      <c r="U14">
        <f t="shared" si="4"/>
        <v>2019</v>
      </c>
    </row>
    <row r="15" spans="1:24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245.11904761904765</v>
      </c>
      <c r="P15" s="13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6">
        <f t="shared" si="2"/>
        <v>42532.208333333328</v>
      </c>
      <c r="T15" s="7">
        <f t="shared" si="3"/>
        <v>42544.208333333328</v>
      </c>
      <c r="U15">
        <f t="shared" si="4"/>
        <v>2016</v>
      </c>
    </row>
    <row r="16" spans="1:24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66.769503546099301</v>
      </c>
      <c r="P16" s="13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6">
        <f t="shared" si="2"/>
        <v>40974.25</v>
      </c>
      <c r="T16" s="7">
        <f t="shared" si="3"/>
        <v>41001.208333333336</v>
      </c>
      <c r="U16">
        <f t="shared" si="4"/>
        <v>2012</v>
      </c>
    </row>
    <row r="17" spans="1:21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47.307881773399011</v>
      </c>
      <c r="P17" s="13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6">
        <f t="shared" si="2"/>
        <v>43809.25</v>
      </c>
      <c r="T17" s="7">
        <f t="shared" si="3"/>
        <v>43813.25</v>
      </c>
      <c r="U17">
        <f t="shared" si="4"/>
        <v>2019</v>
      </c>
    </row>
    <row r="18" spans="1:21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649.47058823529414</v>
      </c>
      <c r="P18" s="13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6">
        <f t="shared" si="2"/>
        <v>41661.25</v>
      </c>
      <c r="T18" s="7">
        <f t="shared" si="3"/>
        <v>41683.25</v>
      </c>
      <c r="U18">
        <f t="shared" si="4"/>
        <v>2014</v>
      </c>
    </row>
    <row r="19" spans="1:21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159.39125295508273</v>
      </c>
      <c r="P19" s="13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6">
        <f t="shared" si="2"/>
        <v>40555.25</v>
      </c>
      <c r="T19" s="7">
        <f t="shared" si="3"/>
        <v>40556.25</v>
      </c>
      <c r="U19">
        <f t="shared" si="4"/>
        <v>2011</v>
      </c>
    </row>
    <row r="20" spans="1:21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66.912087912087912</v>
      </c>
      <c r="P20" s="13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6">
        <f t="shared" si="2"/>
        <v>43351.208333333328</v>
      </c>
      <c r="T20" s="7">
        <f t="shared" si="3"/>
        <v>43359.208333333328</v>
      </c>
      <c r="U20">
        <f t="shared" si="4"/>
        <v>2018</v>
      </c>
    </row>
    <row r="21" spans="1:21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48.529600000000002</v>
      </c>
      <c r="P21" s="13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6">
        <f t="shared" si="2"/>
        <v>43528.25</v>
      </c>
      <c r="T21" s="7">
        <f t="shared" si="3"/>
        <v>43549.208333333328</v>
      </c>
      <c r="U21">
        <f t="shared" si="4"/>
        <v>2019</v>
      </c>
    </row>
    <row r="22" spans="1:21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112.24279210925646</v>
      </c>
      <c r="P22" s="13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6">
        <f t="shared" si="2"/>
        <v>41848.208333333336</v>
      </c>
      <c r="T22" s="7">
        <f t="shared" si="3"/>
        <v>41848.208333333336</v>
      </c>
      <c r="U22">
        <f t="shared" si="4"/>
        <v>2014</v>
      </c>
    </row>
    <row r="23" spans="1:21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40.992553191489364</v>
      </c>
      <c r="P23" s="13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6">
        <f t="shared" si="2"/>
        <v>40770.208333333336</v>
      </c>
      <c r="T23" s="7">
        <f t="shared" si="3"/>
        <v>40804.208333333336</v>
      </c>
      <c r="U23">
        <f t="shared" si="4"/>
        <v>2011</v>
      </c>
    </row>
    <row r="24" spans="1:21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128.07106598984771</v>
      </c>
      <c r="P24" s="13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6">
        <f t="shared" si="2"/>
        <v>43193.208333333328</v>
      </c>
      <c r="T24" s="7">
        <f t="shared" si="3"/>
        <v>43208.208333333328</v>
      </c>
      <c r="U24">
        <f t="shared" si="4"/>
        <v>2018</v>
      </c>
    </row>
    <row r="25" spans="1:21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332.04444444444448</v>
      </c>
      <c r="P25" s="13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6">
        <f t="shared" si="2"/>
        <v>43510.25</v>
      </c>
      <c r="T25" s="7">
        <f t="shared" si="3"/>
        <v>43563.208333333328</v>
      </c>
      <c r="U25">
        <f t="shared" si="4"/>
        <v>2019</v>
      </c>
    </row>
    <row r="26" spans="1:21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112.83225108225108</v>
      </c>
      <c r="P26" s="13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6">
        <f t="shared" si="2"/>
        <v>41811.208333333336</v>
      </c>
      <c r="T26" s="7">
        <f t="shared" si="3"/>
        <v>41813.208333333336</v>
      </c>
      <c r="U26">
        <f t="shared" si="4"/>
        <v>2014</v>
      </c>
    </row>
    <row r="27" spans="1:21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216.43636363636364</v>
      </c>
      <c r="P27" s="13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6">
        <f t="shared" si="2"/>
        <v>40681.208333333336</v>
      </c>
      <c r="T27" s="7">
        <f t="shared" si="3"/>
        <v>40701.208333333336</v>
      </c>
      <c r="U27">
        <f t="shared" si="4"/>
        <v>2011</v>
      </c>
    </row>
    <row r="28" spans="1:21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48.199069767441863</v>
      </c>
      <c r="P28" s="13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6">
        <f t="shared" si="2"/>
        <v>43312.208333333328</v>
      </c>
      <c r="T28" s="7">
        <f t="shared" si="3"/>
        <v>43339.208333333328</v>
      </c>
      <c r="U28">
        <f t="shared" si="4"/>
        <v>2018</v>
      </c>
    </row>
    <row r="29" spans="1:21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79.95</v>
      </c>
      <c r="P29" s="13">
        <f t="shared" si="1"/>
        <v>106.6</v>
      </c>
      <c r="Q29" t="str" cm="1">
        <f t="array" ref="Q29:R29">_xlfn.TEXTSPLIT(N29,"/")</f>
        <v>music</v>
      </c>
      <c r="R29" t="str">
        <v>rock</v>
      </c>
      <c r="S29" s="6">
        <f t="shared" si="2"/>
        <v>42280.208333333328</v>
      </c>
      <c r="T29" s="7">
        <f t="shared" si="3"/>
        <v>42288.208333333328</v>
      </c>
      <c r="U29">
        <f t="shared" si="4"/>
        <v>2015</v>
      </c>
    </row>
    <row r="30" spans="1:21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105.22553516819573</v>
      </c>
      <c r="P30" s="13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6">
        <f t="shared" si="2"/>
        <v>40218.25</v>
      </c>
      <c r="T30" s="7">
        <f t="shared" si="3"/>
        <v>40241.25</v>
      </c>
      <c r="U30">
        <f t="shared" si="4"/>
        <v>2010</v>
      </c>
    </row>
    <row r="31" spans="1:21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328.89978213507629</v>
      </c>
      <c r="P31" s="13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6">
        <f t="shared" si="2"/>
        <v>43301.208333333328</v>
      </c>
      <c r="T31" s="7">
        <f t="shared" si="3"/>
        <v>43341.208333333328</v>
      </c>
      <c r="U31">
        <f t="shared" si="4"/>
        <v>2018</v>
      </c>
    </row>
    <row r="32" spans="1:21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160.61111111111111</v>
      </c>
      <c r="P32" s="13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6">
        <f t="shared" si="2"/>
        <v>43609.208333333328</v>
      </c>
      <c r="T32" s="7">
        <f t="shared" si="3"/>
        <v>43614.208333333328</v>
      </c>
      <c r="U32">
        <f t="shared" si="4"/>
        <v>2019</v>
      </c>
    </row>
    <row r="33" spans="1:21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310</v>
      </c>
      <c r="P33" s="13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6">
        <f t="shared" si="2"/>
        <v>42374.25</v>
      </c>
      <c r="T33" s="7">
        <f t="shared" si="3"/>
        <v>42402.25</v>
      </c>
      <c r="U33">
        <f t="shared" si="4"/>
        <v>2016</v>
      </c>
    </row>
    <row r="34" spans="1:21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86.807920792079202</v>
      </c>
      <c r="P34" s="13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6">
        <f t="shared" si="2"/>
        <v>43110.25</v>
      </c>
      <c r="T34" s="7">
        <f t="shared" si="3"/>
        <v>43137.25</v>
      </c>
      <c r="U34">
        <f t="shared" si="4"/>
        <v>2018</v>
      </c>
    </row>
    <row r="35" spans="1:21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377.82071713147411</v>
      </c>
      <c r="P35" s="13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6">
        <f t="shared" si="2"/>
        <v>41917.208333333336</v>
      </c>
      <c r="T35" s="7">
        <f t="shared" si="3"/>
        <v>41954.25</v>
      </c>
      <c r="U35">
        <f t="shared" si="4"/>
        <v>2014</v>
      </c>
    </row>
    <row r="36" spans="1:21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150.80645161290323</v>
      </c>
      <c r="P36" s="13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6">
        <f t="shared" si="2"/>
        <v>42817.208333333328</v>
      </c>
      <c r="T36" s="7">
        <f t="shared" si="3"/>
        <v>42822.208333333328</v>
      </c>
      <c r="U36">
        <f t="shared" si="4"/>
        <v>2017</v>
      </c>
    </row>
    <row r="37" spans="1:21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150.30119521912351</v>
      </c>
      <c r="P37" s="13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6">
        <f t="shared" si="2"/>
        <v>43484.25</v>
      </c>
      <c r="T37" s="7">
        <f t="shared" si="3"/>
        <v>43526.25</v>
      </c>
      <c r="U37">
        <f t="shared" si="4"/>
        <v>2019</v>
      </c>
    </row>
    <row r="38" spans="1:21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157.28571428571431</v>
      </c>
      <c r="P38" s="13">
        <f t="shared" si="1"/>
        <v>68.8125</v>
      </c>
      <c r="Q38" t="str" cm="1">
        <f t="array" ref="Q38:R38">_xlfn.TEXTSPLIT(N38,"/")</f>
        <v>theater</v>
      </c>
      <c r="R38" t="str">
        <v>plays</v>
      </c>
      <c r="S38" s="6">
        <f t="shared" si="2"/>
        <v>40600.25</v>
      </c>
      <c r="T38" s="7">
        <f t="shared" si="3"/>
        <v>40625.208333333336</v>
      </c>
      <c r="U38">
        <f t="shared" si="4"/>
        <v>2011</v>
      </c>
    </row>
    <row r="39" spans="1:21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139.98765432098764</v>
      </c>
      <c r="P39" s="13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6">
        <f t="shared" si="2"/>
        <v>43744.208333333328</v>
      </c>
      <c r="T39" s="7">
        <f t="shared" si="3"/>
        <v>43777.25</v>
      </c>
      <c r="U39">
        <f t="shared" si="4"/>
        <v>2019</v>
      </c>
    </row>
    <row r="40" spans="1:21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325.32258064516128</v>
      </c>
      <c r="P40" s="13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6">
        <f t="shared" si="2"/>
        <v>40469.208333333336</v>
      </c>
      <c r="T40" s="7">
        <f t="shared" si="3"/>
        <v>40474.208333333336</v>
      </c>
      <c r="U40">
        <f t="shared" si="4"/>
        <v>2010</v>
      </c>
    </row>
    <row r="41" spans="1:21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50.777777777777779</v>
      </c>
      <c r="P41" s="13">
        <f t="shared" si="1"/>
        <v>57.125</v>
      </c>
      <c r="Q41" t="str" cm="1">
        <f t="array" ref="Q41:R41">_xlfn.TEXTSPLIT(N41,"/")</f>
        <v>theater</v>
      </c>
      <c r="R41" t="str">
        <v>plays</v>
      </c>
      <c r="S41" s="6">
        <f t="shared" si="2"/>
        <v>41330.25</v>
      </c>
      <c r="T41" s="7">
        <f t="shared" si="3"/>
        <v>41344.208333333336</v>
      </c>
      <c r="U41">
        <f t="shared" si="4"/>
        <v>2013</v>
      </c>
    </row>
    <row r="42" spans="1:21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169.06818181818181</v>
      </c>
      <c r="P42" s="13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6">
        <f t="shared" si="2"/>
        <v>40334.208333333336</v>
      </c>
      <c r="T42" s="7">
        <f t="shared" si="3"/>
        <v>40353.208333333336</v>
      </c>
      <c r="U42">
        <f t="shared" si="4"/>
        <v>2010</v>
      </c>
    </row>
    <row r="43" spans="1:21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212.92857142857144</v>
      </c>
      <c r="P43" s="13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6">
        <f t="shared" si="2"/>
        <v>41156.208333333336</v>
      </c>
      <c r="T43" s="7">
        <f t="shared" si="3"/>
        <v>41182.208333333336</v>
      </c>
      <c r="U43">
        <f t="shared" si="4"/>
        <v>2012</v>
      </c>
    </row>
    <row r="44" spans="1:21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443.94444444444446</v>
      </c>
      <c r="P44" s="13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6">
        <f t="shared" si="2"/>
        <v>40728.208333333336</v>
      </c>
      <c r="T44" s="7">
        <f t="shared" si="3"/>
        <v>40737.208333333336</v>
      </c>
      <c r="U44">
        <f t="shared" si="4"/>
        <v>2011</v>
      </c>
    </row>
    <row r="45" spans="1:21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185.9390243902439</v>
      </c>
      <c r="P45" s="13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6">
        <f t="shared" si="2"/>
        <v>41844.208333333336</v>
      </c>
      <c r="T45" s="7">
        <f t="shared" si="3"/>
        <v>41860.208333333336</v>
      </c>
      <c r="U45">
        <f t="shared" si="4"/>
        <v>2014</v>
      </c>
    </row>
    <row r="46" spans="1:21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658.8125</v>
      </c>
      <c r="P46" s="13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6">
        <f t="shared" si="2"/>
        <v>43541.208333333328</v>
      </c>
      <c r="T46" s="7">
        <f t="shared" si="3"/>
        <v>43542.208333333328</v>
      </c>
      <c r="U46">
        <f t="shared" si="4"/>
        <v>2019</v>
      </c>
    </row>
    <row r="47" spans="1:21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47.684210526315788</v>
      </c>
      <c r="P47" s="13">
        <f t="shared" si="1"/>
        <v>94.375</v>
      </c>
      <c r="Q47" t="str" cm="1">
        <f t="array" ref="Q47:R47">_xlfn.TEXTSPLIT(N47,"/")</f>
        <v>theater</v>
      </c>
      <c r="R47" t="str">
        <v>plays</v>
      </c>
      <c r="S47" s="6">
        <f t="shared" si="2"/>
        <v>42676.208333333328</v>
      </c>
      <c r="T47" s="7">
        <f t="shared" si="3"/>
        <v>42691.25</v>
      </c>
      <c r="U47">
        <f t="shared" si="4"/>
        <v>2016</v>
      </c>
    </row>
    <row r="48" spans="1:21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114.78378378378378</v>
      </c>
      <c r="P48" s="13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6">
        <f t="shared" si="2"/>
        <v>40367.208333333336</v>
      </c>
      <c r="T48" s="7">
        <f t="shared" si="3"/>
        <v>40390.208333333336</v>
      </c>
      <c r="U48">
        <f t="shared" si="4"/>
        <v>2010</v>
      </c>
    </row>
    <row r="49" spans="1:21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475.26666666666665</v>
      </c>
      <c r="P49" s="13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6">
        <f t="shared" si="2"/>
        <v>41727.208333333336</v>
      </c>
      <c r="T49" s="7">
        <f t="shared" si="3"/>
        <v>41757.208333333336</v>
      </c>
      <c r="U49">
        <f t="shared" si="4"/>
        <v>2014</v>
      </c>
    </row>
    <row r="50" spans="1:21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386.97297297297297</v>
      </c>
      <c r="P50" s="13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6">
        <f t="shared" si="2"/>
        <v>42180.208333333328</v>
      </c>
      <c r="T50" s="7">
        <f t="shared" si="3"/>
        <v>42192.208333333328</v>
      </c>
      <c r="U50">
        <f t="shared" si="4"/>
        <v>2015</v>
      </c>
    </row>
    <row r="51" spans="1:21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189.625</v>
      </c>
      <c r="P51" s="13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6">
        <f t="shared" si="2"/>
        <v>43758.208333333328</v>
      </c>
      <c r="T51" s="7">
        <f t="shared" si="3"/>
        <v>43803.25</v>
      </c>
      <c r="U51">
        <f t="shared" si="4"/>
        <v>2019</v>
      </c>
    </row>
    <row r="52" spans="1:21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2</v>
      </c>
      <c r="P52" s="13">
        <f t="shared" si="1"/>
        <v>2</v>
      </c>
      <c r="Q52" t="str" cm="1">
        <f t="array" ref="Q52:R52">_xlfn.TEXTSPLIT(N52,"/")</f>
        <v>music</v>
      </c>
      <c r="R52" t="str">
        <v>metal</v>
      </c>
      <c r="S52" s="6">
        <f t="shared" si="2"/>
        <v>41487.208333333336</v>
      </c>
      <c r="T52" s="7">
        <f t="shared" si="3"/>
        <v>41515.208333333336</v>
      </c>
      <c r="U52">
        <f t="shared" si="4"/>
        <v>2013</v>
      </c>
    </row>
    <row r="53" spans="1:21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91.867805186590772</v>
      </c>
      <c r="P53" s="13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6">
        <f t="shared" si="2"/>
        <v>40995.208333333336</v>
      </c>
      <c r="T53" s="7">
        <f t="shared" si="3"/>
        <v>41011.208333333336</v>
      </c>
      <c r="U53">
        <f t="shared" si="4"/>
        <v>2012</v>
      </c>
    </row>
    <row r="54" spans="1:21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34.152777777777779</v>
      </c>
      <c r="P54" s="13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6">
        <f t="shared" si="2"/>
        <v>40436.208333333336</v>
      </c>
      <c r="T54" s="7">
        <f t="shared" si="3"/>
        <v>40440.208333333336</v>
      </c>
      <c r="U54">
        <f t="shared" si="4"/>
        <v>2010</v>
      </c>
    </row>
    <row r="55" spans="1:21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140.40909090909091</v>
      </c>
      <c r="P55" s="13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6">
        <f t="shared" si="2"/>
        <v>41779.208333333336</v>
      </c>
      <c r="T55" s="7">
        <f t="shared" si="3"/>
        <v>41818.208333333336</v>
      </c>
      <c r="U55">
        <f t="shared" si="4"/>
        <v>2014</v>
      </c>
    </row>
    <row r="56" spans="1:21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89.86666666666666</v>
      </c>
      <c r="P56" s="13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6">
        <f t="shared" si="2"/>
        <v>43170.25</v>
      </c>
      <c r="T56" s="7">
        <f t="shared" si="3"/>
        <v>43176.208333333328</v>
      </c>
      <c r="U56">
        <f t="shared" si="4"/>
        <v>2018</v>
      </c>
    </row>
    <row r="57" spans="1:21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177.96969696969697</v>
      </c>
      <c r="P57" s="13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6">
        <f t="shared" si="2"/>
        <v>43311.208333333328</v>
      </c>
      <c r="T57" s="7">
        <f t="shared" si="3"/>
        <v>43316.208333333328</v>
      </c>
      <c r="U57">
        <f t="shared" si="4"/>
        <v>2018</v>
      </c>
    </row>
    <row r="58" spans="1:21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143.66249999999999</v>
      </c>
      <c r="P58" s="13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6">
        <f t="shared" si="2"/>
        <v>42014.25</v>
      </c>
      <c r="T58" s="7">
        <f t="shared" si="3"/>
        <v>42021.25</v>
      </c>
      <c r="U58">
        <f t="shared" si="4"/>
        <v>2015</v>
      </c>
    </row>
    <row r="59" spans="1:21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215.27586206896552</v>
      </c>
      <c r="P59" s="13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6">
        <f t="shared" si="2"/>
        <v>42979.208333333328</v>
      </c>
      <c r="T59" s="7">
        <f t="shared" si="3"/>
        <v>42991.208333333328</v>
      </c>
      <c r="U59">
        <f t="shared" si="4"/>
        <v>2017</v>
      </c>
    </row>
    <row r="60" spans="1:21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227.11111111111114</v>
      </c>
      <c r="P60" s="13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6">
        <f t="shared" si="2"/>
        <v>42268.208333333328</v>
      </c>
      <c r="T60" s="7">
        <f t="shared" si="3"/>
        <v>42281.208333333328</v>
      </c>
      <c r="U60">
        <f t="shared" si="4"/>
        <v>2015</v>
      </c>
    </row>
    <row r="61" spans="1:21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275.07142857142861</v>
      </c>
      <c r="P61" s="13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6">
        <f t="shared" si="2"/>
        <v>42898.208333333328</v>
      </c>
      <c r="T61" s="7">
        <f t="shared" si="3"/>
        <v>42913.208333333328</v>
      </c>
      <c r="U61">
        <f t="shared" si="4"/>
        <v>2017</v>
      </c>
    </row>
    <row r="62" spans="1:21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144.37048832271762</v>
      </c>
      <c r="P62" s="13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6">
        <f t="shared" si="2"/>
        <v>41107.208333333336</v>
      </c>
      <c r="T62" s="7">
        <f t="shared" si="3"/>
        <v>41110.208333333336</v>
      </c>
      <c r="U62">
        <f t="shared" si="4"/>
        <v>2012</v>
      </c>
    </row>
    <row r="63" spans="1:21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92.74598393574297</v>
      </c>
      <c r="P63" s="13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6">
        <f t="shared" si="2"/>
        <v>40595.25</v>
      </c>
      <c r="T63" s="7">
        <f t="shared" si="3"/>
        <v>40635.208333333336</v>
      </c>
      <c r="U63">
        <f t="shared" si="4"/>
        <v>2011</v>
      </c>
    </row>
    <row r="64" spans="1:21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722.6</v>
      </c>
      <c r="P64" s="13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6">
        <f t="shared" si="2"/>
        <v>42160.208333333328</v>
      </c>
      <c r="T64" s="7">
        <f t="shared" si="3"/>
        <v>42161.208333333328</v>
      </c>
      <c r="U64">
        <f t="shared" si="4"/>
        <v>2015</v>
      </c>
    </row>
    <row r="65" spans="1:21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11.851063829787234</v>
      </c>
      <c r="P65" s="13">
        <f t="shared" si="1"/>
        <v>111.4</v>
      </c>
      <c r="Q65" t="str" cm="1">
        <f t="array" ref="Q65:R65">_xlfn.TEXTSPLIT(N65,"/")</f>
        <v>theater</v>
      </c>
      <c r="R65" t="str">
        <v>plays</v>
      </c>
      <c r="S65" s="6">
        <f t="shared" si="2"/>
        <v>42853.208333333328</v>
      </c>
      <c r="T65" s="7">
        <f t="shared" si="3"/>
        <v>42859.208333333328</v>
      </c>
      <c r="U65">
        <f t="shared" si="4"/>
        <v>2017</v>
      </c>
    </row>
    <row r="66" spans="1:21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97.642857142857139</v>
      </c>
      <c r="P66" s="13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6">
        <f t="shared" si="2"/>
        <v>43283.208333333328</v>
      </c>
      <c r="T66" s="7">
        <f t="shared" si="3"/>
        <v>43298.208333333328</v>
      </c>
      <c r="U66">
        <f t="shared" si="4"/>
        <v>2018</v>
      </c>
    </row>
    <row r="67" spans="1:21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5">(E67/D67)*100</f>
        <v>236.14754098360655</v>
      </c>
      <c r="P67" s="13">
        <f t="shared" ref="P67:P130" si="6">E67/G67</f>
        <v>61.038135593220339</v>
      </c>
      <c r="Q67" t="str" cm="1">
        <f t="array" ref="Q67:R67">_xlfn.TEXTSPLIT(N67,"/")</f>
        <v>theater</v>
      </c>
      <c r="R67" t="str">
        <v>plays</v>
      </c>
      <c r="S67" s="6">
        <f t="shared" ref="S67:S130" si="7">(((J67/60)/60)/24)+DATE(1970,1,1)</f>
        <v>40570.25</v>
      </c>
      <c r="T67" s="7">
        <f t="shared" ref="T67:T130" si="8">(((K67/60)/60)/24)+DATE(1970,1,1)</f>
        <v>40577.25</v>
      </c>
      <c r="U67">
        <f t="shared" ref="U67:U130" si="9">YEAR(S67)</f>
        <v>2011</v>
      </c>
    </row>
    <row r="68" spans="1:21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5"/>
        <v>45.068965517241381</v>
      </c>
      <c r="P68" s="13">
        <f t="shared" si="6"/>
        <v>108.91666666666667</v>
      </c>
      <c r="Q68" t="str" cm="1">
        <f t="array" ref="Q68:R68">_xlfn.TEXTSPLIT(N68,"/")</f>
        <v>theater</v>
      </c>
      <c r="R68" t="str">
        <v>plays</v>
      </c>
      <c r="S68" s="6">
        <f t="shared" si="7"/>
        <v>42102.208333333328</v>
      </c>
      <c r="T68" s="7">
        <f t="shared" si="8"/>
        <v>42107.208333333328</v>
      </c>
      <c r="U68">
        <f t="shared" si="9"/>
        <v>2015</v>
      </c>
    </row>
    <row r="69" spans="1:21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5"/>
        <v>162.38567493112947</v>
      </c>
      <c r="P69" s="13">
        <f t="shared" si="6"/>
        <v>29.001722017220171</v>
      </c>
      <c r="Q69" t="str" cm="1">
        <f t="array" ref="Q69:R69">_xlfn.TEXTSPLIT(N69,"/")</f>
        <v>technology</v>
      </c>
      <c r="R69" t="str">
        <v>wearables</v>
      </c>
      <c r="S69" s="6">
        <f t="shared" si="7"/>
        <v>40203.25</v>
      </c>
      <c r="T69" s="7">
        <f t="shared" si="8"/>
        <v>40208.25</v>
      </c>
      <c r="U69">
        <f t="shared" si="9"/>
        <v>2010</v>
      </c>
    </row>
    <row r="70" spans="1:21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5"/>
        <v>254.52631578947367</v>
      </c>
      <c r="P70" s="13">
        <f t="shared" si="6"/>
        <v>58.975609756097562</v>
      </c>
      <c r="Q70" t="str" cm="1">
        <f t="array" ref="Q70:R70">_xlfn.TEXTSPLIT(N70,"/")</f>
        <v>theater</v>
      </c>
      <c r="R70" t="str">
        <v>plays</v>
      </c>
      <c r="S70" s="6">
        <f t="shared" si="7"/>
        <v>42943.208333333328</v>
      </c>
      <c r="T70" s="7">
        <f t="shared" si="8"/>
        <v>42990.208333333328</v>
      </c>
      <c r="U70">
        <f t="shared" si="9"/>
        <v>2017</v>
      </c>
    </row>
    <row r="71" spans="1:21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5"/>
        <v>24.063291139240505</v>
      </c>
      <c r="P71" s="13">
        <f t="shared" si="6"/>
        <v>111.82352941176471</v>
      </c>
      <c r="Q71" t="str" cm="1">
        <f t="array" ref="Q71:R71">_xlfn.TEXTSPLIT(N71,"/")</f>
        <v>theater</v>
      </c>
      <c r="R71" t="str">
        <v>plays</v>
      </c>
      <c r="S71" s="6">
        <f t="shared" si="7"/>
        <v>40531.25</v>
      </c>
      <c r="T71" s="7">
        <f t="shared" si="8"/>
        <v>40565.25</v>
      </c>
      <c r="U71">
        <f t="shared" si="9"/>
        <v>2010</v>
      </c>
    </row>
    <row r="72" spans="1:21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5"/>
        <v>123.74140625000001</v>
      </c>
      <c r="P72" s="13">
        <f t="shared" si="6"/>
        <v>63.995555555555555</v>
      </c>
      <c r="Q72" t="str" cm="1">
        <f t="array" ref="Q72:R72">_xlfn.TEXTSPLIT(N72,"/")</f>
        <v>theater</v>
      </c>
      <c r="R72" t="str">
        <v>plays</v>
      </c>
      <c r="S72" s="6">
        <f t="shared" si="7"/>
        <v>40484.208333333336</v>
      </c>
      <c r="T72" s="7">
        <f t="shared" si="8"/>
        <v>40533.25</v>
      </c>
      <c r="U72">
        <f t="shared" si="9"/>
        <v>2010</v>
      </c>
    </row>
    <row r="73" spans="1:21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5"/>
        <v>108.06666666666666</v>
      </c>
      <c r="P73" s="13">
        <f t="shared" si="6"/>
        <v>85.315789473684205</v>
      </c>
      <c r="Q73" t="str" cm="1">
        <f t="array" ref="Q73:R73">_xlfn.TEXTSPLIT(N73,"/")</f>
        <v>theater</v>
      </c>
      <c r="R73" t="str">
        <v>plays</v>
      </c>
      <c r="S73" s="6">
        <f t="shared" si="7"/>
        <v>43799.25</v>
      </c>
      <c r="T73" s="7">
        <f t="shared" si="8"/>
        <v>43803.25</v>
      </c>
      <c r="U73">
        <f t="shared" si="9"/>
        <v>2019</v>
      </c>
    </row>
    <row r="74" spans="1:21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5"/>
        <v>670.33333333333326</v>
      </c>
      <c r="P74" s="13">
        <f t="shared" si="6"/>
        <v>74.481481481481481</v>
      </c>
      <c r="Q74" t="str" cm="1">
        <f t="array" ref="Q74:R74">_xlfn.TEXTSPLIT(N74,"/")</f>
        <v>film &amp; video</v>
      </c>
      <c r="R74" t="str">
        <v>animation</v>
      </c>
      <c r="S74" s="6">
        <f t="shared" si="7"/>
        <v>42186.208333333328</v>
      </c>
      <c r="T74" s="7">
        <f t="shared" si="8"/>
        <v>42222.208333333328</v>
      </c>
      <c r="U74">
        <f t="shared" si="9"/>
        <v>2015</v>
      </c>
    </row>
    <row r="75" spans="1:21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5"/>
        <v>660.92857142857144</v>
      </c>
      <c r="P75" s="13">
        <f t="shared" si="6"/>
        <v>105.14772727272727</v>
      </c>
      <c r="Q75" t="str" cm="1">
        <f t="array" ref="Q75:R75">_xlfn.TEXTSPLIT(N75,"/")</f>
        <v>music</v>
      </c>
      <c r="R75" t="str">
        <v>jazz</v>
      </c>
      <c r="S75" s="6">
        <f t="shared" si="7"/>
        <v>42701.25</v>
      </c>
      <c r="T75" s="7">
        <f t="shared" si="8"/>
        <v>42704.25</v>
      </c>
      <c r="U75">
        <f t="shared" si="9"/>
        <v>2016</v>
      </c>
    </row>
    <row r="76" spans="1:21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5"/>
        <v>122.46153846153847</v>
      </c>
      <c r="P76" s="13">
        <f t="shared" si="6"/>
        <v>56.188235294117646</v>
      </c>
      <c r="Q76" t="str" cm="1">
        <f t="array" ref="Q76:R76">_xlfn.TEXTSPLIT(N76,"/")</f>
        <v>music</v>
      </c>
      <c r="R76" t="str">
        <v>metal</v>
      </c>
      <c r="S76" s="6">
        <f t="shared" si="7"/>
        <v>42456.208333333328</v>
      </c>
      <c r="T76" s="7">
        <f t="shared" si="8"/>
        <v>42457.208333333328</v>
      </c>
      <c r="U76">
        <f t="shared" si="9"/>
        <v>2016</v>
      </c>
    </row>
    <row r="77" spans="1:21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5"/>
        <v>150.57731958762886</v>
      </c>
      <c r="P77" s="13">
        <f t="shared" si="6"/>
        <v>85.917647058823533</v>
      </c>
      <c r="Q77" t="str" cm="1">
        <f t="array" ref="Q77:R77">_xlfn.TEXTSPLIT(N77,"/")</f>
        <v>photography</v>
      </c>
      <c r="R77" t="str">
        <v>photography books</v>
      </c>
      <c r="S77" s="6">
        <f t="shared" si="7"/>
        <v>43296.208333333328</v>
      </c>
      <c r="T77" s="7">
        <f t="shared" si="8"/>
        <v>43304.208333333328</v>
      </c>
      <c r="U77">
        <f t="shared" si="9"/>
        <v>2018</v>
      </c>
    </row>
    <row r="78" spans="1:21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5"/>
        <v>78.106590724165997</v>
      </c>
      <c r="P78" s="13">
        <f t="shared" si="6"/>
        <v>57.00296912114014</v>
      </c>
      <c r="Q78" t="str" cm="1">
        <f t="array" ref="Q78:R78">_xlfn.TEXTSPLIT(N78,"/")</f>
        <v>theater</v>
      </c>
      <c r="R78" t="str">
        <v>plays</v>
      </c>
      <c r="S78" s="6">
        <f t="shared" si="7"/>
        <v>42027.25</v>
      </c>
      <c r="T78" s="7">
        <f t="shared" si="8"/>
        <v>42076.208333333328</v>
      </c>
      <c r="U78">
        <f t="shared" si="9"/>
        <v>2015</v>
      </c>
    </row>
    <row r="79" spans="1:21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5"/>
        <v>46.94736842105263</v>
      </c>
      <c r="P79" s="13">
        <f t="shared" si="6"/>
        <v>79.642857142857139</v>
      </c>
      <c r="Q79" t="str" cm="1">
        <f t="array" ref="Q79:R79">_xlfn.TEXTSPLIT(N79,"/")</f>
        <v>film &amp; video</v>
      </c>
      <c r="R79" t="str">
        <v>animation</v>
      </c>
      <c r="S79" s="6">
        <f t="shared" si="7"/>
        <v>40448.208333333336</v>
      </c>
      <c r="T79" s="7">
        <f t="shared" si="8"/>
        <v>40462.208333333336</v>
      </c>
      <c r="U79">
        <f t="shared" si="9"/>
        <v>2010</v>
      </c>
    </row>
    <row r="80" spans="1:21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5"/>
        <v>300.8</v>
      </c>
      <c r="P80" s="13">
        <f t="shared" si="6"/>
        <v>41.018181818181816</v>
      </c>
      <c r="Q80" t="str" cm="1">
        <f t="array" ref="Q80:R80">_xlfn.TEXTSPLIT(N80,"/")</f>
        <v>publishing</v>
      </c>
      <c r="R80" t="str">
        <v>translations</v>
      </c>
      <c r="S80" s="6">
        <f t="shared" si="7"/>
        <v>43206.208333333328</v>
      </c>
      <c r="T80" s="7">
        <f t="shared" si="8"/>
        <v>43207.208333333328</v>
      </c>
      <c r="U80">
        <f t="shared" si="9"/>
        <v>2018</v>
      </c>
    </row>
    <row r="81" spans="1:21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5"/>
        <v>69.598615916955026</v>
      </c>
      <c r="P81" s="13">
        <f t="shared" si="6"/>
        <v>48.004773269689736</v>
      </c>
      <c r="Q81" t="str" cm="1">
        <f t="array" ref="Q81:R81">_xlfn.TEXTSPLIT(N81,"/")</f>
        <v>theater</v>
      </c>
      <c r="R81" t="str">
        <v>plays</v>
      </c>
      <c r="S81" s="6">
        <f t="shared" si="7"/>
        <v>43267.208333333328</v>
      </c>
      <c r="T81" s="7">
        <f t="shared" si="8"/>
        <v>43272.208333333328</v>
      </c>
      <c r="U81">
        <f t="shared" si="9"/>
        <v>2018</v>
      </c>
    </row>
    <row r="82" spans="1:21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5"/>
        <v>637.4545454545455</v>
      </c>
      <c r="P82" s="13">
        <f t="shared" si="6"/>
        <v>55.212598425196852</v>
      </c>
      <c r="Q82" t="str" cm="1">
        <f t="array" ref="Q82:R82">_xlfn.TEXTSPLIT(N82,"/")</f>
        <v>games</v>
      </c>
      <c r="R82" t="str">
        <v>video games</v>
      </c>
      <c r="S82" s="6">
        <f t="shared" si="7"/>
        <v>42976.208333333328</v>
      </c>
      <c r="T82" s="7">
        <f t="shared" si="8"/>
        <v>43006.208333333328</v>
      </c>
      <c r="U82">
        <f t="shared" si="9"/>
        <v>2017</v>
      </c>
    </row>
    <row r="83" spans="1:21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5"/>
        <v>225.33928571428569</v>
      </c>
      <c r="P83" s="13">
        <f t="shared" si="6"/>
        <v>92.109489051094897</v>
      </c>
      <c r="Q83" t="str" cm="1">
        <f t="array" ref="Q83:R83">_xlfn.TEXTSPLIT(N83,"/")</f>
        <v>music</v>
      </c>
      <c r="R83" t="str">
        <v>rock</v>
      </c>
      <c r="S83" s="6">
        <f t="shared" si="7"/>
        <v>43062.25</v>
      </c>
      <c r="T83" s="7">
        <f t="shared" si="8"/>
        <v>43087.25</v>
      </c>
      <c r="U83">
        <f t="shared" si="9"/>
        <v>2017</v>
      </c>
    </row>
    <row r="84" spans="1:21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5"/>
        <v>1497.3000000000002</v>
      </c>
      <c r="P84" s="13">
        <f t="shared" si="6"/>
        <v>83.183333333333337</v>
      </c>
      <c r="Q84" t="str" cm="1">
        <f t="array" ref="Q84:R84">_xlfn.TEXTSPLIT(N84,"/")</f>
        <v>games</v>
      </c>
      <c r="R84" t="str">
        <v>video games</v>
      </c>
      <c r="S84" s="6">
        <f t="shared" si="7"/>
        <v>43482.25</v>
      </c>
      <c r="T84" s="7">
        <f t="shared" si="8"/>
        <v>43489.25</v>
      </c>
      <c r="U84">
        <f t="shared" si="9"/>
        <v>2019</v>
      </c>
    </row>
    <row r="85" spans="1:21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5"/>
        <v>37.590225563909776</v>
      </c>
      <c r="P85" s="13">
        <f t="shared" si="6"/>
        <v>39.996000000000002</v>
      </c>
      <c r="Q85" t="str" cm="1">
        <f t="array" ref="Q85:R85">_xlfn.TEXTSPLIT(N85,"/")</f>
        <v>music</v>
      </c>
      <c r="R85" t="str">
        <v>electric music</v>
      </c>
      <c r="S85" s="6">
        <f t="shared" si="7"/>
        <v>42579.208333333328</v>
      </c>
      <c r="T85" s="7">
        <f t="shared" si="8"/>
        <v>42601.208333333328</v>
      </c>
      <c r="U85">
        <f t="shared" si="9"/>
        <v>2016</v>
      </c>
    </row>
    <row r="86" spans="1:21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5"/>
        <v>132.36942675159236</v>
      </c>
      <c r="P86" s="13">
        <f t="shared" si="6"/>
        <v>111.1336898395722</v>
      </c>
      <c r="Q86" t="str" cm="1">
        <f t="array" ref="Q86:R86">_xlfn.TEXTSPLIT(N86,"/")</f>
        <v>technology</v>
      </c>
      <c r="R86" t="str">
        <v>wearables</v>
      </c>
      <c r="S86" s="6">
        <f t="shared" si="7"/>
        <v>41118.208333333336</v>
      </c>
      <c r="T86" s="7">
        <f t="shared" si="8"/>
        <v>41128.208333333336</v>
      </c>
      <c r="U86">
        <f t="shared" si="9"/>
        <v>2012</v>
      </c>
    </row>
    <row r="87" spans="1:21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5"/>
        <v>131.22448979591837</v>
      </c>
      <c r="P87" s="13">
        <f t="shared" si="6"/>
        <v>90.563380281690144</v>
      </c>
      <c r="Q87" t="str" cm="1">
        <f t="array" ref="Q87:R87">_xlfn.TEXTSPLIT(N87,"/")</f>
        <v>music</v>
      </c>
      <c r="R87" t="str">
        <v>indie rock</v>
      </c>
      <c r="S87" s="6">
        <f t="shared" si="7"/>
        <v>40797.208333333336</v>
      </c>
      <c r="T87" s="7">
        <f t="shared" si="8"/>
        <v>40805.208333333336</v>
      </c>
      <c r="U87">
        <f t="shared" si="9"/>
        <v>2011</v>
      </c>
    </row>
    <row r="88" spans="1:21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5"/>
        <v>167.63513513513513</v>
      </c>
      <c r="P88" s="13">
        <f t="shared" si="6"/>
        <v>61.108374384236456</v>
      </c>
      <c r="Q88" t="str" cm="1">
        <f t="array" ref="Q88:R88">_xlfn.TEXTSPLIT(N88,"/")</f>
        <v>theater</v>
      </c>
      <c r="R88" t="str">
        <v>plays</v>
      </c>
      <c r="S88" s="6">
        <f t="shared" si="7"/>
        <v>42128.208333333328</v>
      </c>
      <c r="T88" s="7">
        <f t="shared" si="8"/>
        <v>42141.208333333328</v>
      </c>
      <c r="U88">
        <f t="shared" si="9"/>
        <v>2015</v>
      </c>
    </row>
    <row r="89" spans="1:21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5"/>
        <v>61.984886649874063</v>
      </c>
      <c r="P89" s="13">
        <f t="shared" si="6"/>
        <v>83.022941970310384</v>
      </c>
      <c r="Q89" t="str" cm="1">
        <f t="array" ref="Q89:R89">_xlfn.TEXTSPLIT(N89,"/")</f>
        <v>music</v>
      </c>
      <c r="R89" t="str">
        <v>rock</v>
      </c>
      <c r="S89" s="6">
        <f t="shared" si="7"/>
        <v>40610.25</v>
      </c>
      <c r="T89" s="7">
        <f t="shared" si="8"/>
        <v>40621.208333333336</v>
      </c>
      <c r="U89">
        <f t="shared" si="9"/>
        <v>2011</v>
      </c>
    </row>
    <row r="90" spans="1:21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5"/>
        <v>260.75</v>
      </c>
      <c r="P90" s="13">
        <f t="shared" si="6"/>
        <v>110.76106194690266</v>
      </c>
      <c r="Q90" t="str" cm="1">
        <f t="array" ref="Q90:R90">_xlfn.TEXTSPLIT(N90,"/")</f>
        <v>publishing</v>
      </c>
      <c r="R90" t="str">
        <v>translations</v>
      </c>
      <c r="S90" s="6">
        <f t="shared" si="7"/>
        <v>42110.208333333328</v>
      </c>
      <c r="T90" s="7">
        <f t="shared" si="8"/>
        <v>42132.208333333328</v>
      </c>
      <c r="U90">
        <f t="shared" si="9"/>
        <v>2015</v>
      </c>
    </row>
    <row r="91" spans="1:21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5"/>
        <v>252.58823529411765</v>
      </c>
      <c r="P91" s="13">
        <f t="shared" si="6"/>
        <v>89.458333333333329</v>
      </c>
      <c r="Q91" t="str" cm="1">
        <f t="array" ref="Q91:R91">_xlfn.TEXTSPLIT(N91,"/")</f>
        <v>theater</v>
      </c>
      <c r="R91" t="str">
        <v>plays</v>
      </c>
      <c r="S91" s="6">
        <f t="shared" si="7"/>
        <v>40283.208333333336</v>
      </c>
      <c r="T91" s="7">
        <f t="shared" si="8"/>
        <v>40285.208333333336</v>
      </c>
      <c r="U91">
        <f t="shared" si="9"/>
        <v>2010</v>
      </c>
    </row>
    <row r="92" spans="1:21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5"/>
        <v>78.615384615384613</v>
      </c>
      <c r="P92" s="13">
        <f t="shared" si="6"/>
        <v>57.849056603773583</v>
      </c>
      <c r="Q92" t="str" cm="1">
        <f t="array" ref="Q92:R92">_xlfn.TEXTSPLIT(N92,"/")</f>
        <v>theater</v>
      </c>
      <c r="R92" t="str">
        <v>plays</v>
      </c>
      <c r="S92" s="6">
        <f t="shared" si="7"/>
        <v>42425.25</v>
      </c>
      <c r="T92" s="7">
        <f t="shared" si="8"/>
        <v>42425.25</v>
      </c>
      <c r="U92">
        <f t="shared" si="9"/>
        <v>2016</v>
      </c>
    </row>
    <row r="93" spans="1:21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5"/>
        <v>48.404406999351913</v>
      </c>
      <c r="P93" s="13">
        <f t="shared" si="6"/>
        <v>109.99705449189985</v>
      </c>
      <c r="Q93" t="str" cm="1">
        <f t="array" ref="Q93:R93">_xlfn.TEXTSPLIT(N93,"/")</f>
        <v>publishing</v>
      </c>
      <c r="R93" t="str">
        <v>translations</v>
      </c>
      <c r="S93" s="6">
        <f t="shared" si="7"/>
        <v>42588.208333333328</v>
      </c>
      <c r="T93" s="7">
        <f t="shared" si="8"/>
        <v>42616.208333333328</v>
      </c>
      <c r="U93">
        <f t="shared" si="9"/>
        <v>2016</v>
      </c>
    </row>
    <row r="94" spans="1:21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5"/>
        <v>258.875</v>
      </c>
      <c r="P94" s="13">
        <f t="shared" si="6"/>
        <v>103.96586345381526</v>
      </c>
      <c r="Q94" t="str" cm="1">
        <f t="array" ref="Q94:R94">_xlfn.TEXTSPLIT(N94,"/")</f>
        <v>games</v>
      </c>
      <c r="R94" t="str">
        <v>video games</v>
      </c>
      <c r="S94" s="6">
        <f t="shared" si="7"/>
        <v>40352.208333333336</v>
      </c>
      <c r="T94" s="7">
        <f t="shared" si="8"/>
        <v>40353.208333333336</v>
      </c>
      <c r="U94">
        <f t="shared" si="9"/>
        <v>2010</v>
      </c>
    </row>
    <row r="95" spans="1:21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5"/>
        <v>60.548713235294116</v>
      </c>
      <c r="P95" s="13">
        <f t="shared" si="6"/>
        <v>107.99508196721311</v>
      </c>
      <c r="Q95" t="str" cm="1">
        <f t="array" ref="Q95:R95">_xlfn.TEXTSPLIT(N95,"/")</f>
        <v>theater</v>
      </c>
      <c r="R95" t="str">
        <v>plays</v>
      </c>
      <c r="S95" s="6">
        <f t="shared" si="7"/>
        <v>41202.208333333336</v>
      </c>
      <c r="T95" s="7">
        <f t="shared" si="8"/>
        <v>41206.208333333336</v>
      </c>
      <c r="U95">
        <f t="shared" si="9"/>
        <v>2012</v>
      </c>
    </row>
    <row r="96" spans="1:21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5"/>
        <v>303.68965517241378</v>
      </c>
      <c r="P96" s="13">
        <f t="shared" si="6"/>
        <v>48.927777777777777</v>
      </c>
      <c r="Q96" t="str" cm="1">
        <f t="array" ref="Q96:R96">_xlfn.TEXTSPLIT(N96,"/")</f>
        <v>technology</v>
      </c>
      <c r="R96" t="str">
        <v>web</v>
      </c>
      <c r="S96" s="6">
        <f t="shared" si="7"/>
        <v>43562.208333333328</v>
      </c>
      <c r="T96" s="7">
        <f t="shared" si="8"/>
        <v>43573.208333333328</v>
      </c>
      <c r="U96">
        <f t="shared" si="9"/>
        <v>2019</v>
      </c>
    </row>
    <row r="97" spans="1:21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5"/>
        <v>112.99999999999999</v>
      </c>
      <c r="P97" s="13">
        <f t="shared" si="6"/>
        <v>37.666666666666664</v>
      </c>
      <c r="Q97" t="str" cm="1">
        <f t="array" ref="Q97:R97">_xlfn.TEXTSPLIT(N97,"/")</f>
        <v>film &amp; video</v>
      </c>
      <c r="R97" t="str">
        <v>documentary</v>
      </c>
      <c r="S97" s="6">
        <f t="shared" si="7"/>
        <v>43752.208333333328</v>
      </c>
      <c r="T97" s="7">
        <f t="shared" si="8"/>
        <v>43759.208333333328</v>
      </c>
      <c r="U97">
        <f t="shared" si="9"/>
        <v>2019</v>
      </c>
    </row>
    <row r="98" spans="1:21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5"/>
        <v>217.37876614060258</v>
      </c>
      <c r="P98" s="13">
        <f t="shared" si="6"/>
        <v>64.999141999141997</v>
      </c>
      <c r="Q98" t="str" cm="1">
        <f t="array" ref="Q98:R98">_xlfn.TEXTSPLIT(N98,"/")</f>
        <v>theater</v>
      </c>
      <c r="R98" t="str">
        <v>plays</v>
      </c>
      <c r="S98" s="6">
        <f t="shared" si="7"/>
        <v>40612.25</v>
      </c>
      <c r="T98" s="7">
        <f t="shared" si="8"/>
        <v>40625.208333333336</v>
      </c>
      <c r="U98">
        <f t="shared" si="9"/>
        <v>2011</v>
      </c>
    </row>
    <row r="99" spans="1:21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5"/>
        <v>926.69230769230762</v>
      </c>
      <c r="P99" s="13">
        <f t="shared" si="6"/>
        <v>106.61061946902655</v>
      </c>
      <c r="Q99" t="str" cm="1">
        <f t="array" ref="Q99:R99">_xlfn.TEXTSPLIT(N99,"/")</f>
        <v>food</v>
      </c>
      <c r="R99" t="str">
        <v>food trucks</v>
      </c>
      <c r="S99" s="6">
        <f t="shared" si="7"/>
        <v>42180.208333333328</v>
      </c>
      <c r="T99" s="7">
        <f t="shared" si="8"/>
        <v>42234.208333333328</v>
      </c>
      <c r="U99">
        <f t="shared" si="9"/>
        <v>2015</v>
      </c>
    </row>
    <row r="100" spans="1:21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5"/>
        <v>33.692229038854805</v>
      </c>
      <c r="P100" s="13">
        <f t="shared" si="6"/>
        <v>27.009016393442622</v>
      </c>
      <c r="Q100" t="str" cm="1">
        <f t="array" ref="Q100:R100">_xlfn.TEXTSPLIT(N100,"/")</f>
        <v>games</v>
      </c>
      <c r="R100" t="str">
        <v>video games</v>
      </c>
      <c r="S100" s="6">
        <f t="shared" si="7"/>
        <v>42212.208333333328</v>
      </c>
      <c r="T100" s="7">
        <f t="shared" si="8"/>
        <v>42216.208333333328</v>
      </c>
      <c r="U100">
        <f t="shared" si="9"/>
        <v>2015</v>
      </c>
    </row>
    <row r="101" spans="1:21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5"/>
        <v>196.7236842105263</v>
      </c>
      <c r="P101" s="13">
        <f t="shared" si="6"/>
        <v>91.16463414634147</v>
      </c>
      <c r="Q101" t="str" cm="1">
        <f t="array" ref="Q101:R101">_xlfn.TEXTSPLIT(N101,"/")</f>
        <v>theater</v>
      </c>
      <c r="R101" t="str">
        <v>plays</v>
      </c>
      <c r="S101" s="6">
        <f t="shared" si="7"/>
        <v>41968.25</v>
      </c>
      <c r="T101" s="7">
        <f t="shared" si="8"/>
        <v>41997.25</v>
      </c>
      <c r="U101">
        <f t="shared" si="9"/>
        <v>2014</v>
      </c>
    </row>
    <row r="102" spans="1:21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5"/>
        <v>1</v>
      </c>
      <c r="P102" s="13">
        <f t="shared" si="6"/>
        <v>1</v>
      </c>
      <c r="Q102" t="str" cm="1">
        <f t="array" ref="Q102:R102">_xlfn.TEXTSPLIT(N102,"/")</f>
        <v>theater</v>
      </c>
      <c r="R102" t="str">
        <v>plays</v>
      </c>
      <c r="S102" s="6">
        <f t="shared" si="7"/>
        <v>40835.208333333336</v>
      </c>
      <c r="T102" s="7">
        <f t="shared" si="8"/>
        <v>40853.208333333336</v>
      </c>
      <c r="U102">
        <f t="shared" si="9"/>
        <v>2011</v>
      </c>
    </row>
    <row r="103" spans="1:21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5"/>
        <v>1021.4444444444445</v>
      </c>
      <c r="P103" s="13">
        <f t="shared" si="6"/>
        <v>56.054878048780488</v>
      </c>
      <c r="Q103" t="str" cm="1">
        <f t="array" ref="Q103:R103">_xlfn.TEXTSPLIT(N103,"/")</f>
        <v>music</v>
      </c>
      <c r="R103" t="str">
        <v>electric music</v>
      </c>
      <c r="S103" s="6">
        <f t="shared" si="7"/>
        <v>42056.25</v>
      </c>
      <c r="T103" s="7">
        <f t="shared" si="8"/>
        <v>42063.25</v>
      </c>
      <c r="U103">
        <f t="shared" si="9"/>
        <v>2015</v>
      </c>
    </row>
    <row r="104" spans="1:21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5"/>
        <v>281.67567567567568</v>
      </c>
      <c r="P104" s="13">
        <f t="shared" si="6"/>
        <v>31.017857142857142</v>
      </c>
      <c r="Q104" t="str" cm="1">
        <f t="array" ref="Q104:R104">_xlfn.TEXTSPLIT(N104,"/")</f>
        <v>technology</v>
      </c>
      <c r="R104" t="str">
        <v>wearables</v>
      </c>
      <c r="S104" s="6">
        <f t="shared" si="7"/>
        <v>43234.208333333328</v>
      </c>
      <c r="T104" s="7">
        <f t="shared" si="8"/>
        <v>43241.208333333328</v>
      </c>
      <c r="U104">
        <f t="shared" si="9"/>
        <v>2018</v>
      </c>
    </row>
    <row r="105" spans="1:21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5"/>
        <v>24.610000000000003</v>
      </c>
      <c r="P105" s="13">
        <f t="shared" si="6"/>
        <v>66.513513513513516</v>
      </c>
      <c r="Q105" t="str" cm="1">
        <f t="array" ref="Q105:R105">_xlfn.TEXTSPLIT(N105,"/")</f>
        <v>music</v>
      </c>
      <c r="R105" t="str">
        <v>electric music</v>
      </c>
      <c r="S105" s="6">
        <f t="shared" si="7"/>
        <v>40475.208333333336</v>
      </c>
      <c r="T105" s="7">
        <f t="shared" si="8"/>
        <v>40484.208333333336</v>
      </c>
      <c r="U105">
        <f t="shared" si="9"/>
        <v>2010</v>
      </c>
    </row>
    <row r="106" spans="1:21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5"/>
        <v>143.14010067114094</v>
      </c>
      <c r="P106" s="13">
        <f t="shared" si="6"/>
        <v>89.005216484089729</v>
      </c>
      <c r="Q106" t="str" cm="1">
        <f t="array" ref="Q106:R106">_xlfn.TEXTSPLIT(N106,"/")</f>
        <v>music</v>
      </c>
      <c r="R106" t="str">
        <v>indie rock</v>
      </c>
      <c r="S106" s="6">
        <f t="shared" si="7"/>
        <v>42878.208333333328</v>
      </c>
      <c r="T106" s="7">
        <f t="shared" si="8"/>
        <v>42879.208333333328</v>
      </c>
      <c r="U106">
        <f t="shared" si="9"/>
        <v>2017</v>
      </c>
    </row>
    <row r="107" spans="1:21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5"/>
        <v>144.54411764705884</v>
      </c>
      <c r="P107" s="13">
        <f t="shared" si="6"/>
        <v>103.46315789473684</v>
      </c>
      <c r="Q107" t="str" cm="1">
        <f t="array" ref="Q107:R107">_xlfn.TEXTSPLIT(N107,"/")</f>
        <v>technology</v>
      </c>
      <c r="R107" t="str">
        <v>web</v>
      </c>
      <c r="S107" s="6">
        <f t="shared" si="7"/>
        <v>41366.208333333336</v>
      </c>
      <c r="T107" s="7">
        <f t="shared" si="8"/>
        <v>41384.208333333336</v>
      </c>
      <c r="U107">
        <f t="shared" si="9"/>
        <v>2013</v>
      </c>
    </row>
    <row r="108" spans="1:21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5"/>
        <v>359.12820512820514</v>
      </c>
      <c r="P108" s="13">
        <f t="shared" si="6"/>
        <v>95.278911564625844</v>
      </c>
      <c r="Q108" t="str" cm="1">
        <f t="array" ref="Q108:R108">_xlfn.TEXTSPLIT(N108,"/")</f>
        <v>theater</v>
      </c>
      <c r="R108" t="str">
        <v>plays</v>
      </c>
      <c r="S108" s="6">
        <f t="shared" si="7"/>
        <v>43716.208333333328</v>
      </c>
      <c r="T108" s="7">
        <f t="shared" si="8"/>
        <v>43721.208333333328</v>
      </c>
      <c r="U108">
        <f t="shared" si="9"/>
        <v>2019</v>
      </c>
    </row>
    <row r="109" spans="1:21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5"/>
        <v>186.48571428571427</v>
      </c>
      <c r="P109" s="13">
        <f t="shared" si="6"/>
        <v>75.895348837209298</v>
      </c>
      <c r="Q109" t="str" cm="1">
        <f t="array" ref="Q109:R109">_xlfn.TEXTSPLIT(N109,"/")</f>
        <v>theater</v>
      </c>
      <c r="R109" t="str">
        <v>plays</v>
      </c>
      <c r="S109" s="6">
        <f t="shared" si="7"/>
        <v>43213.208333333328</v>
      </c>
      <c r="T109" s="7">
        <f t="shared" si="8"/>
        <v>43230.208333333328</v>
      </c>
      <c r="U109">
        <f t="shared" si="9"/>
        <v>2018</v>
      </c>
    </row>
    <row r="110" spans="1:21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5"/>
        <v>595.26666666666665</v>
      </c>
      <c r="P110" s="13">
        <f t="shared" si="6"/>
        <v>107.57831325301204</v>
      </c>
      <c r="Q110" t="str" cm="1">
        <f t="array" ref="Q110:R110">_xlfn.TEXTSPLIT(N110,"/")</f>
        <v>film &amp; video</v>
      </c>
      <c r="R110" t="str">
        <v>documentary</v>
      </c>
      <c r="S110" s="6">
        <f t="shared" si="7"/>
        <v>41005.208333333336</v>
      </c>
      <c r="T110" s="7">
        <f t="shared" si="8"/>
        <v>41042.208333333336</v>
      </c>
      <c r="U110">
        <f t="shared" si="9"/>
        <v>2012</v>
      </c>
    </row>
    <row r="111" spans="1:21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5"/>
        <v>59.21153846153846</v>
      </c>
      <c r="P111" s="13">
        <f t="shared" si="6"/>
        <v>51.31666666666667</v>
      </c>
      <c r="Q111" t="str" cm="1">
        <f t="array" ref="Q111:R111">_xlfn.TEXTSPLIT(N111,"/")</f>
        <v>film &amp; video</v>
      </c>
      <c r="R111" t="str">
        <v>television</v>
      </c>
      <c r="S111" s="6">
        <f t="shared" si="7"/>
        <v>41651.25</v>
      </c>
      <c r="T111" s="7">
        <f t="shared" si="8"/>
        <v>41653.25</v>
      </c>
      <c r="U111">
        <f t="shared" si="9"/>
        <v>2014</v>
      </c>
    </row>
    <row r="112" spans="1:21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5"/>
        <v>14.962780898876405</v>
      </c>
      <c r="P112" s="13">
        <f t="shared" si="6"/>
        <v>71.983108108108112</v>
      </c>
      <c r="Q112" t="str" cm="1">
        <f t="array" ref="Q112:R112">_xlfn.TEXTSPLIT(N112,"/")</f>
        <v>food</v>
      </c>
      <c r="R112" t="str">
        <v>food trucks</v>
      </c>
      <c r="S112" s="6">
        <f t="shared" si="7"/>
        <v>43354.208333333328</v>
      </c>
      <c r="T112" s="7">
        <f t="shared" si="8"/>
        <v>43373.208333333328</v>
      </c>
      <c r="U112">
        <f t="shared" si="9"/>
        <v>2018</v>
      </c>
    </row>
    <row r="113" spans="1:21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5"/>
        <v>119.95602605863192</v>
      </c>
      <c r="P113" s="13">
        <f t="shared" si="6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6">
        <f t="shared" si="7"/>
        <v>41174.208333333336</v>
      </c>
      <c r="T113" s="7">
        <f t="shared" si="8"/>
        <v>41180.208333333336</v>
      </c>
      <c r="U113">
        <f t="shared" si="9"/>
        <v>2012</v>
      </c>
    </row>
    <row r="114" spans="1:21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5"/>
        <v>268.82978723404256</v>
      </c>
      <c r="P114" s="13">
        <f t="shared" si="6"/>
        <v>35</v>
      </c>
      <c r="Q114" t="str" cm="1">
        <f t="array" ref="Q114:R114">_xlfn.TEXTSPLIT(N114,"/")</f>
        <v>technology</v>
      </c>
      <c r="R114" t="str">
        <v>web</v>
      </c>
      <c r="S114" s="6">
        <f t="shared" si="7"/>
        <v>41875.208333333336</v>
      </c>
      <c r="T114" s="7">
        <f t="shared" si="8"/>
        <v>41890.208333333336</v>
      </c>
      <c r="U114">
        <f t="shared" si="9"/>
        <v>2014</v>
      </c>
    </row>
    <row r="115" spans="1:21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5"/>
        <v>376.87878787878788</v>
      </c>
      <c r="P115" s="13">
        <f t="shared" si="6"/>
        <v>94.938931297709928</v>
      </c>
      <c r="Q115" t="str" cm="1">
        <f t="array" ref="Q115:R115">_xlfn.TEXTSPLIT(N115,"/")</f>
        <v>food</v>
      </c>
      <c r="R115" t="str">
        <v>food trucks</v>
      </c>
      <c r="S115" s="6">
        <f t="shared" si="7"/>
        <v>42990.208333333328</v>
      </c>
      <c r="T115" s="7">
        <f t="shared" si="8"/>
        <v>42997.208333333328</v>
      </c>
      <c r="U115">
        <f t="shared" si="9"/>
        <v>2017</v>
      </c>
    </row>
    <row r="116" spans="1:21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5"/>
        <v>727.15789473684208</v>
      </c>
      <c r="P116" s="13">
        <f t="shared" si="6"/>
        <v>109.65079365079364</v>
      </c>
      <c r="Q116" t="str" cm="1">
        <f t="array" ref="Q116:R116">_xlfn.TEXTSPLIT(N116,"/")</f>
        <v>technology</v>
      </c>
      <c r="R116" t="str">
        <v>wearables</v>
      </c>
      <c r="S116" s="6">
        <f t="shared" si="7"/>
        <v>43564.208333333328</v>
      </c>
      <c r="T116" s="7">
        <f t="shared" si="8"/>
        <v>43565.208333333328</v>
      </c>
      <c r="U116">
        <f t="shared" si="9"/>
        <v>2019</v>
      </c>
    </row>
    <row r="117" spans="1:21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5"/>
        <v>87.211757648470297</v>
      </c>
      <c r="P117" s="13">
        <f t="shared" si="6"/>
        <v>44.001815980629537</v>
      </c>
      <c r="Q117" t="str" cm="1">
        <f t="array" ref="Q117:R117">_xlfn.TEXTSPLIT(N117,"/")</f>
        <v>publishing</v>
      </c>
      <c r="R117" t="str">
        <v>fiction</v>
      </c>
      <c r="S117" s="6">
        <f t="shared" si="7"/>
        <v>43056.25</v>
      </c>
      <c r="T117" s="7">
        <f t="shared" si="8"/>
        <v>43091.25</v>
      </c>
      <c r="U117">
        <f t="shared" si="9"/>
        <v>2017</v>
      </c>
    </row>
    <row r="118" spans="1:21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5"/>
        <v>88</v>
      </c>
      <c r="P118" s="13">
        <f t="shared" si="6"/>
        <v>86.794520547945211</v>
      </c>
      <c r="Q118" t="str" cm="1">
        <f t="array" ref="Q118:R118">_xlfn.TEXTSPLIT(N118,"/")</f>
        <v>theater</v>
      </c>
      <c r="R118" t="str">
        <v>plays</v>
      </c>
      <c r="S118" s="6">
        <f t="shared" si="7"/>
        <v>42265.208333333328</v>
      </c>
      <c r="T118" s="7">
        <f t="shared" si="8"/>
        <v>42266.208333333328</v>
      </c>
      <c r="U118">
        <f t="shared" si="9"/>
        <v>2015</v>
      </c>
    </row>
    <row r="119" spans="1:21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5"/>
        <v>173.9387755102041</v>
      </c>
      <c r="P119" s="13">
        <f t="shared" si="6"/>
        <v>30.992727272727272</v>
      </c>
      <c r="Q119" t="str" cm="1">
        <f t="array" ref="Q119:R119">_xlfn.TEXTSPLIT(N119,"/")</f>
        <v>film &amp; video</v>
      </c>
      <c r="R119" t="str">
        <v>television</v>
      </c>
      <c r="S119" s="6">
        <f t="shared" si="7"/>
        <v>40808.208333333336</v>
      </c>
      <c r="T119" s="7">
        <f t="shared" si="8"/>
        <v>40814.208333333336</v>
      </c>
      <c r="U119">
        <f t="shared" si="9"/>
        <v>2011</v>
      </c>
    </row>
    <row r="120" spans="1:21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5"/>
        <v>117.61111111111111</v>
      </c>
      <c r="P120" s="13">
        <f t="shared" si="6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6">
        <f t="shared" si="7"/>
        <v>41665.25</v>
      </c>
      <c r="T120" s="7">
        <f t="shared" si="8"/>
        <v>41671.25</v>
      </c>
      <c r="U120">
        <f t="shared" si="9"/>
        <v>2014</v>
      </c>
    </row>
    <row r="121" spans="1:21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5"/>
        <v>214.96</v>
      </c>
      <c r="P121" s="13">
        <f t="shared" si="6"/>
        <v>69.79220779220779</v>
      </c>
      <c r="Q121" t="str" cm="1">
        <f t="array" ref="Q121:R121">_xlfn.TEXTSPLIT(N121,"/")</f>
        <v>film &amp; video</v>
      </c>
      <c r="R121" t="str">
        <v>documentary</v>
      </c>
      <c r="S121" s="6">
        <f t="shared" si="7"/>
        <v>41806.208333333336</v>
      </c>
      <c r="T121" s="7">
        <f t="shared" si="8"/>
        <v>41823.208333333336</v>
      </c>
      <c r="U121">
        <f t="shared" si="9"/>
        <v>2014</v>
      </c>
    </row>
    <row r="122" spans="1:21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5"/>
        <v>149.49667110519306</v>
      </c>
      <c r="P122" s="13">
        <f t="shared" si="6"/>
        <v>63.003367003367003</v>
      </c>
      <c r="Q122" t="str" cm="1">
        <f t="array" ref="Q122:R122">_xlfn.TEXTSPLIT(N122,"/")</f>
        <v>games</v>
      </c>
      <c r="R122" t="str">
        <v>mobile games</v>
      </c>
      <c r="S122" s="6">
        <f t="shared" si="7"/>
        <v>42111.208333333328</v>
      </c>
      <c r="T122" s="7">
        <f t="shared" si="8"/>
        <v>42115.208333333328</v>
      </c>
      <c r="U122">
        <f t="shared" si="9"/>
        <v>2015</v>
      </c>
    </row>
    <row r="123" spans="1:21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5"/>
        <v>219.33995584988963</v>
      </c>
      <c r="P123" s="13">
        <f t="shared" si="6"/>
        <v>110.0343300110742</v>
      </c>
      <c r="Q123" t="str" cm="1">
        <f t="array" ref="Q123:R123">_xlfn.TEXTSPLIT(N123,"/")</f>
        <v>games</v>
      </c>
      <c r="R123" t="str">
        <v>video games</v>
      </c>
      <c r="S123" s="6">
        <f t="shared" si="7"/>
        <v>41917.208333333336</v>
      </c>
      <c r="T123" s="7">
        <f t="shared" si="8"/>
        <v>41930.208333333336</v>
      </c>
      <c r="U123">
        <f t="shared" si="9"/>
        <v>2014</v>
      </c>
    </row>
    <row r="124" spans="1:21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5"/>
        <v>64.367690058479525</v>
      </c>
      <c r="P124" s="13">
        <f t="shared" si="6"/>
        <v>25.997933274284026</v>
      </c>
      <c r="Q124" t="str" cm="1">
        <f t="array" ref="Q124:R124">_xlfn.TEXTSPLIT(N124,"/")</f>
        <v>publishing</v>
      </c>
      <c r="R124" t="str">
        <v>fiction</v>
      </c>
      <c r="S124" s="6">
        <f t="shared" si="7"/>
        <v>41970.25</v>
      </c>
      <c r="T124" s="7">
        <f t="shared" si="8"/>
        <v>41997.25</v>
      </c>
      <c r="U124">
        <f t="shared" si="9"/>
        <v>2014</v>
      </c>
    </row>
    <row r="125" spans="1:21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5"/>
        <v>18.622397298818232</v>
      </c>
      <c r="P125" s="13">
        <f t="shared" si="6"/>
        <v>49.987915407854985</v>
      </c>
      <c r="Q125" t="str" cm="1">
        <f t="array" ref="Q125:R125">_xlfn.TEXTSPLIT(N125,"/")</f>
        <v>theater</v>
      </c>
      <c r="R125" t="str">
        <v>plays</v>
      </c>
      <c r="S125" s="6">
        <f t="shared" si="7"/>
        <v>42332.25</v>
      </c>
      <c r="T125" s="7">
        <f t="shared" si="8"/>
        <v>42335.25</v>
      </c>
      <c r="U125">
        <f t="shared" si="9"/>
        <v>2015</v>
      </c>
    </row>
    <row r="126" spans="1:21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5"/>
        <v>367.76923076923077</v>
      </c>
      <c r="P126" s="13">
        <f t="shared" si="6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6">
        <f t="shared" si="7"/>
        <v>43598.208333333328</v>
      </c>
      <c r="T126" s="7">
        <f t="shared" si="8"/>
        <v>43651.208333333328</v>
      </c>
      <c r="U126">
        <f t="shared" si="9"/>
        <v>2019</v>
      </c>
    </row>
    <row r="127" spans="1:21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5"/>
        <v>159.90566037735849</v>
      </c>
      <c r="P127" s="13">
        <f t="shared" si="6"/>
        <v>47.083333333333336</v>
      </c>
      <c r="Q127" t="str" cm="1">
        <f t="array" ref="Q127:R127">_xlfn.TEXTSPLIT(N127,"/")</f>
        <v>theater</v>
      </c>
      <c r="R127" t="str">
        <v>plays</v>
      </c>
      <c r="S127" s="6">
        <f t="shared" si="7"/>
        <v>43362.208333333328</v>
      </c>
      <c r="T127" s="7">
        <f t="shared" si="8"/>
        <v>43366.208333333328</v>
      </c>
      <c r="U127">
        <f t="shared" si="9"/>
        <v>2018</v>
      </c>
    </row>
    <row r="128" spans="1:21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5"/>
        <v>38.633185349611544</v>
      </c>
      <c r="P128" s="13">
        <f t="shared" si="6"/>
        <v>89.944444444444443</v>
      </c>
      <c r="Q128" t="str" cm="1">
        <f t="array" ref="Q128:R128">_xlfn.TEXTSPLIT(N128,"/")</f>
        <v>theater</v>
      </c>
      <c r="R128" t="str">
        <v>plays</v>
      </c>
      <c r="S128" s="6">
        <f t="shared" si="7"/>
        <v>42596.208333333328</v>
      </c>
      <c r="T128" s="7">
        <f t="shared" si="8"/>
        <v>42624.208333333328</v>
      </c>
      <c r="U128">
        <f t="shared" si="9"/>
        <v>2016</v>
      </c>
    </row>
    <row r="129" spans="1:21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5"/>
        <v>51.42151162790698</v>
      </c>
      <c r="P129" s="13">
        <f t="shared" si="6"/>
        <v>78.96875</v>
      </c>
      <c r="Q129" t="str" cm="1">
        <f t="array" ref="Q129:R129">_xlfn.TEXTSPLIT(N129,"/")</f>
        <v>theater</v>
      </c>
      <c r="R129" t="str">
        <v>plays</v>
      </c>
      <c r="S129" s="6">
        <f t="shared" si="7"/>
        <v>40310.208333333336</v>
      </c>
      <c r="T129" s="7">
        <f t="shared" si="8"/>
        <v>40313.208333333336</v>
      </c>
      <c r="U129">
        <f t="shared" si="9"/>
        <v>2010</v>
      </c>
    </row>
    <row r="130" spans="1:21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5"/>
        <v>60.334277620396605</v>
      </c>
      <c r="P130" s="13">
        <f t="shared" si="6"/>
        <v>80.067669172932327</v>
      </c>
      <c r="Q130" t="str" cm="1">
        <f t="array" ref="Q130:R130">_xlfn.TEXTSPLIT(N130,"/")</f>
        <v>music</v>
      </c>
      <c r="R130" t="str">
        <v>rock</v>
      </c>
      <c r="S130" s="6">
        <f t="shared" si="7"/>
        <v>40417.208333333336</v>
      </c>
      <c r="T130" s="7">
        <f t="shared" si="8"/>
        <v>40430.208333333336</v>
      </c>
      <c r="U130">
        <f t="shared" si="9"/>
        <v>2010</v>
      </c>
    </row>
    <row r="131" spans="1:21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10">(E131/D131)*100</f>
        <v>3.202693602693603</v>
      </c>
      <c r="P131" s="13">
        <f t="shared" ref="P131:P194" si="11">E131/G131</f>
        <v>86.472727272727269</v>
      </c>
      <c r="Q131" t="str" cm="1">
        <f t="array" ref="Q131:R131">_xlfn.TEXTSPLIT(N131,"/")</f>
        <v>food</v>
      </c>
      <c r="R131" t="str">
        <v>food trucks</v>
      </c>
      <c r="S131" s="6">
        <f t="shared" ref="S131:S194" si="12">(((J131/60)/60)/24)+DATE(1970,1,1)</f>
        <v>42038.25</v>
      </c>
      <c r="T131" s="7">
        <f t="shared" ref="T131:T194" si="13">(((K131/60)/60)/24)+DATE(1970,1,1)</f>
        <v>42063.25</v>
      </c>
      <c r="U131">
        <f t="shared" ref="U131:U194" si="14">YEAR(S131)</f>
        <v>2015</v>
      </c>
    </row>
    <row r="132" spans="1:21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10"/>
        <v>155.46875</v>
      </c>
      <c r="P132" s="13">
        <f t="shared" si="11"/>
        <v>28.001876172607879</v>
      </c>
      <c r="Q132" t="str" cm="1">
        <f t="array" ref="Q132:R132">_xlfn.TEXTSPLIT(N132,"/")</f>
        <v>film &amp; video</v>
      </c>
      <c r="R132" t="str">
        <v>drama</v>
      </c>
      <c r="S132" s="6">
        <f t="shared" si="12"/>
        <v>40842.208333333336</v>
      </c>
      <c r="T132" s="7">
        <f t="shared" si="13"/>
        <v>40858.25</v>
      </c>
      <c r="U132">
        <f t="shared" si="14"/>
        <v>2011</v>
      </c>
    </row>
    <row r="133" spans="1:21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10"/>
        <v>100.85974499089254</v>
      </c>
      <c r="P133" s="13">
        <f t="shared" si="11"/>
        <v>67.996725337699544</v>
      </c>
      <c r="Q133" t="str" cm="1">
        <f t="array" ref="Q133:R133">_xlfn.TEXTSPLIT(N133,"/")</f>
        <v>technology</v>
      </c>
      <c r="R133" t="str">
        <v>web</v>
      </c>
      <c r="S133" s="6">
        <f t="shared" si="12"/>
        <v>41607.25</v>
      </c>
      <c r="T133" s="7">
        <f t="shared" si="13"/>
        <v>41620.25</v>
      </c>
      <c r="U133">
        <f t="shared" si="14"/>
        <v>2013</v>
      </c>
    </row>
    <row r="134" spans="1:21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10"/>
        <v>116.18181818181819</v>
      </c>
      <c r="P134" s="13">
        <f t="shared" si="11"/>
        <v>43.078651685393261</v>
      </c>
      <c r="Q134" t="str" cm="1">
        <f t="array" ref="Q134:R134">_xlfn.TEXTSPLIT(N134,"/")</f>
        <v>theater</v>
      </c>
      <c r="R134" t="str">
        <v>plays</v>
      </c>
      <c r="S134" s="6">
        <f t="shared" si="12"/>
        <v>43112.25</v>
      </c>
      <c r="T134" s="7">
        <f t="shared" si="13"/>
        <v>43128.25</v>
      </c>
      <c r="U134">
        <f t="shared" si="14"/>
        <v>2018</v>
      </c>
    </row>
    <row r="135" spans="1:21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10"/>
        <v>310.77777777777777</v>
      </c>
      <c r="P135" s="13">
        <f t="shared" si="11"/>
        <v>87.95597484276729</v>
      </c>
      <c r="Q135" t="str" cm="1">
        <f t="array" ref="Q135:R135">_xlfn.TEXTSPLIT(N135,"/")</f>
        <v>music</v>
      </c>
      <c r="R135" t="str">
        <v>world music</v>
      </c>
      <c r="S135" s="6">
        <f t="shared" si="12"/>
        <v>40767.208333333336</v>
      </c>
      <c r="T135" s="7">
        <f t="shared" si="13"/>
        <v>40789.208333333336</v>
      </c>
      <c r="U135">
        <f t="shared" si="14"/>
        <v>2011</v>
      </c>
    </row>
    <row r="136" spans="1:21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10"/>
        <v>89.73668341708543</v>
      </c>
      <c r="P136" s="13">
        <f t="shared" si="11"/>
        <v>94.987234042553197</v>
      </c>
      <c r="Q136" t="str" cm="1">
        <f t="array" ref="Q136:R136">_xlfn.TEXTSPLIT(N136,"/")</f>
        <v>film &amp; video</v>
      </c>
      <c r="R136" t="str">
        <v>documentary</v>
      </c>
      <c r="S136" s="6">
        <f t="shared" si="12"/>
        <v>40713.208333333336</v>
      </c>
      <c r="T136" s="7">
        <f t="shared" si="13"/>
        <v>40762.208333333336</v>
      </c>
      <c r="U136">
        <f t="shared" si="14"/>
        <v>2011</v>
      </c>
    </row>
    <row r="137" spans="1:21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10"/>
        <v>71.27272727272728</v>
      </c>
      <c r="P137" s="13">
        <f t="shared" si="11"/>
        <v>46.905982905982903</v>
      </c>
      <c r="Q137" t="str" cm="1">
        <f t="array" ref="Q137:R137">_xlfn.TEXTSPLIT(N137,"/")</f>
        <v>theater</v>
      </c>
      <c r="R137" t="str">
        <v>plays</v>
      </c>
      <c r="S137" s="6">
        <f t="shared" si="12"/>
        <v>41340.25</v>
      </c>
      <c r="T137" s="7">
        <f t="shared" si="13"/>
        <v>41345.208333333336</v>
      </c>
      <c r="U137">
        <f t="shared" si="14"/>
        <v>2013</v>
      </c>
    </row>
    <row r="138" spans="1:21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10"/>
        <v>3.2862318840579712</v>
      </c>
      <c r="P138" s="13">
        <f t="shared" si="11"/>
        <v>46.913793103448278</v>
      </c>
      <c r="Q138" t="str" cm="1">
        <f t="array" ref="Q138:R138">_xlfn.TEXTSPLIT(N138,"/")</f>
        <v>film &amp; video</v>
      </c>
      <c r="R138" t="str">
        <v>drama</v>
      </c>
      <c r="S138" s="6">
        <f t="shared" si="12"/>
        <v>41797.208333333336</v>
      </c>
      <c r="T138" s="7">
        <f t="shared" si="13"/>
        <v>41809.208333333336</v>
      </c>
      <c r="U138">
        <f t="shared" si="14"/>
        <v>2014</v>
      </c>
    </row>
    <row r="139" spans="1:21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10"/>
        <v>261.77777777777777</v>
      </c>
      <c r="P139" s="13">
        <f t="shared" si="11"/>
        <v>94.24</v>
      </c>
      <c r="Q139" t="str" cm="1">
        <f t="array" ref="Q139:R139">_xlfn.TEXTSPLIT(N139,"/")</f>
        <v>publishing</v>
      </c>
      <c r="R139" t="str">
        <v>nonfiction</v>
      </c>
      <c r="S139" s="6">
        <f t="shared" si="12"/>
        <v>40457.208333333336</v>
      </c>
      <c r="T139" s="7">
        <f t="shared" si="13"/>
        <v>40463.208333333336</v>
      </c>
      <c r="U139">
        <f t="shared" si="14"/>
        <v>2010</v>
      </c>
    </row>
    <row r="140" spans="1:21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10"/>
        <v>96</v>
      </c>
      <c r="P140" s="13">
        <f t="shared" si="11"/>
        <v>80.139130434782615</v>
      </c>
      <c r="Q140" t="str" cm="1">
        <f t="array" ref="Q140:R140">_xlfn.TEXTSPLIT(N140,"/")</f>
        <v>games</v>
      </c>
      <c r="R140" t="str">
        <v>mobile games</v>
      </c>
      <c r="S140" s="6">
        <f t="shared" si="12"/>
        <v>41180.208333333336</v>
      </c>
      <c r="T140" s="7">
        <f t="shared" si="13"/>
        <v>41186.208333333336</v>
      </c>
      <c r="U140">
        <f t="shared" si="14"/>
        <v>2012</v>
      </c>
    </row>
    <row r="141" spans="1:21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10"/>
        <v>20.896851248642779</v>
      </c>
      <c r="P141" s="13">
        <f t="shared" si="11"/>
        <v>59.036809815950917</v>
      </c>
      <c r="Q141" t="str" cm="1">
        <f t="array" ref="Q141:R141">_xlfn.TEXTSPLIT(N141,"/")</f>
        <v>technology</v>
      </c>
      <c r="R141" t="str">
        <v>wearables</v>
      </c>
      <c r="S141" s="6">
        <f t="shared" si="12"/>
        <v>42115.208333333328</v>
      </c>
      <c r="T141" s="7">
        <f t="shared" si="13"/>
        <v>42131.208333333328</v>
      </c>
      <c r="U141">
        <f t="shared" si="14"/>
        <v>2015</v>
      </c>
    </row>
    <row r="142" spans="1:21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10"/>
        <v>223.16363636363636</v>
      </c>
      <c r="P142" s="13">
        <f t="shared" si="11"/>
        <v>65.989247311827953</v>
      </c>
      <c r="Q142" t="str" cm="1">
        <f t="array" ref="Q142:R142">_xlfn.TEXTSPLIT(N142,"/")</f>
        <v>film &amp; video</v>
      </c>
      <c r="R142" t="str">
        <v>documentary</v>
      </c>
      <c r="S142" s="6">
        <f t="shared" si="12"/>
        <v>43156.25</v>
      </c>
      <c r="T142" s="7">
        <f t="shared" si="13"/>
        <v>43161.25</v>
      </c>
      <c r="U142">
        <f t="shared" si="14"/>
        <v>2018</v>
      </c>
    </row>
    <row r="143" spans="1:21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10"/>
        <v>101.59097978227061</v>
      </c>
      <c r="P143" s="13">
        <f t="shared" si="11"/>
        <v>60.992530345471522</v>
      </c>
      <c r="Q143" t="str" cm="1">
        <f t="array" ref="Q143:R143">_xlfn.TEXTSPLIT(N143,"/")</f>
        <v>technology</v>
      </c>
      <c r="R143" t="str">
        <v>web</v>
      </c>
      <c r="S143" s="6">
        <f t="shared" si="12"/>
        <v>42167.208333333328</v>
      </c>
      <c r="T143" s="7">
        <f t="shared" si="13"/>
        <v>42173.208333333328</v>
      </c>
      <c r="U143">
        <f t="shared" si="14"/>
        <v>2015</v>
      </c>
    </row>
    <row r="144" spans="1:21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10"/>
        <v>230.03999999999996</v>
      </c>
      <c r="P144" s="13">
        <f t="shared" si="11"/>
        <v>98.307692307692307</v>
      </c>
      <c r="Q144" t="str" cm="1">
        <f t="array" ref="Q144:R144">_xlfn.TEXTSPLIT(N144,"/")</f>
        <v>technology</v>
      </c>
      <c r="R144" t="str">
        <v>web</v>
      </c>
      <c r="S144" s="6">
        <f t="shared" si="12"/>
        <v>41005.208333333336</v>
      </c>
      <c r="T144" s="7">
        <f t="shared" si="13"/>
        <v>41046.208333333336</v>
      </c>
      <c r="U144">
        <f t="shared" si="14"/>
        <v>2012</v>
      </c>
    </row>
    <row r="145" spans="1:21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10"/>
        <v>135.59259259259261</v>
      </c>
      <c r="P145" s="13">
        <f t="shared" si="11"/>
        <v>104.6</v>
      </c>
      <c r="Q145" t="str" cm="1">
        <f t="array" ref="Q145:R145">_xlfn.TEXTSPLIT(N145,"/")</f>
        <v>music</v>
      </c>
      <c r="R145" t="str">
        <v>indie rock</v>
      </c>
      <c r="S145" s="6">
        <f t="shared" si="12"/>
        <v>40357.208333333336</v>
      </c>
      <c r="T145" s="7">
        <f t="shared" si="13"/>
        <v>40377.208333333336</v>
      </c>
      <c r="U145">
        <f t="shared" si="14"/>
        <v>2010</v>
      </c>
    </row>
    <row r="146" spans="1:21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10"/>
        <v>129.1</v>
      </c>
      <c r="P146" s="13">
        <f t="shared" si="11"/>
        <v>86.066666666666663</v>
      </c>
      <c r="Q146" t="str" cm="1">
        <f t="array" ref="Q146:R146">_xlfn.TEXTSPLIT(N146,"/")</f>
        <v>theater</v>
      </c>
      <c r="R146" t="str">
        <v>plays</v>
      </c>
      <c r="S146" s="6">
        <f t="shared" si="12"/>
        <v>43633.208333333328</v>
      </c>
      <c r="T146" s="7">
        <f t="shared" si="13"/>
        <v>43641.208333333328</v>
      </c>
      <c r="U146">
        <f t="shared" si="14"/>
        <v>2019</v>
      </c>
    </row>
    <row r="147" spans="1:21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10"/>
        <v>236.512</v>
      </c>
      <c r="P147" s="13">
        <f t="shared" si="11"/>
        <v>76.989583333333329</v>
      </c>
      <c r="Q147" t="str" cm="1">
        <f t="array" ref="Q147:R147">_xlfn.TEXTSPLIT(N147,"/")</f>
        <v>technology</v>
      </c>
      <c r="R147" t="str">
        <v>wearables</v>
      </c>
      <c r="S147" s="6">
        <f t="shared" si="12"/>
        <v>41889.208333333336</v>
      </c>
      <c r="T147" s="7">
        <f t="shared" si="13"/>
        <v>41894.208333333336</v>
      </c>
      <c r="U147">
        <f t="shared" si="14"/>
        <v>2014</v>
      </c>
    </row>
    <row r="148" spans="1:21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10"/>
        <v>17.25</v>
      </c>
      <c r="P148" s="13">
        <f t="shared" si="11"/>
        <v>29.764705882352942</v>
      </c>
      <c r="Q148" t="str" cm="1">
        <f t="array" ref="Q148:R148">_xlfn.TEXTSPLIT(N148,"/")</f>
        <v>theater</v>
      </c>
      <c r="R148" t="str">
        <v>plays</v>
      </c>
      <c r="S148" s="6">
        <f t="shared" si="12"/>
        <v>40855.25</v>
      </c>
      <c r="T148" s="7">
        <f t="shared" si="13"/>
        <v>40875.25</v>
      </c>
      <c r="U148">
        <f t="shared" si="14"/>
        <v>2011</v>
      </c>
    </row>
    <row r="149" spans="1:21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10"/>
        <v>112.49397590361446</v>
      </c>
      <c r="P149" s="13">
        <f t="shared" si="11"/>
        <v>46.91959798994975</v>
      </c>
      <c r="Q149" t="str" cm="1">
        <f t="array" ref="Q149:R149">_xlfn.TEXTSPLIT(N149,"/")</f>
        <v>theater</v>
      </c>
      <c r="R149" t="str">
        <v>plays</v>
      </c>
      <c r="S149" s="6">
        <f t="shared" si="12"/>
        <v>42534.208333333328</v>
      </c>
      <c r="T149" s="7">
        <f t="shared" si="13"/>
        <v>42540.208333333328</v>
      </c>
      <c r="U149">
        <f t="shared" si="14"/>
        <v>2016</v>
      </c>
    </row>
    <row r="150" spans="1:21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10"/>
        <v>121.02150537634408</v>
      </c>
      <c r="P150" s="13">
        <f t="shared" si="11"/>
        <v>105.18691588785046</v>
      </c>
      <c r="Q150" t="str" cm="1">
        <f t="array" ref="Q150:R150">_xlfn.TEXTSPLIT(N150,"/")</f>
        <v>technology</v>
      </c>
      <c r="R150" t="str">
        <v>wearables</v>
      </c>
      <c r="S150" s="6">
        <f t="shared" si="12"/>
        <v>42941.208333333328</v>
      </c>
      <c r="T150" s="7">
        <f t="shared" si="13"/>
        <v>42950.208333333328</v>
      </c>
      <c r="U150">
        <f t="shared" si="14"/>
        <v>2017</v>
      </c>
    </row>
    <row r="151" spans="1:21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10"/>
        <v>219.87096774193549</v>
      </c>
      <c r="P151" s="13">
        <f t="shared" si="11"/>
        <v>69.907692307692301</v>
      </c>
      <c r="Q151" t="str" cm="1">
        <f t="array" ref="Q151:R151">_xlfn.TEXTSPLIT(N151,"/")</f>
        <v>music</v>
      </c>
      <c r="R151" t="str">
        <v>indie rock</v>
      </c>
      <c r="S151" s="6">
        <f t="shared" si="12"/>
        <v>41275.25</v>
      </c>
      <c r="T151" s="7">
        <f t="shared" si="13"/>
        <v>41327.25</v>
      </c>
      <c r="U151">
        <f t="shared" si="14"/>
        <v>2013</v>
      </c>
    </row>
    <row r="152" spans="1:21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10"/>
        <v>1</v>
      </c>
      <c r="P152" s="13">
        <f t="shared" si="11"/>
        <v>1</v>
      </c>
      <c r="Q152" t="str" cm="1">
        <f t="array" ref="Q152:R152">_xlfn.TEXTSPLIT(N152,"/")</f>
        <v>music</v>
      </c>
      <c r="R152" t="str">
        <v>rock</v>
      </c>
      <c r="S152" s="6">
        <f t="shared" si="12"/>
        <v>43450.25</v>
      </c>
      <c r="T152" s="7">
        <f t="shared" si="13"/>
        <v>43451.25</v>
      </c>
      <c r="U152">
        <f t="shared" si="14"/>
        <v>2018</v>
      </c>
    </row>
    <row r="153" spans="1:21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10"/>
        <v>64.166909620991248</v>
      </c>
      <c r="P153" s="13">
        <f t="shared" si="11"/>
        <v>60.011588275391958</v>
      </c>
      <c r="Q153" t="str" cm="1">
        <f t="array" ref="Q153:R153">_xlfn.TEXTSPLIT(N153,"/")</f>
        <v>music</v>
      </c>
      <c r="R153" t="str">
        <v>electric music</v>
      </c>
      <c r="S153" s="6">
        <f t="shared" si="12"/>
        <v>41799.208333333336</v>
      </c>
      <c r="T153" s="7">
        <f t="shared" si="13"/>
        <v>41850.208333333336</v>
      </c>
      <c r="U153">
        <f t="shared" si="14"/>
        <v>2014</v>
      </c>
    </row>
    <row r="154" spans="1:21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10"/>
        <v>423.06746987951806</v>
      </c>
      <c r="P154" s="13">
        <f t="shared" si="11"/>
        <v>52.006220379146917</v>
      </c>
      <c r="Q154" t="str" cm="1">
        <f t="array" ref="Q154:R154">_xlfn.TEXTSPLIT(N154,"/")</f>
        <v>music</v>
      </c>
      <c r="R154" t="str">
        <v>indie rock</v>
      </c>
      <c r="S154" s="6">
        <f t="shared" si="12"/>
        <v>42783.25</v>
      </c>
      <c r="T154" s="7">
        <f t="shared" si="13"/>
        <v>42790.25</v>
      </c>
      <c r="U154">
        <f t="shared" si="14"/>
        <v>2017</v>
      </c>
    </row>
    <row r="155" spans="1:21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10"/>
        <v>92.984160506863773</v>
      </c>
      <c r="P155" s="13">
        <f t="shared" si="11"/>
        <v>31.000176025347649</v>
      </c>
      <c r="Q155" t="str" cm="1">
        <f t="array" ref="Q155:R155">_xlfn.TEXTSPLIT(N155,"/")</f>
        <v>theater</v>
      </c>
      <c r="R155" t="str">
        <v>plays</v>
      </c>
      <c r="S155" s="6">
        <f t="shared" si="12"/>
        <v>41201.208333333336</v>
      </c>
      <c r="T155" s="7">
        <f t="shared" si="13"/>
        <v>41207.208333333336</v>
      </c>
      <c r="U155">
        <f t="shared" si="14"/>
        <v>2012</v>
      </c>
    </row>
    <row r="156" spans="1:21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10"/>
        <v>58.756567425569173</v>
      </c>
      <c r="P156" s="13">
        <f t="shared" si="11"/>
        <v>95.042492917847028</v>
      </c>
      <c r="Q156" t="str" cm="1">
        <f t="array" ref="Q156:R156">_xlfn.TEXTSPLIT(N156,"/")</f>
        <v>music</v>
      </c>
      <c r="R156" t="str">
        <v>indie rock</v>
      </c>
      <c r="S156" s="6">
        <f t="shared" si="12"/>
        <v>42502.208333333328</v>
      </c>
      <c r="T156" s="7">
        <f t="shared" si="13"/>
        <v>42525.208333333328</v>
      </c>
      <c r="U156">
        <f t="shared" si="14"/>
        <v>2016</v>
      </c>
    </row>
    <row r="157" spans="1:21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10"/>
        <v>65.022222222222226</v>
      </c>
      <c r="P157" s="13">
        <f t="shared" si="11"/>
        <v>75.968174204355108</v>
      </c>
      <c r="Q157" t="str" cm="1">
        <f t="array" ref="Q157:R157">_xlfn.TEXTSPLIT(N157,"/")</f>
        <v>theater</v>
      </c>
      <c r="R157" t="str">
        <v>plays</v>
      </c>
      <c r="S157" s="6">
        <f t="shared" si="12"/>
        <v>40262.208333333336</v>
      </c>
      <c r="T157" s="7">
        <f t="shared" si="13"/>
        <v>40277.208333333336</v>
      </c>
      <c r="U157">
        <f t="shared" si="14"/>
        <v>2010</v>
      </c>
    </row>
    <row r="158" spans="1:21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10"/>
        <v>73.939560439560438</v>
      </c>
      <c r="P158" s="13">
        <f t="shared" si="11"/>
        <v>71.013192612137203</v>
      </c>
      <c r="Q158" t="str" cm="1">
        <f t="array" ref="Q158:R158">_xlfn.TEXTSPLIT(N158,"/")</f>
        <v>music</v>
      </c>
      <c r="R158" t="str">
        <v>rock</v>
      </c>
      <c r="S158" s="6">
        <f t="shared" si="12"/>
        <v>43743.208333333328</v>
      </c>
      <c r="T158" s="7">
        <f t="shared" si="13"/>
        <v>43767.208333333328</v>
      </c>
      <c r="U158">
        <f t="shared" si="14"/>
        <v>2019</v>
      </c>
    </row>
    <row r="159" spans="1:21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10"/>
        <v>52.666666666666664</v>
      </c>
      <c r="P159" s="13">
        <f t="shared" si="11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6">
        <f t="shared" si="12"/>
        <v>41638.25</v>
      </c>
      <c r="T159" s="7">
        <f t="shared" si="13"/>
        <v>41650.25</v>
      </c>
      <c r="U159">
        <f t="shared" si="14"/>
        <v>2013</v>
      </c>
    </row>
    <row r="160" spans="1:21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10"/>
        <v>220.95238095238096</v>
      </c>
      <c r="P160" s="13">
        <f t="shared" si="11"/>
        <v>113.17073170731707</v>
      </c>
      <c r="Q160" t="str" cm="1">
        <f t="array" ref="Q160:R160">_xlfn.TEXTSPLIT(N160,"/")</f>
        <v>music</v>
      </c>
      <c r="R160" t="str">
        <v>rock</v>
      </c>
      <c r="S160" s="6">
        <f t="shared" si="12"/>
        <v>42346.25</v>
      </c>
      <c r="T160" s="7">
        <f t="shared" si="13"/>
        <v>42347.25</v>
      </c>
      <c r="U160">
        <f t="shared" si="14"/>
        <v>2015</v>
      </c>
    </row>
    <row r="161" spans="1:21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10"/>
        <v>100.01150627615063</v>
      </c>
      <c r="P161" s="13">
        <f t="shared" si="11"/>
        <v>105.00933552992861</v>
      </c>
      <c r="Q161" t="str" cm="1">
        <f t="array" ref="Q161:R161">_xlfn.TEXTSPLIT(N161,"/")</f>
        <v>theater</v>
      </c>
      <c r="R161" t="str">
        <v>plays</v>
      </c>
      <c r="S161" s="6">
        <f t="shared" si="12"/>
        <v>43551.208333333328</v>
      </c>
      <c r="T161" s="7">
        <f t="shared" si="13"/>
        <v>43569.208333333328</v>
      </c>
      <c r="U161">
        <f t="shared" si="14"/>
        <v>2019</v>
      </c>
    </row>
    <row r="162" spans="1:21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10"/>
        <v>162.3125</v>
      </c>
      <c r="P162" s="13">
        <f t="shared" si="11"/>
        <v>79.176829268292678</v>
      </c>
      <c r="Q162" t="str" cm="1">
        <f t="array" ref="Q162:R162">_xlfn.TEXTSPLIT(N162,"/")</f>
        <v>technology</v>
      </c>
      <c r="R162" t="str">
        <v>wearables</v>
      </c>
      <c r="S162" s="6">
        <f t="shared" si="12"/>
        <v>43582.208333333328</v>
      </c>
      <c r="T162" s="7">
        <f t="shared" si="13"/>
        <v>43598.208333333328</v>
      </c>
      <c r="U162">
        <f t="shared" si="14"/>
        <v>2019</v>
      </c>
    </row>
    <row r="163" spans="1:21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10"/>
        <v>78.181818181818187</v>
      </c>
      <c r="P163" s="13">
        <f t="shared" si="11"/>
        <v>57.333333333333336</v>
      </c>
      <c r="Q163" t="str" cm="1">
        <f t="array" ref="Q163:R163">_xlfn.TEXTSPLIT(N163,"/")</f>
        <v>technology</v>
      </c>
      <c r="R163" t="str">
        <v>web</v>
      </c>
      <c r="S163" s="6">
        <f t="shared" si="12"/>
        <v>42270.208333333328</v>
      </c>
      <c r="T163" s="7">
        <f t="shared" si="13"/>
        <v>42276.208333333328</v>
      </c>
      <c r="U163">
        <f t="shared" si="14"/>
        <v>2015</v>
      </c>
    </row>
    <row r="164" spans="1:21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10"/>
        <v>149.73770491803279</v>
      </c>
      <c r="P164" s="13">
        <f t="shared" si="11"/>
        <v>58.178343949044589</v>
      </c>
      <c r="Q164" t="str" cm="1">
        <f t="array" ref="Q164:R164">_xlfn.TEXTSPLIT(N164,"/")</f>
        <v>music</v>
      </c>
      <c r="R164" t="str">
        <v>rock</v>
      </c>
      <c r="S164" s="6">
        <f t="shared" si="12"/>
        <v>43442.25</v>
      </c>
      <c r="T164" s="7">
        <f t="shared" si="13"/>
        <v>43472.25</v>
      </c>
      <c r="U164">
        <f t="shared" si="14"/>
        <v>2018</v>
      </c>
    </row>
    <row r="165" spans="1:21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10"/>
        <v>253.25714285714284</v>
      </c>
      <c r="P165" s="13">
        <f t="shared" si="11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6">
        <f t="shared" si="12"/>
        <v>43028.208333333328</v>
      </c>
      <c r="T165" s="7">
        <f t="shared" si="13"/>
        <v>43077.25</v>
      </c>
      <c r="U165">
        <f t="shared" si="14"/>
        <v>2017</v>
      </c>
    </row>
    <row r="166" spans="1:21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10"/>
        <v>100.16943521594683</v>
      </c>
      <c r="P166" s="13">
        <f t="shared" si="11"/>
        <v>107.99068767908309</v>
      </c>
      <c r="Q166" t="str" cm="1">
        <f t="array" ref="Q166:R166">_xlfn.TEXTSPLIT(N166,"/")</f>
        <v>theater</v>
      </c>
      <c r="R166" t="str">
        <v>plays</v>
      </c>
      <c r="S166" s="6">
        <f t="shared" si="12"/>
        <v>43016.208333333328</v>
      </c>
      <c r="T166" s="7">
        <f t="shared" si="13"/>
        <v>43017.208333333328</v>
      </c>
      <c r="U166">
        <f t="shared" si="14"/>
        <v>2017</v>
      </c>
    </row>
    <row r="167" spans="1:21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10"/>
        <v>121.99004424778761</v>
      </c>
      <c r="P167" s="13">
        <f t="shared" si="11"/>
        <v>44.005985634477256</v>
      </c>
      <c r="Q167" t="str" cm="1">
        <f t="array" ref="Q167:R167">_xlfn.TEXTSPLIT(N167,"/")</f>
        <v>technology</v>
      </c>
      <c r="R167" t="str">
        <v>web</v>
      </c>
      <c r="S167" s="6">
        <f t="shared" si="12"/>
        <v>42948.208333333328</v>
      </c>
      <c r="T167" s="7">
        <f t="shared" si="13"/>
        <v>42980.208333333328</v>
      </c>
      <c r="U167">
        <f t="shared" si="14"/>
        <v>2017</v>
      </c>
    </row>
    <row r="168" spans="1:21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10"/>
        <v>137.13265306122449</v>
      </c>
      <c r="P168" s="13">
        <f t="shared" si="11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6">
        <f t="shared" si="12"/>
        <v>40534.25</v>
      </c>
      <c r="T168" s="7">
        <f t="shared" si="13"/>
        <v>40538.25</v>
      </c>
      <c r="U168">
        <f t="shared" si="14"/>
        <v>2010</v>
      </c>
    </row>
    <row r="169" spans="1:21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10"/>
        <v>415.53846153846149</v>
      </c>
      <c r="P169" s="13">
        <f t="shared" si="11"/>
        <v>74</v>
      </c>
      <c r="Q169" t="str" cm="1">
        <f t="array" ref="Q169:R169">_xlfn.TEXTSPLIT(N169,"/")</f>
        <v>theater</v>
      </c>
      <c r="R169" t="str">
        <v>plays</v>
      </c>
      <c r="S169" s="6">
        <f t="shared" si="12"/>
        <v>41435.208333333336</v>
      </c>
      <c r="T169" s="7">
        <f t="shared" si="13"/>
        <v>41445.208333333336</v>
      </c>
      <c r="U169">
        <f t="shared" si="14"/>
        <v>2013</v>
      </c>
    </row>
    <row r="170" spans="1:21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10"/>
        <v>31.30913348946136</v>
      </c>
      <c r="P170" s="13">
        <f t="shared" si="11"/>
        <v>41.996858638743454</v>
      </c>
      <c r="Q170" t="str" cm="1">
        <f t="array" ref="Q170:R170">_xlfn.TEXTSPLIT(N170,"/")</f>
        <v>music</v>
      </c>
      <c r="R170" t="str">
        <v>indie rock</v>
      </c>
      <c r="S170" s="6">
        <f t="shared" si="12"/>
        <v>43518.25</v>
      </c>
      <c r="T170" s="7">
        <f t="shared" si="13"/>
        <v>43541.208333333328</v>
      </c>
      <c r="U170">
        <f t="shared" si="14"/>
        <v>2019</v>
      </c>
    </row>
    <row r="171" spans="1:21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10"/>
        <v>424.08154506437768</v>
      </c>
      <c r="P171" s="13">
        <f t="shared" si="11"/>
        <v>77.988161010260455</v>
      </c>
      <c r="Q171" t="str" cm="1">
        <f t="array" ref="Q171:R171">_xlfn.TEXTSPLIT(N171,"/")</f>
        <v>film &amp; video</v>
      </c>
      <c r="R171" t="str">
        <v>shorts</v>
      </c>
      <c r="S171" s="6">
        <f t="shared" si="12"/>
        <v>41077.208333333336</v>
      </c>
      <c r="T171" s="7">
        <f t="shared" si="13"/>
        <v>41105.208333333336</v>
      </c>
      <c r="U171">
        <f t="shared" si="14"/>
        <v>2012</v>
      </c>
    </row>
    <row r="172" spans="1:21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10"/>
        <v>2.93886230728336</v>
      </c>
      <c r="P172" s="13">
        <f t="shared" si="11"/>
        <v>82.507462686567166</v>
      </c>
      <c r="Q172" t="str" cm="1">
        <f t="array" ref="Q172:R172">_xlfn.TEXTSPLIT(N172,"/")</f>
        <v>music</v>
      </c>
      <c r="R172" t="str">
        <v>indie rock</v>
      </c>
      <c r="S172" s="6">
        <f t="shared" si="12"/>
        <v>42950.208333333328</v>
      </c>
      <c r="T172" s="7">
        <f t="shared" si="13"/>
        <v>42957.208333333328</v>
      </c>
      <c r="U172">
        <f t="shared" si="14"/>
        <v>2017</v>
      </c>
    </row>
    <row r="173" spans="1:21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10"/>
        <v>10.63265306122449</v>
      </c>
      <c r="P173" s="13">
        <f t="shared" si="11"/>
        <v>104.2</v>
      </c>
      <c r="Q173" t="str" cm="1">
        <f t="array" ref="Q173:R173">_xlfn.TEXTSPLIT(N173,"/")</f>
        <v>publishing</v>
      </c>
      <c r="R173" t="str">
        <v>translations</v>
      </c>
      <c r="S173" s="6">
        <f t="shared" si="12"/>
        <v>41718.208333333336</v>
      </c>
      <c r="T173" s="7">
        <f t="shared" si="13"/>
        <v>41740.208333333336</v>
      </c>
      <c r="U173">
        <f t="shared" si="14"/>
        <v>2014</v>
      </c>
    </row>
    <row r="174" spans="1:21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10"/>
        <v>82.875</v>
      </c>
      <c r="P174" s="13">
        <f t="shared" si="11"/>
        <v>25.5</v>
      </c>
      <c r="Q174" t="str" cm="1">
        <f t="array" ref="Q174:R174">_xlfn.TEXTSPLIT(N174,"/")</f>
        <v>film &amp; video</v>
      </c>
      <c r="R174" t="str">
        <v>documentary</v>
      </c>
      <c r="S174" s="6">
        <f t="shared" si="12"/>
        <v>41839.208333333336</v>
      </c>
      <c r="T174" s="7">
        <f t="shared" si="13"/>
        <v>41854.208333333336</v>
      </c>
      <c r="U174">
        <f t="shared" si="14"/>
        <v>2014</v>
      </c>
    </row>
    <row r="175" spans="1:21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10"/>
        <v>163.01447776628748</v>
      </c>
      <c r="P175" s="13">
        <f t="shared" si="11"/>
        <v>100.98334401024984</v>
      </c>
      <c r="Q175" t="str" cm="1">
        <f t="array" ref="Q175:R175">_xlfn.TEXTSPLIT(N175,"/")</f>
        <v>theater</v>
      </c>
      <c r="R175" t="str">
        <v>plays</v>
      </c>
      <c r="S175" s="6">
        <f t="shared" si="12"/>
        <v>41412.208333333336</v>
      </c>
      <c r="T175" s="7">
        <f t="shared" si="13"/>
        <v>41418.208333333336</v>
      </c>
      <c r="U175">
        <f t="shared" si="14"/>
        <v>2013</v>
      </c>
    </row>
    <row r="176" spans="1:21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10"/>
        <v>894.66666666666674</v>
      </c>
      <c r="P176" s="13">
        <f t="shared" si="11"/>
        <v>111.83333333333333</v>
      </c>
      <c r="Q176" t="str" cm="1">
        <f t="array" ref="Q176:R176">_xlfn.TEXTSPLIT(N176,"/")</f>
        <v>technology</v>
      </c>
      <c r="R176" t="str">
        <v>wearables</v>
      </c>
      <c r="S176" s="6">
        <f t="shared" si="12"/>
        <v>42282.208333333328</v>
      </c>
      <c r="T176" s="7">
        <f t="shared" si="13"/>
        <v>42283.208333333328</v>
      </c>
      <c r="U176">
        <f t="shared" si="14"/>
        <v>2015</v>
      </c>
    </row>
    <row r="177" spans="1:21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10"/>
        <v>26.191501103752756</v>
      </c>
      <c r="P177" s="13">
        <f t="shared" si="11"/>
        <v>41.999115044247787</v>
      </c>
      <c r="Q177" t="str" cm="1">
        <f t="array" ref="Q177:R177">_xlfn.TEXTSPLIT(N177,"/")</f>
        <v>theater</v>
      </c>
      <c r="R177" t="str">
        <v>plays</v>
      </c>
      <c r="S177" s="6">
        <f t="shared" si="12"/>
        <v>42613.208333333328</v>
      </c>
      <c r="T177" s="7">
        <f t="shared" si="13"/>
        <v>42632.208333333328</v>
      </c>
      <c r="U177">
        <f t="shared" si="14"/>
        <v>2016</v>
      </c>
    </row>
    <row r="178" spans="1:21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10"/>
        <v>74.834782608695647</v>
      </c>
      <c r="P178" s="13">
        <f t="shared" si="11"/>
        <v>110.05115089514067</v>
      </c>
      <c r="Q178" t="str" cm="1">
        <f t="array" ref="Q178:R178">_xlfn.TEXTSPLIT(N178,"/")</f>
        <v>theater</v>
      </c>
      <c r="R178" t="str">
        <v>plays</v>
      </c>
      <c r="S178" s="6">
        <f t="shared" si="12"/>
        <v>42616.208333333328</v>
      </c>
      <c r="T178" s="7">
        <f t="shared" si="13"/>
        <v>42625.208333333328</v>
      </c>
      <c r="U178">
        <f t="shared" si="14"/>
        <v>2016</v>
      </c>
    </row>
    <row r="179" spans="1:21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10"/>
        <v>416.47680412371136</v>
      </c>
      <c r="P179" s="13">
        <f t="shared" si="11"/>
        <v>58.997079225994888</v>
      </c>
      <c r="Q179" t="str" cm="1">
        <f t="array" ref="Q179:R179">_xlfn.TEXTSPLIT(N179,"/")</f>
        <v>theater</v>
      </c>
      <c r="R179" t="str">
        <v>plays</v>
      </c>
      <c r="S179" s="6">
        <f t="shared" si="12"/>
        <v>40497.25</v>
      </c>
      <c r="T179" s="7">
        <f t="shared" si="13"/>
        <v>40522.25</v>
      </c>
      <c r="U179">
        <f t="shared" si="14"/>
        <v>2010</v>
      </c>
    </row>
    <row r="180" spans="1:21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10"/>
        <v>96.208333333333329</v>
      </c>
      <c r="P180" s="13">
        <f t="shared" si="11"/>
        <v>32.985714285714288</v>
      </c>
      <c r="Q180" t="str" cm="1">
        <f t="array" ref="Q180:R180">_xlfn.TEXTSPLIT(N180,"/")</f>
        <v>food</v>
      </c>
      <c r="R180" t="str">
        <v>food trucks</v>
      </c>
      <c r="S180" s="6">
        <f t="shared" si="12"/>
        <v>42999.208333333328</v>
      </c>
      <c r="T180" s="7">
        <f t="shared" si="13"/>
        <v>43008.208333333328</v>
      </c>
      <c r="U180">
        <f t="shared" si="14"/>
        <v>2017</v>
      </c>
    </row>
    <row r="181" spans="1:21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10"/>
        <v>357.71910112359546</v>
      </c>
      <c r="P181" s="13">
        <f t="shared" si="11"/>
        <v>45.005654509471306</v>
      </c>
      <c r="Q181" t="str" cm="1">
        <f t="array" ref="Q181:R181">_xlfn.TEXTSPLIT(N181,"/")</f>
        <v>theater</v>
      </c>
      <c r="R181" t="str">
        <v>plays</v>
      </c>
      <c r="S181" s="6">
        <f t="shared" si="12"/>
        <v>41350.208333333336</v>
      </c>
      <c r="T181" s="7">
        <f t="shared" si="13"/>
        <v>41351.208333333336</v>
      </c>
      <c r="U181">
        <f t="shared" si="14"/>
        <v>2013</v>
      </c>
    </row>
    <row r="182" spans="1:21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10"/>
        <v>308.45714285714286</v>
      </c>
      <c r="P182" s="13">
        <f t="shared" si="11"/>
        <v>81.98196487897485</v>
      </c>
      <c r="Q182" t="str" cm="1">
        <f t="array" ref="Q182:R182">_xlfn.TEXTSPLIT(N182,"/")</f>
        <v>technology</v>
      </c>
      <c r="R182" t="str">
        <v>wearables</v>
      </c>
      <c r="S182" s="6">
        <f t="shared" si="12"/>
        <v>40259.208333333336</v>
      </c>
      <c r="T182" s="7">
        <f t="shared" si="13"/>
        <v>40264.208333333336</v>
      </c>
      <c r="U182">
        <f t="shared" si="14"/>
        <v>2010</v>
      </c>
    </row>
    <row r="183" spans="1:21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10"/>
        <v>61.802325581395344</v>
      </c>
      <c r="P183" s="13">
        <f t="shared" si="11"/>
        <v>39.080882352941174</v>
      </c>
      <c r="Q183" t="str" cm="1">
        <f t="array" ref="Q183:R183">_xlfn.TEXTSPLIT(N183,"/")</f>
        <v>technology</v>
      </c>
      <c r="R183" t="str">
        <v>web</v>
      </c>
      <c r="S183" s="6">
        <f t="shared" si="12"/>
        <v>43012.208333333328</v>
      </c>
      <c r="T183" s="7">
        <f t="shared" si="13"/>
        <v>43030.208333333328</v>
      </c>
      <c r="U183">
        <f t="shared" si="14"/>
        <v>2017</v>
      </c>
    </row>
    <row r="184" spans="1:21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10"/>
        <v>722.32472324723244</v>
      </c>
      <c r="P184" s="13">
        <f t="shared" si="11"/>
        <v>58.996383363471971</v>
      </c>
      <c r="Q184" t="str" cm="1">
        <f t="array" ref="Q184:R184">_xlfn.TEXTSPLIT(N184,"/")</f>
        <v>theater</v>
      </c>
      <c r="R184" t="str">
        <v>plays</v>
      </c>
      <c r="S184" s="6">
        <f t="shared" si="12"/>
        <v>43631.208333333328</v>
      </c>
      <c r="T184" s="7">
        <f t="shared" si="13"/>
        <v>43647.208333333328</v>
      </c>
      <c r="U184">
        <f t="shared" si="14"/>
        <v>2019</v>
      </c>
    </row>
    <row r="185" spans="1:21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10"/>
        <v>69.117647058823522</v>
      </c>
      <c r="P185" s="13">
        <f t="shared" si="11"/>
        <v>40.988372093023258</v>
      </c>
      <c r="Q185" t="str" cm="1">
        <f t="array" ref="Q185:R185">_xlfn.TEXTSPLIT(N185,"/")</f>
        <v>music</v>
      </c>
      <c r="R185" t="str">
        <v>rock</v>
      </c>
      <c r="S185" s="6">
        <f t="shared" si="12"/>
        <v>40430.208333333336</v>
      </c>
      <c r="T185" s="7">
        <f t="shared" si="13"/>
        <v>40443.208333333336</v>
      </c>
      <c r="U185">
        <f t="shared" si="14"/>
        <v>2010</v>
      </c>
    </row>
    <row r="186" spans="1:21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10"/>
        <v>293.05555555555554</v>
      </c>
      <c r="P186" s="13">
        <f t="shared" si="11"/>
        <v>31.029411764705884</v>
      </c>
      <c r="Q186" t="str" cm="1">
        <f t="array" ref="Q186:R186">_xlfn.TEXTSPLIT(N186,"/")</f>
        <v>theater</v>
      </c>
      <c r="R186" t="str">
        <v>plays</v>
      </c>
      <c r="S186" s="6">
        <f t="shared" si="12"/>
        <v>43588.208333333328</v>
      </c>
      <c r="T186" s="7">
        <f t="shared" si="13"/>
        <v>43589.208333333328</v>
      </c>
      <c r="U186">
        <f t="shared" si="14"/>
        <v>2019</v>
      </c>
    </row>
    <row r="187" spans="1:21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10"/>
        <v>71.8</v>
      </c>
      <c r="P187" s="13">
        <f t="shared" si="11"/>
        <v>37.789473684210527</v>
      </c>
      <c r="Q187" t="str" cm="1">
        <f t="array" ref="Q187:R187">_xlfn.TEXTSPLIT(N187,"/")</f>
        <v>film &amp; video</v>
      </c>
      <c r="R187" t="str">
        <v>television</v>
      </c>
      <c r="S187" s="6">
        <f t="shared" si="12"/>
        <v>43233.208333333328</v>
      </c>
      <c r="T187" s="7">
        <f t="shared" si="13"/>
        <v>43244.208333333328</v>
      </c>
      <c r="U187">
        <f t="shared" si="14"/>
        <v>2018</v>
      </c>
    </row>
    <row r="188" spans="1:21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10"/>
        <v>31.934684684684683</v>
      </c>
      <c r="P188" s="13">
        <f t="shared" si="11"/>
        <v>32.006772009029348</v>
      </c>
      <c r="Q188" t="str" cm="1">
        <f t="array" ref="Q188:R188">_xlfn.TEXTSPLIT(N188,"/")</f>
        <v>theater</v>
      </c>
      <c r="R188" t="str">
        <v>plays</v>
      </c>
      <c r="S188" s="6">
        <f t="shared" si="12"/>
        <v>41782.208333333336</v>
      </c>
      <c r="T188" s="7">
        <f t="shared" si="13"/>
        <v>41797.208333333336</v>
      </c>
      <c r="U188">
        <f t="shared" si="14"/>
        <v>2014</v>
      </c>
    </row>
    <row r="189" spans="1:21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10"/>
        <v>229.87375415282392</v>
      </c>
      <c r="P189" s="13">
        <f t="shared" si="11"/>
        <v>95.966712898751737</v>
      </c>
      <c r="Q189" t="str" cm="1">
        <f t="array" ref="Q189:R189">_xlfn.TEXTSPLIT(N189,"/")</f>
        <v>film &amp; video</v>
      </c>
      <c r="R189" t="str">
        <v>shorts</v>
      </c>
      <c r="S189" s="6">
        <f t="shared" si="12"/>
        <v>41328.25</v>
      </c>
      <c r="T189" s="7">
        <f t="shared" si="13"/>
        <v>41356.208333333336</v>
      </c>
      <c r="U189">
        <f t="shared" si="14"/>
        <v>2013</v>
      </c>
    </row>
    <row r="190" spans="1:21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10"/>
        <v>32.012195121951223</v>
      </c>
      <c r="P190" s="13">
        <f t="shared" si="11"/>
        <v>75</v>
      </c>
      <c r="Q190" t="str" cm="1">
        <f t="array" ref="Q190:R190">_xlfn.TEXTSPLIT(N190,"/")</f>
        <v>theater</v>
      </c>
      <c r="R190" t="str">
        <v>plays</v>
      </c>
      <c r="S190" s="6">
        <f t="shared" si="12"/>
        <v>41975.25</v>
      </c>
      <c r="T190" s="7">
        <f t="shared" si="13"/>
        <v>41976.25</v>
      </c>
      <c r="U190">
        <f t="shared" si="14"/>
        <v>2014</v>
      </c>
    </row>
    <row r="191" spans="1:21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10"/>
        <v>23.525352848928385</v>
      </c>
      <c r="P191" s="13">
        <f t="shared" si="11"/>
        <v>102.0498866213152</v>
      </c>
      <c r="Q191" t="str" cm="1">
        <f t="array" ref="Q191:R191">_xlfn.TEXTSPLIT(N191,"/")</f>
        <v>theater</v>
      </c>
      <c r="R191" t="str">
        <v>plays</v>
      </c>
      <c r="S191" s="6">
        <f t="shared" si="12"/>
        <v>42433.25</v>
      </c>
      <c r="T191" s="7">
        <f t="shared" si="13"/>
        <v>42433.25</v>
      </c>
      <c r="U191">
        <f t="shared" si="14"/>
        <v>2016</v>
      </c>
    </row>
    <row r="192" spans="1:21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10"/>
        <v>68.594594594594597</v>
      </c>
      <c r="P192" s="13">
        <f t="shared" si="11"/>
        <v>105.75</v>
      </c>
      <c r="Q192" t="str" cm="1">
        <f t="array" ref="Q192:R192">_xlfn.TEXTSPLIT(N192,"/")</f>
        <v>theater</v>
      </c>
      <c r="R192" t="str">
        <v>plays</v>
      </c>
      <c r="S192" s="6">
        <f t="shared" si="12"/>
        <v>41429.208333333336</v>
      </c>
      <c r="T192" s="7">
        <f t="shared" si="13"/>
        <v>41430.208333333336</v>
      </c>
      <c r="U192">
        <f t="shared" si="14"/>
        <v>2013</v>
      </c>
    </row>
    <row r="193" spans="1:21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10"/>
        <v>37.952380952380956</v>
      </c>
      <c r="P193" s="13">
        <f t="shared" si="11"/>
        <v>37.069767441860463</v>
      </c>
      <c r="Q193" t="str" cm="1">
        <f t="array" ref="Q193:R193">_xlfn.TEXTSPLIT(N193,"/")</f>
        <v>theater</v>
      </c>
      <c r="R193" t="str">
        <v>plays</v>
      </c>
      <c r="S193" s="6">
        <f t="shared" si="12"/>
        <v>43536.208333333328</v>
      </c>
      <c r="T193" s="7">
        <f t="shared" si="13"/>
        <v>43539.208333333328</v>
      </c>
      <c r="U193">
        <f t="shared" si="14"/>
        <v>2019</v>
      </c>
    </row>
    <row r="194" spans="1:21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10"/>
        <v>19.992957746478872</v>
      </c>
      <c r="P194" s="13">
        <f t="shared" si="11"/>
        <v>35.049382716049379</v>
      </c>
      <c r="Q194" t="str" cm="1">
        <f t="array" ref="Q194:R194">_xlfn.TEXTSPLIT(N194,"/")</f>
        <v>music</v>
      </c>
      <c r="R194" t="str">
        <v>rock</v>
      </c>
      <c r="S194" s="6">
        <f t="shared" si="12"/>
        <v>41817.208333333336</v>
      </c>
      <c r="T194" s="7">
        <f t="shared" si="13"/>
        <v>41821.208333333336</v>
      </c>
      <c r="U194">
        <f t="shared" si="14"/>
        <v>2014</v>
      </c>
    </row>
    <row r="195" spans="1:21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5">(E195/D195)*100</f>
        <v>45.636363636363633</v>
      </c>
      <c r="P195" s="13">
        <f t="shared" ref="P195:P258" si="16">E195/G195</f>
        <v>46.338461538461537</v>
      </c>
      <c r="Q195" t="str" cm="1">
        <f t="array" ref="Q195:R195">_xlfn.TEXTSPLIT(N195,"/")</f>
        <v>music</v>
      </c>
      <c r="R195" t="str">
        <v>indie rock</v>
      </c>
      <c r="S195" s="6">
        <f t="shared" ref="S195:S258" si="17">(((J195/60)/60)/24)+DATE(1970,1,1)</f>
        <v>43198.208333333328</v>
      </c>
      <c r="T195" s="7">
        <f t="shared" ref="T195:T258" si="18">(((K195/60)/60)/24)+DATE(1970,1,1)</f>
        <v>43202.208333333328</v>
      </c>
      <c r="U195">
        <f t="shared" ref="U195:U258" si="19">YEAR(S195)</f>
        <v>2018</v>
      </c>
    </row>
    <row r="196" spans="1:21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5"/>
        <v>122.7605633802817</v>
      </c>
      <c r="P196" s="13">
        <f t="shared" si="16"/>
        <v>69.174603174603178</v>
      </c>
      <c r="Q196" t="str" cm="1">
        <f t="array" ref="Q196:R196">_xlfn.TEXTSPLIT(N196,"/")</f>
        <v>music</v>
      </c>
      <c r="R196" t="str">
        <v>metal</v>
      </c>
      <c r="S196" s="6">
        <f t="shared" si="17"/>
        <v>42261.208333333328</v>
      </c>
      <c r="T196" s="7">
        <f t="shared" si="18"/>
        <v>42277.208333333328</v>
      </c>
      <c r="U196">
        <f t="shared" si="19"/>
        <v>2015</v>
      </c>
    </row>
    <row r="197" spans="1:21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5"/>
        <v>361.75316455696202</v>
      </c>
      <c r="P197" s="13">
        <f t="shared" si="16"/>
        <v>109.07824427480917</v>
      </c>
      <c r="Q197" t="str" cm="1">
        <f t="array" ref="Q197:R197">_xlfn.TEXTSPLIT(N197,"/")</f>
        <v>music</v>
      </c>
      <c r="R197" t="str">
        <v>electric music</v>
      </c>
      <c r="S197" s="6">
        <f t="shared" si="17"/>
        <v>43310.208333333328</v>
      </c>
      <c r="T197" s="7">
        <f t="shared" si="18"/>
        <v>43317.208333333328</v>
      </c>
      <c r="U197">
        <f t="shared" si="19"/>
        <v>2018</v>
      </c>
    </row>
    <row r="198" spans="1:21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5"/>
        <v>63.146341463414636</v>
      </c>
      <c r="P198" s="13">
        <f t="shared" si="16"/>
        <v>51.78</v>
      </c>
      <c r="Q198" t="str" cm="1">
        <f t="array" ref="Q198:R198">_xlfn.TEXTSPLIT(N198,"/")</f>
        <v>technology</v>
      </c>
      <c r="R198" t="str">
        <v>wearables</v>
      </c>
      <c r="S198" s="6">
        <f t="shared" si="17"/>
        <v>42616.208333333328</v>
      </c>
      <c r="T198" s="7">
        <f t="shared" si="18"/>
        <v>42635.208333333328</v>
      </c>
      <c r="U198">
        <f t="shared" si="19"/>
        <v>2016</v>
      </c>
    </row>
    <row r="199" spans="1:21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5"/>
        <v>298.20475319926874</v>
      </c>
      <c r="P199" s="13">
        <f t="shared" si="16"/>
        <v>82.010055304172951</v>
      </c>
      <c r="Q199" t="str" cm="1">
        <f t="array" ref="Q199:R199">_xlfn.TEXTSPLIT(N199,"/")</f>
        <v>film &amp; video</v>
      </c>
      <c r="R199" t="str">
        <v>drama</v>
      </c>
      <c r="S199" s="6">
        <f t="shared" si="17"/>
        <v>42909.208333333328</v>
      </c>
      <c r="T199" s="7">
        <f t="shared" si="18"/>
        <v>42923.208333333328</v>
      </c>
      <c r="U199">
        <f t="shared" si="19"/>
        <v>2017</v>
      </c>
    </row>
    <row r="200" spans="1:21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5"/>
        <v>9.5585443037974684</v>
      </c>
      <c r="P200" s="13">
        <f t="shared" si="16"/>
        <v>35.958333333333336</v>
      </c>
      <c r="Q200" t="str" cm="1">
        <f t="array" ref="Q200:R200">_xlfn.TEXTSPLIT(N200,"/")</f>
        <v>music</v>
      </c>
      <c r="R200" t="str">
        <v>electric music</v>
      </c>
      <c r="S200" s="6">
        <f t="shared" si="17"/>
        <v>40396.208333333336</v>
      </c>
      <c r="T200" s="7">
        <f t="shared" si="18"/>
        <v>40425.208333333336</v>
      </c>
      <c r="U200">
        <f t="shared" si="19"/>
        <v>2010</v>
      </c>
    </row>
    <row r="201" spans="1:21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5"/>
        <v>53.777777777777779</v>
      </c>
      <c r="P201" s="13">
        <f t="shared" si="16"/>
        <v>74.461538461538467</v>
      </c>
      <c r="Q201" t="str" cm="1">
        <f t="array" ref="Q201:R201">_xlfn.TEXTSPLIT(N201,"/")</f>
        <v>music</v>
      </c>
      <c r="R201" t="str">
        <v>rock</v>
      </c>
      <c r="S201" s="6">
        <f t="shared" si="17"/>
        <v>42192.208333333328</v>
      </c>
      <c r="T201" s="7">
        <f t="shared" si="18"/>
        <v>42196.208333333328</v>
      </c>
      <c r="U201">
        <f t="shared" si="19"/>
        <v>2015</v>
      </c>
    </row>
    <row r="202" spans="1:21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5"/>
        <v>2</v>
      </c>
      <c r="P202" s="13">
        <f t="shared" si="16"/>
        <v>2</v>
      </c>
      <c r="Q202" t="str" cm="1">
        <f t="array" ref="Q202:R202">_xlfn.TEXTSPLIT(N202,"/")</f>
        <v>theater</v>
      </c>
      <c r="R202" t="str">
        <v>plays</v>
      </c>
      <c r="S202" s="6">
        <f t="shared" si="17"/>
        <v>40262.208333333336</v>
      </c>
      <c r="T202" s="7">
        <f t="shared" si="18"/>
        <v>40273.208333333336</v>
      </c>
      <c r="U202">
        <f t="shared" si="19"/>
        <v>2010</v>
      </c>
    </row>
    <row r="203" spans="1:21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5"/>
        <v>681.19047619047615</v>
      </c>
      <c r="P203" s="13">
        <f t="shared" si="16"/>
        <v>91.114649681528661</v>
      </c>
      <c r="Q203" t="str" cm="1">
        <f t="array" ref="Q203:R203">_xlfn.TEXTSPLIT(N203,"/")</f>
        <v>technology</v>
      </c>
      <c r="R203" t="str">
        <v>web</v>
      </c>
      <c r="S203" s="6">
        <f t="shared" si="17"/>
        <v>41845.208333333336</v>
      </c>
      <c r="T203" s="7">
        <f t="shared" si="18"/>
        <v>41863.208333333336</v>
      </c>
      <c r="U203">
        <f t="shared" si="19"/>
        <v>2014</v>
      </c>
    </row>
    <row r="204" spans="1:21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5"/>
        <v>78.831325301204828</v>
      </c>
      <c r="P204" s="13">
        <f t="shared" si="16"/>
        <v>79.792682926829272</v>
      </c>
      <c r="Q204" t="str" cm="1">
        <f t="array" ref="Q204:R204">_xlfn.TEXTSPLIT(N204,"/")</f>
        <v>food</v>
      </c>
      <c r="R204" t="str">
        <v>food trucks</v>
      </c>
      <c r="S204" s="6">
        <f t="shared" si="17"/>
        <v>40818.208333333336</v>
      </c>
      <c r="T204" s="7">
        <f t="shared" si="18"/>
        <v>40822.208333333336</v>
      </c>
      <c r="U204">
        <f t="shared" si="19"/>
        <v>2011</v>
      </c>
    </row>
    <row r="205" spans="1:21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5"/>
        <v>134.40792216817235</v>
      </c>
      <c r="P205" s="13">
        <f t="shared" si="16"/>
        <v>42.999777678968428</v>
      </c>
      <c r="Q205" t="str" cm="1">
        <f t="array" ref="Q205:R205">_xlfn.TEXTSPLIT(N205,"/")</f>
        <v>theater</v>
      </c>
      <c r="R205" t="str">
        <v>plays</v>
      </c>
      <c r="S205" s="6">
        <f t="shared" si="17"/>
        <v>42752.25</v>
      </c>
      <c r="T205" s="7">
        <f t="shared" si="18"/>
        <v>42754.25</v>
      </c>
      <c r="U205">
        <f t="shared" si="19"/>
        <v>2017</v>
      </c>
    </row>
    <row r="206" spans="1:21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5"/>
        <v>3.3719999999999999</v>
      </c>
      <c r="P206" s="13">
        <f t="shared" si="16"/>
        <v>63.225000000000001</v>
      </c>
      <c r="Q206" t="str" cm="1">
        <f t="array" ref="Q206:R206">_xlfn.TEXTSPLIT(N206,"/")</f>
        <v>music</v>
      </c>
      <c r="R206" t="str">
        <v>jazz</v>
      </c>
      <c r="S206" s="6">
        <f t="shared" si="17"/>
        <v>40636.208333333336</v>
      </c>
      <c r="T206" s="7">
        <f t="shared" si="18"/>
        <v>40646.208333333336</v>
      </c>
      <c r="U206">
        <f t="shared" si="19"/>
        <v>2011</v>
      </c>
    </row>
    <row r="207" spans="1:21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5"/>
        <v>431.84615384615387</v>
      </c>
      <c r="P207" s="13">
        <f t="shared" si="16"/>
        <v>70.174999999999997</v>
      </c>
      <c r="Q207" t="str" cm="1">
        <f t="array" ref="Q207:R207">_xlfn.TEXTSPLIT(N207,"/")</f>
        <v>theater</v>
      </c>
      <c r="R207" t="str">
        <v>plays</v>
      </c>
      <c r="S207" s="6">
        <f t="shared" si="17"/>
        <v>43390.208333333328</v>
      </c>
      <c r="T207" s="7">
        <f t="shared" si="18"/>
        <v>43402.208333333328</v>
      </c>
      <c r="U207">
        <f t="shared" si="19"/>
        <v>2018</v>
      </c>
    </row>
    <row r="208" spans="1:21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5"/>
        <v>38.844444444444441</v>
      </c>
      <c r="P208" s="13">
        <f t="shared" si="16"/>
        <v>61.333333333333336</v>
      </c>
      <c r="Q208" t="str" cm="1">
        <f t="array" ref="Q208:R208">_xlfn.TEXTSPLIT(N208,"/")</f>
        <v>publishing</v>
      </c>
      <c r="R208" t="str">
        <v>fiction</v>
      </c>
      <c r="S208" s="6">
        <f t="shared" si="17"/>
        <v>40236.25</v>
      </c>
      <c r="T208" s="7">
        <f t="shared" si="18"/>
        <v>40245.25</v>
      </c>
      <c r="U208">
        <f t="shared" si="19"/>
        <v>2010</v>
      </c>
    </row>
    <row r="209" spans="1:21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5"/>
        <v>425.7</v>
      </c>
      <c r="P209" s="13">
        <f t="shared" si="16"/>
        <v>99</v>
      </c>
      <c r="Q209" t="str" cm="1">
        <f t="array" ref="Q209:R209">_xlfn.TEXTSPLIT(N209,"/")</f>
        <v>music</v>
      </c>
      <c r="R209" t="str">
        <v>rock</v>
      </c>
      <c r="S209" s="6">
        <f t="shared" si="17"/>
        <v>43340.208333333328</v>
      </c>
      <c r="T209" s="7">
        <f t="shared" si="18"/>
        <v>43360.208333333328</v>
      </c>
      <c r="U209">
        <f t="shared" si="19"/>
        <v>2018</v>
      </c>
    </row>
    <row r="210" spans="1:21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5"/>
        <v>101.12239715591672</v>
      </c>
      <c r="P210" s="13">
        <f t="shared" si="16"/>
        <v>96.984900146127615</v>
      </c>
      <c r="Q210" t="str" cm="1">
        <f t="array" ref="Q210:R210">_xlfn.TEXTSPLIT(N210,"/")</f>
        <v>film &amp; video</v>
      </c>
      <c r="R210" t="str">
        <v>documentary</v>
      </c>
      <c r="S210" s="6">
        <f t="shared" si="17"/>
        <v>43048.25</v>
      </c>
      <c r="T210" s="7">
        <f t="shared" si="18"/>
        <v>43072.25</v>
      </c>
      <c r="U210">
        <f t="shared" si="19"/>
        <v>2017</v>
      </c>
    </row>
    <row r="211" spans="1:21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5"/>
        <v>21.188688946015425</v>
      </c>
      <c r="P211" s="13">
        <f t="shared" si="16"/>
        <v>51.004950495049506</v>
      </c>
      <c r="Q211" t="str" cm="1">
        <f t="array" ref="Q211:R211">_xlfn.TEXTSPLIT(N211,"/")</f>
        <v>film &amp; video</v>
      </c>
      <c r="R211" t="str">
        <v>documentary</v>
      </c>
      <c r="S211" s="6">
        <f t="shared" si="17"/>
        <v>42496.208333333328</v>
      </c>
      <c r="T211" s="7">
        <f t="shared" si="18"/>
        <v>42503.208333333328</v>
      </c>
      <c r="U211">
        <f t="shared" si="19"/>
        <v>2016</v>
      </c>
    </row>
    <row r="212" spans="1:21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5"/>
        <v>67.425531914893625</v>
      </c>
      <c r="P212" s="13">
        <f t="shared" si="16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6">
        <f t="shared" si="17"/>
        <v>42797.25</v>
      </c>
      <c r="T212" s="7">
        <f t="shared" si="18"/>
        <v>42824.208333333328</v>
      </c>
      <c r="U212">
        <f t="shared" si="19"/>
        <v>2017</v>
      </c>
    </row>
    <row r="213" spans="1:21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5"/>
        <v>94.923371647509583</v>
      </c>
      <c r="P213" s="13">
        <f t="shared" si="16"/>
        <v>60.984615384615381</v>
      </c>
      <c r="Q213" t="str" cm="1">
        <f t="array" ref="Q213:R213">_xlfn.TEXTSPLIT(N213,"/")</f>
        <v>theater</v>
      </c>
      <c r="R213" t="str">
        <v>plays</v>
      </c>
      <c r="S213" s="6">
        <f t="shared" si="17"/>
        <v>41513.208333333336</v>
      </c>
      <c r="T213" s="7">
        <f t="shared" si="18"/>
        <v>41537.208333333336</v>
      </c>
      <c r="U213">
        <f t="shared" si="19"/>
        <v>2013</v>
      </c>
    </row>
    <row r="214" spans="1:21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5"/>
        <v>151.85185185185185</v>
      </c>
      <c r="P214" s="13">
        <f t="shared" si="16"/>
        <v>73.214285714285708</v>
      </c>
      <c r="Q214" t="str" cm="1">
        <f t="array" ref="Q214:R214">_xlfn.TEXTSPLIT(N214,"/")</f>
        <v>theater</v>
      </c>
      <c r="R214" t="str">
        <v>plays</v>
      </c>
      <c r="S214" s="6">
        <f t="shared" si="17"/>
        <v>43814.25</v>
      </c>
      <c r="T214" s="7">
        <f t="shared" si="18"/>
        <v>43860.25</v>
      </c>
      <c r="U214">
        <f t="shared" si="19"/>
        <v>2019</v>
      </c>
    </row>
    <row r="215" spans="1:21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5"/>
        <v>195.16382252559728</v>
      </c>
      <c r="P215" s="13">
        <f t="shared" si="16"/>
        <v>39.997435299603637</v>
      </c>
      <c r="Q215" t="str" cm="1">
        <f t="array" ref="Q215:R215">_xlfn.TEXTSPLIT(N215,"/")</f>
        <v>music</v>
      </c>
      <c r="R215" t="str">
        <v>indie rock</v>
      </c>
      <c r="S215" s="6">
        <f t="shared" si="17"/>
        <v>40488.208333333336</v>
      </c>
      <c r="T215" s="7">
        <f t="shared" si="18"/>
        <v>40496.25</v>
      </c>
      <c r="U215">
        <f t="shared" si="19"/>
        <v>2010</v>
      </c>
    </row>
    <row r="216" spans="1:21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5"/>
        <v>1023.1428571428571</v>
      </c>
      <c r="P216" s="13">
        <f t="shared" si="16"/>
        <v>86.812121212121212</v>
      </c>
      <c r="Q216" t="str" cm="1">
        <f t="array" ref="Q216:R216">_xlfn.TEXTSPLIT(N216,"/")</f>
        <v>music</v>
      </c>
      <c r="R216" t="str">
        <v>rock</v>
      </c>
      <c r="S216" s="6">
        <f t="shared" si="17"/>
        <v>40409.208333333336</v>
      </c>
      <c r="T216" s="7">
        <f t="shared" si="18"/>
        <v>40415.208333333336</v>
      </c>
      <c r="U216">
        <f t="shared" si="19"/>
        <v>2010</v>
      </c>
    </row>
    <row r="217" spans="1:21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5"/>
        <v>3.841836734693878</v>
      </c>
      <c r="P217" s="13">
        <f t="shared" si="16"/>
        <v>42.125874125874127</v>
      </c>
      <c r="Q217" t="str" cm="1">
        <f t="array" ref="Q217:R217">_xlfn.TEXTSPLIT(N217,"/")</f>
        <v>theater</v>
      </c>
      <c r="R217" t="str">
        <v>plays</v>
      </c>
      <c r="S217" s="6">
        <f t="shared" si="17"/>
        <v>43509.25</v>
      </c>
      <c r="T217" s="7">
        <f t="shared" si="18"/>
        <v>43511.25</v>
      </c>
      <c r="U217">
        <f t="shared" si="19"/>
        <v>2019</v>
      </c>
    </row>
    <row r="218" spans="1:21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5"/>
        <v>155.07066557107643</v>
      </c>
      <c r="P218" s="13">
        <f t="shared" si="16"/>
        <v>103.97851239669421</v>
      </c>
      <c r="Q218" t="str" cm="1">
        <f t="array" ref="Q218:R218">_xlfn.TEXTSPLIT(N218,"/")</f>
        <v>theater</v>
      </c>
      <c r="R218" t="str">
        <v>plays</v>
      </c>
      <c r="S218" s="6">
        <f t="shared" si="17"/>
        <v>40869.25</v>
      </c>
      <c r="T218" s="7">
        <f t="shared" si="18"/>
        <v>40871.25</v>
      </c>
      <c r="U218">
        <f t="shared" si="19"/>
        <v>2011</v>
      </c>
    </row>
    <row r="219" spans="1:21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5"/>
        <v>44.753477588871718</v>
      </c>
      <c r="P219" s="13">
        <f t="shared" si="16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6">
        <f t="shared" si="17"/>
        <v>43583.208333333328</v>
      </c>
      <c r="T219" s="7">
        <f t="shared" si="18"/>
        <v>43592.208333333328</v>
      </c>
      <c r="U219">
        <f t="shared" si="19"/>
        <v>2019</v>
      </c>
    </row>
    <row r="220" spans="1:21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5"/>
        <v>215.94736842105263</v>
      </c>
      <c r="P220" s="13">
        <f t="shared" si="16"/>
        <v>31.005037783375315</v>
      </c>
      <c r="Q220" t="str" cm="1">
        <f t="array" ref="Q220:R220">_xlfn.TEXTSPLIT(N220,"/")</f>
        <v>film &amp; video</v>
      </c>
      <c r="R220" t="str">
        <v>shorts</v>
      </c>
      <c r="S220" s="6">
        <f t="shared" si="17"/>
        <v>40858.25</v>
      </c>
      <c r="T220" s="7">
        <f t="shared" si="18"/>
        <v>40892.25</v>
      </c>
      <c r="U220">
        <f t="shared" si="19"/>
        <v>2011</v>
      </c>
    </row>
    <row r="221" spans="1:21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5"/>
        <v>332.12709832134288</v>
      </c>
      <c r="P221" s="13">
        <f t="shared" si="16"/>
        <v>89.991552956465242</v>
      </c>
      <c r="Q221" t="str" cm="1">
        <f t="array" ref="Q221:R221">_xlfn.TEXTSPLIT(N221,"/")</f>
        <v>film &amp; video</v>
      </c>
      <c r="R221" t="str">
        <v>animation</v>
      </c>
      <c r="S221" s="6">
        <f t="shared" si="17"/>
        <v>41137.208333333336</v>
      </c>
      <c r="T221" s="7">
        <f t="shared" si="18"/>
        <v>41149.208333333336</v>
      </c>
      <c r="U221">
        <f t="shared" si="19"/>
        <v>2012</v>
      </c>
    </row>
    <row r="222" spans="1:21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5"/>
        <v>8.4430379746835449</v>
      </c>
      <c r="P222" s="13">
        <f t="shared" si="16"/>
        <v>39.235294117647058</v>
      </c>
      <c r="Q222" t="str" cm="1">
        <f t="array" ref="Q222:R222">_xlfn.TEXTSPLIT(N222,"/")</f>
        <v>theater</v>
      </c>
      <c r="R222" t="str">
        <v>plays</v>
      </c>
      <c r="S222" s="6">
        <f t="shared" si="17"/>
        <v>40725.208333333336</v>
      </c>
      <c r="T222" s="7">
        <f t="shared" si="18"/>
        <v>40743.208333333336</v>
      </c>
      <c r="U222">
        <f t="shared" si="19"/>
        <v>2011</v>
      </c>
    </row>
    <row r="223" spans="1:21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5"/>
        <v>98.625514403292186</v>
      </c>
      <c r="P223" s="13">
        <f t="shared" si="16"/>
        <v>54.993116108306566</v>
      </c>
      <c r="Q223" t="str" cm="1">
        <f t="array" ref="Q223:R223">_xlfn.TEXTSPLIT(N223,"/")</f>
        <v>food</v>
      </c>
      <c r="R223" t="str">
        <v>food trucks</v>
      </c>
      <c r="S223" s="6">
        <f t="shared" si="17"/>
        <v>41081.208333333336</v>
      </c>
      <c r="T223" s="7">
        <f t="shared" si="18"/>
        <v>41083.208333333336</v>
      </c>
      <c r="U223">
        <f t="shared" si="19"/>
        <v>2012</v>
      </c>
    </row>
    <row r="224" spans="1:21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5"/>
        <v>137.97916666666669</v>
      </c>
      <c r="P224" s="13">
        <f t="shared" si="16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6">
        <f t="shared" si="17"/>
        <v>41914.208333333336</v>
      </c>
      <c r="T224" s="7">
        <f t="shared" si="18"/>
        <v>41915.208333333336</v>
      </c>
      <c r="U224">
        <f t="shared" si="19"/>
        <v>2014</v>
      </c>
    </row>
    <row r="225" spans="1:21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5"/>
        <v>93.81099656357388</v>
      </c>
      <c r="P225" s="13">
        <f t="shared" si="16"/>
        <v>87.966702470461868</v>
      </c>
      <c r="Q225" t="str" cm="1">
        <f t="array" ref="Q225:R225">_xlfn.TEXTSPLIT(N225,"/")</f>
        <v>theater</v>
      </c>
      <c r="R225" t="str">
        <v>plays</v>
      </c>
      <c r="S225" s="6">
        <f t="shared" si="17"/>
        <v>42445.208333333328</v>
      </c>
      <c r="T225" s="7">
        <f t="shared" si="18"/>
        <v>42459.208333333328</v>
      </c>
      <c r="U225">
        <f t="shared" si="19"/>
        <v>2016</v>
      </c>
    </row>
    <row r="226" spans="1:21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5"/>
        <v>403.63930885529157</v>
      </c>
      <c r="P226" s="13">
        <f t="shared" si="16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6">
        <f t="shared" si="17"/>
        <v>41906.208333333336</v>
      </c>
      <c r="T226" s="7">
        <f t="shared" si="18"/>
        <v>41951.25</v>
      </c>
      <c r="U226">
        <f t="shared" si="19"/>
        <v>2014</v>
      </c>
    </row>
    <row r="227" spans="1:21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5"/>
        <v>260.1740412979351</v>
      </c>
      <c r="P227" s="13">
        <f t="shared" si="16"/>
        <v>29.999659863945578</v>
      </c>
      <c r="Q227" t="str" cm="1">
        <f t="array" ref="Q227:R227">_xlfn.TEXTSPLIT(N227,"/")</f>
        <v>music</v>
      </c>
      <c r="R227" t="str">
        <v>rock</v>
      </c>
      <c r="S227" s="6">
        <f t="shared" si="17"/>
        <v>41762.208333333336</v>
      </c>
      <c r="T227" s="7">
        <f t="shared" si="18"/>
        <v>41762.208333333336</v>
      </c>
      <c r="U227">
        <f t="shared" si="19"/>
        <v>2014</v>
      </c>
    </row>
    <row r="228" spans="1:21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5"/>
        <v>366.63333333333333</v>
      </c>
      <c r="P228" s="13">
        <f t="shared" si="16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6">
        <f t="shared" si="17"/>
        <v>40276.208333333336</v>
      </c>
      <c r="T228" s="7">
        <f t="shared" si="18"/>
        <v>40313.208333333336</v>
      </c>
      <c r="U228">
        <f t="shared" si="19"/>
        <v>2010</v>
      </c>
    </row>
    <row r="229" spans="1:21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5"/>
        <v>168.72085385878489</v>
      </c>
      <c r="P229" s="13">
        <f t="shared" si="16"/>
        <v>108.96182396606575</v>
      </c>
      <c r="Q229" t="str" cm="1">
        <f t="array" ref="Q229:R229">_xlfn.TEXTSPLIT(N229,"/")</f>
        <v>games</v>
      </c>
      <c r="R229" t="str">
        <v>mobile games</v>
      </c>
      <c r="S229" s="6">
        <f t="shared" si="17"/>
        <v>42139.208333333328</v>
      </c>
      <c r="T229" s="7">
        <f t="shared" si="18"/>
        <v>42145.208333333328</v>
      </c>
      <c r="U229">
        <f t="shared" si="19"/>
        <v>2015</v>
      </c>
    </row>
    <row r="230" spans="1:21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5"/>
        <v>119.90717911530093</v>
      </c>
      <c r="P230" s="13">
        <f t="shared" si="16"/>
        <v>66.998379254457049</v>
      </c>
      <c r="Q230" t="str" cm="1">
        <f t="array" ref="Q230:R230">_xlfn.TEXTSPLIT(N230,"/")</f>
        <v>film &amp; video</v>
      </c>
      <c r="R230" t="str">
        <v>animation</v>
      </c>
      <c r="S230" s="6">
        <f t="shared" si="17"/>
        <v>42613.208333333328</v>
      </c>
      <c r="T230" s="7">
        <f t="shared" si="18"/>
        <v>42638.208333333328</v>
      </c>
      <c r="U230">
        <f t="shared" si="19"/>
        <v>2016</v>
      </c>
    </row>
    <row r="231" spans="1:21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5"/>
        <v>193.68925233644859</v>
      </c>
      <c r="P231" s="13">
        <f t="shared" si="16"/>
        <v>64.99333594668758</v>
      </c>
      <c r="Q231" t="str" cm="1">
        <f t="array" ref="Q231:R231">_xlfn.TEXTSPLIT(N231,"/")</f>
        <v>games</v>
      </c>
      <c r="R231" t="str">
        <v>mobile games</v>
      </c>
      <c r="S231" s="6">
        <f t="shared" si="17"/>
        <v>42887.208333333328</v>
      </c>
      <c r="T231" s="7">
        <f t="shared" si="18"/>
        <v>42935.208333333328</v>
      </c>
      <c r="U231">
        <f t="shared" si="19"/>
        <v>2017</v>
      </c>
    </row>
    <row r="232" spans="1:21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5"/>
        <v>420.16666666666669</v>
      </c>
      <c r="P232" s="13">
        <f t="shared" si="16"/>
        <v>99.841584158415841</v>
      </c>
      <c r="Q232" t="str" cm="1">
        <f t="array" ref="Q232:R232">_xlfn.TEXTSPLIT(N232,"/")</f>
        <v>games</v>
      </c>
      <c r="R232" t="str">
        <v>video games</v>
      </c>
      <c r="S232" s="6">
        <f t="shared" si="17"/>
        <v>43805.25</v>
      </c>
      <c r="T232" s="7">
        <f t="shared" si="18"/>
        <v>43805.25</v>
      </c>
      <c r="U232">
        <f t="shared" si="19"/>
        <v>2019</v>
      </c>
    </row>
    <row r="233" spans="1:21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5"/>
        <v>76.708333333333329</v>
      </c>
      <c r="P233" s="13">
        <f t="shared" si="16"/>
        <v>82.432835820895519</v>
      </c>
      <c r="Q233" t="str" cm="1">
        <f t="array" ref="Q233:R233">_xlfn.TEXTSPLIT(N233,"/")</f>
        <v>theater</v>
      </c>
      <c r="R233" t="str">
        <v>plays</v>
      </c>
      <c r="S233" s="6">
        <f t="shared" si="17"/>
        <v>41415.208333333336</v>
      </c>
      <c r="T233" s="7">
        <f t="shared" si="18"/>
        <v>41473.208333333336</v>
      </c>
      <c r="U233">
        <f t="shared" si="19"/>
        <v>2013</v>
      </c>
    </row>
    <row r="234" spans="1:21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5"/>
        <v>171.26470588235293</v>
      </c>
      <c r="P234" s="13">
        <f t="shared" si="16"/>
        <v>63.293478260869563</v>
      </c>
      <c r="Q234" t="str" cm="1">
        <f t="array" ref="Q234:R234">_xlfn.TEXTSPLIT(N234,"/")</f>
        <v>theater</v>
      </c>
      <c r="R234" t="str">
        <v>plays</v>
      </c>
      <c r="S234" s="6">
        <f t="shared" si="17"/>
        <v>42576.208333333328</v>
      </c>
      <c r="T234" s="7">
        <f t="shared" si="18"/>
        <v>42577.208333333328</v>
      </c>
      <c r="U234">
        <f t="shared" si="19"/>
        <v>2016</v>
      </c>
    </row>
    <row r="235" spans="1:21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5"/>
        <v>157.89473684210526</v>
      </c>
      <c r="P235" s="13">
        <f t="shared" si="16"/>
        <v>96.774193548387103</v>
      </c>
      <c r="Q235" t="str" cm="1">
        <f t="array" ref="Q235:R235">_xlfn.TEXTSPLIT(N235,"/")</f>
        <v>film &amp; video</v>
      </c>
      <c r="R235" t="str">
        <v>animation</v>
      </c>
      <c r="S235" s="6">
        <f t="shared" si="17"/>
        <v>40706.208333333336</v>
      </c>
      <c r="T235" s="7">
        <f t="shared" si="18"/>
        <v>40722.208333333336</v>
      </c>
      <c r="U235">
        <f t="shared" si="19"/>
        <v>2011</v>
      </c>
    </row>
    <row r="236" spans="1:21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5"/>
        <v>109.08</v>
      </c>
      <c r="P236" s="13">
        <f t="shared" si="16"/>
        <v>54.906040268456373</v>
      </c>
      <c r="Q236" t="str" cm="1">
        <f t="array" ref="Q236:R236">_xlfn.TEXTSPLIT(N236,"/")</f>
        <v>games</v>
      </c>
      <c r="R236" t="str">
        <v>video games</v>
      </c>
      <c r="S236" s="6">
        <f t="shared" si="17"/>
        <v>42969.208333333328</v>
      </c>
      <c r="T236" s="7">
        <f t="shared" si="18"/>
        <v>42976.208333333328</v>
      </c>
      <c r="U236">
        <f t="shared" si="19"/>
        <v>2017</v>
      </c>
    </row>
    <row r="237" spans="1:21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5"/>
        <v>41.732558139534881</v>
      </c>
      <c r="P237" s="13">
        <f t="shared" si="16"/>
        <v>39.010869565217391</v>
      </c>
      <c r="Q237" t="str" cm="1">
        <f t="array" ref="Q237:R237">_xlfn.TEXTSPLIT(N237,"/")</f>
        <v>film &amp; video</v>
      </c>
      <c r="R237" t="str">
        <v>animation</v>
      </c>
      <c r="S237" s="6">
        <f t="shared" si="17"/>
        <v>42779.25</v>
      </c>
      <c r="T237" s="7">
        <f t="shared" si="18"/>
        <v>42784.25</v>
      </c>
      <c r="U237">
        <f t="shared" si="19"/>
        <v>2017</v>
      </c>
    </row>
    <row r="238" spans="1:21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5"/>
        <v>10.944303797468354</v>
      </c>
      <c r="P238" s="13">
        <f t="shared" si="16"/>
        <v>75.84210526315789</v>
      </c>
      <c r="Q238" t="str" cm="1">
        <f t="array" ref="Q238:R238">_xlfn.TEXTSPLIT(N238,"/")</f>
        <v>music</v>
      </c>
      <c r="R238" t="str">
        <v>rock</v>
      </c>
      <c r="S238" s="6">
        <f t="shared" si="17"/>
        <v>43641.208333333328</v>
      </c>
      <c r="T238" s="7">
        <f t="shared" si="18"/>
        <v>43648.208333333328</v>
      </c>
      <c r="U238">
        <f t="shared" si="19"/>
        <v>2019</v>
      </c>
    </row>
    <row r="239" spans="1:21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5"/>
        <v>159.3763440860215</v>
      </c>
      <c r="P239" s="13">
        <f t="shared" si="16"/>
        <v>45.051671732522799</v>
      </c>
      <c r="Q239" t="str" cm="1">
        <f t="array" ref="Q239:R239">_xlfn.TEXTSPLIT(N239,"/")</f>
        <v>film &amp; video</v>
      </c>
      <c r="R239" t="str">
        <v>animation</v>
      </c>
      <c r="S239" s="6">
        <f t="shared" si="17"/>
        <v>41754.208333333336</v>
      </c>
      <c r="T239" s="7">
        <f t="shared" si="18"/>
        <v>41756.208333333336</v>
      </c>
      <c r="U239">
        <f t="shared" si="19"/>
        <v>2014</v>
      </c>
    </row>
    <row r="240" spans="1:21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5"/>
        <v>422.41666666666669</v>
      </c>
      <c r="P240" s="13">
        <f t="shared" si="16"/>
        <v>104.51546391752578</v>
      </c>
      <c r="Q240" t="str" cm="1">
        <f t="array" ref="Q240:R240">_xlfn.TEXTSPLIT(N240,"/")</f>
        <v>theater</v>
      </c>
      <c r="R240" t="str">
        <v>plays</v>
      </c>
      <c r="S240" s="6">
        <f t="shared" si="17"/>
        <v>43083.25</v>
      </c>
      <c r="T240" s="7">
        <f t="shared" si="18"/>
        <v>43108.25</v>
      </c>
      <c r="U240">
        <f t="shared" si="19"/>
        <v>2017</v>
      </c>
    </row>
    <row r="241" spans="1:21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5"/>
        <v>97.71875</v>
      </c>
      <c r="P241" s="13">
        <f t="shared" si="16"/>
        <v>76.268292682926827</v>
      </c>
      <c r="Q241" t="str" cm="1">
        <f t="array" ref="Q241:R241">_xlfn.TEXTSPLIT(N241,"/")</f>
        <v>technology</v>
      </c>
      <c r="R241" t="str">
        <v>wearables</v>
      </c>
      <c r="S241" s="6">
        <f t="shared" si="17"/>
        <v>42245.208333333328</v>
      </c>
      <c r="T241" s="7">
        <f t="shared" si="18"/>
        <v>42249.208333333328</v>
      </c>
      <c r="U241">
        <f t="shared" si="19"/>
        <v>2015</v>
      </c>
    </row>
    <row r="242" spans="1:21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5"/>
        <v>418.78911564625849</v>
      </c>
      <c r="P242" s="13">
        <f t="shared" si="16"/>
        <v>69.015695067264573</v>
      </c>
      <c r="Q242" t="str" cm="1">
        <f t="array" ref="Q242:R242">_xlfn.TEXTSPLIT(N242,"/")</f>
        <v>theater</v>
      </c>
      <c r="R242" t="str">
        <v>plays</v>
      </c>
      <c r="S242" s="6">
        <f t="shared" si="17"/>
        <v>40396.208333333336</v>
      </c>
      <c r="T242" s="7">
        <f t="shared" si="18"/>
        <v>40397.208333333336</v>
      </c>
      <c r="U242">
        <f t="shared" si="19"/>
        <v>2010</v>
      </c>
    </row>
    <row r="243" spans="1:21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5"/>
        <v>101.91632047477745</v>
      </c>
      <c r="P243" s="13">
        <f t="shared" si="16"/>
        <v>101.97684085510689</v>
      </c>
      <c r="Q243" t="str" cm="1">
        <f t="array" ref="Q243:R243">_xlfn.TEXTSPLIT(N243,"/")</f>
        <v>publishing</v>
      </c>
      <c r="R243" t="str">
        <v>nonfiction</v>
      </c>
      <c r="S243" s="6">
        <f t="shared" si="17"/>
        <v>41742.208333333336</v>
      </c>
      <c r="T243" s="7">
        <f t="shared" si="18"/>
        <v>41752.208333333336</v>
      </c>
      <c r="U243">
        <f t="shared" si="19"/>
        <v>2014</v>
      </c>
    </row>
    <row r="244" spans="1:21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5"/>
        <v>127.72619047619047</v>
      </c>
      <c r="P244" s="13">
        <f t="shared" si="16"/>
        <v>42.915999999999997</v>
      </c>
      <c r="Q244" t="str" cm="1">
        <f t="array" ref="Q244:R244">_xlfn.TEXTSPLIT(N244,"/")</f>
        <v>music</v>
      </c>
      <c r="R244" t="str">
        <v>rock</v>
      </c>
      <c r="S244" s="6">
        <f t="shared" si="17"/>
        <v>42865.208333333328</v>
      </c>
      <c r="T244" s="7">
        <f t="shared" si="18"/>
        <v>42875.208333333328</v>
      </c>
      <c r="U244">
        <f t="shared" si="19"/>
        <v>2017</v>
      </c>
    </row>
    <row r="245" spans="1:21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5"/>
        <v>445.21739130434781</v>
      </c>
      <c r="P245" s="13">
        <f t="shared" si="16"/>
        <v>43.025210084033617</v>
      </c>
      <c r="Q245" t="str" cm="1">
        <f t="array" ref="Q245:R245">_xlfn.TEXTSPLIT(N245,"/")</f>
        <v>theater</v>
      </c>
      <c r="R245" t="str">
        <v>plays</v>
      </c>
      <c r="S245" s="6">
        <f t="shared" si="17"/>
        <v>43163.25</v>
      </c>
      <c r="T245" s="7">
        <f t="shared" si="18"/>
        <v>43166.25</v>
      </c>
      <c r="U245">
        <f t="shared" si="19"/>
        <v>2018</v>
      </c>
    </row>
    <row r="246" spans="1:21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5"/>
        <v>569.71428571428578</v>
      </c>
      <c r="P246" s="13">
        <f t="shared" si="16"/>
        <v>75.245283018867923</v>
      </c>
      <c r="Q246" t="str" cm="1">
        <f t="array" ref="Q246:R246">_xlfn.TEXTSPLIT(N246,"/")</f>
        <v>theater</v>
      </c>
      <c r="R246" t="str">
        <v>plays</v>
      </c>
      <c r="S246" s="6">
        <f t="shared" si="17"/>
        <v>41834.208333333336</v>
      </c>
      <c r="T246" s="7">
        <f t="shared" si="18"/>
        <v>41886.208333333336</v>
      </c>
      <c r="U246">
        <f t="shared" si="19"/>
        <v>2014</v>
      </c>
    </row>
    <row r="247" spans="1:21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5"/>
        <v>509.34482758620686</v>
      </c>
      <c r="P247" s="13">
        <f t="shared" si="16"/>
        <v>69.023364485981304</v>
      </c>
      <c r="Q247" t="str" cm="1">
        <f t="array" ref="Q247:R247">_xlfn.TEXTSPLIT(N247,"/")</f>
        <v>theater</v>
      </c>
      <c r="R247" t="str">
        <v>plays</v>
      </c>
      <c r="S247" s="6">
        <f t="shared" si="17"/>
        <v>41736.208333333336</v>
      </c>
      <c r="T247" s="7">
        <f t="shared" si="18"/>
        <v>41737.208333333336</v>
      </c>
      <c r="U247">
        <f t="shared" si="19"/>
        <v>2014</v>
      </c>
    </row>
    <row r="248" spans="1:21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5"/>
        <v>325.5333333333333</v>
      </c>
      <c r="P248" s="13">
        <f t="shared" si="16"/>
        <v>65.986486486486484</v>
      </c>
      <c r="Q248" t="str" cm="1">
        <f t="array" ref="Q248:R248">_xlfn.TEXTSPLIT(N248,"/")</f>
        <v>technology</v>
      </c>
      <c r="R248" t="str">
        <v>web</v>
      </c>
      <c r="S248" s="6">
        <f t="shared" si="17"/>
        <v>41491.208333333336</v>
      </c>
      <c r="T248" s="7">
        <f t="shared" si="18"/>
        <v>41495.208333333336</v>
      </c>
      <c r="U248">
        <f t="shared" si="19"/>
        <v>2013</v>
      </c>
    </row>
    <row r="249" spans="1:21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5"/>
        <v>932.61616161616166</v>
      </c>
      <c r="P249" s="13">
        <f t="shared" si="16"/>
        <v>98.013800424628457</v>
      </c>
      <c r="Q249" t="str" cm="1">
        <f t="array" ref="Q249:R249">_xlfn.TEXTSPLIT(N249,"/")</f>
        <v>publishing</v>
      </c>
      <c r="R249" t="str">
        <v>fiction</v>
      </c>
      <c r="S249" s="6">
        <f t="shared" si="17"/>
        <v>42726.25</v>
      </c>
      <c r="T249" s="7">
        <f t="shared" si="18"/>
        <v>42741.25</v>
      </c>
      <c r="U249">
        <f t="shared" si="19"/>
        <v>2016</v>
      </c>
    </row>
    <row r="250" spans="1:21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5"/>
        <v>211.33870967741933</v>
      </c>
      <c r="P250" s="13">
        <f t="shared" si="16"/>
        <v>60.105504587155963</v>
      </c>
      <c r="Q250" t="str" cm="1">
        <f t="array" ref="Q250:R250">_xlfn.TEXTSPLIT(N250,"/")</f>
        <v>games</v>
      </c>
      <c r="R250" t="str">
        <v>mobile games</v>
      </c>
      <c r="S250" s="6">
        <f t="shared" si="17"/>
        <v>42004.25</v>
      </c>
      <c r="T250" s="7">
        <f t="shared" si="18"/>
        <v>42009.25</v>
      </c>
      <c r="U250">
        <f t="shared" si="19"/>
        <v>2014</v>
      </c>
    </row>
    <row r="251" spans="1:21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5"/>
        <v>273.32520325203251</v>
      </c>
      <c r="P251" s="13">
        <f t="shared" si="16"/>
        <v>26.000773395204948</v>
      </c>
      <c r="Q251" t="str" cm="1">
        <f t="array" ref="Q251:R251">_xlfn.TEXTSPLIT(N251,"/")</f>
        <v>publishing</v>
      </c>
      <c r="R251" t="str">
        <v>translations</v>
      </c>
      <c r="S251" s="6">
        <f t="shared" si="17"/>
        <v>42006.25</v>
      </c>
      <c r="T251" s="7">
        <f t="shared" si="18"/>
        <v>42013.25</v>
      </c>
      <c r="U251">
        <f t="shared" si="19"/>
        <v>2015</v>
      </c>
    </row>
    <row r="252" spans="1:21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5"/>
        <v>3</v>
      </c>
      <c r="P252" s="13">
        <f t="shared" si="16"/>
        <v>3</v>
      </c>
      <c r="Q252" t="str" cm="1">
        <f t="array" ref="Q252:R252">_xlfn.TEXTSPLIT(N252,"/")</f>
        <v>music</v>
      </c>
      <c r="R252" t="str">
        <v>rock</v>
      </c>
      <c r="S252" s="6">
        <f t="shared" si="17"/>
        <v>40203.25</v>
      </c>
      <c r="T252" s="7">
        <f t="shared" si="18"/>
        <v>40238.25</v>
      </c>
      <c r="U252">
        <f t="shared" si="19"/>
        <v>2010</v>
      </c>
    </row>
    <row r="253" spans="1:21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5"/>
        <v>54.084507042253513</v>
      </c>
      <c r="P253" s="13">
        <f t="shared" si="16"/>
        <v>38.019801980198018</v>
      </c>
      <c r="Q253" t="str" cm="1">
        <f t="array" ref="Q253:R253">_xlfn.TEXTSPLIT(N253,"/")</f>
        <v>theater</v>
      </c>
      <c r="R253" t="str">
        <v>plays</v>
      </c>
      <c r="S253" s="6">
        <f t="shared" si="17"/>
        <v>41252.25</v>
      </c>
      <c r="T253" s="7">
        <f t="shared" si="18"/>
        <v>41254.25</v>
      </c>
      <c r="U253">
        <f t="shared" si="19"/>
        <v>2012</v>
      </c>
    </row>
    <row r="254" spans="1:21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5"/>
        <v>626.29999999999995</v>
      </c>
      <c r="P254" s="13">
        <f t="shared" si="16"/>
        <v>106.15254237288136</v>
      </c>
      <c r="Q254" t="str" cm="1">
        <f t="array" ref="Q254:R254">_xlfn.TEXTSPLIT(N254,"/")</f>
        <v>theater</v>
      </c>
      <c r="R254" t="str">
        <v>plays</v>
      </c>
      <c r="S254" s="6">
        <f t="shared" si="17"/>
        <v>41572.208333333336</v>
      </c>
      <c r="T254" s="7">
        <f t="shared" si="18"/>
        <v>41577.208333333336</v>
      </c>
      <c r="U254">
        <f t="shared" si="19"/>
        <v>2013</v>
      </c>
    </row>
    <row r="255" spans="1:21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5"/>
        <v>89.021399176954731</v>
      </c>
      <c r="P255" s="13">
        <f t="shared" si="16"/>
        <v>81.019475655430711</v>
      </c>
      <c r="Q255" t="str" cm="1">
        <f t="array" ref="Q255:R255">_xlfn.TEXTSPLIT(N255,"/")</f>
        <v>film &amp; video</v>
      </c>
      <c r="R255" t="str">
        <v>drama</v>
      </c>
      <c r="S255" s="6">
        <f t="shared" si="17"/>
        <v>40641.208333333336</v>
      </c>
      <c r="T255" s="7">
        <f t="shared" si="18"/>
        <v>40653.208333333336</v>
      </c>
      <c r="U255">
        <f t="shared" si="19"/>
        <v>2011</v>
      </c>
    </row>
    <row r="256" spans="1:21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5"/>
        <v>184.89130434782609</v>
      </c>
      <c r="P256" s="13">
        <f t="shared" si="16"/>
        <v>96.647727272727266</v>
      </c>
      <c r="Q256" t="str" cm="1">
        <f t="array" ref="Q256:R256">_xlfn.TEXTSPLIT(N256,"/")</f>
        <v>publishing</v>
      </c>
      <c r="R256" t="str">
        <v>nonfiction</v>
      </c>
      <c r="S256" s="6">
        <f t="shared" si="17"/>
        <v>42787.25</v>
      </c>
      <c r="T256" s="7">
        <f t="shared" si="18"/>
        <v>42789.25</v>
      </c>
      <c r="U256">
        <f t="shared" si="19"/>
        <v>2017</v>
      </c>
    </row>
    <row r="257" spans="1:21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5"/>
        <v>120.16770186335404</v>
      </c>
      <c r="P257" s="13">
        <f t="shared" si="16"/>
        <v>57.003535651149086</v>
      </c>
      <c r="Q257" t="str" cm="1">
        <f t="array" ref="Q257:R257">_xlfn.TEXTSPLIT(N257,"/")</f>
        <v>music</v>
      </c>
      <c r="R257" t="str">
        <v>rock</v>
      </c>
      <c r="S257" s="6">
        <f t="shared" si="17"/>
        <v>40590.25</v>
      </c>
      <c r="T257" s="7">
        <f t="shared" si="18"/>
        <v>40595.25</v>
      </c>
      <c r="U257">
        <f t="shared" si="19"/>
        <v>2011</v>
      </c>
    </row>
    <row r="258" spans="1:21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5"/>
        <v>23.390243902439025</v>
      </c>
      <c r="P258" s="13">
        <f t="shared" si="16"/>
        <v>63.93333333333333</v>
      </c>
      <c r="Q258" t="str" cm="1">
        <f t="array" ref="Q258:R258">_xlfn.TEXTSPLIT(N258,"/")</f>
        <v>music</v>
      </c>
      <c r="R258" t="str">
        <v>rock</v>
      </c>
      <c r="S258" s="6">
        <f t="shared" si="17"/>
        <v>42393.25</v>
      </c>
      <c r="T258" s="7">
        <f t="shared" si="18"/>
        <v>42430.25</v>
      </c>
      <c r="U258">
        <f t="shared" si="19"/>
        <v>2016</v>
      </c>
    </row>
    <row r="259" spans="1:21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20">(E259/D259)*100</f>
        <v>146</v>
      </c>
      <c r="P259" s="13">
        <f t="shared" ref="P259:P322" si="21">E259/G259</f>
        <v>90.456521739130437</v>
      </c>
      <c r="Q259" t="str" cm="1">
        <f t="array" ref="Q259:R259">_xlfn.TEXTSPLIT(N259,"/")</f>
        <v>theater</v>
      </c>
      <c r="R259" t="str">
        <v>plays</v>
      </c>
      <c r="S259" s="6">
        <f t="shared" ref="S259:S322" si="22">(((J259/60)/60)/24)+DATE(1970,1,1)</f>
        <v>41338.25</v>
      </c>
      <c r="T259" s="7">
        <f t="shared" ref="T259:T322" si="23">(((K259/60)/60)/24)+DATE(1970,1,1)</f>
        <v>41352.208333333336</v>
      </c>
      <c r="U259">
        <f t="shared" ref="U259:U322" si="24">YEAR(S259)</f>
        <v>2013</v>
      </c>
    </row>
    <row r="260" spans="1:21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20"/>
        <v>268.48</v>
      </c>
      <c r="P260" s="13">
        <f t="shared" si="21"/>
        <v>72.172043010752688</v>
      </c>
      <c r="Q260" t="str" cm="1">
        <f t="array" ref="Q260:R260">_xlfn.TEXTSPLIT(N260,"/")</f>
        <v>theater</v>
      </c>
      <c r="R260" t="str">
        <v>plays</v>
      </c>
      <c r="S260" s="6">
        <f t="shared" si="22"/>
        <v>42712.25</v>
      </c>
      <c r="T260" s="7">
        <f t="shared" si="23"/>
        <v>42732.25</v>
      </c>
      <c r="U260">
        <f t="shared" si="24"/>
        <v>2016</v>
      </c>
    </row>
    <row r="261" spans="1:21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20"/>
        <v>597.5</v>
      </c>
      <c r="P261" s="13">
        <f t="shared" si="21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6">
        <f t="shared" si="22"/>
        <v>41251.25</v>
      </c>
      <c r="T261" s="7">
        <f t="shared" si="23"/>
        <v>41270.25</v>
      </c>
      <c r="U261">
        <f t="shared" si="24"/>
        <v>2012</v>
      </c>
    </row>
    <row r="262" spans="1:21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20"/>
        <v>157.69841269841268</v>
      </c>
      <c r="P262" s="13">
        <f t="shared" si="21"/>
        <v>38.065134099616856</v>
      </c>
      <c r="Q262" t="str" cm="1">
        <f t="array" ref="Q262:R262">_xlfn.TEXTSPLIT(N262,"/")</f>
        <v>music</v>
      </c>
      <c r="R262" t="str">
        <v>rock</v>
      </c>
      <c r="S262" s="6">
        <f t="shared" si="22"/>
        <v>41180.208333333336</v>
      </c>
      <c r="T262" s="7">
        <f t="shared" si="23"/>
        <v>41192.208333333336</v>
      </c>
      <c r="U262">
        <f t="shared" si="24"/>
        <v>2012</v>
      </c>
    </row>
    <row r="263" spans="1:21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20"/>
        <v>31.201660735468568</v>
      </c>
      <c r="P263" s="13">
        <f t="shared" si="21"/>
        <v>57.936123348017624</v>
      </c>
      <c r="Q263" t="str" cm="1">
        <f t="array" ref="Q263:R263">_xlfn.TEXTSPLIT(N263,"/")</f>
        <v>music</v>
      </c>
      <c r="R263" t="str">
        <v>rock</v>
      </c>
      <c r="S263" s="6">
        <f t="shared" si="22"/>
        <v>40415.208333333336</v>
      </c>
      <c r="T263" s="7">
        <f t="shared" si="23"/>
        <v>40419.208333333336</v>
      </c>
      <c r="U263">
        <f t="shared" si="24"/>
        <v>2010</v>
      </c>
    </row>
    <row r="264" spans="1:21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20"/>
        <v>313.41176470588238</v>
      </c>
      <c r="P264" s="13">
        <f t="shared" si="21"/>
        <v>49.794392523364486</v>
      </c>
      <c r="Q264" t="str" cm="1">
        <f t="array" ref="Q264:R264">_xlfn.TEXTSPLIT(N264,"/")</f>
        <v>music</v>
      </c>
      <c r="R264" t="str">
        <v>indie rock</v>
      </c>
      <c r="S264" s="6">
        <f t="shared" si="22"/>
        <v>40638.208333333336</v>
      </c>
      <c r="T264" s="7">
        <f t="shared" si="23"/>
        <v>40664.208333333336</v>
      </c>
      <c r="U264">
        <f t="shared" si="24"/>
        <v>2011</v>
      </c>
    </row>
    <row r="265" spans="1:21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20"/>
        <v>370.89655172413791</v>
      </c>
      <c r="P265" s="13">
        <f t="shared" si="21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6">
        <f t="shared" si="22"/>
        <v>40187.25</v>
      </c>
      <c r="T265" s="7">
        <f t="shared" si="23"/>
        <v>40187.25</v>
      </c>
      <c r="U265">
        <f t="shared" si="24"/>
        <v>2010</v>
      </c>
    </row>
    <row r="266" spans="1:21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20"/>
        <v>362.66447368421052</v>
      </c>
      <c r="P266" s="13">
        <f t="shared" si="21"/>
        <v>30.002721335268504</v>
      </c>
      <c r="Q266" t="str" cm="1">
        <f t="array" ref="Q266:R266">_xlfn.TEXTSPLIT(N266,"/")</f>
        <v>theater</v>
      </c>
      <c r="R266" t="str">
        <v>plays</v>
      </c>
      <c r="S266" s="6">
        <f t="shared" si="22"/>
        <v>41317.25</v>
      </c>
      <c r="T266" s="7">
        <f t="shared" si="23"/>
        <v>41333.25</v>
      </c>
      <c r="U266">
        <f t="shared" si="24"/>
        <v>2013</v>
      </c>
    </row>
    <row r="267" spans="1:21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20"/>
        <v>123.08163265306122</v>
      </c>
      <c r="P267" s="13">
        <f t="shared" si="21"/>
        <v>70.127906976744185</v>
      </c>
      <c r="Q267" t="str" cm="1">
        <f t="array" ref="Q267:R267">_xlfn.TEXTSPLIT(N267,"/")</f>
        <v>theater</v>
      </c>
      <c r="R267" t="str">
        <v>plays</v>
      </c>
      <c r="S267" s="6">
        <f t="shared" si="22"/>
        <v>42372.25</v>
      </c>
      <c r="T267" s="7">
        <f t="shared" si="23"/>
        <v>42416.25</v>
      </c>
      <c r="U267">
        <f t="shared" si="24"/>
        <v>2016</v>
      </c>
    </row>
    <row r="268" spans="1:21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20"/>
        <v>76.766756032171585</v>
      </c>
      <c r="P268" s="13">
        <f t="shared" si="21"/>
        <v>26.996228786926462</v>
      </c>
      <c r="Q268" t="str" cm="1">
        <f t="array" ref="Q268:R268">_xlfn.TEXTSPLIT(N268,"/")</f>
        <v>music</v>
      </c>
      <c r="R268" t="str">
        <v>jazz</v>
      </c>
      <c r="S268" s="6">
        <f t="shared" si="22"/>
        <v>41950.25</v>
      </c>
      <c r="T268" s="7">
        <f t="shared" si="23"/>
        <v>41983.25</v>
      </c>
      <c r="U268">
        <f t="shared" si="24"/>
        <v>2014</v>
      </c>
    </row>
    <row r="269" spans="1:21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20"/>
        <v>233.62012987012989</v>
      </c>
      <c r="P269" s="13">
        <f t="shared" si="21"/>
        <v>51.990606936416185</v>
      </c>
      <c r="Q269" t="str" cm="1">
        <f t="array" ref="Q269:R269">_xlfn.TEXTSPLIT(N269,"/")</f>
        <v>theater</v>
      </c>
      <c r="R269" t="str">
        <v>plays</v>
      </c>
      <c r="S269" s="6">
        <f t="shared" si="22"/>
        <v>41206.208333333336</v>
      </c>
      <c r="T269" s="7">
        <f t="shared" si="23"/>
        <v>41222.25</v>
      </c>
      <c r="U269">
        <f t="shared" si="24"/>
        <v>2012</v>
      </c>
    </row>
    <row r="270" spans="1:21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20"/>
        <v>180.53333333333333</v>
      </c>
      <c r="P270" s="13">
        <f t="shared" si="21"/>
        <v>56.416666666666664</v>
      </c>
      <c r="Q270" t="str" cm="1">
        <f t="array" ref="Q270:R270">_xlfn.TEXTSPLIT(N270,"/")</f>
        <v>film &amp; video</v>
      </c>
      <c r="R270" t="str">
        <v>documentary</v>
      </c>
      <c r="S270" s="6">
        <f t="shared" si="22"/>
        <v>41186.208333333336</v>
      </c>
      <c r="T270" s="7">
        <f t="shared" si="23"/>
        <v>41232.25</v>
      </c>
      <c r="U270">
        <f t="shared" si="24"/>
        <v>2012</v>
      </c>
    </row>
    <row r="271" spans="1:21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20"/>
        <v>252.62857142857143</v>
      </c>
      <c r="P271" s="13">
        <f t="shared" si="21"/>
        <v>101.63218390804597</v>
      </c>
      <c r="Q271" t="str" cm="1">
        <f t="array" ref="Q271:R271">_xlfn.TEXTSPLIT(N271,"/")</f>
        <v>film &amp; video</v>
      </c>
      <c r="R271" t="str">
        <v>television</v>
      </c>
      <c r="S271" s="6">
        <f t="shared" si="22"/>
        <v>43496.25</v>
      </c>
      <c r="T271" s="7">
        <f t="shared" si="23"/>
        <v>43517.25</v>
      </c>
      <c r="U271">
        <f t="shared" si="24"/>
        <v>2019</v>
      </c>
    </row>
    <row r="272" spans="1:21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20"/>
        <v>27.176538240368025</v>
      </c>
      <c r="P272" s="13">
        <f t="shared" si="21"/>
        <v>25.005291005291006</v>
      </c>
      <c r="Q272" t="str" cm="1">
        <f t="array" ref="Q272:R272">_xlfn.TEXTSPLIT(N272,"/")</f>
        <v>games</v>
      </c>
      <c r="R272" t="str">
        <v>video games</v>
      </c>
      <c r="S272" s="6">
        <f t="shared" si="22"/>
        <v>40514.25</v>
      </c>
      <c r="T272" s="7">
        <f t="shared" si="23"/>
        <v>40516.25</v>
      </c>
      <c r="U272">
        <f t="shared" si="24"/>
        <v>2010</v>
      </c>
    </row>
    <row r="273" spans="1:21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20"/>
        <v>1.2706571242680547</v>
      </c>
      <c r="P273" s="13">
        <f t="shared" si="21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6">
        <f t="shared" si="22"/>
        <v>42345.25</v>
      </c>
      <c r="T273" s="7">
        <f t="shared" si="23"/>
        <v>42376.25</v>
      </c>
      <c r="U273">
        <f t="shared" si="24"/>
        <v>2015</v>
      </c>
    </row>
    <row r="274" spans="1:21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20"/>
        <v>304.0097847358121</v>
      </c>
      <c r="P274" s="13">
        <f t="shared" si="21"/>
        <v>82.021647307286173</v>
      </c>
      <c r="Q274" t="str" cm="1">
        <f t="array" ref="Q274:R274">_xlfn.TEXTSPLIT(N274,"/")</f>
        <v>theater</v>
      </c>
      <c r="R274" t="str">
        <v>plays</v>
      </c>
      <c r="S274" s="6">
        <f t="shared" si="22"/>
        <v>43656.208333333328</v>
      </c>
      <c r="T274" s="7">
        <f t="shared" si="23"/>
        <v>43681.208333333328</v>
      </c>
      <c r="U274">
        <f t="shared" si="24"/>
        <v>2019</v>
      </c>
    </row>
    <row r="275" spans="1:21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20"/>
        <v>137.23076923076923</v>
      </c>
      <c r="P275" s="13">
        <f t="shared" si="21"/>
        <v>37.957446808510639</v>
      </c>
      <c r="Q275" t="str" cm="1">
        <f t="array" ref="Q275:R275">_xlfn.TEXTSPLIT(N275,"/")</f>
        <v>theater</v>
      </c>
      <c r="R275" t="str">
        <v>plays</v>
      </c>
      <c r="S275" s="6">
        <f t="shared" si="22"/>
        <v>42995.208333333328</v>
      </c>
      <c r="T275" s="7">
        <f t="shared" si="23"/>
        <v>42998.208333333328</v>
      </c>
      <c r="U275">
        <f t="shared" si="24"/>
        <v>2017</v>
      </c>
    </row>
    <row r="276" spans="1:21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20"/>
        <v>32.208333333333336</v>
      </c>
      <c r="P276" s="13">
        <f t="shared" si="21"/>
        <v>51.533333333333331</v>
      </c>
      <c r="Q276" t="str" cm="1">
        <f t="array" ref="Q276:R276">_xlfn.TEXTSPLIT(N276,"/")</f>
        <v>theater</v>
      </c>
      <c r="R276" t="str">
        <v>plays</v>
      </c>
      <c r="S276" s="6">
        <f t="shared" si="22"/>
        <v>43045.25</v>
      </c>
      <c r="T276" s="7">
        <f t="shared" si="23"/>
        <v>43050.25</v>
      </c>
      <c r="U276">
        <f t="shared" si="24"/>
        <v>2017</v>
      </c>
    </row>
    <row r="277" spans="1:21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20"/>
        <v>241.51282051282053</v>
      </c>
      <c r="P277" s="13">
        <f t="shared" si="21"/>
        <v>81.198275862068968</v>
      </c>
      <c r="Q277" t="str" cm="1">
        <f t="array" ref="Q277:R277">_xlfn.TEXTSPLIT(N277,"/")</f>
        <v>publishing</v>
      </c>
      <c r="R277" t="str">
        <v>translations</v>
      </c>
      <c r="S277" s="6">
        <f t="shared" si="22"/>
        <v>43561.208333333328</v>
      </c>
      <c r="T277" s="7">
        <f t="shared" si="23"/>
        <v>43569.208333333328</v>
      </c>
      <c r="U277">
        <f t="shared" si="24"/>
        <v>2019</v>
      </c>
    </row>
    <row r="278" spans="1:21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20"/>
        <v>96.8</v>
      </c>
      <c r="P278" s="13">
        <f t="shared" si="21"/>
        <v>40.030075187969928</v>
      </c>
      <c r="Q278" t="str" cm="1">
        <f t="array" ref="Q278:R278">_xlfn.TEXTSPLIT(N278,"/")</f>
        <v>games</v>
      </c>
      <c r="R278" t="str">
        <v>video games</v>
      </c>
      <c r="S278" s="6">
        <f t="shared" si="22"/>
        <v>41018.208333333336</v>
      </c>
      <c r="T278" s="7">
        <f t="shared" si="23"/>
        <v>41023.208333333336</v>
      </c>
      <c r="U278">
        <f t="shared" si="24"/>
        <v>2012</v>
      </c>
    </row>
    <row r="279" spans="1:21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20"/>
        <v>1066.4285714285716</v>
      </c>
      <c r="P279" s="13">
        <f t="shared" si="21"/>
        <v>89.939759036144579</v>
      </c>
      <c r="Q279" t="str" cm="1">
        <f t="array" ref="Q279:R279">_xlfn.TEXTSPLIT(N279,"/")</f>
        <v>theater</v>
      </c>
      <c r="R279" t="str">
        <v>plays</v>
      </c>
      <c r="S279" s="6">
        <f t="shared" si="22"/>
        <v>40378.208333333336</v>
      </c>
      <c r="T279" s="7">
        <f t="shared" si="23"/>
        <v>40380.208333333336</v>
      </c>
      <c r="U279">
        <f t="shared" si="24"/>
        <v>2010</v>
      </c>
    </row>
    <row r="280" spans="1:21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20"/>
        <v>325.88888888888891</v>
      </c>
      <c r="P280" s="13">
        <f t="shared" si="21"/>
        <v>96.692307692307693</v>
      </c>
      <c r="Q280" t="str" cm="1">
        <f t="array" ref="Q280:R280">_xlfn.TEXTSPLIT(N280,"/")</f>
        <v>technology</v>
      </c>
      <c r="R280" t="str">
        <v>web</v>
      </c>
      <c r="S280" s="6">
        <f t="shared" si="22"/>
        <v>41239.25</v>
      </c>
      <c r="T280" s="7">
        <f t="shared" si="23"/>
        <v>41264.25</v>
      </c>
      <c r="U280">
        <f t="shared" si="24"/>
        <v>2012</v>
      </c>
    </row>
    <row r="281" spans="1:21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20"/>
        <v>170.70000000000002</v>
      </c>
      <c r="P281" s="13">
        <f t="shared" si="21"/>
        <v>25.010989010989011</v>
      </c>
      <c r="Q281" t="str" cm="1">
        <f t="array" ref="Q281:R281">_xlfn.TEXTSPLIT(N281,"/")</f>
        <v>theater</v>
      </c>
      <c r="R281" t="str">
        <v>plays</v>
      </c>
      <c r="S281" s="6">
        <f t="shared" si="22"/>
        <v>43346.208333333328</v>
      </c>
      <c r="T281" s="7">
        <f t="shared" si="23"/>
        <v>43349.208333333328</v>
      </c>
      <c r="U281">
        <f t="shared" si="24"/>
        <v>2018</v>
      </c>
    </row>
    <row r="282" spans="1:21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20"/>
        <v>581.44000000000005</v>
      </c>
      <c r="P282" s="13">
        <f t="shared" si="21"/>
        <v>36.987277353689571</v>
      </c>
      <c r="Q282" t="str" cm="1">
        <f t="array" ref="Q282:R282">_xlfn.TEXTSPLIT(N282,"/")</f>
        <v>film &amp; video</v>
      </c>
      <c r="R282" t="str">
        <v>animation</v>
      </c>
      <c r="S282" s="6">
        <f t="shared" si="22"/>
        <v>43060.25</v>
      </c>
      <c r="T282" s="7">
        <f t="shared" si="23"/>
        <v>43066.25</v>
      </c>
      <c r="U282">
        <f t="shared" si="24"/>
        <v>2017</v>
      </c>
    </row>
    <row r="283" spans="1:21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20"/>
        <v>91.520972644376897</v>
      </c>
      <c r="P283" s="13">
        <f t="shared" si="21"/>
        <v>73.012609117361791</v>
      </c>
      <c r="Q283" t="str" cm="1">
        <f t="array" ref="Q283:R283">_xlfn.TEXTSPLIT(N283,"/")</f>
        <v>theater</v>
      </c>
      <c r="R283" t="str">
        <v>plays</v>
      </c>
      <c r="S283" s="6">
        <f t="shared" si="22"/>
        <v>40979.25</v>
      </c>
      <c r="T283" s="7">
        <f t="shared" si="23"/>
        <v>41000.208333333336</v>
      </c>
      <c r="U283">
        <f t="shared" si="24"/>
        <v>2012</v>
      </c>
    </row>
    <row r="284" spans="1:21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20"/>
        <v>108.04761904761904</v>
      </c>
      <c r="P284" s="13">
        <f t="shared" si="21"/>
        <v>68.240601503759393</v>
      </c>
      <c r="Q284" t="str" cm="1">
        <f t="array" ref="Q284:R284">_xlfn.TEXTSPLIT(N284,"/")</f>
        <v>film &amp; video</v>
      </c>
      <c r="R284" t="str">
        <v>television</v>
      </c>
      <c r="S284" s="6">
        <f t="shared" si="22"/>
        <v>42701.25</v>
      </c>
      <c r="T284" s="7">
        <f t="shared" si="23"/>
        <v>42707.25</v>
      </c>
      <c r="U284">
        <f t="shared" si="24"/>
        <v>2016</v>
      </c>
    </row>
    <row r="285" spans="1:21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20"/>
        <v>18.728395061728396</v>
      </c>
      <c r="P285" s="13">
        <f t="shared" si="21"/>
        <v>52.310344827586206</v>
      </c>
      <c r="Q285" t="str" cm="1">
        <f t="array" ref="Q285:R285">_xlfn.TEXTSPLIT(N285,"/")</f>
        <v>music</v>
      </c>
      <c r="R285" t="str">
        <v>rock</v>
      </c>
      <c r="S285" s="6">
        <f t="shared" si="22"/>
        <v>42520.208333333328</v>
      </c>
      <c r="T285" s="7">
        <f t="shared" si="23"/>
        <v>42525.208333333328</v>
      </c>
      <c r="U285">
        <f t="shared" si="24"/>
        <v>2016</v>
      </c>
    </row>
    <row r="286" spans="1:21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20"/>
        <v>83.193877551020407</v>
      </c>
      <c r="P286" s="13">
        <f t="shared" si="21"/>
        <v>61.765151515151516</v>
      </c>
      <c r="Q286" t="str" cm="1">
        <f t="array" ref="Q286:R286">_xlfn.TEXTSPLIT(N286,"/")</f>
        <v>technology</v>
      </c>
      <c r="R286" t="str">
        <v>web</v>
      </c>
      <c r="S286" s="6">
        <f t="shared" si="22"/>
        <v>41030.208333333336</v>
      </c>
      <c r="T286" s="7">
        <f t="shared" si="23"/>
        <v>41035.208333333336</v>
      </c>
      <c r="U286">
        <f t="shared" si="24"/>
        <v>2012</v>
      </c>
    </row>
    <row r="287" spans="1:21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20"/>
        <v>706.33333333333337</v>
      </c>
      <c r="P287" s="13">
        <f t="shared" si="21"/>
        <v>25.027559055118111</v>
      </c>
      <c r="Q287" t="str" cm="1">
        <f t="array" ref="Q287:R287">_xlfn.TEXTSPLIT(N287,"/")</f>
        <v>theater</v>
      </c>
      <c r="R287" t="str">
        <v>plays</v>
      </c>
      <c r="S287" s="6">
        <f t="shared" si="22"/>
        <v>42623.208333333328</v>
      </c>
      <c r="T287" s="7">
        <f t="shared" si="23"/>
        <v>42661.208333333328</v>
      </c>
      <c r="U287">
        <f t="shared" si="24"/>
        <v>2016</v>
      </c>
    </row>
    <row r="288" spans="1:21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20"/>
        <v>17.446030330062445</v>
      </c>
      <c r="P288" s="13">
        <f t="shared" si="21"/>
        <v>106.28804347826087</v>
      </c>
      <c r="Q288" t="str" cm="1">
        <f t="array" ref="Q288:R288">_xlfn.TEXTSPLIT(N288,"/")</f>
        <v>theater</v>
      </c>
      <c r="R288" t="str">
        <v>plays</v>
      </c>
      <c r="S288" s="6">
        <f t="shared" si="22"/>
        <v>42697.25</v>
      </c>
      <c r="T288" s="7">
        <f t="shared" si="23"/>
        <v>42704.25</v>
      </c>
      <c r="U288">
        <f t="shared" si="24"/>
        <v>2016</v>
      </c>
    </row>
    <row r="289" spans="1:21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20"/>
        <v>209.73015873015873</v>
      </c>
      <c r="P289" s="13">
        <f t="shared" si="21"/>
        <v>75.07386363636364</v>
      </c>
      <c r="Q289" t="str" cm="1">
        <f t="array" ref="Q289:R289">_xlfn.TEXTSPLIT(N289,"/")</f>
        <v>music</v>
      </c>
      <c r="R289" t="str">
        <v>electric music</v>
      </c>
      <c r="S289" s="6">
        <f t="shared" si="22"/>
        <v>42122.208333333328</v>
      </c>
      <c r="T289" s="7">
        <f t="shared" si="23"/>
        <v>42122.208333333328</v>
      </c>
      <c r="U289">
        <f t="shared" si="24"/>
        <v>2015</v>
      </c>
    </row>
    <row r="290" spans="1:21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20"/>
        <v>97.785714285714292</v>
      </c>
      <c r="P290" s="13">
        <f t="shared" si="21"/>
        <v>39.970802919708028</v>
      </c>
      <c r="Q290" t="str" cm="1">
        <f t="array" ref="Q290:R290">_xlfn.TEXTSPLIT(N290,"/")</f>
        <v>music</v>
      </c>
      <c r="R290" t="str">
        <v>metal</v>
      </c>
      <c r="S290" s="6">
        <f t="shared" si="22"/>
        <v>40982.208333333336</v>
      </c>
      <c r="T290" s="7">
        <f t="shared" si="23"/>
        <v>40983.208333333336</v>
      </c>
      <c r="U290">
        <f t="shared" si="24"/>
        <v>2012</v>
      </c>
    </row>
    <row r="291" spans="1:21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20"/>
        <v>1684.25</v>
      </c>
      <c r="P291" s="13">
        <f t="shared" si="21"/>
        <v>39.982195845697326</v>
      </c>
      <c r="Q291" t="str" cm="1">
        <f t="array" ref="Q291:R291">_xlfn.TEXTSPLIT(N291,"/")</f>
        <v>theater</v>
      </c>
      <c r="R291" t="str">
        <v>plays</v>
      </c>
      <c r="S291" s="6">
        <f t="shared" si="22"/>
        <v>42219.208333333328</v>
      </c>
      <c r="T291" s="7">
        <f t="shared" si="23"/>
        <v>42222.208333333328</v>
      </c>
      <c r="U291">
        <f t="shared" si="24"/>
        <v>2015</v>
      </c>
    </row>
    <row r="292" spans="1:21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20"/>
        <v>54.402135231316727</v>
      </c>
      <c r="P292" s="13">
        <f t="shared" si="21"/>
        <v>101.01541850220265</v>
      </c>
      <c r="Q292" t="str" cm="1">
        <f t="array" ref="Q292:R292">_xlfn.TEXTSPLIT(N292,"/")</f>
        <v>film &amp; video</v>
      </c>
      <c r="R292" t="str">
        <v>documentary</v>
      </c>
      <c r="S292" s="6">
        <f t="shared" si="22"/>
        <v>41404.208333333336</v>
      </c>
      <c r="T292" s="7">
        <f t="shared" si="23"/>
        <v>41436.208333333336</v>
      </c>
      <c r="U292">
        <f t="shared" si="24"/>
        <v>2013</v>
      </c>
    </row>
    <row r="293" spans="1:21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20"/>
        <v>456.61111111111109</v>
      </c>
      <c r="P293" s="13">
        <f t="shared" si="21"/>
        <v>76.813084112149539</v>
      </c>
      <c r="Q293" t="str" cm="1">
        <f t="array" ref="Q293:R293">_xlfn.TEXTSPLIT(N293,"/")</f>
        <v>technology</v>
      </c>
      <c r="R293" t="str">
        <v>web</v>
      </c>
      <c r="S293" s="6">
        <f t="shared" si="22"/>
        <v>40831.208333333336</v>
      </c>
      <c r="T293" s="7">
        <f t="shared" si="23"/>
        <v>40835.208333333336</v>
      </c>
      <c r="U293">
        <f t="shared" si="24"/>
        <v>2011</v>
      </c>
    </row>
    <row r="294" spans="1:21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20"/>
        <v>9.8219178082191778</v>
      </c>
      <c r="P294" s="13">
        <f t="shared" si="21"/>
        <v>71.7</v>
      </c>
      <c r="Q294" t="str" cm="1">
        <f t="array" ref="Q294:R294">_xlfn.TEXTSPLIT(N294,"/")</f>
        <v>food</v>
      </c>
      <c r="R294" t="str">
        <v>food trucks</v>
      </c>
      <c r="S294" s="6">
        <f t="shared" si="22"/>
        <v>40984.208333333336</v>
      </c>
      <c r="T294" s="7">
        <f t="shared" si="23"/>
        <v>41002.208333333336</v>
      </c>
      <c r="U294">
        <f t="shared" si="24"/>
        <v>2012</v>
      </c>
    </row>
    <row r="295" spans="1:21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20"/>
        <v>16.384615384615383</v>
      </c>
      <c r="P295" s="13">
        <f t="shared" si="21"/>
        <v>33.28125</v>
      </c>
      <c r="Q295" t="str" cm="1">
        <f t="array" ref="Q295:R295">_xlfn.TEXTSPLIT(N295,"/")</f>
        <v>theater</v>
      </c>
      <c r="R295" t="str">
        <v>plays</v>
      </c>
      <c r="S295" s="6">
        <f t="shared" si="22"/>
        <v>40456.208333333336</v>
      </c>
      <c r="T295" s="7">
        <f t="shared" si="23"/>
        <v>40465.208333333336</v>
      </c>
      <c r="U295">
        <f t="shared" si="24"/>
        <v>2010</v>
      </c>
    </row>
    <row r="296" spans="1:21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20"/>
        <v>1339.6666666666667</v>
      </c>
      <c r="P296" s="13">
        <f t="shared" si="21"/>
        <v>43.923497267759565</v>
      </c>
      <c r="Q296" t="str" cm="1">
        <f t="array" ref="Q296:R296">_xlfn.TEXTSPLIT(N296,"/")</f>
        <v>theater</v>
      </c>
      <c r="R296" t="str">
        <v>plays</v>
      </c>
      <c r="S296" s="6">
        <f t="shared" si="22"/>
        <v>43399.208333333328</v>
      </c>
      <c r="T296" s="7">
        <f t="shared" si="23"/>
        <v>43411.25</v>
      </c>
      <c r="U296">
        <f t="shared" si="24"/>
        <v>2018</v>
      </c>
    </row>
    <row r="297" spans="1:21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20"/>
        <v>35.650077760497666</v>
      </c>
      <c r="P297" s="13">
        <f t="shared" si="21"/>
        <v>36.004712041884815</v>
      </c>
      <c r="Q297" t="str" cm="1">
        <f t="array" ref="Q297:R297">_xlfn.TEXTSPLIT(N297,"/")</f>
        <v>theater</v>
      </c>
      <c r="R297" t="str">
        <v>plays</v>
      </c>
      <c r="S297" s="6">
        <f t="shared" si="22"/>
        <v>41562.208333333336</v>
      </c>
      <c r="T297" s="7">
        <f t="shared" si="23"/>
        <v>41587.25</v>
      </c>
      <c r="U297">
        <f t="shared" si="24"/>
        <v>2013</v>
      </c>
    </row>
    <row r="298" spans="1:21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20"/>
        <v>54.950819672131146</v>
      </c>
      <c r="P298" s="13">
        <f t="shared" si="21"/>
        <v>88.21052631578948</v>
      </c>
      <c r="Q298" t="str" cm="1">
        <f t="array" ref="Q298:R298">_xlfn.TEXTSPLIT(N298,"/")</f>
        <v>theater</v>
      </c>
      <c r="R298" t="str">
        <v>plays</v>
      </c>
      <c r="S298" s="6">
        <f t="shared" si="22"/>
        <v>43493.25</v>
      </c>
      <c r="T298" s="7">
        <f t="shared" si="23"/>
        <v>43515.25</v>
      </c>
      <c r="U298">
        <f t="shared" si="24"/>
        <v>2019</v>
      </c>
    </row>
    <row r="299" spans="1:21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20"/>
        <v>94.236111111111114</v>
      </c>
      <c r="P299" s="13">
        <f t="shared" si="21"/>
        <v>65.240384615384613</v>
      </c>
      <c r="Q299" t="str" cm="1">
        <f t="array" ref="Q299:R299">_xlfn.TEXTSPLIT(N299,"/")</f>
        <v>theater</v>
      </c>
      <c r="R299" t="str">
        <v>plays</v>
      </c>
      <c r="S299" s="6">
        <f t="shared" si="22"/>
        <v>41653.25</v>
      </c>
      <c r="T299" s="7">
        <f t="shared" si="23"/>
        <v>41662.25</v>
      </c>
      <c r="U299">
        <f t="shared" si="24"/>
        <v>2014</v>
      </c>
    </row>
    <row r="300" spans="1:21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20"/>
        <v>143.91428571428571</v>
      </c>
      <c r="P300" s="13">
        <f t="shared" si="21"/>
        <v>69.958333333333329</v>
      </c>
      <c r="Q300" t="str" cm="1">
        <f t="array" ref="Q300:R300">_xlfn.TEXTSPLIT(N300,"/")</f>
        <v>music</v>
      </c>
      <c r="R300" t="str">
        <v>rock</v>
      </c>
      <c r="S300" s="6">
        <f t="shared" si="22"/>
        <v>42426.25</v>
      </c>
      <c r="T300" s="7">
        <f t="shared" si="23"/>
        <v>42444.208333333328</v>
      </c>
      <c r="U300">
        <f t="shared" si="24"/>
        <v>2016</v>
      </c>
    </row>
    <row r="301" spans="1:21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20"/>
        <v>51.421052631578945</v>
      </c>
      <c r="P301" s="13">
        <f t="shared" si="21"/>
        <v>39.877551020408163</v>
      </c>
      <c r="Q301" t="str" cm="1">
        <f t="array" ref="Q301:R301">_xlfn.TEXTSPLIT(N301,"/")</f>
        <v>food</v>
      </c>
      <c r="R301" t="str">
        <v>food trucks</v>
      </c>
      <c r="S301" s="6">
        <f t="shared" si="22"/>
        <v>42432.25</v>
      </c>
      <c r="T301" s="7">
        <f t="shared" si="23"/>
        <v>42488.208333333328</v>
      </c>
      <c r="U301">
        <f t="shared" si="24"/>
        <v>2016</v>
      </c>
    </row>
    <row r="302" spans="1:21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20"/>
        <v>5</v>
      </c>
      <c r="P302" s="13">
        <f t="shared" si="21"/>
        <v>5</v>
      </c>
      <c r="Q302" t="str" cm="1">
        <f t="array" ref="Q302:R302">_xlfn.TEXTSPLIT(N302,"/")</f>
        <v>publishing</v>
      </c>
      <c r="R302" t="str">
        <v>nonfiction</v>
      </c>
      <c r="S302" s="6">
        <f t="shared" si="22"/>
        <v>42977.208333333328</v>
      </c>
      <c r="T302" s="7">
        <f t="shared" si="23"/>
        <v>42978.208333333328</v>
      </c>
      <c r="U302">
        <f t="shared" si="24"/>
        <v>2017</v>
      </c>
    </row>
    <row r="303" spans="1:21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20"/>
        <v>1344.6666666666667</v>
      </c>
      <c r="P303" s="13">
        <f t="shared" si="21"/>
        <v>41.023728813559323</v>
      </c>
      <c r="Q303" t="str" cm="1">
        <f t="array" ref="Q303:R303">_xlfn.TEXTSPLIT(N303,"/")</f>
        <v>film &amp; video</v>
      </c>
      <c r="R303" t="str">
        <v>documentary</v>
      </c>
      <c r="S303" s="6">
        <f t="shared" si="22"/>
        <v>42061.25</v>
      </c>
      <c r="T303" s="7">
        <f t="shared" si="23"/>
        <v>42078.208333333328</v>
      </c>
      <c r="U303">
        <f t="shared" si="24"/>
        <v>2015</v>
      </c>
    </row>
    <row r="304" spans="1:21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20"/>
        <v>31.844940867279899</v>
      </c>
      <c r="P304" s="13">
        <f t="shared" si="21"/>
        <v>98.914285714285711</v>
      </c>
      <c r="Q304" t="str" cm="1">
        <f t="array" ref="Q304:R304">_xlfn.TEXTSPLIT(N304,"/")</f>
        <v>theater</v>
      </c>
      <c r="R304" t="str">
        <v>plays</v>
      </c>
      <c r="S304" s="6">
        <f t="shared" si="22"/>
        <v>43345.208333333328</v>
      </c>
      <c r="T304" s="7">
        <f t="shared" si="23"/>
        <v>43359.208333333328</v>
      </c>
      <c r="U304">
        <f t="shared" si="24"/>
        <v>2018</v>
      </c>
    </row>
    <row r="305" spans="1:21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20"/>
        <v>82.617647058823536</v>
      </c>
      <c r="P305" s="13">
        <f t="shared" si="21"/>
        <v>87.78125</v>
      </c>
      <c r="Q305" t="str" cm="1">
        <f t="array" ref="Q305:R305">_xlfn.TEXTSPLIT(N305,"/")</f>
        <v>music</v>
      </c>
      <c r="R305" t="str">
        <v>indie rock</v>
      </c>
      <c r="S305" s="6">
        <f t="shared" si="22"/>
        <v>42376.25</v>
      </c>
      <c r="T305" s="7">
        <f t="shared" si="23"/>
        <v>42381.25</v>
      </c>
      <c r="U305">
        <f t="shared" si="24"/>
        <v>2016</v>
      </c>
    </row>
    <row r="306" spans="1:21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20"/>
        <v>546.14285714285722</v>
      </c>
      <c r="P306" s="13">
        <f t="shared" si="21"/>
        <v>80.767605633802816</v>
      </c>
      <c r="Q306" t="str" cm="1">
        <f t="array" ref="Q306:R306">_xlfn.TEXTSPLIT(N306,"/")</f>
        <v>film &amp; video</v>
      </c>
      <c r="R306" t="str">
        <v>documentary</v>
      </c>
      <c r="S306" s="6">
        <f t="shared" si="22"/>
        <v>42589.208333333328</v>
      </c>
      <c r="T306" s="7">
        <f t="shared" si="23"/>
        <v>42630.208333333328</v>
      </c>
      <c r="U306">
        <f t="shared" si="24"/>
        <v>2016</v>
      </c>
    </row>
    <row r="307" spans="1:21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20"/>
        <v>286.21428571428572</v>
      </c>
      <c r="P307" s="13">
        <f t="shared" si="21"/>
        <v>94.28235294117647</v>
      </c>
      <c r="Q307" t="str" cm="1">
        <f t="array" ref="Q307:R307">_xlfn.TEXTSPLIT(N307,"/")</f>
        <v>theater</v>
      </c>
      <c r="R307" t="str">
        <v>plays</v>
      </c>
      <c r="S307" s="6">
        <f t="shared" si="22"/>
        <v>42448.208333333328</v>
      </c>
      <c r="T307" s="7">
        <f t="shared" si="23"/>
        <v>42489.208333333328</v>
      </c>
      <c r="U307">
        <f t="shared" si="24"/>
        <v>2016</v>
      </c>
    </row>
    <row r="308" spans="1:21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20"/>
        <v>7.9076923076923071</v>
      </c>
      <c r="P308" s="13">
        <f t="shared" si="21"/>
        <v>73.428571428571431</v>
      </c>
      <c r="Q308" t="str" cm="1">
        <f t="array" ref="Q308:R308">_xlfn.TEXTSPLIT(N308,"/")</f>
        <v>theater</v>
      </c>
      <c r="R308" t="str">
        <v>plays</v>
      </c>
      <c r="S308" s="6">
        <f t="shared" si="22"/>
        <v>42930.208333333328</v>
      </c>
      <c r="T308" s="7">
        <f t="shared" si="23"/>
        <v>42933.208333333328</v>
      </c>
      <c r="U308">
        <f t="shared" si="24"/>
        <v>2017</v>
      </c>
    </row>
    <row r="309" spans="1:21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20"/>
        <v>132.13677811550153</v>
      </c>
      <c r="P309" s="13">
        <f t="shared" si="21"/>
        <v>65.968133535660087</v>
      </c>
      <c r="Q309" t="str" cm="1">
        <f t="array" ref="Q309:R309">_xlfn.TEXTSPLIT(N309,"/")</f>
        <v>publishing</v>
      </c>
      <c r="R309" t="str">
        <v>fiction</v>
      </c>
      <c r="S309" s="6">
        <f t="shared" si="22"/>
        <v>41066.208333333336</v>
      </c>
      <c r="T309" s="7">
        <f t="shared" si="23"/>
        <v>41086.208333333336</v>
      </c>
      <c r="U309">
        <f t="shared" si="24"/>
        <v>2012</v>
      </c>
    </row>
    <row r="310" spans="1:21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20"/>
        <v>74.077834179357026</v>
      </c>
      <c r="P310" s="13">
        <f t="shared" si="21"/>
        <v>109.04109589041096</v>
      </c>
      <c r="Q310" t="str" cm="1">
        <f t="array" ref="Q310:R310">_xlfn.TEXTSPLIT(N310,"/")</f>
        <v>theater</v>
      </c>
      <c r="R310" t="str">
        <v>plays</v>
      </c>
      <c r="S310" s="6">
        <f t="shared" si="22"/>
        <v>40651.208333333336</v>
      </c>
      <c r="T310" s="7">
        <f t="shared" si="23"/>
        <v>40652.208333333336</v>
      </c>
      <c r="U310">
        <f t="shared" si="24"/>
        <v>2011</v>
      </c>
    </row>
    <row r="311" spans="1:21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20"/>
        <v>75.292682926829272</v>
      </c>
      <c r="P311" s="13">
        <f t="shared" si="21"/>
        <v>41.16</v>
      </c>
      <c r="Q311" t="str" cm="1">
        <f t="array" ref="Q311:R311">_xlfn.TEXTSPLIT(N311,"/")</f>
        <v>music</v>
      </c>
      <c r="R311" t="str">
        <v>indie rock</v>
      </c>
      <c r="S311" s="6">
        <f t="shared" si="22"/>
        <v>40807.208333333336</v>
      </c>
      <c r="T311" s="7">
        <f t="shared" si="23"/>
        <v>40827.208333333336</v>
      </c>
      <c r="U311">
        <f t="shared" si="24"/>
        <v>2011</v>
      </c>
    </row>
    <row r="312" spans="1:21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20"/>
        <v>20.333333333333332</v>
      </c>
      <c r="P312" s="13">
        <f t="shared" si="21"/>
        <v>99.125</v>
      </c>
      <c r="Q312" t="str" cm="1">
        <f t="array" ref="Q312:R312">_xlfn.TEXTSPLIT(N312,"/")</f>
        <v>games</v>
      </c>
      <c r="R312" t="str">
        <v>video games</v>
      </c>
      <c r="S312" s="6">
        <f t="shared" si="22"/>
        <v>40277.208333333336</v>
      </c>
      <c r="T312" s="7">
        <f t="shared" si="23"/>
        <v>40293.208333333336</v>
      </c>
      <c r="U312">
        <f t="shared" si="24"/>
        <v>2010</v>
      </c>
    </row>
    <row r="313" spans="1:21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20"/>
        <v>203.36507936507937</v>
      </c>
      <c r="P313" s="13">
        <f t="shared" si="21"/>
        <v>105.88429752066116</v>
      </c>
      <c r="Q313" t="str" cm="1">
        <f t="array" ref="Q313:R313">_xlfn.TEXTSPLIT(N313,"/")</f>
        <v>theater</v>
      </c>
      <c r="R313" t="str">
        <v>plays</v>
      </c>
      <c r="S313" s="6">
        <f t="shared" si="22"/>
        <v>40590.25</v>
      </c>
      <c r="T313" s="7">
        <f t="shared" si="23"/>
        <v>40602.25</v>
      </c>
      <c r="U313">
        <f t="shared" si="24"/>
        <v>2011</v>
      </c>
    </row>
    <row r="314" spans="1:21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20"/>
        <v>310.2284263959391</v>
      </c>
      <c r="P314" s="13">
        <f t="shared" si="21"/>
        <v>48.996525921966864</v>
      </c>
      <c r="Q314" t="str" cm="1">
        <f t="array" ref="Q314:R314">_xlfn.TEXTSPLIT(N314,"/")</f>
        <v>theater</v>
      </c>
      <c r="R314" t="str">
        <v>plays</v>
      </c>
      <c r="S314" s="6">
        <f t="shared" si="22"/>
        <v>41572.208333333336</v>
      </c>
      <c r="T314" s="7">
        <f t="shared" si="23"/>
        <v>41579.208333333336</v>
      </c>
      <c r="U314">
        <f t="shared" si="24"/>
        <v>2013</v>
      </c>
    </row>
    <row r="315" spans="1:21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20"/>
        <v>395.31818181818181</v>
      </c>
      <c r="P315" s="13">
        <f t="shared" si="21"/>
        <v>39</v>
      </c>
      <c r="Q315" t="str" cm="1">
        <f t="array" ref="Q315:R315">_xlfn.TEXTSPLIT(N315,"/")</f>
        <v>music</v>
      </c>
      <c r="R315" t="str">
        <v>rock</v>
      </c>
      <c r="S315" s="6">
        <f t="shared" si="22"/>
        <v>40966.25</v>
      </c>
      <c r="T315" s="7">
        <f t="shared" si="23"/>
        <v>40968.25</v>
      </c>
      <c r="U315">
        <f t="shared" si="24"/>
        <v>2012</v>
      </c>
    </row>
    <row r="316" spans="1:21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20"/>
        <v>294.71428571428572</v>
      </c>
      <c r="P316" s="13">
        <f t="shared" si="21"/>
        <v>31.022556390977442</v>
      </c>
      <c r="Q316" t="str" cm="1">
        <f t="array" ref="Q316:R316">_xlfn.TEXTSPLIT(N316,"/")</f>
        <v>film &amp; video</v>
      </c>
      <c r="R316" t="str">
        <v>documentary</v>
      </c>
      <c r="S316" s="6">
        <f t="shared" si="22"/>
        <v>43536.208333333328</v>
      </c>
      <c r="T316" s="7">
        <f t="shared" si="23"/>
        <v>43541.208333333328</v>
      </c>
      <c r="U316">
        <f t="shared" si="24"/>
        <v>2019</v>
      </c>
    </row>
    <row r="317" spans="1:21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20"/>
        <v>33.89473684210526</v>
      </c>
      <c r="P317" s="13">
        <f t="shared" si="21"/>
        <v>103.87096774193549</v>
      </c>
      <c r="Q317" t="str" cm="1">
        <f t="array" ref="Q317:R317">_xlfn.TEXTSPLIT(N317,"/")</f>
        <v>theater</v>
      </c>
      <c r="R317" t="str">
        <v>plays</v>
      </c>
      <c r="S317" s="6">
        <f t="shared" si="22"/>
        <v>41783.208333333336</v>
      </c>
      <c r="T317" s="7">
        <f t="shared" si="23"/>
        <v>41812.208333333336</v>
      </c>
      <c r="U317">
        <f t="shared" si="24"/>
        <v>2014</v>
      </c>
    </row>
    <row r="318" spans="1:21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20"/>
        <v>66.677083333333329</v>
      </c>
      <c r="P318" s="13">
        <f t="shared" si="21"/>
        <v>59.268518518518519</v>
      </c>
      <c r="Q318" t="str" cm="1">
        <f t="array" ref="Q318:R318">_xlfn.TEXTSPLIT(N318,"/")</f>
        <v>food</v>
      </c>
      <c r="R318" t="str">
        <v>food trucks</v>
      </c>
      <c r="S318" s="6">
        <f t="shared" si="22"/>
        <v>43788.25</v>
      </c>
      <c r="T318" s="7">
        <f t="shared" si="23"/>
        <v>43789.25</v>
      </c>
      <c r="U318">
        <f t="shared" si="24"/>
        <v>2019</v>
      </c>
    </row>
    <row r="319" spans="1:21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20"/>
        <v>19.227272727272727</v>
      </c>
      <c r="P319" s="13">
        <f t="shared" si="21"/>
        <v>42.3</v>
      </c>
      <c r="Q319" t="str" cm="1">
        <f t="array" ref="Q319:R319">_xlfn.TEXTSPLIT(N319,"/")</f>
        <v>theater</v>
      </c>
      <c r="R319" t="str">
        <v>plays</v>
      </c>
      <c r="S319" s="6">
        <f t="shared" si="22"/>
        <v>42869.208333333328</v>
      </c>
      <c r="T319" s="7">
        <f t="shared" si="23"/>
        <v>42882.208333333328</v>
      </c>
      <c r="U319">
        <f t="shared" si="24"/>
        <v>2017</v>
      </c>
    </row>
    <row r="320" spans="1:21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20"/>
        <v>15.842105263157894</v>
      </c>
      <c r="P320" s="13">
        <f t="shared" si="21"/>
        <v>53.117647058823529</v>
      </c>
      <c r="Q320" t="str" cm="1">
        <f t="array" ref="Q320:R320">_xlfn.TEXTSPLIT(N320,"/")</f>
        <v>music</v>
      </c>
      <c r="R320" t="str">
        <v>rock</v>
      </c>
      <c r="S320" s="6">
        <f t="shared" si="22"/>
        <v>41684.25</v>
      </c>
      <c r="T320" s="7">
        <f t="shared" si="23"/>
        <v>41686.25</v>
      </c>
      <c r="U320">
        <f t="shared" si="24"/>
        <v>2014</v>
      </c>
    </row>
    <row r="321" spans="1:21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20"/>
        <v>38.702380952380956</v>
      </c>
      <c r="P321" s="13">
        <f t="shared" si="21"/>
        <v>50.796875</v>
      </c>
      <c r="Q321" t="str" cm="1">
        <f t="array" ref="Q321:R321">_xlfn.TEXTSPLIT(N321,"/")</f>
        <v>technology</v>
      </c>
      <c r="R321" t="str">
        <v>web</v>
      </c>
      <c r="S321" s="6">
        <f t="shared" si="22"/>
        <v>40402.208333333336</v>
      </c>
      <c r="T321" s="7">
        <f t="shared" si="23"/>
        <v>40426.208333333336</v>
      </c>
      <c r="U321">
        <f t="shared" si="24"/>
        <v>2010</v>
      </c>
    </row>
    <row r="322" spans="1:21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20"/>
        <v>9.5876777251184837</v>
      </c>
      <c r="P322" s="13">
        <f t="shared" si="21"/>
        <v>101.15</v>
      </c>
      <c r="Q322" t="str" cm="1">
        <f t="array" ref="Q322:R322">_xlfn.TEXTSPLIT(N322,"/")</f>
        <v>publishing</v>
      </c>
      <c r="R322" t="str">
        <v>fiction</v>
      </c>
      <c r="S322" s="6">
        <f t="shared" si="22"/>
        <v>40673.208333333336</v>
      </c>
      <c r="T322" s="7">
        <f t="shared" si="23"/>
        <v>40682.208333333336</v>
      </c>
      <c r="U322">
        <f t="shared" si="24"/>
        <v>2011</v>
      </c>
    </row>
    <row r="323" spans="1:21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5">(E323/D323)*100</f>
        <v>94.144366197183089</v>
      </c>
      <c r="P323" s="13">
        <f t="shared" ref="P323:P386" si="26">E323/G323</f>
        <v>65.000810372771468</v>
      </c>
      <c r="Q323" t="str" cm="1">
        <f t="array" ref="Q323:R323">_xlfn.TEXTSPLIT(N323,"/")</f>
        <v>film &amp; video</v>
      </c>
      <c r="R323" t="str">
        <v>shorts</v>
      </c>
      <c r="S323" s="6">
        <f t="shared" ref="S323:S386" si="27">(((J323/60)/60)/24)+DATE(1970,1,1)</f>
        <v>40634.208333333336</v>
      </c>
      <c r="T323" s="7">
        <f t="shared" ref="T323:T386" si="28">(((K323/60)/60)/24)+DATE(1970,1,1)</f>
        <v>40642.208333333336</v>
      </c>
      <c r="U323">
        <f t="shared" ref="U323:U386" si="29">YEAR(S323)</f>
        <v>2011</v>
      </c>
    </row>
    <row r="324" spans="1:21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5"/>
        <v>166.56234096692114</v>
      </c>
      <c r="P324" s="13">
        <f t="shared" si="26"/>
        <v>37.998645510835914</v>
      </c>
      <c r="Q324" t="str" cm="1">
        <f t="array" ref="Q324:R324">_xlfn.TEXTSPLIT(N324,"/")</f>
        <v>theater</v>
      </c>
      <c r="R324" t="str">
        <v>plays</v>
      </c>
      <c r="S324" s="6">
        <f t="shared" si="27"/>
        <v>40507.25</v>
      </c>
      <c r="T324" s="7">
        <f t="shared" si="28"/>
        <v>40520.25</v>
      </c>
      <c r="U324">
        <f t="shared" si="29"/>
        <v>2010</v>
      </c>
    </row>
    <row r="325" spans="1:21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5"/>
        <v>24.134831460674157</v>
      </c>
      <c r="P325" s="13">
        <f t="shared" si="26"/>
        <v>82.615384615384613</v>
      </c>
      <c r="Q325" t="str" cm="1">
        <f t="array" ref="Q325:R325">_xlfn.TEXTSPLIT(N325,"/")</f>
        <v>film &amp; video</v>
      </c>
      <c r="R325" t="str">
        <v>documentary</v>
      </c>
      <c r="S325" s="6">
        <f t="shared" si="27"/>
        <v>41725.208333333336</v>
      </c>
      <c r="T325" s="7">
        <f t="shared" si="28"/>
        <v>41727.208333333336</v>
      </c>
      <c r="U325">
        <f t="shared" si="29"/>
        <v>2014</v>
      </c>
    </row>
    <row r="326" spans="1:21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5"/>
        <v>164.05633802816902</v>
      </c>
      <c r="P326" s="13">
        <f t="shared" si="26"/>
        <v>37.941368078175898</v>
      </c>
      <c r="Q326" t="str" cm="1">
        <f t="array" ref="Q326:R326">_xlfn.TEXTSPLIT(N326,"/")</f>
        <v>theater</v>
      </c>
      <c r="R326" t="str">
        <v>plays</v>
      </c>
      <c r="S326" s="6">
        <f t="shared" si="27"/>
        <v>42176.208333333328</v>
      </c>
      <c r="T326" s="7">
        <f t="shared" si="28"/>
        <v>42188.208333333328</v>
      </c>
      <c r="U326">
        <f t="shared" si="29"/>
        <v>2015</v>
      </c>
    </row>
    <row r="327" spans="1:21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5"/>
        <v>90.723076923076931</v>
      </c>
      <c r="P327" s="13">
        <f t="shared" si="26"/>
        <v>80.780821917808225</v>
      </c>
      <c r="Q327" t="str" cm="1">
        <f t="array" ref="Q327:R327">_xlfn.TEXTSPLIT(N327,"/")</f>
        <v>theater</v>
      </c>
      <c r="R327" t="str">
        <v>plays</v>
      </c>
      <c r="S327" s="6">
        <f t="shared" si="27"/>
        <v>43267.208333333328</v>
      </c>
      <c r="T327" s="7">
        <f t="shared" si="28"/>
        <v>43290.208333333328</v>
      </c>
      <c r="U327">
        <f t="shared" si="29"/>
        <v>2018</v>
      </c>
    </row>
    <row r="328" spans="1:21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5"/>
        <v>46.194444444444443</v>
      </c>
      <c r="P328" s="13">
        <f t="shared" si="26"/>
        <v>25.984375</v>
      </c>
      <c r="Q328" t="str" cm="1">
        <f t="array" ref="Q328:R328">_xlfn.TEXTSPLIT(N328,"/")</f>
        <v>film &amp; video</v>
      </c>
      <c r="R328" t="str">
        <v>animation</v>
      </c>
      <c r="S328" s="6">
        <f t="shared" si="27"/>
        <v>42364.25</v>
      </c>
      <c r="T328" s="7">
        <f t="shared" si="28"/>
        <v>42370.25</v>
      </c>
      <c r="U328">
        <f t="shared" si="29"/>
        <v>2015</v>
      </c>
    </row>
    <row r="329" spans="1:21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5"/>
        <v>38.53846153846154</v>
      </c>
      <c r="P329" s="13">
        <f t="shared" si="26"/>
        <v>30.363636363636363</v>
      </c>
      <c r="Q329" t="str" cm="1">
        <f t="array" ref="Q329:R329">_xlfn.TEXTSPLIT(N329,"/")</f>
        <v>theater</v>
      </c>
      <c r="R329" t="str">
        <v>plays</v>
      </c>
      <c r="S329" s="6">
        <f t="shared" si="27"/>
        <v>43705.208333333328</v>
      </c>
      <c r="T329" s="7">
        <f t="shared" si="28"/>
        <v>43709.208333333328</v>
      </c>
      <c r="U329">
        <f t="shared" si="29"/>
        <v>2019</v>
      </c>
    </row>
    <row r="330" spans="1:21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5"/>
        <v>133.56231003039514</v>
      </c>
      <c r="P330" s="13">
        <f t="shared" si="26"/>
        <v>54.004916018025398</v>
      </c>
      <c r="Q330" t="str" cm="1">
        <f t="array" ref="Q330:R330">_xlfn.TEXTSPLIT(N330,"/")</f>
        <v>music</v>
      </c>
      <c r="R330" t="str">
        <v>rock</v>
      </c>
      <c r="S330" s="6">
        <f t="shared" si="27"/>
        <v>43434.25</v>
      </c>
      <c r="T330" s="7">
        <f t="shared" si="28"/>
        <v>43445.25</v>
      </c>
      <c r="U330">
        <f t="shared" si="29"/>
        <v>2018</v>
      </c>
    </row>
    <row r="331" spans="1:21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5"/>
        <v>22.896588486140725</v>
      </c>
      <c r="P331" s="13">
        <f t="shared" si="26"/>
        <v>101.78672985781991</v>
      </c>
      <c r="Q331" t="str" cm="1">
        <f t="array" ref="Q331:R331">_xlfn.TEXTSPLIT(N331,"/")</f>
        <v>games</v>
      </c>
      <c r="R331" t="str">
        <v>video games</v>
      </c>
      <c r="S331" s="6">
        <f t="shared" si="27"/>
        <v>42716.25</v>
      </c>
      <c r="T331" s="7">
        <f t="shared" si="28"/>
        <v>42727.25</v>
      </c>
      <c r="U331">
        <f t="shared" si="29"/>
        <v>2016</v>
      </c>
    </row>
    <row r="332" spans="1:21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5"/>
        <v>184.95548961424333</v>
      </c>
      <c r="P332" s="13">
        <f t="shared" si="26"/>
        <v>45.003610108303249</v>
      </c>
      <c r="Q332" t="str" cm="1">
        <f t="array" ref="Q332:R332">_xlfn.TEXTSPLIT(N332,"/")</f>
        <v>film &amp; video</v>
      </c>
      <c r="R332" t="str">
        <v>documentary</v>
      </c>
      <c r="S332" s="6">
        <f t="shared" si="27"/>
        <v>43077.25</v>
      </c>
      <c r="T332" s="7">
        <f t="shared" si="28"/>
        <v>43078.25</v>
      </c>
      <c r="U332">
        <f t="shared" si="29"/>
        <v>2017</v>
      </c>
    </row>
    <row r="333" spans="1:21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5"/>
        <v>443.72727272727275</v>
      </c>
      <c r="P333" s="13">
        <f t="shared" si="26"/>
        <v>77.068421052631578</v>
      </c>
      <c r="Q333" t="str" cm="1">
        <f t="array" ref="Q333:R333">_xlfn.TEXTSPLIT(N333,"/")</f>
        <v>food</v>
      </c>
      <c r="R333" t="str">
        <v>food trucks</v>
      </c>
      <c r="S333" s="6">
        <f t="shared" si="27"/>
        <v>40896.25</v>
      </c>
      <c r="T333" s="7">
        <f t="shared" si="28"/>
        <v>40897.25</v>
      </c>
      <c r="U333">
        <f t="shared" si="29"/>
        <v>2011</v>
      </c>
    </row>
    <row r="334" spans="1:21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5"/>
        <v>199.9806763285024</v>
      </c>
      <c r="P334" s="13">
        <f t="shared" si="26"/>
        <v>88.076595744680844</v>
      </c>
      <c r="Q334" t="str" cm="1">
        <f t="array" ref="Q334:R334">_xlfn.TEXTSPLIT(N334,"/")</f>
        <v>technology</v>
      </c>
      <c r="R334" t="str">
        <v>wearables</v>
      </c>
      <c r="S334" s="6">
        <f t="shared" si="27"/>
        <v>41361.208333333336</v>
      </c>
      <c r="T334" s="7">
        <f t="shared" si="28"/>
        <v>41362.208333333336</v>
      </c>
      <c r="U334">
        <f t="shared" si="29"/>
        <v>2013</v>
      </c>
    </row>
    <row r="335" spans="1:21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5"/>
        <v>123.95833333333333</v>
      </c>
      <c r="P335" s="13">
        <f t="shared" si="26"/>
        <v>47.035573122529641</v>
      </c>
      <c r="Q335" t="str" cm="1">
        <f t="array" ref="Q335:R335">_xlfn.TEXTSPLIT(N335,"/")</f>
        <v>theater</v>
      </c>
      <c r="R335" t="str">
        <v>plays</v>
      </c>
      <c r="S335" s="6">
        <f t="shared" si="27"/>
        <v>43424.25</v>
      </c>
      <c r="T335" s="7">
        <f t="shared" si="28"/>
        <v>43452.25</v>
      </c>
      <c r="U335">
        <f t="shared" si="29"/>
        <v>2018</v>
      </c>
    </row>
    <row r="336" spans="1:21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5"/>
        <v>186.61329305135951</v>
      </c>
      <c r="P336" s="13">
        <f t="shared" si="26"/>
        <v>110.99550763701707</v>
      </c>
      <c r="Q336" t="str" cm="1">
        <f t="array" ref="Q336:R336">_xlfn.TEXTSPLIT(N336,"/")</f>
        <v>music</v>
      </c>
      <c r="R336" t="str">
        <v>rock</v>
      </c>
      <c r="S336" s="6">
        <f t="shared" si="27"/>
        <v>43110.25</v>
      </c>
      <c r="T336" s="7">
        <f t="shared" si="28"/>
        <v>43117.25</v>
      </c>
      <c r="U336">
        <f t="shared" si="29"/>
        <v>2018</v>
      </c>
    </row>
    <row r="337" spans="1:21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5"/>
        <v>114.28538550057536</v>
      </c>
      <c r="P337" s="13">
        <f t="shared" si="26"/>
        <v>87.003066141042481</v>
      </c>
      <c r="Q337" t="str" cm="1">
        <f t="array" ref="Q337:R337">_xlfn.TEXTSPLIT(N337,"/")</f>
        <v>music</v>
      </c>
      <c r="R337" t="str">
        <v>rock</v>
      </c>
      <c r="S337" s="6">
        <f t="shared" si="27"/>
        <v>43784.25</v>
      </c>
      <c r="T337" s="7">
        <f t="shared" si="28"/>
        <v>43797.25</v>
      </c>
      <c r="U337">
        <f t="shared" si="29"/>
        <v>2019</v>
      </c>
    </row>
    <row r="338" spans="1:21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5"/>
        <v>97.032531824611041</v>
      </c>
      <c r="P338" s="13">
        <f t="shared" si="26"/>
        <v>63.994402985074629</v>
      </c>
      <c r="Q338" t="str" cm="1">
        <f t="array" ref="Q338:R338">_xlfn.TEXTSPLIT(N338,"/")</f>
        <v>music</v>
      </c>
      <c r="R338" t="str">
        <v>rock</v>
      </c>
      <c r="S338" s="6">
        <f t="shared" si="27"/>
        <v>40527.25</v>
      </c>
      <c r="T338" s="7">
        <f t="shared" si="28"/>
        <v>40528.25</v>
      </c>
      <c r="U338">
        <f t="shared" si="29"/>
        <v>2010</v>
      </c>
    </row>
    <row r="339" spans="1:21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5"/>
        <v>122.81904761904762</v>
      </c>
      <c r="P339" s="13">
        <f t="shared" si="26"/>
        <v>105.9945205479452</v>
      </c>
      <c r="Q339" t="str" cm="1">
        <f t="array" ref="Q339:R339">_xlfn.TEXTSPLIT(N339,"/")</f>
        <v>theater</v>
      </c>
      <c r="R339" t="str">
        <v>plays</v>
      </c>
      <c r="S339" s="6">
        <f t="shared" si="27"/>
        <v>43780.25</v>
      </c>
      <c r="T339" s="7">
        <f t="shared" si="28"/>
        <v>43781.25</v>
      </c>
      <c r="U339">
        <f t="shared" si="29"/>
        <v>2019</v>
      </c>
    </row>
    <row r="340" spans="1:21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5"/>
        <v>179.14326647564468</v>
      </c>
      <c r="P340" s="13">
        <f t="shared" si="26"/>
        <v>73.989349112426041</v>
      </c>
      <c r="Q340" t="str" cm="1">
        <f t="array" ref="Q340:R340">_xlfn.TEXTSPLIT(N340,"/")</f>
        <v>theater</v>
      </c>
      <c r="R340" t="str">
        <v>plays</v>
      </c>
      <c r="S340" s="6">
        <f t="shared" si="27"/>
        <v>40821.208333333336</v>
      </c>
      <c r="T340" s="7">
        <f t="shared" si="28"/>
        <v>40851.208333333336</v>
      </c>
      <c r="U340">
        <f t="shared" si="29"/>
        <v>2011</v>
      </c>
    </row>
    <row r="341" spans="1:21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5"/>
        <v>79.951577402787962</v>
      </c>
      <c r="P341" s="13">
        <f t="shared" si="26"/>
        <v>84.02004626060139</v>
      </c>
      <c r="Q341" t="str" cm="1">
        <f t="array" ref="Q341:R341">_xlfn.TEXTSPLIT(N341,"/")</f>
        <v>theater</v>
      </c>
      <c r="R341" t="str">
        <v>plays</v>
      </c>
      <c r="S341" s="6">
        <f t="shared" si="27"/>
        <v>42949.208333333328</v>
      </c>
      <c r="T341" s="7">
        <f t="shared" si="28"/>
        <v>42963.208333333328</v>
      </c>
      <c r="U341">
        <f t="shared" si="29"/>
        <v>2017</v>
      </c>
    </row>
    <row r="342" spans="1:21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5"/>
        <v>94.242587601078171</v>
      </c>
      <c r="P342" s="13">
        <f t="shared" si="26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6">
        <f t="shared" si="27"/>
        <v>40889.25</v>
      </c>
      <c r="T342" s="7">
        <f t="shared" si="28"/>
        <v>40890.25</v>
      </c>
      <c r="U342">
        <f t="shared" si="29"/>
        <v>2011</v>
      </c>
    </row>
    <row r="343" spans="1:21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5"/>
        <v>84.669291338582681</v>
      </c>
      <c r="P343" s="13">
        <f t="shared" si="26"/>
        <v>76.990453460620529</v>
      </c>
      <c r="Q343" t="str" cm="1">
        <f t="array" ref="Q343:R343">_xlfn.TEXTSPLIT(N343,"/")</f>
        <v>music</v>
      </c>
      <c r="R343" t="str">
        <v>indie rock</v>
      </c>
      <c r="S343" s="6">
        <f t="shared" si="27"/>
        <v>42244.208333333328</v>
      </c>
      <c r="T343" s="7">
        <f t="shared" si="28"/>
        <v>42251.208333333328</v>
      </c>
      <c r="U343">
        <f t="shared" si="29"/>
        <v>2015</v>
      </c>
    </row>
    <row r="344" spans="1:21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5"/>
        <v>66.521920668058456</v>
      </c>
      <c r="P344" s="13">
        <f t="shared" si="26"/>
        <v>97.146341463414629</v>
      </c>
      <c r="Q344" t="str" cm="1">
        <f t="array" ref="Q344:R344">_xlfn.TEXTSPLIT(N344,"/")</f>
        <v>theater</v>
      </c>
      <c r="R344" t="str">
        <v>plays</v>
      </c>
      <c r="S344" s="6">
        <f t="shared" si="27"/>
        <v>41475.208333333336</v>
      </c>
      <c r="T344" s="7">
        <f t="shared" si="28"/>
        <v>41487.208333333336</v>
      </c>
      <c r="U344">
        <f t="shared" si="29"/>
        <v>2013</v>
      </c>
    </row>
    <row r="345" spans="1:21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5"/>
        <v>53.922222222222224</v>
      </c>
      <c r="P345" s="13">
        <f t="shared" si="26"/>
        <v>33.013605442176868</v>
      </c>
      <c r="Q345" t="str" cm="1">
        <f t="array" ref="Q345:R345">_xlfn.TEXTSPLIT(N345,"/")</f>
        <v>theater</v>
      </c>
      <c r="R345" t="str">
        <v>plays</v>
      </c>
      <c r="S345" s="6">
        <f t="shared" si="27"/>
        <v>41597.25</v>
      </c>
      <c r="T345" s="7">
        <f t="shared" si="28"/>
        <v>41650.25</v>
      </c>
      <c r="U345">
        <f t="shared" si="29"/>
        <v>2013</v>
      </c>
    </row>
    <row r="346" spans="1:21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5"/>
        <v>41.983299595141702</v>
      </c>
      <c r="P346" s="13">
        <f t="shared" si="26"/>
        <v>99.950602409638549</v>
      </c>
      <c r="Q346" t="str" cm="1">
        <f t="array" ref="Q346:R346">_xlfn.TEXTSPLIT(N346,"/")</f>
        <v>games</v>
      </c>
      <c r="R346" t="str">
        <v>video games</v>
      </c>
      <c r="S346" s="6">
        <f t="shared" si="27"/>
        <v>43122.25</v>
      </c>
      <c r="T346" s="7">
        <f t="shared" si="28"/>
        <v>43162.25</v>
      </c>
      <c r="U346">
        <f t="shared" si="29"/>
        <v>2018</v>
      </c>
    </row>
    <row r="347" spans="1:21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5"/>
        <v>14.69479695431472</v>
      </c>
      <c r="P347" s="13">
        <f t="shared" si="26"/>
        <v>69.966767371601208</v>
      </c>
      <c r="Q347" t="str" cm="1">
        <f t="array" ref="Q347:R347">_xlfn.TEXTSPLIT(N347,"/")</f>
        <v>film &amp; video</v>
      </c>
      <c r="R347" t="str">
        <v>drama</v>
      </c>
      <c r="S347" s="6">
        <f t="shared" si="27"/>
        <v>42194.208333333328</v>
      </c>
      <c r="T347" s="7">
        <f t="shared" si="28"/>
        <v>42195.208333333328</v>
      </c>
      <c r="U347">
        <f t="shared" si="29"/>
        <v>2015</v>
      </c>
    </row>
    <row r="348" spans="1:21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5"/>
        <v>34.475000000000001</v>
      </c>
      <c r="P348" s="13">
        <f t="shared" si="26"/>
        <v>110.32</v>
      </c>
      <c r="Q348" t="str" cm="1">
        <f t="array" ref="Q348:R348">_xlfn.TEXTSPLIT(N348,"/")</f>
        <v>music</v>
      </c>
      <c r="R348" t="str">
        <v>indie rock</v>
      </c>
      <c r="S348" s="6">
        <f t="shared" si="27"/>
        <v>42971.208333333328</v>
      </c>
      <c r="T348" s="7">
        <f t="shared" si="28"/>
        <v>43026.208333333328</v>
      </c>
      <c r="U348">
        <f t="shared" si="29"/>
        <v>2017</v>
      </c>
    </row>
    <row r="349" spans="1:21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5"/>
        <v>1400.7777777777778</v>
      </c>
      <c r="P349" s="13">
        <f t="shared" si="26"/>
        <v>66.005235602094245</v>
      </c>
      <c r="Q349" t="str" cm="1">
        <f t="array" ref="Q349:R349">_xlfn.TEXTSPLIT(N349,"/")</f>
        <v>technology</v>
      </c>
      <c r="R349" t="str">
        <v>web</v>
      </c>
      <c r="S349" s="6">
        <f t="shared" si="27"/>
        <v>42046.25</v>
      </c>
      <c r="T349" s="7">
        <f t="shared" si="28"/>
        <v>42070.25</v>
      </c>
      <c r="U349">
        <f t="shared" si="29"/>
        <v>2015</v>
      </c>
    </row>
    <row r="350" spans="1:21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5"/>
        <v>71.770351758793964</v>
      </c>
      <c r="P350" s="13">
        <f t="shared" si="26"/>
        <v>41.005742176284812</v>
      </c>
      <c r="Q350" t="str" cm="1">
        <f t="array" ref="Q350:R350">_xlfn.TEXTSPLIT(N350,"/")</f>
        <v>food</v>
      </c>
      <c r="R350" t="str">
        <v>food trucks</v>
      </c>
      <c r="S350" s="6">
        <f t="shared" si="27"/>
        <v>42782.25</v>
      </c>
      <c r="T350" s="7">
        <f t="shared" si="28"/>
        <v>42795.25</v>
      </c>
      <c r="U350">
        <f t="shared" si="29"/>
        <v>2017</v>
      </c>
    </row>
    <row r="351" spans="1:21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5"/>
        <v>53.074115044247783</v>
      </c>
      <c r="P351" s="13">
        <f t="shared" si="26"/>
        <v>103.96316359696641</v>
      </c>
      <c r="Q351" t="str" cm="1">
        <f t="array" ref="Q351:R351">_xlfn.TEXTSPLIT(N351,"/")</f>
        <v>theater</v>
      </c>
      <c r="R351" t="str">
        <v>plays</v>
      </c>
      <c r="S351" s="6">
        <f t="shared" si="27"/>
        <v>42930.208333333328</v>
      </c>
      <c r="T351" s="7">
        <f t="shared" si="28"/>
        <v>42960.208333333328</v>
      </c>
      <c r="U351">
        <f t="shared" si="29"/>
        <v>2017</v>
      </c>
    </row>
    <row r="352" spans="1:21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5"/>
        <v>5</v>
      </c>
      <c r="P352" s="13">
        <f t="shared" si="26"/>
        <v>5</v>
      </c>
      <c r="Q352" t="str" cm="1">
        <f t="array" ref="Q352:R352">_xlfn.TEXTSPLIT(N352,"/")</f>
        <v>music</v>
      </c>
      <c r="R352" t="str">
        <v>jazz</v>
      </c>
      <c r="S352" s="6">
        <f t="shared" si="27"/>
        <v>42144.208333333328</v>
      </c>
      <c r="T352" s="7">
        <f t="shared" si="28"/>
        <v>42162.208333333328</v>
      </c>
      <c r="U352">
        <f t="shared" si="29"/>
        <v>2015</v>
      </c>
    </row>
    <row r="353" spans="1:21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5"/>
        <v>127.70715249662618</v>
      </c>
      <c r="P353" s="13">
        <f t="shared" si="26"/>
        <v>47.009935419771487</v>
      </c>
      <c r="Q353" t="str" cm="1">
        <f t="array" ref="Q353:R353">_xlfn.TEXTSPLIT(N353,"/")</f>
        <v>music</v>
      </c>
      <c r="R353" t="str">
        <v>rock</v>
      </c>
      <c r="S353" s="6">
        <f t="shared" si="27"/>
        <v>42240.208333333328</v>
      </c>
      <c r="T353" s="7">
        <f t="shared" si="28"/>
        <v>42254.208333333328</v>
      </c>
      <c r="U353">
        <f t="shared" si="29"/>
        <v>2015</v>
      </c>
    </row>
    <row r="354" spans="1:21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5"/>
        <v>34.892857142857139</v>
      </c>
      <c r="P354" s="13">
        <f t="shared" si="26"/>
        <v>29.606060606060606</v>
      </c>
      <c r="Q354" t="str" cm="1">
        <f t="array" ref="Q354:R354">_xlfn.TEXTSPLIT(N354,"/")</f>
        <v>theater</v>
      </c>
      <c r="R354" t="str">
        <v>plays</v>
      </c>
      <c r="S354" s="6">
        <f t="shared" si="27"/>
        <v>42315.25</v>
      </c>
      <c r="T354" s="7">
        <f t="shared" si="28"/>
        <v>42323.25</v>
      </c>
      <c r="U354">
        <f t="shared" si="29"/>
        <v>2015</v>
      </c>
    </row>
    <row r="355" spans="1:21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5"/>
        <v>410.59821428571428</v>
      </c>
      <c r="P355" s="13">
        <f t="shared" si="26"/>
        <v>81.010569583088667</v>
      </c>
      <c r="Q355" t="str" cm="1">
        <f t="array" ref="Q355:R355">_xlfn.TEXTSPLIT(N355,"/")</f>
        <v>theater</v>
      </c>
      <c r="R355" t="str">
        <v>plays</v>
      </c>
      <c r="S355" s="6">
        <f t="shared" si="27"/>
        <v>43651.208333333328</v>
      </c>
      <c r="T355" s="7">
        <f t="shared" si="28"/>
        <v>43652.208333333328</v>
      </c>
      <c r="U355">
        <f t="shared" si="29"/>
        <v>2019</v>
      </c>
    </row>
    <row r="356" spans="1:21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5"/>
        <v>123.73770491803278</v>
      </c>
      <c r="P356" s="13">
        <f t="shared" si="26"/>
        <v>94.35</v>
      </c>
      <c r="Q356" t="str" cm="1">
        <f t="array" ref="Q356:R356">_xlfn.TEXTSPLIT(N356,"/")</f>
        <v>film &amp; video</v>
      </c>
      <c r="R356" t="str">
        <v>documentary</v>
      </c>
      <c r="S356" s="6">
        <f t="shared" si="27"/>
        <v>41520.208333333336</v>
      </c>
      <c r="T356" s="7">
        <f t="shared" si="28"/>
        <v>41527.208333333336</v>
      </c>
      <c r="U356">
        <f t="shared" si="29"/>
        <v>2013</v>
      </c>
    </row>
    <row r="357" spans="1:21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5"/>
        <v>58.973684210526315</v>
      </c>
      <c r="P357" s="13">
        <f t="shared" si="26"/>
        <v>26.058139534883722</v>
      </c>
      <c r="Q357" t="str" cm="1">
        <f t="array" ref="Q357:R357">_xlfn.TEXTSPLIT(N357,"/")</f>
        <v>technology</v>
      </c>
      <c r="R357" t="str">
        <v>wearables</v>
      </c>
      <c r="S357" s="6">
        <f t="shared" si="27"/>
        <v>42757.25</v>
      </c>
      <c r="T357" s="7">
        <f t="shared" si="28"/>
        <v>42797.25</v>
      </c>
      <c r="U357">
        <f t="shared" si="29"/>
        <v>2017</v>
      </c>
    </row>
    <row r="358" spans="1:21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5"/>
        <v>36.892473118279568</v>
      </c>
      <c r="P358" s="13">
        <f t="shared" si="26"/>
        <v>85.775000000000006</v>
      </c>
      <c r="Q358" t="str" cm="1">
        <f t="array" ref="Q358:R358">_xlfn.TEXTSPLIT(N358,"/")</f>
        <v>theater</v>
      </c>
      <c r="R358" t="str">
        <v>plays</v>
      </c>
      <c r="S358" s="6">
        <f t="shared" si="27"/>
        <v>40922.25</v>
      </c>
      <c r="T358" s="7">
        <f t="shared" si="28"/>
        <v>40931.25</v>
      </c>
      <c r="U358">
        <f t="shared" si="29"/>
        <v>2012</v>
      </c>
    </row>
    <row r="359" spans="1:21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5"/>
        <v>184.91304347826087</v>
      </c>
      <c r="P359" s="13">
        <f t="shared" si="26"/>
        <v>103.73170731707317</v>
      </c>
      <c r="Q359" t="str" cm="1">
        <f t="array" ref="Q359:R359">_xlfn.TEXTSPLIT(N359,"/")</f>
        <v>games</v>
      </c>
      <c r="R359" t="str">
        <v>video games</v>
      </c>
      <c r="S359" s="6">
        <f t="shared" si="27"/>
        <v>42250.208333333328</v>
      </c>
      <c r="T359" s="7">
        <f t="shared" si="28"/>
        <v>42275.208333333328</v>
      </c>
      <c r="U359">
        <f t="shared" si="29"/>
        <v>2015</v>
      </c>
    </row>
    <row r="360" spans="1:21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5"/>
        <v>11.814432989690722</v>
      </c>
      <c r="P360" s="13">
        <f t="shared" si="26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6">
        <f t="shared" si="27"/>
        <v>43322.208333333328</v>
      </c>
      <c r="T360" s="7">
        <f t="shared" si="28"/>
        <v>43325.208333333328</v>
      </c>
      <c r="U360">
        <f t="shared" si="29"/>
        <v>2018</v>
      </c>
    </row>
    <row r="361" spans="1:21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5"/>
        <v>298.7</v>
      </c>
      <c r="P361" s="13">
        <f t="shared" si="26"/>
        <v>63.893048128342244</v>
      </c>
      <c r="Q361" t="str" cm="1">
        <f t="array" ref="Q361:R361">_xlfn.TEXTSPLIT(N361,"/")</f>
        <v>film &amp; video</v>
      </c>
      <c r="R361" t="str">
        <v>animation</v>
      </c>
      <c r="S361" s="6">
        <f t="shared" si="27"/>
        <v>40782.208333333336</v>
      </c>
      <c r="T361" s="7">
        <f t="shared" si="28"/>
        <v>40789.208333333336</v>
      </c>
      <c r="U361">
        <f t="shared" si="29"/>
        <v>2011</v>
      </c>
    </row>
    <row r="362" spans="1:21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5"/>
        <v>226.35175879396985</v>
      </c>
      <c r="P362" s="13">
        <f t="shared" si="26"/>
        <v>47.002434782608695</v>
      </c>
      <c r="Q362" t="str" cm="1">
        <f t="array" ref="Q362:R362">_xlfn.TEXTSPLIT(N362,"/")</f>
        <v>theater</v>
      </c>
      <c r="R362" t="str">
        <v>plays</v>
      </c>
      <c r="S362" s="6">
        <f t="shared" si="27"/>
        <v>40544.25</v>
      </c>
      <c r="T362" s="7">
        <f t="shared" si="28"/>
        <v>40558.25</v>
      </c>
      <c r="U362">
        <f t="shared" si="29"/>
        <v>2011</v>
      </c>
    </row>
    <row r="363" spans="1:21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5"/>
        <v>173.56363636363636</v>
      </c>
      <c r="P363" s="13">
        <f t="shared" si="26"/>
        <v>108.47727272727273</v>
      </c>
      <c r="Q363" t="str" cm="1">
        <f t="array" ref="Q363:R363">_xlfn.TEXTSPLIT(N363,"/")</f>
        <v>theater</v>
      </c>
      <c r="R363" t="str">
        <v>plays</v>
      </c>
      <c r="S363" s="6">
        <f t="shared" si="27"/>
        <v>43015.208333333328</v>
      </c>
      <c r="T363" s="7">
        <f t="shared" si="28"/>
        <v>43039.208333333328</v>
      </c>
      <c r="U363">
        <f t="shared" si="29"/>
        <v>2017</v>
      </c>
    </row>
    <row r="364" spans="1:21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5"/>
        <v>371.75675675675677</v>
      </c>
      <c r="P364" s="13">
        <f t="shared" si="26"/>
        <v>72.015706806282722</v>
      </c>
      <c r="Q364" t="str" cm="1">
        <f t="array" ref="Q364:R364">_xlfn.TEXTSPLIT(N364,"/")</f>
        <v>music</v>
      </c>
      <c r="R364" t="str">
        <v>rock</v>
      </c>
      <c r="S364" s="6">
        <f t="shared" si="27"/>
        <v>40570.25</v>
      </c>
      <c r="T364" s="7">
        <f t="shared" si="28"/>
        <v>40608.25</v>
      </c>
      <c r="U364">
        <f t="shared" si="29"/>
        <v>2011</v>
      </c>
    </row>
    <row r="365" spans="1:21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5"/>
        <v>160.19230769230771</v>
      </c>
      <c r="P365" s="13">
        <f t="shared" si="26"/>
        <v>59.928057553956833</v>
      </c>
      <c r="Q365" t="str" cm="1">
        <f t="array" ref="Q365:R365">_xlfn.TEXTSPLIT(N365,"/")</f>
        <v>music</v>
      </c>
      <c r="R365" t="str">
        <v>rock</v>
      </c>
      <c r="S365" s="6">
        <f t="shared" si="27"/>
        <v>40904.25</v>
      </c>
      <c r="T365" s="7">
        <f t="shared" si="28"/>
        <v>40905.25</v>
      </c>
      <c r="U365">
        <f t="shared" si="29"/>
        <v>2011</v>
      </c>
    </row>
    <row r="366" spans="1:21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5"/>
        <v>1616.3333333333335</v>
      </c>
      <c r="P366" s="13">
        <f t="shared" si="26"/>
        <v>78.209677419354833</v>
      </c>
      <c r="Q366" t="str" cm="1">
        <f t="array" ref="Q366:R366">_xlfn.TEXTSPLIT(N366,"/")</f>
        <v>music</v>
      </c>
      <c r="R366" t="str">
        <v>indie rock</v>
      </c>
      <c r="S366" s="6">
        <f t="shared" si="27"/>
        <v>43164.25</v>
      </c>
      <c r="T366" s="7">
        <f t="shared" si="28"/>
        <v>43194.208333333328</v>
      </c>
      <c r="U366">
        <f t="shared" si="29"/>
        <v>2018</v>
      </c>
    </row>
    <row r="367" spans="1:21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5"/>
        <v>733.4375</v>
      </c>
      <c r="P367" s="13">
        <f t="shared" si="26"/>
        <v>104.77678571428571</v>
      </c>
      <c r="Q367" t="str" cm="1">
        <f t="array" ref="Q367:R367">_xlfn.TEXTSPLIT(N367,"/")</f>
        <v>theater</v>
      </c>
      <c r="R367" t="str">
        <v>plays</v>
      </c>
      <c r="S367" s="6">
        <f t="shared" si="27"/>
        <v>42733.25</v>
      </c>
      <c r="T367" s="7">
        <f t="shared" si="28"/>
        <v>42760.25</v>
      </c>
      <c r="U367">
        <f t="shared" si="29"/>
        <v>2016</v>
      </c>
    </row>
    <row r="368" spans="1:21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5"/>
        <v>592.11111111111109</v>
      </c>
      <c r="P368" s="13">
        <f t="shared" si="26"/>
        <v>105.52475247524752</v>
      </c>
      <c r="Q368" t="str" cm="1">
        <f t="array" ref="Q368:R368">_xlfn.TEXTSPLIT(N368,"/")</f>
        <v>theater</v>
      </c>
      <c r="R368" t="str">
        <v>plays</v>
      </c>
      <c r="S368" s="6">
        <f t="shared" si="27"/>
        <v>40546.25</v>
      </c>
      <c r="T368" s="7">
        <f t="shared" si="28"/>
        <v>40547.25</v>
      </c>
      <c r="U368">
        <f t="shared" si="29"/>
        <v>2011</v>
      </c>
    </row>
    <row r="369" spans="1:21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5"/>
        <v>18.888888888888889</v>
      </c>
      <c r="P369" s="13">
        <f t="shared" si="26"/>
        <v>24.933333333333334</v>
      </c>
      <c r="Q369" t="str" cm="1">
        <f t="array" ref="Q369:R369">_xlfn.TEXTSPLIT(N369,"/")</f>
        <v>theater</v>
      </c>
      <c r="R369" t="str">
        <v>plays</v>
      </c>
      <c r="S369" s="6">
        <f t="shared" si="27"/>
        <v>41930.208333333336</v>
      </c>
      <c r="T369" s="7">
        <f t="shared" si="28"/>
        <v>41954.25</v>
      </c>
      <c r="U369">
        <f t="shared" si="29"/>
        <v>2014</v>
      </c>
    </row>
    <row r="370" spans="1:21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5"/>
        <v>276.80769230769232</v>
      </c>
      <c r="P370" s="13">
        <f t="shared" si="26"/>
        <v>69.873786407766985</v>
      </c>
      <c r="Q370" t="str" cm="1">
        <f t="array" ref="Q370:R370">_xlfn.TEXTSPLIT(N370,"/")</f>
        <v>film &amp; video</v>
      </c>
      <c r="R370" t="str">
        <v>documentary</v>
      </c>
      <c r="S370" s="6">
        <f t="shared" si="27"/>
        <v>40464.208333333336</v>
      </c>
      <c r="T370" s="7">
        <f t="shared" si="28"/>
        <v>40487.208333333336</v>
      </c>
      <c r="U370">
        <f t="shared" si="29"/>
        <v>2010</v>
      </c>
    </row>
    <row r="371" spans="1:21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5"/>
        <v>273.01851851851848</v>
      </c>
      <c r="P371" s="13">
        <f t="shared" si="26"/>
        <v>95.733766233766232</v>
      </c>
      <c r="Q371" t="str" cm="1">
        <f t="array" ref="Q371:R371">_xlfn.TEXTSPLIT(N371,"/")</f>
        <v>film &amp; video</v>
      </c>
      <c r="R371" t="str">
        <v>television</v>
      </c>
      <c r="S371" s="6">
        <f t="shared" si="27"/>
        <v>41308.25</v>
      </c>
      <c r="T371" s="7">
        <f t="shared" si="28"/>
        <v>41347.208333333336</v>
      </c>
      <c r="U371">
        <f t="shared" si="29"/>
        <v>2013</v>
      </c>
    </row>
    <row r="372" spans="1:21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5"/>
        <v>159.36331255565449</v>
      </c>
      <c r="P372" s="13">
        <f t="shared" si="26"/>
        <v>29.997485752598056</v>
      </c>
      <c r="Q372" t="str" cm="1">
        <f t="array" ref="Q372:R372">_xlfn.TEXTSPLIT(N372,"/")</f>
        <v>theater</v>
      </c>
      <c r="R372" t="str">
        <v>plays</v>
      </c>
      <c r="S372" s="6">
        <f t="shared" si="27"/>
        <v>43570.208333333328</v>
      </c>
      <c r="T372" s="7">
        <f t="shared" si="28"/>
        <v>43576.208333333328</v>
      </c>
      <c r="U372">
        <f t="shared" si="29"/>
        <v>2019</v>
      </c>
    </row>
    <row r="373" spans="1:21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5"/>
        <v>67.869978858350947</v>
      </c>
      <c r="P373" s="13">
        <f t="shared" si="26"/>
        <v>59.011948529411768</v>
      </c>
      <c r="Q373" t="str" cm="1">
        <f t="array" ref="Q373:R373">_xlfn.TEXTSPLIT(N373,"/")</f>
        <v>theater</v>
      </c>
      <c r="R373" t="str">
        <v>plays</v>
      </c>
      <c r="S373" s="6">
        <f t="shared" si="27"/>
        <v>42043.25</v>
      </c>
      <c r="T373" s="7">
        <f t="shared" si="28"/>
        <v>42094.208333333328</v>
      </c>
      <c r="U373">
        <f t="shared" si="29"/>
        <v>2015</v>
      </c>
    </row>
    <row r="374" spans="1:21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5"/>
        <v>1591.5555555555554</v>
      </c>
      <c r="P374" s="13">
        <f t="shared" si="26"/>
        <v>84.757396449704146</v>
      </c>
      <c r="Q374" t="str" cm="1">
        <f t="array" ref="Q374:R374">_xlfn.TEXTSPLIT(N374,"/")</f>
        <v>film &amp; video</v>
      </c>
      <c r="R374" t="str">
        <v>documentary</v>
      </c>
      <c r="S374" s="6">
        <f t="shared" si="27"/>
        <v>42012.25</v>
      </c>
      <c r="T374" s="7">
        <f t="shared" si="28"/>
        <v>42032.25</v>
      </c>
      <c r="U374">
        <f t="shared" si="29"/>
        <v>2015</v>
      </c>
    </row>
    <row r="375" spans="1:21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5"/>
        <v>730.18222222222221</v>
      </c>
      <c r="P375" s="13">
        <f t="shared" si="26"/>
        <v>78.010921177587846</v>
      </c>
      <c r="Q375" t="str" cm="1">
        <f t="array" ref="Q375:R375">_xlfn.TEXTSPLIT(N375,"/")</f>
        <v>theater</v>
      </c>
      <c r="R375" t="str">
        <v>plays</v>
      </c>
      <c r="S375" s="6">
        <f t="shared" si="27"/>
        <v>42964.208333333328</v>
      </c>
      <c r="T375" s="7">
        <f t="shared" si="28"/>
        <v>42972.208333333328</v>
      </c>
      <c r="U375">
        <f t="shared" si="29"/>
        <v>2017</v>
      </c>
    </row>
    <row r="376" spans="1:21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5"/>
        <v>13.185782556750297</v>
      </c>
      <c r="P376" s="13">
        <f t="shared" si="26"/>
        <v>50.05215419501134</v>
      </c>
      <c r="Q376" t="str" cm="1">
        <f t="array" ref="Q376:R376">_xlfn.TEXTSPLIT(N376,"/")</f>
        <v>film &amp; video</v>
      </c>
      <c r="R376" t="str">
        <v>documentary</v>
      </c>
      <c r="S376" s="6">
        <f t="shared" si="27"/>
        <v>43476.25</v>
      </c>
      <c r="T376" s="7">
        <f t="shared" si="28"/>
        <v>43481.25</v>
      </c>
      <c r="U376">
        <f t="shared" si="29"/>
        <v>2019</v>
      </c>
    </row>
    <row r="377" spans="1:21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5"/>
        <v>54.777777777777779</v>
      </c>
      <c r="P377" s="13">
        <f t="shared" si="26"/>
        <v>59.16</v>
      </c>
      <c r="Q377" t="str" cm="1">
        <f t="array" ref="Q377:R377">_xlfn.TEXTSPLIT(N377,"/")</f>
        <v>music</v>
      </c>
      <c r="R377" t="str">
        <v>indie rock</v>
      </c>
      <c r="S377" s="6">
        <f t="shared" si="27"/>
        <v>42293.208333333328</v>
      </c>
      <c r="T377" s="7">
        <f t="shared" si="28"/>
        <v>42350.25</v>
      </c>
      <c r="U377">
        <f t="shared" si="29"/>
        <v>2015</v>
      </c>
    </row>
    <row r="378" spans="1:21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5"/>
        <v>361.02941176470591</v>
      </c>
      <c r="P378" s="13">
        <f t="shared" si="26"/>
        <v>93.702290076335885</v>
      </c>
      <c r="Q378" t="str" cm="1">
        <f t="array" ref="Q378:R378">_xlfn.TEXTSPLIT(N378,"/")</f>
        <v>music</v>
      </c>
      <c r="R378" t="str">
        <v>rock</v>
      </c>
      <c r="S378" s="6">
        <f t="shared" si="27"/>
        <v>41826.208333333336</v>
      </c>
      <c r="T378" s="7">
        <f t="shared" si="28"/>
        <v>41832.208333333336</v>
      </c>
      <c r="U378">
        <f t="shared" si="29"/>
        <v>2014</v>
      </c>
    </row>
    <row r="379" spans="1:21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5"/>
        <v>10.257545271629779</v>
      </c>
      <c r="P379" s="13">
        <f t="shared" si="26"/>
        <v>40.14173228346457</v>
      </c>
      <c r="Q379" t="str" cm="1">
        <f t="array" ref="Q379:R379">_xlfn.TEXTSPLIT(N379,"/")</f>
        <v>theater</v>
      </c>
      <c r="R379" t="str">
        <v>plays</v>
      </c>
      <c r="S379" s="6">
        <f t="shared" si="27"/>
        <v>43760.208333333328</v>
      </c>
      <c r="T379" s="7">
        <f t="shared" si="28"/>
        <v>43774.25</v>
      </c>
      <c r="U379">
        <f t="shared" si="29"/>
        <v>2019</v>
      </c>
    </row>
    <row r="380" spans="1:21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5"/>
        <v>13.962962962962964</v>
      </c>
      <c r="P380" s="13">
        <f t="shared" si="26"/>
        <v>70.090140845070422</v>
      </c>
      <c r="Q380" t="str" cm="1">
        <f t="array" ref="Q380:R380">_xlfn.TEXTSPLIT(N380,"/")</f>
        <v>film &amp; video</v>
      </c>
      <c r="R380" t="str">
        <v>documentary</v>
      </c>
      <c r="S380" s="6">
        <f t="shared" si="27"/>
        <v>43241.208333333328</v>
      </c>
      <c r="T380" s="7">
        <f t="shared" si="28"/>
        <v>43279.208333333328</v>
      </c>
      <c r="U380">
        <f t="shared" si="29"/>
        <v>2018</v>
      </c>
    </row>
    <row r="381" spans="1:21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5"/>
        <v>40.444444444444443</v>
      </c>
      <c r="P381" s="13">
        <f t="shared" si="26"/>
        <v>66.181818181818187</v>
      </c>
      <c r="Q381" t="str" cm="1">
        <f t="array" ref="Q381:R381">_xlfn.TEXTSPLIT(N381,"/")</f>
        <v>theater</v>
      </c>
      <c r="R381" t="str">
        <v>plays</v>
      </c>
      <c r="S381" s="6">
        <f t="shared" si="27"/>
        <v>40843.208333333336</v>
      </c>
      <c r="T381" s="7">
        <f t="shared" si="28"/>
        <v>40857.25</v>
      </c>
      <c r="U381">
        <f t="shared" si="29"/>
        <v>2011</v>
      </c>
    </row>
    <row r="382" spans="1:21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5"/>
        <v>160.32</v>
      </c>
      <c r="P382" s="13">
        <f t="shared" si="26"/>
        <v>47.714285714285715</v>
      </c>
      <c r="Q382" t="str" cm="1">
        <f t="array" ref="Q382:R382">_xlfn.TEXTSPLIT(N382,"/")</f>
        <v>theater</v>
      </c>
      <c r="R382" t="str">
        <v>plays</v>
      </c>
      <c r="S382" s="6">
        <f t="shared" si="27"/>
        <v>41448.208333333336</v>
      </c>
      <c r="T382" s="7">
        <f t="shared" si="28"/>
        <v>41453.208333333336</v>
      </c>
      <c r="U382">
        <f t="shared" si="29"/>
        <v>2013</v>
      </c>
    </row>
    <row r="383" spans="1:21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5"/>
        <v>183.9433962264151</v>
      </c>
      <c r="P383" s="13">
        <f t="shared" si="26"/>
        <v>62.896774193548389</v>
      </c>
      <c r="Q383" t="str" cm="1">
        <f t="array" ref="Q383:R383">_xlfn.TEXTSPLIT(N383,"/")</f>
        <v>theater</v>
      </c>
      <c r="R383" t="str">
        <v>plays</v>
      </c>
      <c r="S383" s="6">
        <f t="shared" si="27"/>
        <v>42163.208333333328</v>
      </c>
      <c r="T383" s="7">
        <f t="shared" si="28"/>
        <v>42209.208333333328</v>
      </c>
      <c r="U383">
        <f t="shared" si="29"/>
        <v>2015</v>
      </c>
    </row>
    <row r="384" spans="1:21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5"/>
        <v>63.769230769230766</v>
      </c>
      <c r="P384" s="13">
        <f t="shared" si="26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6">
        <f t="shared" si="27"/>
        <v>43024.208333333328</v>
      </c>
      <c r="T384" s="7">
        <f t="shared" si="28"/>
        <v>43043.208333333328</v>
      </c>
      <c r="U384">
        <f t="shared" si="29"/>
        <v>2017</v>
      </c>
    </row>
    <row r="385" spans="1:21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5"/>
        <v>225.38095238095238</v>
      </c>
      <c r="P385" s="13">
        <f t="shared" si="26"/>
        <v>75.126984126984127</v>
      </c>
      <c r="Q385" t="str" cm="1">
        <f t="array" ref="Q385:R385">_xlfn.TEXTSPLIT(N385,"/")</f>
        <v>food</v>
      </c>
      <c r="R385" t="str">
        <v>food trucks</v>
      </c>
      <c r="S385" s="6">
        <f t="shared" si="27"/>
        <v>43509.25</v>
      </c>
      <c r="T385" s="7">
        <f t="shared" si="28"/>
        <v>43515.25</v>
      </c>
      <c r="U385">
        <f t="shared" si="29"/>
        <v>2019</v>
      </c>
    </row>
    <row r="386" spans="1:21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5"/>
        <v>172.00961538461539</v>
      </c>
      <c r="P386" s="13">
        <f t="shared" si="26"/>
        <v>41.004167534903104</v>
      </c>
      <c r="Q386" t="str" cm="1">
        <f t="array" ref="Q386:R386">_xlfn.TEXTSPLIT(N386,"/")</f>
        <v>film &amp; video</v>
      </c>
      <c r="R386" t="str">
        <v>documentary</v>
      </c>
      <c r="S386" s="6">
        <f t="shared" si="27"/>
        <v>42776.25</v>
      </c>
      <c r="T386" s="7">
        <f t="shared" si="28"/>
        <v>42803.25</v>
      </c>
      <c r="U386">
        <f t="shared" si="29"/>
        <v>2017</v>
      </c>
    </row>
    <row r="387" spans="1:21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30">(E387/D387)*100</f>
        <v>146.16709511568124</v>
      </c>
      <c r="P387" s="13">
        <f t="shared" ref="P387:P450" si="31">E387/G387</f>
        <v>50.007915567282325</v>
      </c>
      <c r="Q387" t="str" cm="1">
        <f t="array" ref="Q387:R387">_xlfn.TEXTSPLIT(N387,"/")</f>
        <v>publishing</v>
      </c>
      <c r="R387" t="str">
        <v>nonfiction</v>
      </c>
      <c r="S387" s="6">
        <f t="shared" ref="S387:S450" si="32">(((J387/60)/60)/24)+DATE(1970,1,1)</f>
        <v>43553.208333333328</v>
      </c>
      <c r="T387" s="7">
        <f t="shared" ref="T387:T450" si="33">(((K387/60)/60)/24)+DATE(1970,1,1)</f>
        <v>43585.208333333328</v>
      </c>
      <c r="U387">
        <f t="shared" ref="U387:U450" si="34">YEAR(S387)</f>
        <v>2019</v>
      </c>
    </row>
    <row r="388" spans="1:21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30"/>
        <v>76.42361623616236</v>
      </c>
      <c r="P388" s="13">
        <f t="shared" si="31"/>
        <v>96.960674157303373</v>
      </c>
      <c r="Q388" t="str" cm="1">
        <f t="array" ref="Q388:R388">_xlfn.TEXTSPLIT(N388,"/")</f>
        <v>theater</v>
      </c>
      <c r="R388" t="str">
        <v>plays</v>
      </c>
      <c r="S388" s="6">
        <f t="shared" si="32"/>
        <v>40355.208333333336</v>
      </c>
      <c r="T388" s="7">
        <f t="shared" si="33"/>
        <v>40367.208333333336</v>
      </c>
      <c r="U388">
        <f t="shared" si="34"/>
        <v>2010</v>
      </c>
    </row>
    <row r="389" spans="1:21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30"/>
        <v>39.261467889908261</v>
      </c>
      <c r="P389" s="13">
        <f t="shared" si="31"/>
        <v>100.93160377358491</v>
      </c>
      <c r="Q389" t="str" cm="1">
        <f t="array" ref="Q389:R389">_xlfn.TEXTSPLIT(N389,"/")</f>
        <v>technology</v>
      </c>
      <c r="R389" t="str">
        <v>wearables</v>
      </c>
      <c r="S389" s="6">
        <f t="shared" si="32"/>
        <v>41072.208333333336</v>
      </c>
      <c r="T389" s="7">
        <f t="shared" si="33"/>
        <v>41077.208333333336</v>
      </c>
      <c r="U389">
        <f t="shared" si="34"/>
        <v>2012</v>
      </c>
    </row>
    <row r="390" spans="1:21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30"/>
        <v>11.270034843205574</v>
      </c>
      <c r="P390" s="13">
        <f t="shared" si="31"/>
        <v>89.227586206896547</v>
      </c>
      <c r="Q390" t="str" cm="1">
        <f t="array" ref="Q390:R390">_xlfn.TEXTSPLIT(N390,"/")</f>
        <v>music</v>
      </c>
      <c r="R390" t="str">
        <v>indie rock</v>
      </c>
      <c r="S390" s="6">
        <f t="shared" si="32"/>
        <v>40912.25</v>
      </c>
      <c r="T390" s="7">
        <f t="shared" si="33"/>
        <v>40914.25</v>
      </c>
      <c r="U390">
        <f t="shared" si="34"/>
        <v>2012</v>
      </c>
    </row>
    <row r="391" spans="1:21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30"/>
        <v>122.11084337349398</v>
      </c>
      <c r="P391" s="13">
        <f t="shared" si="31"/>
        <v>87.979166666666671</v>
      </c>
      <c r="Q391" t="str" cm="1">
        <f t="array" ref="Q391:R391">_xlfn.TEXTSPLIT(N391,"/")</f>
        <v>theater</v>
      </c>
      <c r="R391" t="str">
        <v>plays</v>
      </c>
      <c r="S391" s="6">
        <f t="shared" si="32"/>
        <v>40479.208333333336</v>
      </c>
      <c r="T391" s="7">
        <f t="shared" si="33"/>
        <v>40506.25</v>
      </c>
      <c r="U391">
        <f t="shared" si="34"/>
        <v>2010</v>
      </c>
    </row>
    <row r="392" spans="1:21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30"/>
        <v>186.54166666666669</v>
      </c>
      <c r="P392" s="13">
        <f t="shared" si="31"/>
        <v>89.54</v>
      </c>
      <c r="Q392" t="str" cm="1">
        <f t="array" ref="Q392:R392">_xlfn.TEXTSPLIT(N392,"/")</f>
        <v>photography</v>
      </c>
      <c r="R392" t="str">
        <v>photography books</v>
      </c>
      <c r="S392" s="6">
        <f t="shared" si="32"/>
        <v>41530.208333333336</v>
      </c>
      <c r="T392" s="7">
        <f t="shared" si="33"/>
        <v>41545.208333333336</v>
      </c>
      <c r="U392">
        <f t="shared" si="34"/>
        <v>2013</v>
      </c>
    </row>
    <row r="393" spans="1:21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30"/>
        <v>7.2731788079470201</v>
      </c>
      <c r="P393" s="13">
        <f t="shared" si="31"/>
        <v>29.09271523178808</v>
      </c>
      <c r="Q393" t="str" cm="1">
        <f t="array" ref="Q393:R393">_xlfn.TEXTSPLIT(N393,"/")</f>
        <v>publishing</v>
      </c>
      <c r="R393" t="str">
        <v>nonfiction</v>
      </c>
      <c r="S393" s="6">
        <f t="shared" si="32"/>
        <v>41653.25</v>
      </c>
      <c r="T393" s="7">
        <f t="shared" si="33"/>
        <v>41655.25</v>
      </c>
      <c r="U393">
        <f t="shared" si="34"/>
        <v>2014</v>
      </c>
    </row>
    <row r="394" spans="1:21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30"/>
        <v>65.642371234207957</v>
      </c>
      <c r="P394" s="13">
        <f t="shared" si="31"/>
        <v>42.006218905472636</v>
      </c>
      <c r="Q394" t="str" cm="1">
        <f t="array" ref="Q394:R394">_xlfn.TEXTSPLIT(N394,"/")</f>
        <v>technology</v>
      </c>
      <c r="R394" t="str">
        <v>wearables</v>
      </c>
      <c r="S394" s="6">
        <f t="shared" si="32"/>
        <v>40549.25</v>
      </c>
      <c r="T394" s="7">
        <f t="shared" si="33"/>
        <v>40551.25</v>
      </c>
      <c r="U394">
        <f t="shared" si="34"/>
        <v>2011</v>
      </c>
    </row>
    <row r="395" spans="1:21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30"/>
        <v>228.96178343949046</v>
      </c>
      <c r="P395" s="13">
        <f t="shared" si="31"/>
        <v>47.004903563255965</v>
      </c>
      <c r="Q395" t="str" cm="1">
        <f t="array" ref="Q395:R395">_xlfn.TEXTSPLIT(N395,"/")</f>
        <v>music</v>
      </c>
      <c r="R395" t="str">
        <v>jazz</v>
      </c>
      <c r="S395" s="6">
        <f t="shared" si="32"/>
        <v>42933.208333333328</v>
      </c>
      <c r="T395" s="7">
        <f t="shared" si="33"/>
        <v>42934.208333333328</v>
      </c>
      <c r="U395">
        <f t="shared" si="34"/>
        <v>2017</v>
      </c>
    </row>
    <row r="396" spans="1:21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30"/>
        <v>469.37499999999994</v>
      </c>
      <c r="P396" s="13">
        <f t="shared" si="31"/>
        <v>110.44117647058823</v>
      </c>
      <c r="Q396" t="str" cm="1">
        <f t="array" ref="Q396:R396">_xlfn.TEXTSPLIT(N396,"/")</f>
        <v>film &amp; video</v>
      </c>
      <c r="R396" t="str">
        <v>documentary</v>
      </c>
      <c r="S396" s="6">
        <f t="shared" si="32"/>
        <v>41484.208333333336</v>
      </c>
      <c r="T396" s="7">
        <f t="shared" si="33"/>
        <v>41494.208333333336</v>
      </c>
      <c r="U396">
        <f t="shared" si="34"/>
        <v>2013</v>
      </c>
    </row>
    <row r="397" spans="1:21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30"/>
        <v>130.11267605633802</v>
      </c>
      <c r="P397" s="13">
        <f t="shared" si="31"/>
        <v>41.990909090909092</v>
      </c>
      <c r="Q397" t="str" cm="1">
        <f t="array" ref="Q397:R397">_xlfn.TEXTSPLIT(N397,"/")</f>
        <v>theater</v>
      </c>
      <c r="R397" t="str">
        <v>plays</v>
      </c>
      <c r="S397" s="6">
        <f t="shared" si="32"/>
        <v>40885.25</v>
      </c>
      <c r="T397" s="7">
        <f t="shared" si="33"/>
        <v>40886.25</v>
      </c>
      <c r="U397">
        <f t="shared" si="34"/>
        <v>2011</v>
      </c>
    </row>
    <row r="398" spans="1:21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30"/>
        <v>167.05422993492408</v>
      </c>
      <c r="P398" s="13">
        <f t="shared" si="31"/>
        <v>48.012468827930178</v>
      </c>
      <c r="Q398" t="str" cm="1">
        <f t="array" ref="Q398:R398">_xlfn.TEXTSPLIT(N398,"/")</f>
        <v>film &amp; video</v>
      </c>
      <c r="R398" t="str">
        <v>drama</v>
      </c>
      <c r="S398" s="6">
        <f t="shared" si="32"/>
        <v>43378.208333333328</v>
      </c>
      <c r="T398" s="7">
        <f t="shared" si="33"/>
        <v>43386.208333333328</v>
      </c>
      <c r="U398">
        <f t="shared" si="34"/>
        <v>2018</v>
      </c>
    </row>
    <row r="399" spans="1:21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30"/>
        <v>173.8641975308642</v>
      </c>
      <c r="P399" s="13">
        <f t="shared" si="31"/>
        <v>31.019823788546255</v>
      </c>
      <c r="Q399" t="str" cm="1">
        <f t="array" ref="Q399:R399">_xlfn.TEXTSPLIT(N399,"/")</f>
        <v>music</v>
      </c>
      <c r="R399" t="str">
        <v>rock</v>
      </c>
      <c r="S399" s="6">
        <f t="shared" si="32"/>
        <v>41417.208333333336</v>
      </c>
      <c r="T399" s="7">
        <f t="shared" si="33"/>
        <v>41423.208333333336</v>
      </c>
      <c r="U399">
        <f t="shared" si="34"/>
        <v>2013</v>
      </c>
    </row>
    <row r="400" spans="1:21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30"/>
        <v>717.76470588235293</v>
      </c>
      <c r="P400" s="13">
        <f t="shared" si="31"/>
        <v>99.203252032520325</v>
      </c>
      <c r="Q400" t="str" cm="1">
        <f t="array" ref="Q400:R400">_xlfn.TEXTSPLIT(N400,"/")</f>
        <v>film &amp; video</v>
      </c>
      <c r="R400" t="str">
        <v>animation</v>
      </c>
      <c r="S400" s="6">
        <f t="shared" si="32"/>
        <v>43228.208333333328</v>
      </c>
      <c r="T400" s="7">
        <f t="shared" si="33"/>
        <v>43230.208333333328</v>
      </c>
      <c r="U400">
        <f t="shared" si="34"/>
        <v>2018</v>
      </c>
    </row>
    <row r="401" spans="1:21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30"/>
        <v>63.850976361767728</v>
      </c>
      <c r="P401" s="13">
        <f t="shared" si="31"/>
        <v>66.022316684378325</v>
      </c>
      <c r="Q401" t="str" cm="1">
        <f t="array" ref="Q401:R401">_xlfn.TEXTSPLIT(N401,"/")</f>
        <v>music</v>
      </c>
      <c r="R401" t="str">
        <v>indie rock</v>
      </c>
      <c r="S401" s="6">
        <f t="shared" si="32"/>
        <v>40576.25</v>
      </c>
      <c r="T401" s="7">
        <f t="shared" si="33"/>
        <v>40583.25</v>
      </c>
      <c r="U401">
        <f t="shared" si="34"/>
        <v>2011</v>
      </c>
    </row>
    <row r="402" spans="1:21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30"/>
        <v>2</v>
      </c>
      <c r="P402" s="13">
        <f t="shared" si="31"/>
        <v>2</v>
      </c>
      <c r="Q402" t="str" cm="1">
        <f t="array" ref="Q402:R402">_xlfn.TEXTSPLIT(N402,"/")</f>
        <v>photography</v>
      </c>
      <c r="R402" t="str">
        <v>photography books</v>
      </c>
      <c r="S402" s="6">
        <f t="shared" si="32"/>
        <v>41502.208333333336</v>
      </c>
      <c r="T402" s="7">
        <f t="shared" si="33"/>
        <v>41524.208333333336</v>
      </c>
      <c r="U402">
        <f t="shared" si="34"/>
        <v>2013</v>
      </c>
    </row>
    <row r="403" spans="1:21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30"/>
        <v>1530.2222222222222</v>
      </c>
      <c r="P403" s="13">
        <f t="shared" si="31"/>
        <v>46.060200668896321</v>
      </c>
      <c r="Q403" t="str" cm="1">
        <f t="array" ref="Q403:R403">_xlfn.TEXTSPLIT(N403,"/")</f>
        <v>theater</v>
      </c>
      <c r="R403" t="str">
        <v>plays</v>
      </c>
      <c r="S403" s="6">
        <f t="shared" si="32"/>
        <v>43765.208333333328</v>
      </c>
      <c r="T403" s="7">
        <f t="shared" si="33"/>
        <v>43765.208333333328</v>
      </c>
      <c r="U403">
        <f t="shared" si="34"/>
        <v>2019</v>
      </c>
    </row>
    <row r="404" spans="1:21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30"/>
        <v>40.356164383561641</v>
      </c>
      <c r="P404" s="13">
        <f t="shared" si="31"/>
        <v>73.650000000000006</v>
      </c>
      <c r="Q404" t="str" cm="1">
        <f t="array" ref="Q404:R404">_xlfn.TEXTSPLIT(N404,"/")</f>
        <v>film &amp; video</v>
      </c>
      <c r="R404" t="str">
        <v>shorts</v>
      </c>
      <c r="S404" s="6">
        <f t="shared" si="32"/>
        <v>40914.25</v>
      </c>
      <c r="T404" s="7">
        <f t="shared" si="33"/>
        <v>40961.25</v>
      </c>
      <c r="U404">
        <f t="shared" si="34"/>
        <v>2012</v>
      </c>
    </row>
    <row r="405" spans="1:21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30"/>
        <v>86.220633299284984</v>
      </c>
      <c r="P405" s="13">
        <f t="shared" si="31"/>
        <v>55.99336650082919</v>
      </c>
      <c r="Q405" t="str" cm="1">
        <f t="array" ref="Q405:R405">_xlfn.TEXTSPLIT(N405,"/")</f>
        <v>theater</v>
      </c>
      <c r="R405" t="str">
        <v>plays</v>
      </c>
      <c r="S405" s="6">
        <f t="shared" si="32"/>
        <v>40310.208333333336</v>
      </c>
      <c r="T405" s="7">
        <f t="shared" si="33"/>
        <v>40346.208333333336</v>
      </c>
      <c r="U405">
        <f t="shared" si="34"/>
        <v>2010</v>
      </c>
    </row>
    <row r="406" spans="1:21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30"/>
        <v>315.58486707566465</v>
      </c>
      <c r="P406" s="13">
        <f t="shared" si="31"/>
        <v>68.985695127402778</v>
      </c>
      <c r="Q406" t="str" cm="1">
        <f t="array" ref="Q406:R406">_xlfn.TEXTSPLIT(N406,"/")</f>
        <v>theater</v>
      </c>
      <c r="R406" t="str">
        <v>plays</v>
      </c>
      <c r="S406" s="6">
        <f t="shared" si="32"/>
        <v>43053.25</v>
      </c>
      <c r="T406" s="7">
        <f t="shared" si="33"/>
        <v>43056.25</v>
      </c>
      <c r="U406">
        <f t="shared" si="34"/>
        <v>2017</v>
      </c>
    </row>
    <row r="407" spans="1:21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30"/>
        <v>89.618243243243242</v>
      </c>
      <c r="P407" s="13">
        <f t="shared" si="31"/>
        <v>60.981609195402299</v>
      </c>
      <c r="Q407" t="str" cm="1">
        <f t="array" ref="Q407:R407">_xlfn.TEXTSPLIT(N407,"/")</f>
        <v>theater</v>
      </c>
      <c r="R407" t="str">
        <v>plays</v>
      </c>
      <c r="S407" s="6">
        <f t="shared" si="32"/>
        <v>43255.208333333328</v>
      </c>
      <c r="T407" s="7">
        <f t="shared" si="33"/>
        <v>43305.208333333328</v>
      </c>
      <c r="U407">
        <f t="shared" si="34"/>
        <v>2018</v>
      </c>
    </row>
    <row r="408" spans="1:21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30"/>
        <v>182.14503816793894</v>
      </c>
      <c r="P408" s="13">
        <f t="shared" si="31"/>
        <v>110.98139534883721</v>
      </c>
      <c r="Q408" t="str" cm="1">
        <f t="array" ref="Q408:R408">_xlfn.TEXTSPLIT(N408,"/")</f>
        <v>film &amp; video</v>
      </c>
      <c r="R408" t="str">
        <v>documentary</v>
      </c>
      <c r="S408" s="6">
        <f t="shared" si="32"/>
        <v>41304.25</v>
      </c>
      <c r="T408" s="7">
        <f t="shared" si="33"/>
        <v>41316.25</v>
      </c>
      <c r="U408">
        <f t="shared" si="34"/>
        <v>2013</v>
      </c>
    </row>
    <row r="409" spans="1:21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30"/>
        <v>355.88235294117646</v>
      </c>
      <c r="P409" s="13">
        <f t="shared" si="31"/>
        <v>25</v>
      </c>
      <c r="Q409" t="str" cm="1">
        <f t="array" ref="Q409:R409">_xlfn.TEXTSPLIT(N409,"/")</f>
        <v>theater</v>
      </c>
      <c r="R409" t="str">
        <v>plays</v>
      </c>
      <c r="S409" s="6">
        <f t="shared" si="32"/>
        <v>43751.208333333328</v>
      </c>
      <c r="T409" s="7">
        <f t="shared" si="33"/>
        <v>43758.208333333328</v>
      </c>
      <c r="U409">
        <f t="shared" si="34"/>
        <v>2019</v>
      </c>
    </row>
    <row r="410" spans="1:21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30"/>
        <v>131.83695652173913</v>
      </c>
      <c r="P410" s="13">
        <f t="shared" si="31"/>
        <v>78.759740259740255</v>
      </c>
      <c r="Q410" t="str" cm="1">
        <f t="array" ref="Q410:R410">_xlfn.TEXTSPLIT(N410,"/")</f>
        <v>film &amp; video</v>
      </c>
      <c r="R410" t="str">
        <v>documentary</v>
      </c>
      <c r="S410" s="6">
        <f t="shared" si="32"/>
        <v>42541.208333333328</v>
      </c>
      <c r="T410" s="7">
        <f t="shared" si="33"/>
        <v>42561.208333333328</v>
      </c>
      <c r="U410">
        <f t="shared" si="34"/>
        <v>2016</v>
      </c>
    </row>
    <row r="411" spans="1:21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30"/>
        <v>46.315634218289084</v>
      </c>
      <c r="P411" s="13">
        <f t="shared" si="31"/>
        <v>87.960784313725483</v>
      </c>
      <c r="Q411" t="str" cm="1">
        <f t="array" ref="Q411:R411">_xlfn.TEXTSPLIT(N411,"/")</f>
        <v>music</v>
      </c>
      <c r="R411" t="str">
        <v>rock</v>
      </c>
      <c r="S411" s="6">
        <f t="shared" si="32"/>
        <v>42843.208333333328</v>
      </c>
      <c r="T411" s="7">
        <f t="shared" si="33"/>
        <v>42847.208333333328</v>
      </c>
      <c r="U411">
        <f t="shared" si="34"/>
        <v>2017</v>
      </c>
    </row>
    <row r="412" spans="1:21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30"/>
        <v>36.132726089785294</v>
      </c>
      <c r="P412" s="13">
        <f t="shared" si="31"/>
        <v>49.987398739873989</v>
      </c>
      <c r="Q412" t="str" cm="1">
        <f t="array" ref="Q412:R412">_xlfn.TEXTSPLIT(N412,"/")</f>
        <v>games</v>
      </c>
      <c r="R412" t="str">
        <v>mobile games</v>
      </c>
      <c r="S412" s="6">
        <f t="shared" si="32"/>
        <v>42122.208333333328</v>
      </c>
      <c r="T412" s="7">
        <f t="shared" si="33"/>
        <v>42122.208333333328</v>
      </c>
      <c r="U412">
        <f t="shared" si="34"/>
        <v>2015</v>
      </c>
    </row>
    <row r="413" spans="1:21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30"/>
        <v>104.62820512820512</v>
      </c>
      <c r="P413" s="13">
        <f t="shared" si="31"/>
        <v>99.524390243902445</v>
      </c>
      <c r="Q413" t="str" cm="1">
        <f t="array" ref="Q413:R413">_xlfn.TEXTSPLIT(N413,"/")</f>
        <v>theater</v>
      </c>
      <c r="R413" t="str">
        <v>plays</v>
      </c>
      <c r="S413" s="6">
        <f t="shared" si="32"/>
        <v>42884.208333333328</v>
      </c>
      <c r="T413" s="7">
        <f t="shared" si="33"/>
        <v>42886.208333333328</v>
      </c>
      <c r="U413">
        <f t="shared" si="34"/>
        <v>2017</v>
      </c>
    </row>
    <row r="414" spans="1:21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30"/>
        <v>668.85714285714289</v>
      </c>
      <c r="P414" s="13">
        <f t="shared" si="31"/>
        <v>104.82089552238806</v>
      </c>
      <c r="Q414" t="str" cm="1">
        <f t="array" ref="Q414:R414">_xlfn.TEXTSPLIT(N414,"/")</f>
        <v>publishing</v>
      </c>
      <c r="R414" t="str">
        <v>fiction</v>
      </c>
      <c r="S414" s="6">
        <f t="shared" si="32"/>
        <v>41642.25</v>
      </c>
      <c r="T414" s="7">
        <f t="shared" si="33"/>
        <v>41652.25</v>
      </c>
      <c r="U414">
        <f t="shared" si="34"/>
        <v>2014</v>
      </c>
    </row>
    <row r="415" spans="1:21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30"/>
        <v>62.072823218997364</v>
      </c>
      <c r="P415" s="13">
        <f t="shared" si="31"/>
        <v>108.01469237832875</v>
      </c>
      <c r="Q415" t="str" cm="1">
        <f t="array" ref="Q415:R415">_xlfn.TEXTSPLIT(N415,"/")</f>
        <v>film &amp; video</v>
      </c>
      <c r="R415" t="str">
        <v>animation</v>
      </c>
      <c r="S415" s="6">
        <f t="shared" si="32"/>
        <v>43431.25</v>
      </c>
      <c r="T415" s="7">
        <f t="shared" si="33"/>
        <v>43458.25</v>
      </c>
      <c r="U415">
        <f t="shared" si="34"/>
        <v>2018</v>
      </c>
    </row>
    <row r="416" spans="1:21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30"/>
        <v>84.699787460148784</v>
      </c>
      <c r="P416" s="13">
        <f t="shared" si="31"/>
        <v>28.998544660724033</v>
      </c>
      <c r="Q416" t="str" cm="1">
        <f t="array" ref="Q416:R416">_xlfn.TEXTSPLIT(N416,"/")</f>
        <v>food</v>
      </c>
      <c r="R416" t="str">
        <v>food trucks</v>
      </c>
      <c r="S416" s="6">
        <f t="shared" si="32"/>
        <v>40288.208333333336</v>
      </c>
      <c r="T416" s="7">
        <f t="shared" si="33"/>
        <v>40296.208333333336</v>
      </c>
      <c r="U416">
        <f t="shared" si="34"/>
        <v>2010</v>
      </c>
    </row>
    <row r="417" spans="1:21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30"/>
        <v>11.059030837004405</v>
      </c>
      <c r="P417" s="13">
        <f t="shared" si="31"/>
        <v>30.028708133971293</v>
      </c>
      <c r="Q417" t="str" cm="1">
        <f t="array" ref="Q417:R417">_xlfn.TEXTSPLIT(N417,"/")</f>
        <v>theater</v>
      </c>
      <c r="R417" t="str">
        <v>plays</v>
      </c>
      <c r="S417" s="6">
        <f t="shared" si="32"/>
        <v>40921.25</v>
      </c>
      <c r="T417" s="7">
        <f t="shared" si="33"/>
        <v>40938.25</v>
      </c>
      <c r="U417">
        <f t="shared" si="34"/>
        <v>2012</v>
      </c>
    </row>
    <row r="418" spans="1:21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30"/>
        <v>43.838781575037146</v>
      </c>
      <c r="P418" s="13">
        <f t="shared" si="31"/>
        <v>41.005559416261292</v>
      </c>
      <c r="Q418" t="str" cm="1">
        <f t="array" ref="Q418:R418">_xlfn.TEXTSPLIT(N418,"/")</f>
        <v>film &amp; video</v>
      </c>
      <c r="R418" t="str">
        <v>documentary</v>
      </c>
      <c r="S418" s="6">
        <f t="shared" si="32"/>
        <v>40560.25</v>
      </c>
      <c r="T418" s="7">
        <f t="shared" si="33"/>
        <v>40569.25</v>
      </c>
      <c r="U418">
        <f t="shared" si="34"/>
        <v>2011</v>
      </c>
    </row>
    <row r="419" spans="1:21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30"/>
        <v>55.470588235294116</v>
      </c>
      <c r="P419" s="13">
        <f t="shared" si="31"/>
        <v>62.866666666666667</v>
      </c>
      <c r="Q419" t="str" cm="1">
        <f t="array" ref="Q419:R419">_xlfn.TEXTSPLIT(N419,"/")</f>
        <v>theater</v>
      </c>
      <c r="R419" t="str">
        <v>plays</v>
      </c>
      <c r="S419" s="6">
        <f t="shared" si="32"/>
        <v>43407.208333333328</v>
      </c>
      <c r="T419" s="7">
        <f t="shared" si="33"/>
        <v>43431.25</v>
      </c>
      <c r="U419">
        <f t="shared" si="34"/>
        <v>2018</v>
      </c>
    </row>
    <row r="420" spans="1:21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30"/>
        <v>57.399511301160658</v>
      </c>
      <c r="P420" s="13">
        <f t="shared" si="31"/>
        <v>47.005002501250623</v>
      </c>
      <c r="Q420" t="str" cm="1">
        <f t="array" ref="Q420:R420">_xlfn.TEXTSPLIT(N420,"/")</f>
        <v>film &amp; video</v>
      </c>
      <c r="R420" t="str">
        <v>documentary</v>
      </c>
      <c r="S420" s="6">
        <f t="shared" si="32"/>
        <v>41035.208333333336</v>
      </c>
      <c r="T420" s="7">
        <f t="shared" si="33"/>
        <v>41036.208333333336</v>
      </c>
      <c r="U420">
        <f t="shared" si="34"/>
        <v>2012</v>
      </c>
    </row>
    <row r="421" spans="1:21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30"/>
        <v>123.43497363796135</v>
      </c>
      <c r="P421" s="13">
        <f t="shared" si="31"/>
        <v>26.997693638285604</v>
      </c>
      <c r="Q421" t="str" cm="1">
        <f t="array" ref="Q421:R421">_xlfn.TEXTSPLIT(N421,"/")</f>
        <v>technology</v>
      </c>
      <c r="R421" t="str">
        <v>web</v>
      </c>
      <c r="S421" s="6">
        <f t="shared" si="32"/>
        <v>40899.25</v>
      </c>
      <c r="T421" s="7">
        <f t="shared" si="33"/>
        <v>40905.25</v>
      </c>
      <c r="U421">
        <f t="shared" si="34"/>
        <v>2011</v>
      </c>
    </row>
    <row r="422" spans="1:21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30"/>
        <v>128.46</v>
      </c>
      <c r="P422" s="13">
        <f t="shared" si="31"/>
        <v>68.329787234042556</v>
      </c>
      <c r="Q422" t="str" cm="1">
        <f t="array" ref="Q422:R422">_xlfn.TEXTSPLIT(N422,"/")</f>
        <v>theater</v>
      </c>
      <c r="R422" t="str">
        <v>plays</v>
      </c>
      <c r="S422" s="6">
        <f t="shared" si="32"/>
        <v>42911.208333333328</v>
      </c>
      <c r="T422" s="7">
        <f t="shared" si="33"/>
        <v>42925.208333333328</v>
      </c>
      <c r="U422">
        <f t="shared" si="34"/>
        <v>2017</v>
      </c>
    </row>
    <row r="423" spans="1:21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30"/>
        <v>63.989361702127653</v>
      </c>
      <c r="P423" s="13">
        <f t="shared" si="31"/>
        <v>50.974576271186443</v>
      </c>
      <c r="Q423" t="str" cm="1">
        <f t="array" ref="Q423:R423">_xlfn.TEXTSPLIT(N423,"/")</f>
        <v>technology</v>
      </c>
      <c r="R423" t="str">
        <v>wearables</v>
      </c>
      <c r="S423" s="6">
        <f t="shared" si="32"/>
        <v>42915.208333333328</v>
      </c>
      <c r="T423" s="7">
        <f t="shared" si="33"/>
        <v>42945.208333333328</v>
      </c>
      <c r="U423">
        <f t="shared" si="34"/>
        <v>2017</v>
      </c>
    </row>
    <row r="424" spans="1:21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30"/>
        <v>127.29885057471265</v>
      </c>
      <c r="P424" s="13">
        <f t="shared" si="31"/>
        <v>54.024390243902438</v>
      </c>
      <c r="Q424" t="str" cm="1">
        <f t="array" ref="Q424:R424">_xlfn.TEXTSPLIT(N424,"/")</f>
        <v>theater</v>
      </c>
      <c r="R424" t="str">
        <v>plays</v>
      </c>
      <c r="S424" s="6">
        <f t="shared" si="32"/>
        <v>40285.208333333336</v>
      </c>
      <c r="T424" s="7">
        <f t="shared" si="33"/>
        <v>40305.208333333336</v>
      </c>
      <c r="U424">
        <f t="shared" si="34"/>
        <v>2010</v>
      </c>
    </row>
    <row r="425" spans="1:21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30"/>
        <v>10.638024357239512</v>
      </c>
      <c r="P425" s="13">
        <f t="shared" si="31"/>
        <v>97.055555555555557</v>
      </c>
      <c r="Q425" t="str" cm="1">
        <f t="array" ref="Q425:R425">_xlfn.TEXTSPLIT(N425,"/")</f>
        <v>food</v>
      </c>
      <c r="R425" t="str">
        <v>food trucks</v>
      </c>
      <c r="S425" s="6">
        <f t="shared" si="32"/>
        <v>40808.208333333336</v>
      </c>
      <c r="T425" s="7">
        <f t="shared" si="33"/>
        <v>40810.208333333336</v>
      </c>
      <c r="U425">
        <f t="shared" si="34"/>
        <v>2011</v>
      </c>
    </row>
    <row r="426" spans="1:21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30"/>
        <v>40.470588235294116</v>
      </c>
      <c r="P426" s="13">
        <f t="shared" si="31"/>
        <v>24.867469879518072</v>
      </c>
      <c r="Q426" t="str" cm="1">
        <f t="array" ref="Q426:R426">_xlfn.TEXTSPLIT(N426,"/")</f>
        <v>music</v>
      </c>
      <c r="R426" t="str">
        <v>indie rock</v>
      </c>
      <c r="S426" s="6">
        <f t="shared" si="32"/>
        <v>43208.208333333328</v>
      </c>
      <c r="T426" s="7">
        <f t="shared" si="33"/>
        <v>43214.208333333328</v>
      </c>
      <c r="U426">
        <f t="shared" si="34"/>
        <v>2018</v>
      </c>
    </row>
    <row r="427" spans="1:21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30"/>
        <v>287.66666666666663</v>
      </c>
      <c r="P427" s="13">
        <f t="shared" si="31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6">
        <f t="shared" si="32"/>
        <v>42213.208333333328</v>
      </c>
      <c r="T427" s="7">
        <f t="shared" si="33"/>
        <v>42219.208333333328</v>
      </c>
      <c r="U427">
        <f t="shared" si="34"/>
        <v>2015</v>
      </c>
    </row>
    <row r="428" spans="1:21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30"/>
        <v>572.94444444444446</v>
      </c>
      <c r="P428" s="13">
        <f t="shared" si="31"/>
        <v>47.091324200913242</v>
      </c>
      <c r="Q428" t="str" cm="1">
        <f t="array" ref="Q428:R428">_xlfn.TEXTSPLIT(N428,"/")</f>
        <v>theater</v>
      </c>
      <c r="R428" t="str">
        <v>plays</v>
      </c>
      <c r="S428" s="6">
        <f t="shared" si="32"/>
        <v>41332.25</v>
      </c>
      <c r="T428" s="7">
        <f t="shared" si="33"/>
        <v>41339.25</v>
      </c>
      <c r="U428">
        <f t="shared" si="34"/>
        <v>2013</v>
      </c>
    </row>
    <row r="429" spans="1:21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30"/>
        <v>112.90429799426933</v>
      </c>
      <c r="P429" s="13">
        <f t="shared" si="31"/>
        <v>77.996041171813147</v>
      </c>
      <c r="Q429" t="str" cm="1">
        <f t="array" ref="Q429:R429">_xlfn.TEXTSPLIT(N429,"/")</f>
        <v>theater</v>
      </c>
      <c r="R429" t="str">
        <v>plays</v>
      </c>
      <c r="S429" s="6">
        <f t="shared" si="32"/>
        <v>41895.208333333336</v>
      </c>
      <c r="T429" s="7">
        <f t="shared" si="33"/>
        <v>41927.208333333336</v>
      </c>
      <c r="U429">
        <f t="shared" si="34"/>
        <v>2014</v>
      </c>
    </row>
    <row r="430" spans="1:21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30"/>
        <v>46.387573964497044</v>
      </c>
      <c r="P430" s="13">
        <f t="shared" si="31"/>
        <v>62.967871485943775</v>
      </c>
      <c r="Q430" t="str" cm="1">
        <f t="array" ref="Q430:R430">_xlfn.TEXTSPLIT(N430,"/")</f>
        <v>film &amp; video</v>
      </c>
      <c r="R430" t="str">
        <v>animation</v>
      </c>
      <c r="S430" s="6">
        <f t="shared" si="32"/>
        <v>40585.25</v>
      </c>
      <c r="T430" s="7">
        <f t="shared" si="33"/>
        <v>40592.25</v>
      </c>
      <c r="U430">
        <f t="shared" si="34"/>
        <v>2011</v>
      </c>
    </row>
    <row r="431" spans="1:21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30"/>
        <v>90.675916230366497</v>
      </c>
      <c r="P431" s="13">
        <f t="shared" si="31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6">
        <f t="shared" si="32"/>
        <v>41680.25</v>
      </c>
      <c r="T431" s="7">
        <f t="shared" si="33"/>
        <v>41708.208333333336</v>
      </c>
      <c r="U431">
        <f t="shared" si="34"/>
        <v>2014</v>
      </c>
    </row>
    <row r="432" spans="1:21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30"/>
        <v>67.740740740740748</v>
      </c>
      <c r="P432" s="13">
        <f t="shared" si="31"/>
        <v>65.321428571428569</v>
      </c>
      <c r="Q432" t="str" cm="1">
        <f t="array" ref="Q432:R432">_xlfn.TEXTSPLIT(N432,"/")</f>
        <v>theater</v>
      </c>
      <c r="R432" t="str">
        <v>plays</v>
      </c>
      <c r="S432" s="6">
        <f t="shared" si="32"/>
        <v>43737.208333333328</v>
      </c>
      <c r="T432" s="7">
        <f t="shared" si="33"/>
        <v>43771.208333333328</v>
      </c>
      <c r="U432">
        <f t="shared" si="34"/>
        <v>2019</v>
      </c>
    </row>
    <row r="433" spans="1:21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30"/>
        <v>192.49019607843135</v>
      </c>
      <c r="P433" s="13">
        <f t="shared" si="31"/>
        <v>104.43617021276596</v>
      </c>
      <c r="Q433" t="str" cm="1">
        <f t="array" ref="Q433:R433">_xlfn.TEXTSPLIT(N433,"/")</f>
        <v>theater</v>
      </c>
      <c r="R433" t="str">
        <v>plays</v>
      </c>
      <c r="S433" s="6">
        <f t="shared" si="32"/>
        <v>43273.208333333328</v>
      </c>
      <c r="T433" s="7">
        <f t="shared" si="33"/>
        <v>43290.208333333328</v>
      </c>
      <c r="U433">
        <f t="shared" si="34"/>
        <v>2018</v>
      </c>
    </row>
    <row r="434" spans="1:21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30"/>
        <v>82.714285714285722</v>
      </c>
      <c r="P434" s="13">
        <f t="shared" si="31"/>
        <v>69.989010989010993</v>
      </c>
      <c r="Q434" t="str" cm="1">
        <f t="array" ref="Q434:R434">_xlfn.TEXTSPLIT(N434,"/")</f>
        <v>theater</v>
      </c>
      <c r="R434" t="str">
        <v>plays</v>
      </c>
      <c r="S434" s="6">
        <f t="shared" si="32"/>
        <v>41761.208333333336</v>
      </c>
      <c r="T434" s="7">
        <f t="shared" si="33"/>
        <v>41781.208333333336</v>
      </c>
      <c r="U434">
        <f t="shared" si="34"/>
        <v>2014</v>
      </c>
    </row>
    <row r="435" spans="1:21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30"/>
        <v>54.163920922570021</v>
      </c>
      <c r="P435" s="13">
        <f t="shared" si="31"/>
        <v>83.023989898989896</v>
      </c>
      <c r="Q435" t="str" cm="1">
        <f t="array" ref="Q435:R435">_xlfn.TEXTSPLIT(N435,"/")</f>
        <v>film &amp; video</v>
      </c>
      <c r="R435" t="str">
        <v>documentary</v>
      </c>
      <c r="S435" s="6">
        <f t="shared" si="32"/>
        <v>41603.25</v>
      </c>
      <c r="T435" s="7">
        <f t="shared" si="33"/>
        <v>41619.25</v>
      </c>
      <c r="U435">
        <f t="shared" si="34"/>
        <v>2013</v>
      </c>
    </row>
    <row r="436" spans="1:21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30"/>
        <v>16.722222222222221</v>
      </c>
      <c r="P436" s="13">
        <f t="shared" si="31"/>
        <v>90.3</v>
      </c>
      <c r="Q436" t="str" cm="1">
        <f t="array" ref="Q436:R436">_xlfn.TEXTSPLIT(N436,"/")</f>
        <v>theater</v>
      </c>
      <c r="R436" t="str">
        <v>plays</v>
      </c>
      <c r="S436" s="6">
        <f t="shared" si="32"/>
        <v>42705.25</v>
      </c>
      <c r="T436" s="7">
        <f t="shared" si="33"/>
        <v>42719.25</v>
      </c>
      <c r="U436">
        <f t="shared" si="34"/>
        <v>2016</v>
      </c>
    </row>
    <row r="437" spans="1:21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30"/>
        <v>116.87664041994749</v>
      </c>
      <c r="P437" s="13">
        <f t="shared" si="31"/>
        <v>103.98131932282546</v>
      </c>
      <c r="Q437" t="str" cm="1">
        <f t="array" ref="Q437:R437">_xlfn.TEXTSPLIT(N437,"/")</f>
        <v>theater</v>
      </c>
      <c r="R437" t="str">
        <v>plays</v>
      </c>
      <c r="S437" s="6">
        <f t="shared" si="32"/>
        <v>41988.25</v>
      </c>
      <c r="T437" s="7">
        <f t="shared" si="33"/>
        <v>42000.25</v>
      </c>
      <c r="U437">
        <f t="shared" si="34"/>
        <v>2014</v>
      </c>
    </row>
    <row r="438" spans="1:21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30"/>
        <v>1052.1538461538462</v>
      </c>
      <c r="P438" s="13">
        <f t="shared" si="31"/>
        <v>54.931726907630519</v>
      </c>
      <c r="Q438" t="str" cm="1">
        <f t="array" ref="Q438:R438">_xlfn.TEXTSPLIT(N438,"/")</f>
        <v>music</v>
      </c>
      <c r="R438" t="str">
        <v>jazz</v>
      </c>
      <c r="S438" s="6">
        <f t="shared" si="32"/>
        <v>43575.208333333328</v>
      </c>
      <c r="T438" s="7">
        <f t="shared" si="33"/>
        <v>43576.208333333328</v>
      </c>
      <c r="U438">
        <f t="shared" si="34"/>
        <v>2019</v>
      </c>
    </row>
    <row r="439" spans="1:21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30"/>
        <v>123.07407407407408</v>
      </c>
      <c r="P439" s="13">
        <f t="shared" si="31"/>
        <v>51.921875</v>
      </c>
      <c r="Q439" t="str" cm="1">
        <f t="array" ref="Q439:R439">_xlfn.TEXTSPLIT(N439,"/")</f>
        <v>film &amp; video</v>
      </c>
      <c r="R439" t="str">
        <v>animation</v>
      </c>
      <c r="S439" s="6">
        <f t="shared" si="32"/>
        <v>42260.208333333328</v>
      </c>
      <c r="T439" s="7">
        <f t="shared" si="33"/>
        <v>42263.208333333328</v>
      </c>
      <c r="U439">
        <f t="shared" si="34"/>
        <v>2015</v>
      </c>
    </row>
    <row r="440" spans="1:21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30"/>
        <v>178.63855421686748</v>
      </c>
      <c r="P440" s="13">
        <f t="shared" si="31"/>
        <v>60.02834008097166</v>
      </c>
      <c r="Q440" t="str" cm="1">
        <f t="array" ref="Q440:R440">_xlfn.TEXTSPLIT(N440,"/")</f>
        <v>theater</v>
      </c>
      <c r="R440" t="str">
        <v>plays</v>
      </c>
      <c r="S440" s="6">
        <f t="shared" si="32"/>
        <v>41337.25</v>
      </c>
      <c r="T440" s="7">
        <f t="shared" si="33"/>
        <v>41367.208333333336</v>
      </c>
      <c r="U440">
        <f t="shared" si="34"/>
        <v>2013</v>
      </c>
    </row>
    <row r="441" spans="1:21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30"/>
        <v>355.28169014084506</v>
      </c>
      <c r="P441" s="13">
        <f t="shared" si="31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6">
        <f t="shared" si="32"/>
        <v>42680.208333333328</v>
      </c>
      <c r="T441" s="7">
        <f t="shared" si="33"/>
        <v>42687.25</v>
      </c>
      <c r="U441">
        <f t="shared" si="34"/>
        <v>2016</v>
      </c>
    </row>
    <row r="442" spans="1:21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30"/>
        <v>161.90634146341463</v>
      </c>
      <c r="P442" s="13">
        <f t="shared" si="31"/>
        <v>53.003513254551258</v>
      </c>
      <c r="Q442" t="str" cm="1">
        <f t="array" ref="Q442:R442">_xlfn.TEXTSPLIT(N442,"/")</f>
        <v>film &amp; video</v>
      </c>
      <c r="R442" t="str">
        <v>television</v>
      </c>
      <c r="S442" s="6">
        <f t="shared" si="32"/>
        <v>42916.208333333328</v>
      </c>
      <c r="T442" s="7">
        <f t="shared" si="33"/>
        <v>42926.208333333328</v>
      </c>
      <c r="U442">
        <f t="shared" si="34"/>
        <v>2017</v>
      </c>
    </row>
    <row r="443" spans="1:21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30"/>
        <v>24.914285714285715</v>
      </c>
      <c r="P443" s="13">
        <f t="shared" si="31"/>
        <v>54.5</v>
      </c>
      <c r="Q443" t="str" cm="1">
        <f t="array" ref="Q443:R443">_xlfn.TEXTSPLIT(N443,"/")</f>
        <v>technology</v>
      </c>
      <c r="R443" t="str">
        <v>wearables</v>
      </c>
      <c r="S443" s="6">
        <f t="shared" si="32"/>
        <v>41025.208333333336</v>
      </c>
      <c r="T443" s="7">
        <f t="shared" si="33"/>
        <v>41053.208333333336</v>
      </c>
      <c r="U443">
        <f t="shared" si="34"/>
        <v>2012</v>
      </c>
    </row>
    <row r="444" spans="1:21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30"/>
        <v>198.72222222222223</v>
      </c>
      <c r="P444" s="13">
        <f t="shared" si="31"/>
        <v>75.04195804195804</v>
      </c>
      <c r="Q444" t="str" cm="1">
        <f t="array" ref="Q444:R444">_xlfn.TEXTSPLIT(N444,"/")</f>
        <v>theater</v>
      </c>
      <c r="R444" t="str">
        <v>plays</v>
      </c>
      <c r="S444" s="6">
        <f t="shared" si="32"/>
        <v>42980.208333333328</v>
      </c>
      <c r="T444" s="7">
        <f t="shared" si="33"/>
        <v>42996.208333333328</v>
      </c>
      <c r="U444">
        <f t="shared" si="34"/>
        <v>2017</v>
      </c>
    </row>
    <row r="445" spans="1:21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30"/>
        <v>34.752688172043008</v>
      </c>
      <c r="P445" s="13">
        <f t="shared" si="31"/>
        <v>35.911111111111111</v>
      </c>
      <c r="Q445" t="str" cm="1">
        <f t="array" ref="Q445:R445">_xlfn.TEXTSPLIT(N445,"/")</f>
        <v>theater</v>
      </c>
      <c r="R445" t="str">
        <v>plays</v>
      </c>
      <c r="S445" s="6">
        <f t="shared" si="32"/>
        <v>40451.208333333336</v>
      </c>
      <c r="T445" s="7">
        <f t="shared" si="33"/>
        <v>40470.208333333336</v>
      </c>
      <c r="U445">
        <f t="shared" si="34"/>
        <v>2010</v>
      </c>
    </row>
    <row r="446" spans="1:21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30"/>
        <v>176.41935483870967</v>
      </c>
      <c r="P446" s="13">
        <f t="shared" si="31"/>
        <v>36.952702702702702</v>
      </c>
      <c r="Q446" t="str" cm="1">
        <f t="array" ref="Q446:R446">_xlfn.TEXTSPLIT(N446,"/")</f>
        <v>music</v>
      </c>
      <c r="R446" t="str">
        <v>indie rock</v>
      </c>
      <c r="S446" s="6">
        <f t="shared" si="32"/>
        <v>40748.208333333336</v>
      </c>
      <c r="T446" s="7">
        <f t="shared" si="33"/>
        <v>40750.208333333336</v>
      </c>
      <c r="U446">
        <f t="shared" si="34"/>
        <v>2011</v>
      </c>
    </row>
    <row r="447" spans="1:21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30"/>
        <v>511.38095238095235</v>
      </c>
      <c r="P447" s="13">
        <f t="shared" si="31"/>
        <v>63.170588235294119</v>
      </c>
      <c r="Q447" t="str" cm="1">
        <f t="array" ref="Q447:R447">_xlfn.TEXTSPLIT(N447,"/")</f>
        <v>theater</v>
      </c>
      <c r="R447" t="str">
        <v>plays</v>
      </c>
      <c r="S447" s="6">
        <f t="shared" si="32"/>
        <v>40515.25</v>
      </c>
      <c r="T447" s="7">
        <f t="shared" si="33"/>
        <v>40536.25</v>
      </c>
      <c r="U447">
        <f t="shared" si="34"/>
        <v>2010</v>
      </c>
    </row>
    <row r="448" spans="1:21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30"/>
        <v>82.044117647058826</v>
      </c>
      <c r="P448" s="13">
        <f t="shared" si="31"/>
        <v>29.99462365591398</v>
      </c>
      <c r="Q448" t="str" cm="1">
        <f t="array" ref="Q448:R448">_xlfn.TEXTSPLIT(N448,"/")</f>
        <v>technology</v>
      </c>
      <c r="R448" t="str">
        <v>wearables</v>
      </c>
      <c r="S448" s="6">
        <f t="shared" si="32"/>
        <v>41261.25</v>
      </c>
      <c r="T448" s="7">
        <f t="shared" si="33"/>
        <v>41263.25</v>
      </c>
      <c r="U448">
        <f t="shared" si="34"/>
        <v>2012</v>
      </c>
    </row>
    <row r="449" spans="1:21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30"/>
        <v>24.326030927835053</v>
      </c>
      <c r="P449" s="13">
        <f t="shared" si="31"/>
        <v>86</v>
      </c>
      <c r="Q449" t="str" cm="1">
        <f t="array" ref="Q449:R449">_xlfn.TEXTSPLIT(N449,"/")</f>
        <v>film &amp; video</v>
      </c>
      <c r="R449" t="str">
        <v>television</v>
      </c>
      <c r="S449" s="6">
        <f t="shared" si="32"/>
        <v>43088.25</v>
      </c>
      <c r="T449" s="7">
        <f t="shared" si="33"/>
        <v>43104.25</v>
      </c>
      <c r="U449">
        <f t="shared" si="34"/>
        <v>2017</v>
      </c>
    </row>
    <row r="450" spans="1:21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30"/>
        <v>50.482758620689658</v>
      </c>
      <c r="P450" s="13">
        <f t="shared" si="31"/>
        <v>75.014876033057845</v>
      </c>
      <c r="Q450" t="str" cm="1">
        <f t="array" ref="Q450:R450">_xlfn.TEXTSPLIT(N450,"/")</f>
        <v>games</v>
      </c>
      <c r="R450" t="str">
        <v>video games</v>
      </c>
      <c r="S450" s="6">
        <f t="shared" si="32"/>
        <v>41378.208333333336</v>
      </c>
      <c r="T450" s="7">
        <f t="shared" si="33"/>
        <v>41380.208333333336</v>
      </c>
      <c r="U450">
        <f t="shared" si="34"/>
        <v>2013</v>
      </c>
    </row>
    <row r="451" spans="1:21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35">(E451/D451)*100</f>
        <v>967</v>
      </c>
      <c r="P451" s="13">
        <f t="shared" ref="P451:P514" si="36">E451/G451</f>
        <v>101.19767441860465</v>
      </c>
      <c r="Q451" t="str" cm="1">
        <f t="array" ref="Q451:R451">_xlfn.TEXTSPLIT(N451,"/")</f>
        <v>games</v>
      </c>
      <c r="R451" t="str">
        <v>video games</v>
      </c>
      <c r="S451" s="6">
        <f t="shared" ref="S451:S514" si="37">(((J451/60)/60)/24)+DATE(1970,1,1)</f>
        <v>43530.25</v>
      </c>
      <c r="T451" s="7">
        <f t="shared" ref="T451:T514" si="38">(((K451/60)/60)/24)+DATE(1970,1,1)</f>
        <v>43547.208333333328</v>
      </c>
      <c r="U451">
        <f t="shared" ref="U451:U514" si="39">YEAR(S451)</f>
        <v>2019</v>
      </c>
    </row>
    <row r="452" spans="1:21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35"/>
        <v>4</v>
      </c>
      <c r="P452" s="13">
        <f t="shared" si="36"/>
        <v>4</v>
      </c>
      <c r="Q452" t="str" cm="1">
        <f t="array" ref="Q452:R452">_xlfn.TEXTSPLIT(N452,"/")</f>
        <v>film &amp; video</v>
      </c>
      <c r="R452" t="str">
        <v>animation</v>
      </c>
      <c r="S452" s="6">
        <f t="shared" si="37"/>
        <v>43394.208333333328</v>
      </c>
      <c r="T452" s="7">
        <f t="shared" si="38"/>
        <v>43417.25</v>
      </c>
      <c r="U452">
        <f t="shared" si="39"/>
        <v>2018</v>
      </c>
    </row>
    <row r="453" spans="1:21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35"/>
        <v>122.84501347708894</v>
      </c>
      <c r="P453" s="13">
        <f t="shared" si="36"/>
        <v>29.001272669424118</v>
      </c>
      <c r="Q453" t="str" cm="1">
        <f t="array" ref="Q453:R453">_xlfn.TEXTSPLIT(N453,"/")</f>
        <v>music</v>
      </c>
      <c r="R453" t="str">
        <v>rock</v>
      </c>
      <c r="S453" s="6">
        <f t="shared" si="37"/>
        <v>42935.208333333328</v>
      </c>
      <c r="T453" s="7">
        <f t="shared" si="38"/>
        <v>42966.208333333328</v>
      </c>
      <c r="U453">
        <f t="shared" si="39"/>
        <v>2017</v>
      </c>
    </row>
    <row r="454" spans="1:21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35"/>
        <v>63.4375</v>
      </c>
      <c r="P454" s="13">
        <f t="shared" si="36"/>
        <v>98.225806451612897</v>
      </c>
      <c r="Q454" t="str" cm="1">
        <f t="array" ref="Q454:R454">_xlfn.TEXTSPLIT(N454,"/")</f>
        <v>film &amp; video</v>
      </c>
      <c r="R454" t="str">
        <v>drama</v>
      </c>
      <c r="S454" s="6">
        <f t="shared" si="37"/>
        <v>40365.208333333336</v>
      </c>
      <c r="T454" s="7">
        <f t="shared" si="38"/>
        <v>40366.208333333336</v>
      </c>
      <c r="U454">
        <f t="shared" si="39"/>
        <v>2010</v>
      </c>
    </row>
    <row r="455" spans="1:21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35"/>
        <v>56.331688596491226</v>
      </c>
      <c r="P455" s="13">
        <f t="shared" si="36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6">
        <f t="shared" si="37"/>
        <v>42705.25</v>
      </c>
      <c r="T455" s="7">
        <f t="shared" si="38"/>
        <v>42746.25</v>
      </c>
      <c r="U455">
        <f t="shared" si="39"/>
        <v>2016</v>
      </c>
    </row>
    <row r="456" spans="1:21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35"/>
        <v>44.074999999999996</v>
      </c>
      <c r="P456" s="13">
        <f t="shared" si="36"/>
        <v>45.205128205128204</v>
      </c>
      <c r="Q456" t="str" cm="1">
        <f t="array" ref="Q456:R456">_xlfn.TEXTSPLIT(N456,"/")</f>
        <v>film &amp; video</v>
      </c>
      <c r="R456" t="str">
        <v>drama</v>
      </c>
      <c r="S456" s="6">
        <f t="shared" si="37"/>
        <v>41568.208333333336</v>
      </c>
      <c r="T456" s="7">
        <f t="shared" si="38"/>
        <v>41604.25</v>
      </c>
      <c r="U456">
        <f t="shared" si="39"/>
        <v>2013</v>
      </c>
    </row>
    <row r="457" spans="1:21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35"/>
        <v>118.37253218884121</v>
      </c>
      <c r="P457" s="13">
        <f t="shared" si="36"/>
        <v>37.001341561577675</v>
      </c>
      <c r="Q457" t="str" cm="1">
        <f t="array" ref="Q457:R457">_xlfn.TEXTSPLIT(N457,"/")</f>
        <v>theater</v>
      </c>
      <c r="R457" t="str">
        <v>plays</v>
      </c>
      <c r="S457" s="6">
        <f t="shared" si="37"/>
        <v>40809.208333333336</v>
      </c>
      <c r="T457" s="7">
        <f t="shared" si="38"/>
        <v>40832.208333333336</v>
      </c>
      <c r="U457">
        <f t="shared" si="39"/>
        <v>2011</v>
      </c>
    </row>
    <row r="458" spans="1:21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35"/>
        <v>104.1243169398907</v>
      </c>
      <c r="P458" s="13">
        <f t="shared" si="36"/>
        <v>94.976947040498445</v>
      </c>
      <c r="Q458" t="str" cm="1">
        <f t="array" ref="Q458:R458">_xlfn.TEXTSPLIT(N458,"/")</f>
        <v>music</v>
      </c>
      <c r="R458" t="str">
        <v>indie rock</v>
      </c>
      <c r="S458" s="6">
        <f t="shared" si="37"/>
        <v>43141.25</v>
      </c>
      <c r="T458" s="7">
        <f t="shared" si="38"/>
        <v>43141.25</v>
      </c>
      <c r="U458">
        <f t="shared" si="39"/>
        <v>2018</v>
      </c>
    </row>
    <row r="459" spans="1:21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35"/>
        <v>26.640000000000004</v>
      </c>
      <c r="P459" s="13">
        <f t="shared" si="36"/>
        <v>28.956521739130434</v>
      </c>
      <c r="Q459" t="str" cm="1">
        <f t="array" ref="Q459:R459">_xlfn.TEXTSPLIT(N459,"/")</f>
        <v>theater</v>
      </c>
      <c r="R459" t="str">
        <v>plays</v>
      </c>
      <c r="S459" s="6">
        <f t="shared" si="37"/>
        <v>42657.208333333328</v>
      </c>
      <c r="T459" s="7">
        <f t="shared" si="38"/>
        <v>42659.208333333328</v>
      </c>
      <c r="U459">
        <f t="shared" si="39"/>
        <v>2016</v>
      </c>
    </row>
    <row r="460" spans="1:21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35"/>
        <v>351.20118343195264</v>
      </c>
      <c r="P460" s="13">
        <f t="shared" si="36"/>
        <v>55.993396226415094</v>
      </c>
      <c r="Q460" t="str" cm="1">
        <f t="array" ref="Q460:R460">_xlfn.TEXTSPLIT(N460,"/")</f>
        <v>theater</v>
      </c>
      <c r="R460" t="str">
        <v>plays</v>
      </c>
      <c r="S460" s="6">
        <f t="shared" si="37"/>
        <v>40265.208333333336</v>
      </c>
      <c r="T460" s="7">
        <f t="shared" si="38"/>
        <v>40309.208333333336</v>
      </c>
      <c r="U460">
        <f t="shared" si="39"/>
        <v>2010</v>
      </c>
    </row>
    <row r="461" spans="1:21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35"/>
        <v>90.063492063492063</v>
      </c>
      <c r="P461" s="13">
        <f t="shared" si="36"/>
        <v>54.038095238095238</v>
      </c>
      <c r="Q461" t="str" cm="1">
        <f t="array" ref="Q461:R461">_xlfn.TEXTSPLIT(N461,"/")</f>
        <v>film &amp; video</v>
      </c>
      <c r="R461" t="str">
        <v>documentary</v>
      </c>
      <c r="S461" s="6">
        <f t="shared" si="37"/>
        <v>42001.25</v>
      </c>
      <c r="T461" s="7">
        <f t="shared" si="38"/>
        <v>42026.25</v>
      </c>
      <c r="U461">
        <f t="shared" si="39"/>
        <v>2014</v>
      </c>
    </row>
    <row r="462" spans="1:21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35"/>
        <v>171.625</v>
      </c>
      <c r="P462" s="13">
        <f t="shared" si="36"/>
        <v>82.38</v>
      </c>
      <c r="Q462" t="str" cm="1">
        <f t="array" ref="Q462:R462">_xlfn.TEXTSPLIT(N462,"/")</f>
        <v>theater</v>
      </c>
      <c r="R462" t="str">
        <v>plays</v>
      </c>
      <c r="S462" s="6">
        <f t="shared" si="37"/>
        <v>40399.208333333336</v>
      </c>
      <c r="T462" s="7">
        <f t="shared" si="38"/>
        <v>40402.208333333336</v>
      </c>
      <c r="U462">
        <f t="shared" si="39"/>
        <v>2010</v>
      </c>
    </row>
    <row r="463" spans="1:21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35"/>
        <v>141.04655870445345</v>
      </c>
      <c r="P463" s="13">
        <f t="shared" si="36"/>
        <v>66.997115384615384</v>
      </c>
      <c r="Q463" t="str" cm="1">
        <f t="array" ref="Q463:R463">_xlfn.TEXTSPLIT(N463,"/")</f>
        <v>film &amp; video</v>
      </c>
      <c r="R463" t="str">
        <v>drama</v>
      </c>
      <c r="S463" s="6">
        <f t="shared" si="37"/>
        <v>41757.208333333336</v>
      </c>
      <c r="T463" s="7">
        <f t="shared" si="38"/>
        <v>41777.208333333336</v>
      </c>
      <c r="U463">
        <f t="shared" si="39"/>
        <v>2014</v>
      </c>
    </row>
    <row r="464" spans="1:21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35"/>
        <v>30.57944915254237</v>
      </c>
      <c r="P464" s="13">
        <f t="shared" si="36"/>
        <v>107.91401869158878</v>
      </c>
      <c r="Q464" t="str" cm="1">
        <f t="array" ref="Q464:R464">_xlfn.TEXTSPLIT(N464,"/")</f>
        <v>games</v>
      </c>
      <c r="R464" t="str">
        <v>mobile games</v>
      </c>
      <c r="S464" s="6">
        <f t="shared" si="37"/>
        <v>41304.25</v>
      </c>
      <c r="T464" s="7">
        <f t="shared" si="38"/>
        <v>41342.25</v>
      </c>
      <c r="U464">
        <f t="shared" si="39"/>
        <v>2013</v>
      </c>
    </row>
    <row r="465" spans="1:21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35"/>
        <v>108.16455696202532</v>
      </c>
      <c r="P465" s="13">
        <f t="shared" si="36"/>
        <v>69.009501187648453</v>
      </c>
      <c r="Q465" t="str" cm="1">
        <f t="array" ref="Q465:R465">_xlfn.TEXTSPLIT(N465,"/")</f>
        <v>film &amp; video</v>
      </c>
      <c r="R465" t="str">
        <v>animation</v>
      </c>
      <c r="S465" s="6">
        <f t="shared" si="37"/>
        <v>41639.25</v>
      </c>
      <c r="T465" s="7">
        <f t="shared" si="38"/>
        <v>41643.25</v>
      </c>
      <c r="U465">
        <f t="shared" si="39"/>
        <v>2013</v>
      </c>
    </row>
    <row r="466" spans="1:21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35"/>
        <v>133.45505617977528</v>
      </c>
      <c r="P466" s="13">
        <f t="shared" si="36"/>
        <v>39.006568144499177</v>
      </c>
      <c r="Q466" t="str" cm="1">
        <f t="array" ref="Q466:R466">_xlfn.TEXTSPLIT(N466,"/")</f>
        <v>theater</v>
      </c>
      <c r="R466" t="str">
        <v>plays</v>
      </c>
      <c r="S466" s="6">
        <f t="shared" si="37"/>
        <v>43142.25</v>
      </c>
      <c r="T466" s="7">
        <f t="shared" si="38"/>
        <v>43156.25</v>
      </c>
      <c r="U466">
        <f t="shared" si="39"/>
        <v>2018</v>
      </c>
    </row>
    <row r="467" spans="1:21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35"/>
        <v>187.85106382978722</v>
      </c>
      <c r="P467" s="13">
        <f t="shared" si="36"/>
        <v>110.3625</v>
      </c>
      <c r="Q467" t="str" cm="1">
        <f t="array" ref="Q467:R467">_xlfn.TEXTSPLIT(N467,"/")</f>
        <v>publishing</v>
      </c>
      <c r="R467" t="str">
        <v>translations</v>
      </c>
      <c r="S467" s="6">
        <f t="shared" si="37"/>
        <v>43127.25</v>
      </c>
      <c r="T467" s="7">
        <f t="shared" si="38"/>
        <v>43136.25</v>
      </c>
      <c r="U467">
        <f t="shared" si="39"/>
        <v>2018</v>
      </c>
    </row>
    <row r="468" spans="1:21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35"/>
        <v>332</v>
      </c>
      <c r="P468" s="13">
        <f t="shared" si="36"/>
        <v>94.857142857142861</v>
      </c>
      <c r="Q468" t="str" cm="1">
        <f t="array" ref="Q468:R468">_xlfn.TEXTSPLIT(N468,"/")</f>
        <v>technology</v>
      </c>
      <c r="R468" t="str">
        <v>wearables</v>
      </c>
      <c r="S468" s="6">
        <f t="shared" si="37"/>
        <v>41409.208333333336</v>
      </c>
      <c r="T468" s="7">
        <f t="shared" si="38"/>
        <v>41432.208333333336</v>
      </c>
      <c r="U468">
        <f t="shared" si="39"/>
        <v>2013</v>
      </c>
    </row>
    <row r="469" spans="1:21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35"/>
        <v>575.21428571428578</v>
      </c>
      <c r="P469" s="13">
        <f t="shared" si="36"/>
        <v>57.935251798561154</v>
      </c>
      <c r="Q469" t="str" cm="1">
        <f t="array" ref="Q469:R469">_xlfn.TEXTSPLIT(N469,"/")</f>
        <v>technology</v>
      </c>
      <c r="R469" t="str">
        <v>web</v>
      </c>
      <c r="S469" s="6">
        <f t="shared" si="37"/>
        <v>42331.25</v>
      </c>
      <c r="T469" s="7">
        <f t="shared" si="38"/>
        <v>42338.25</v>
      </c>
      <c r="U469">
        <f t="shared" si="39"/>
        <v>2015</v>
      </c>
    </row>
    <row r="470" spans="1:21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35"/>
        <v>40.5</v>
      </c>
      <c r="P470" s="13">
        <f t="shared" si="36"/>
        <v>101.25</v>
      </c>
      <c r="Q470" t="str" cm="1">
        <f t="array" ref="Q470:R470">_xlfn.TEXTSPLIT(N470,"/")</f>
        <v>theater</v>
      </c>
      <c r="R470" t="str">
        <v>plays</v>
      </c>
      <c r="S470" s="6">
        <f t="shared" si="37"/>
        <v>43569.208333333328</v>
      </c>
      <c r="T470" s="7">
        <f t="shared" si="38"/>
        <v>43585.208333333328</v>
      </c>
      <c r="U470">
        <f t="shared" si="39"/>
        <v>2019</v>
      </c>
    </row>
    <row r="471" spans="1:21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35"/>
        <v>184.42857142857144</v>
      </c>
      <c r="P471" s="13">
        <f t="shared" si="36"/>
        <v>64.95597484276729</v>
      </c>
      <c r="Q471" t="str" cm="1">
        <f t="array" ref="Q471:R471">_xlfn.TEXTSPLIT(N471,"/")</f>
        <v>film &amp; video</v>
      </c>
      <c r="R471" t="str">
        <v>drama</v>
      </c>
      <c r="S471" s="6">
        <f t="shared" si="37"/>
        <v>42142.208333333328</v>
      </c>
      <c r="T471" s="7">
        <f t="shared" si="38"/>
        <v>42144.208333333328</v>
      </c>
      <c r="U471">
        <f t="shared" si="39"/>
        <v>2015</v>
      </c>
    </row>
    <row r="472" spans="1:21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35"/>
        <v>285.80555555555554</v>
      </c>
      <c r="P472" s="13">
        <f t="shared" si="36"/>
        <v>27.00524934383202</v>
      </c>
      <c r="Q472" t="str" cm="1">
        <f t="array" ref="Q472:R472">_xlfn.TEXTSPLIT(N472,"/")</f>
        <v>technology</v>
      </c>
      <c r="R472" t="str">
        <v>wearables</v>
      </c>
      <c r="S472" s="6">
        <f t="shared" si="37"/>
        <v>42716.25</v>
      </c>
      <c r="T472" s="7">
        <f t="shared" si="38"/>
        <v>42723.25</v>
      </c>
      <c r="U472">
        <f t="shared" si="39"/>
        <v>2016</v>
      </c>
    </row>
    <row r="473" spans="1:21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35"/>
        <v>319</v>
      </c>
      <c r="P473" s="13">
        <f t="shared" si="36"/>
        <v>50.97422680412371</v>
      </c>
      <c r="Q473" t="str" cm="1">
        <f t="array" ref="Q473:R473">_xlfn.TEXTSPLIT(N473,"/")</f>
        <v>food</v>
      </c>
      <c r="R473" t="str">
        <v>food trucks</v>
      </c>
      <c r="S473" s="6">
        <f t="shared" si="37"/>
        <v>41031.208333333336</v>
      </c>
      <c r="T473" s="7">
        <f t="shared" si="38"/>
        <v>41031.208333333336</v>
      </c>
      <c r="U473">
        <f t="shared" si="39"/>
        <v>2012</v>
      </c>
    </row>
    <row r="474" spans="1:21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35"/>
        <v>39.234070221066318</v>
      </c>
      <c r="P474" s="13">
        <f t="shared" si="36"/>
        <v>104.94260869565217</v>
      </c>
      <c r="Q474" t="str" cm="1">
        <f t="array" ref="Q474:R474">_xlfn.TEXTSPLIT(N474,"/")</f>
        <v>music</v>
      </c>
      <c r="R474" t="str">
        <v>rock</v>
      </c>
      <c r="S474" s="6">
        <f t="shared" si="37"/>
        <v>43535.208333333328</v>
      </c>
      <c r="T474" s="7">
        <f t="shared" si="38"/>
        <v>43589.208333333328</v>
      </c>
      <c r="U474">
        <f t="shared" si="39"/>
        <v>2019</v>
      </c>
    </row>
    <row r="475" spans="1:21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35"/>
        <v>178.14000000000001</v>
      </c>
      <c r="P475" s="13">
        <f t="shared" si="36"/>
        <v>84.028301886792448</v>
      </c>
      <c r="Q475" t="str" cm="1">
        <f t="array" ref="Q475:R475">_xlfn.TEXTSPLIT(N475,"/")</f>
        <v>music</v>
      </c>
      <c r="R475" t="str">
        <v>electric music</v>
      </c>
      <c r="S475" s="6">
        <f t="shared" si="37"/>
        <v>43277.208333333328</v>
      </c>
      <c r="T475" s="7">
        <f t="shared" si="38"/>
        <v>43278.208333333328</v>
      </c>
      <c r="U475">
        <f t="shared" si="39"/>
        <v>2018</v>
      </c>
    </row>
    <row r="476" spans="1:21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35"/>
        <v>365.15</v>
      </c>
      <c r="P476" s="13">
        <f t="shared" si="36"/>
        <v>102.85915492957747</v>
      </c>
      <c r="Q476" t="str" cm="1">
        <f t="array" ref="Q476:R476">_xlfn.TEXTSPLIT(N476,"/")</f>
        <v>film &amp; video</v>
      </c>
      <c r="R476" t="str">
        <v>television</v>
      </c>
      <c r="S476" s="6">
        <f t="shared" si="37"/>
        <v>41989.25</v>
      </c>
      <c r="T476" s="7">
        <f t="shared" si="38"/>
        <v>41990.25</v>
      </c>
      <c r="U476">
        <f t="shared" si="39"/>
        <v>2014</v>
      </c>
    </row>
    <row r="477" spans="1:21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35"/>
        <v>113.94594594594594</v>
      </c>
      <c r="P477" s="13">
        <f t="shared" si="36"/>
        <v>39.962085308056871</v>
      </c>
      <c r="Q477" t="str" cm="1">
        <f t="array" ref="Q477:R477">_xlfn.TEXTSPLIT(N477,"/")</f>
        <v>publishing</v>
      </c>
      <c r="R477" t="str">
        <v>translations</v>
      </c>
      <c r="S477" s="6">
        <f t="shared" si="37"/>
        <v>41450.208333333336</v>
      </c>
      <c r="T477" s="7">
        <f t="shared" si="38"/>
        <v>41454.208333333336</v>
      </c>
      <c r="U477">
        <f t="shared" si="39"/>
        <v>2013</v>
      </c>
    </row>
    <row r="478" spans="1:21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35"/>
        <v>29.828720626631856</v>
      </c>
      <c r="P478" s="13">
        <f t="shared" si="36"/>
        <v>51.001785714285717</v>
      </c>
      <c r="Q478" t="str" cm="1">
        <f t="array" ref="Q478:R478">_xlfn.TEXTSPLIT(N478,"/")</f>
        <v>publishing</v>
      </c>
      <c r="R478" t="str">
        <v>fiction</v>
      </c>
      <c r="S478" s="6">
        <f t="shared" si="37"/>
        <v>43322.208333333328</v>
      </c>
      <c r="T478" s="7">
        <f t="shared" si="38"/>
        <v>43328.208333333328</v>
      </c>
      <c r="U478">
        <f t="shared" si="39"/>
        <v>2018</v>
      </c>
    </row>
    <row r="479" spans="1:21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35"/>
        <v>54.270588235294113</v>
      </c>
      <c r="P479" s="13">
        <f t="shared" si="36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6">
        <f t="shared" si="37"/>
        <v>40720.208333333336</v>
      </c>
      <c r="T479" s="7">
        <f t="shared" si="38"/>
        <v>40747.208333333336</v>
      </c>
      <c r="U479">
        <f t="shared" si="39"/>
        <v>2011</v>
      </c>
    </row>
    <row r="480" spans="1:21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35"/>
        <v>236.34156976744185</v>
      </c>
      <c r="P480" s="13">
        <f t="shared" si="36"/>
        <v>58.999637155297535</v>
      </c>
      <c r="Q480" t="str" cm="1">
        <f t="array" ref="Q480:R480">_xlfn.TEXTSPLIT(N480,"/")</f>
        <v>technology</v>
      </c>
      <c r="R480" t="str">
        <v>wearables</v>
      </c>
      <c r="S480" s="6">
        <f t="shared" si="37"/>
        <v>42072.208333333328</v>
      </c>
      <c r="T480" s="7">
        <f t="shared" si="38"/>
        <v>42084.208333333328</v>
      </c>
      <c r="U480">
        <f t="shared" si="39"/>
        <v>2015</v>
      </c>
    </row>
    <row r="481" spans="1:21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35"/>
        <v>512.91666666666663</v>
      </c>
      <c r="P481" s="13">
        <f t="shared" si="36"/>
        <v>71.156069364161851</v>
      </c>
      <c r="Q481" t="str" cm="1">
        <f t="array" ref="Q481:R481">_xlfn.TEXTSPLIT(N481,"/")</f>
        <v>food</v>
      </c>
      <c r="R481" t="str">
        <v>food trucks</v>
      </c>
      <c r="S481" s="6">
        <f t="shared" si="37"/>
        <v>42945.208333333328</v>
      </c>
      <c r="T481" s="7">
        <f t="shared" si="38"/>
        <v>42947.208333333328</v>
      </c>
      <c r="U481">
        <f t="shared" si="39"/>
        <v>2017</v>
      </c>
    </row>
    <row r="482" spans="1:21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35"/>
        <v>100.65116279069768</v>
      </c>
      <c r="P482" s="13">
        <f t="shared" si="36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6">
        <f t="shared" si="37"/>
        <v>40248.25</v>
      </c>
      <c r="T482" s="7">
        <f t="shared" si="38"/>
        <v>40257.208333333336</v>
      </c>
      <c r="U482">
        <f t="shared" si="39"/>
        <v>2010</v>
      </c>
    </row>
    <row r="483" spans="1:21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35"/>
        <v>81.348423194303152</v>
      </c>
      <c r="P483" s="13">
        <f t="shared" si="36"/>
        <v>103.98634590377114</v>
      </c>
      <c r="Q483" t="str" cm="1">
        <f t="array" ref="Q483:R483">_xlfn.TEXTSPLIT(N483,"/")</f>
        <v>theater</v>
      </c>
      <c r="R483" t="str">
        <v>plays</v>
      </c>
      <c r="S483" s="6">
        <f t="shared" si="37"/>
        <v>41913.208333333336</v>
      </c>
      <c r="T483" s="7">
        <f t="shared" si="38"/>
        <v>41955.25</v>
      </c>
      <c r="U483">
        <f t="shared" si="39"/>
        <v>2014</v>
      </c>
    </row>
    <row r="484" spans="1:21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35"/>
        <v>16.404761904761905</v>
      </c>
      <c r="P484" s="13">
        <f t="shared" si="36"/>
        <v>76.555555555555557</v>
      </c>
      <c r="Q484" t="str" cm="1">
        <f t="array" ref="Q484:R484">_xlfn.TEXTSPLIT(N484,"/")</f>
        <v>publishing</v>
      </c>
      <c r="R484" t="str">
        <v>fiction</v>
      </c>
      <c r="S484" s="6">
        <f t="shared" si="37"/>
        <v>40963.25</v>
      </c>
      <c r="T484" s="7">
        <f t="shared" si="38"/>
        <v>40974.25</v>
      </c>
      <c r="U484">
        <f t="shared" si="39"/>
        <v>2012</v>
      </c>
    </row>
    <row r="485" spans="1:21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35"/>
        <v>52.774617067833695</v>
      </c>
      <c r="P485" s="13">
        <f t="shared" si="36"/>
        <v>87.068592057761734</v>
      </c>
      <c r="Q485" t="str" cm="1">
        <f t="array" ref="Q485:R485">_xlfn.TEXTSPLIT(N485,"/")</f>
        <v>theater</v>
      </c>
      <c r="R485" t="str">
        <v>plays</v>
      </c>
      <c r="S485" s="6">
        <f t="shared" si="37"/>
        <v>43811.25</v>
      </c>
      <c r="T485" s="7">
        <f t="shared" si="38"/>
        <v>43818.25</v>
      </c>
      <c r="U485">
        <f t="shared" si="39"/>
        <v>2019</v>
      </c>
    </row>
    <row r="486" spans="1:21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35"/>
        <v>260.20608108108109</v>
      </c>
      <c r="P486" s="13">
        <f t="shared" si="36"/>
        <v>48.99554707379135</v>
      </c>
      <c r="Q486" t="str" cm="1">
        <f t="array" ref="Q486:R486">_xlfn.TEXTSPLIT(N486,"/")</f>
        <v>food</v>
      </c>
      <c r="R486" t="str">
        <v>food trucks</v>
      </c>
      <c r="S486" s="6">
        <f t="shared" si="37"/>
        <v>41855.208333333336</v>
      </c>
      <c r="T486" s="7">
        <f t="shared" si="38"/>
        <v>41904.208333333336</v>
      </c>
      <c r="U486">
        <f t="shared" si="39"/>
        <v>2014</v>
      </c>
    </row>
    <row r="487" spans="1:21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35"/>
        <v>30.73289183222958</v>
      </c>
      <c r="P487" s="13">
        <f t="shared" si="36"/>
        <v>42.969135802469133</v>
      </c>
      <c r="Q487" t="str" cm="1">
        <f t="array" ref="Q487:R487">_xlfn.TEXTSPLIT(N487,"/")</f>
        <v>theater</v>
      </c>
      <c r="R487" t="str">
        <v>plays</v>
      </c>
      <c r="S487" s="6">
        <f t="shared" si="37"/>
        <v>43626.208333333328</v>
      </c>
      <c r="T487" s="7">
        <f t="shared" si="38"/>
        <v>43667.208333333328</v>
      </c>
      <c r="U487">
        <f t="shared" si="39"/>
        <v>2019</v>
      </c>
    </row>
    <row r="488" spans="1:21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35"/>
        <v>13.5</v>
      </c>
      <c r="P488" s="13">
        <f t="shared" si="36"/>
        <v>33.428571428571431</v>
      </c>
      <c r="Q488" t="str" cm="1">
        <f t="array" ref="Q488:R488">_xlfn.TEXTSPLIT(N488,"/")</f>
        <v>publishing</v>
      </c>
      <c r="R488" t="str">
        <v>translations</v>
      </c>
      <c r="S488" s="6">
        <f t="shared" si="37"/>
        <v>43168.25</v>
      </c>
      <c r="T488" s="7">
        <f t="shared" si="38"/>
        <v>43183.208333333328</v>
      </c>
      <c r="U488">
        <f t="shared" si="39"/>
        <v>2018</v>
      </c>
    </row>
    <row r="489" spans="1:21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35"/>
        <v>178.62556663644605</v>
      </c>
      <c r="P489" s="13">
        <f t="shared" si="36"/>
        <v>83.982949701619773</v>
      </c>
      <c r="Q489" t="str" cm="1">
        <f t="array" ref="Q489:R489">_xlfn.TEXTSPLIT(N489,"/")</f>
        <v>theater</v>
      </c>
      <c r="R489" t="str">
        <v>plays</v>
      </c>
      <c r="S489" s="6">
        <f t="shared" si="37"/>
        <v>42845.208333333328</v>
      </c>
      <c r="T489" s="7">
        <f t="shared" si="38"/>
        <v>42878.208333333328</v>
      </c>
      <c r="U489">
        <f t="shared" si="39"/>
        <v>2017</v>
      </c>
    </row>
    <row r="490" spans="1:21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35"/>
        <v>220.0566037735849</v>
      </c>
      <c r="P490" s="13">
        <f t="shared" si="36"/>
        <v>101.41739130434783</v>
      </c>
      <c r="Q490" t="str" cm="1">
        <f t="array" ref="Q490:R490">_xlfn.TEXTSPLIT(N490,"/")</f>
        <v>theater</v>
      </c>
      <c r="R490" t="str">
        <v>plays</v>
      </c>
      <c r="S490" s="6">
        <f t="shared" si="37"/>
        <v>42403.25</v>
      </c>
      <c r="T490" s="7">
        <f t="shared" si="38"/>
        <v>42420.25</v>
      </c>
      <c r="U490">
        <f t="shared" si="39"/>
        <v>2016</v>
      </c>
    </row>
    <row r="491" spans="1:21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35"/>
        <v>101.5108695652174</v>
      </c>
      <c r="P491" s="13">
        <f t="shared" si="36"/>
        <v>109.87058823529412</v>
      </c>
      <c r="Q491" t="str" cm="1">
        <f t="array" ref="Q491:R491">_xlfn.TEXTSPLIT(N491,"/")</f>
        <v>technology</v>
      </c>
      <c r="R491" t="str">
        <v>wearables</v>
      </c>
      <c r="S491" s="6">
        <f t="shared" si="37"/>
        <v>40406.208333333336</v>
      </c>
      <c r="T491" s="7">
        <f t="shared" si="38"/>
        <v>40411.208333333336</v>
      </c>
      <c r="U491">
        <f t="shared" si="39"/>
        <v>2010</v>
      </c>
    </row>
    <row r="492" spans="1:21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35"/>
        <v>191.5</v>
      </c>
      <c r="P492" s="13">
        <f t="shared" si="36"/>
        <v>31.916666666666668</v>
      </c>
      <c r="Q492" t="str" cm="1">
        <f t="array" ref="Q492:R492">_xlfn.TEXTSPLIT(N492,"/")</f>
        <v>journalism</v>
      </c>
      <c r="R492" t="str">
        <v>audio</v>
      </c>
      <c r="S492" s="6">
        <f t="shared" si="37"/>
        <v>43786.25</v>
      </c>
      <c r="T492" s="7">
        <f t="shared" si="38"/>
        <v>43793.25</v>
      </c>
      <c r="U492">
        <f t="shared" si="39"/>
        <v>2019</v>
      </c>
    </row>
    <row r="493" spans="1:21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35"/>
        <v>305.34683098591546</v>
      </c>
      <c r="P493" s="13">
        <f t="shared" si="36"/>
        <v>70.993450675399103</v>
      </c>
      <c r="Q493" t="str" cm="1">
        <f t="array" ref="Q493:R493">_xlfn.TEXTSPLIT(N493,"/")</f>
        <v>food</v>
      </c>
      <c r="R493" t="str">
        <v>food trucks</v>
      </c>
      <c r="S493" s="6">
        <f t="shared" si="37"/>
        <v>41456.208333333336</v>
      </c>
      <c r="T493" s="7">
        <f t="shared" si="38"/>
        <v>41482.208333333336</v>
      </c>
      <c r="U493">
        <f t="shared" si="39"/>
        <v>2013</v>
      </c>
    </row>
    <row r="494" spans="1:21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35"/>
        <v>23.995287958115181</v>
      </c>
      <c r="P494" s="13">
        <f t="shared" si="36"/>
        <v>77.026890756302521</v>
      </c>
      <c r="Q494" t="str" cm="1">
        <f t="array" ref="Q494:R494">_xlfn.TEXTSPLIT(N494,"/")</f>
        <v>film &amp; video</v>
      </c>
      <c r="R494" t="str">
        <v>shorts</v>
      </c>
      <c r="S494" s="6">
        <f t="shared" si="37"/>
        <v>40336.208333333336</v>
      </c>
      <c r="T494" s="7">
        <f t="shared" si="38"/>
        <v>40371.208333333336</v>
      </c>
      <c r="U494">
        <f t="shared" si="39"/>
        <v>2010</v>
      </c>
    </row>
    <row r="495" spans="1:21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35"/>
        <v>723.77777777777771</v>
      </c>
      <c r="P495" s="13">
        <f t="shared" si="36"/>
        <v>101.78125</v>
      </c>
      <c r="Q495" t="str" cm="1">
        <f t="array" ref="Q495:R495">_xlfn.TEXTSPLIT(N495,"/")</f>
        <v>photography</v>
      </c>
      <c r="R495" t="str">
        <v>photography books</v>
      </c>
      <c r="S495" s="6">
        <f t="shared" si="37"/>
        <v>43645.208333333328</v>
      </c>
      <c r="T495" s="7">
        <f t="shared" si="38"/>
        <v>43658.208333333328</v>
      </c>
      <c r="U495">
        <f t="shared" si="39"/>
        <v>2019</v>
      </c>
    </row>
    <row r="496" spans="1:21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35"/>
        <v>547.36</v>
      </c>
      <c r="P496" s="13">
        <f t="shared" si="36"/>
        <v>51.059701492537314</v>
      </c>
      <c r="Q496" t="str" cm="1">
        <f t="array" ref="Q496:R496">_xlfn.TEXTSPLIT(N496,"/")</f>
        <v>technology</v>
      </c>
      <c r="R496" t="str">
        <v>wearables</v>
      </c>
      <c r="S496" s="6">
        <f t="shared" si="37"/>
        <v>40990.208333333336</v>
      </c>
      <c r="T496" s="7">
        <f t="shared" si="38"/>
        <v>40991.208333333336</v>
      </c>
      <c r="U496">
        <f t="shared" si="39"/>
        <v>2012</v>
      </c>
    </row>
    <row r="497" spans="1:21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35"/>
        <v>414.49999999999994</v>
      </c>
      <c r="P497" s="13">
        <f t="shared" si="36"/>
        <v>68.02051282051282</v>
      </c>
      <c r="Q497" t="str" cm="1">
        <f t="array" ref="Q497:R497">_xlfn.TEXTSPLIT(N497,"/")</f>
        <v>theater</v>
      </c>
      <c r="R497" t="str">
        <v>plays</v>
      </c>
      <c r="S497" s="6">
        <f t="shared" si="37"/>
        <v>41800.208333333336</v>
      </c>
      <c r="T497" s="7">
        <f t="shared" si="38"/>
        <v>41804.208333333336</v>
      </c>
      <c r="U497">
        <f t="shared" si="39"/>
        <v>2014</v>
      </c>
    </row>
    <row r="498" spans="1:21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35"/>
        <v>0.90696409140369971</v>
      </c>
      <c r="P498" s="13">
        <f t="shared" si="36"/>
        <v>30.87037037037037</v>
      </c>
      <c r="Q498" t="str" cm="1">
        <f t="array" ref="Q498:R498">_xlfn.TEXTSPLIT(N498,"/")</f>
        <v>film &amp; video</v>
      </c>
      <c r="R498" t="str">
        <v>animation</v>
      </c>
      <c r="S498" s="6">
        <f t="shared" si="37"/>
        <v>42876.208333333328</v>
      </c>
      <c r="T498" s="7">
        <f t="shared" si="38"/>
        <v>42893.208333333328</v>
      </c>
      <c r="U498">
        <f t="shared" si="39"/>
        <v>2017</v>
      </c>
    </row>
    <row r="499" spans="1:21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35"/>
        <v>34.173469387755098</v>
      </c>
      <c r="P499" s="13">
        <f t="shared" si="36"/>
        <v>27.908333333333335</v>
      </c>
      <c r="Q499" t="str" cm="1">
        <f t="array" ref="Q499:R499">_xlfn.TEXTSPLIT(N499,"/")</f>
        <v>technology</v>
      </c>
      <c r="R499" t="str">
        <v>wearables</v>
      </c>
      <c r="S499" s="6">
        <f t="shared" si="37"/>
        <v>42724.25</v>
      </c>
      <c r="T499" s="7">
        <f t="shared" si="38"/>
        <v>42724.25</v>
      </c>
      <c r="U499">
        <f t="shared" si="39"/>
        <v>2016</v>
      </c>
    </row>
    <row r="500" spans="1:21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35"/>
        <v>23.948810754912099</v>
      </c>
      <c r="P500" s="13">
        <f t="shared" si="36"/>
        <v>79.994818652849744</v>
      </c>
      <c r="Q500" t="str" cm="1">
        <f t="array" ref="Q500:R500">_xlfn.TEXTSPLIT(N500,"/")</f>
        <v>technology</v>
      </c>
      <c r="R500" t="str">
        <v>web</v>
      </c>
      <c r="S500" s="6">
        <f t="shared" si="37"/>
        <v>42005.25</v>
      </c>
      <c r="T500" s="7">
        <f t="shared" si="38"/>
        <v>42007.25</v>
      </c>
      <c r="U500">
        <f t="shared" si="39"/>
        <v>2015</v>
      </c>
    </row>
    <row r="501" spans="1:21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35"/>
        <v>48.072649572649574</v>
      </c>
      <c r="P501" s="13">
        <f t="shared" si="36"/>
        <v>38.003378378378379</v>
      </c>
      <c r="Q501" t="str" cm="1">
        <f t="array" ref="Q501:R501">_xlfn.TEXTSPLIT(N501,"/")</f>
        <v>film &amp; video</v>
      </c>
      <c r="R501" t="str">
        <v>documentary</v>
      </c>
      <c r="S501" s="6">
        <f t="shared" si="37"/>
        <v>42444.208333333328</v>
      </c>
      <c r="T501" s="7">
        <f t="shared" si="38"/>
        <v>42449.208333333328</v>
      </c>
      <c r="U501">
        <f t="shared" si="39"/>
        <v>2016</v>
      </c>
    </row>
    <row r="502" spans="1:21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35"/>
        <v>0</v>
      </c>
      <c r="P502" s="13" t="e">
        <f t="shared" si="36"/>
        <v>#DIV/0!</v>
      </c>
      <c r="Q502" t="str" cm="1">
        <f t="array" ref="Q502:R502">_xlfn.TEXTSPLIT(N502,"/")</f>
        <v>theater</v>
      </c>
      <c r="R502" t="str">
        <v>plays</v>
      </c>
      <c r="S502" s="6">
        <f t="shared" si="37"/>
        <v>41395.208333333336</v>
      </c>
      <c r="T502" s="7">
        <f t="shared" si="38"/>
        <v>41423.208333333336</v>
      </c>
      <c r="U502">
        <f t="shared" si="39"/>
        <v>2013</v>
      </c>
    </row>
    <row r="503" spans="1:21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35"/>
        <v>70.145182291666657</v>
      </c>
      <c r="P503" s="13">
        <f t="shared" si="36"/>
        <v>59.990534521158132</v>
      </c>
      <c r="Q503" t="str" cm="1">
        <f t="array" ref="Q503:R503">_xlfn.TEXTSPLIT(N503,"/")</f>
        <v>film &amp; video</v>
      </c>
      <c r="R503" t="str">
        <v>documentary</v>
      </c>
      <c r="S503" s="6">
        <f t="shared" si="37"/>
        <v>41345.208333333336</v>
      </c>
      <c r="T503" s="7">
        <f t="shared" si="38"/>
        <v>41347.208333333336</v>
      </c>
      <c r="U503">
        <f t="shared" si="39"/>
        <v>2013</v>
      </c>
    </row>
    <row r="504" spans="1:21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35"/>
        <v>529.92307692307691</v>
      </c>
      <c r="P504" s="13">
        <f t="shared" si="36"/>
        <v>37.037634408602152</v>
      </c>
      <c r="Q504" t="str" cm="1">
        <f t="array" ref="Q504:R504">_xlfn.TEXTSPLIT(N504,"/")</f>
        <v>games</v>
      </c>
      <c r="R504" t="str">
        <v>video games</v>
      </c>
      <c r="S504" s="6">
        <f t="shared" si="37"/>
        <v>41117.208333333336</v>
      </c>
      <c r="T504" s="7">
        <f t="shared" si="38"/>
        <v>41146.208333333336</v>
      </c>
      <c r="U504">
        <f t="shared" si="39"/>
        <v>2012</v>
      </c>
    </row>
    <row r="505" spans="1:21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35"/>
        <v>180.32549019607845</v>
      </c>
      <c r="P505" s="13">
        <f t="shared" si="36"/>
        <v>99.963043478260872</v>
      </c>
      <c r="Q505" t="str" cm="1">
        <f t="array" ref="Q505:R505">_xlfn.TEXTSPLIT(N505,"/")</f>
        <v>film &amp; video</v>
      </c>
      <c r="R505" t="str">
        <v>drama</v>
      </c>
      <c r="S505" s="6">
        <f t="shared" si="37"/>
        <v>42186.208333333328</v>
      </c>
      <c r="T505" s="7">
        <f t="shared" si="38"/>
        <v>42206.208333333328</v>
      </c>
      <c r="U505">
        <f t="shared" si="39"/>
        <v>2015</v>
      </c>
    </row>
    <row r="506" spans="1:21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35"/>
        <v>92.320000000000007</v>
      </c>
      <c r="P506" s="13">
        <f t="shared" si="36"/>
        <v>111.6774193548387</v>
      </c>
      <c r="Q506" t="str" cm="1">
        <f t="array" ref="Q506:R506">_xlfn.TEXTSPLIT(N506,"/")</f>
        <v>music</v>
      </c>
      <c r="R506" t="str">
        <v>rock</v>
      </c>
      <c r="S506" s="6">
        <f t="shared" si="37"/>
        <v>42142.208333333328</v>
      </c>
      <c r="T506" s="7">
        <f t="shared" si="38"/>
        <v>42143.208333333328</v>
      </c>
      <c r="U506">
        <f t="shared" si="39"/>
        <v>2015</v>
      </c>
    </row>
    <row r="507" spans="1:21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35"/>
        <v>13.901001112347053</v>
      </c>
      <c r="P507" s="13">
        <f t="shared" si="36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6">
        <f t="shared" si="37"/>
        <v>41341.25</v>
      </c>
      <c r="T507" s="7">
        <f t="shared" si="38"/>
        <v>41383.208333333336</v>
      </c>
      <c r="U507">
        <f t="shared" si="39"/>
        <v>2013</v>
      </c>
    </row>
    <row r="508" spans="1:21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35"/>
        <v>927.07777777777767</v>
      </c>
      <c r="P508" s="13">
        <f t="shared" si="36"/>
        <v>66.010284810126578</v>
      </c>
      <c r="Q508" t="str" cm="1">
        <f t="array" ref="Q508:R508">_xlfn.TEXTSPLIT(N508,"/")</f>
        <v>theater</v>
      </c>
      <c r="R508" t="str">
        <v>plays</v>
      </c>
      <c r="S508" s="6">
        <f t="shared" si="37"/>
        <v>43062.25</v>
      </c>
      <c r="T508" s="7">
        <f t="shared" si="38"/>
        <v>43079.25</v>
      </c>
      <c r="U508">
        <f t="shared" si="39"/>
        <v>2017</v>
      </c>
    </row>
    <row r="509" spans="1:21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35"/>
        <v>39.857142857142861</v>
      </c>
      <c r="P509" s="13">
        <f t="shared" si="36"/>
        <v>44.05263157894737</v>
      </c>
      <c r="Q509" t="str" cm="1">
        <f t="array" ref="Q509:R509">_xlfn.TEXTSPLIT(N509,"/")</f>
        <v>technology</v>
      </c>
      <c r="R509" t="str">
        <v>web</v>
      </c>
      <c r="S509" s="6">
        <f t="shared" si="37"/>
        <v>41373.208333333336</v>
      </c>
      <c r="T509" s="7">
        <f t="shared" si="38"/>
        <v>41422.208333333336</v>
      </c>
      <c r="U509">
        <f t="shared" si="39"/>
        <v>2013</v>
      </c>
    </row>
    <row r="510" spans="1:21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35"/>
        <v>112.22929936305732</v>
      </c>
      <c r="P510" s="13">
        <f t="shared" si="36"/>
        <v>52.999726551818434</v>
      </c>
      <c r="Q510" t="str" cm="1">
        <f t="array" ref="Q510:R510">_xlfn.TEXTSPLIT(N510,"/")</f>
        <v>theater</v>
      </c>
      <c r="R510" t="str">
        <v>plays</v>
      </c>
      <c r="S510" s="6">
        <f t="shared" si="37"/>
        <v>43310.208333333328</v>
      </c>
      <c r="T510" s="7">
        <f t="shared" si="38"/>
        <v>43331.208333333328</v>
      </c>
      <c r="U510">
        <f t="shared" si="39"/>
        <v>2018</v>
      </c>
    </row>
    <row r="511" spans="1:21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35"/>
        <v>70.925816023738875</v>
      </c>
      <c r="P511" s="13">
        <f t="shared" si="36"/>
        <v>95</v>
      </c>
      <c r="Q511" t="str" cm="1">
        <f t="array" ref="Q511:R511">_xlfn.TEXTSPLIT(N511,"/")</f>
        <v>theater</v>
      </c>
      <c r="R511" t="str">
        <v>plays</v>
      </c>
      <c r="S511" s="6">
        <f t="shared" si="37"/>
        <v>41034.208333333336</v>
      </c>
      <c r="T511" s="7">
        <f t="shared" si="38"/>
        <v>41044.208333333336</v>
      </c>
      <c r="U511">
        <f t="shared" si="39"/>
        <v>2012</v>
      </c>
    </row>
    <row r="512" spans="1:21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35"/>
        <v>119.08974358974358</v>
      </c>
      <c r="P512" s="13">
        <f t="shared" si="36"/>
        <v>70.908396946564892</v>
      </c>
      <c r="Q512" t="str" cm="1">
        <f t="array" ref="Q512:R512">_xlfn.TEXTSPLIT(N512,"/")</f>
        <v>film &amp; video</v>
      </c>
      <c r="R512" t="str">
        <v>drama</v>
      </c>
      <c r="S512" s="6">
        <f t="shared" si="37"/>
        <v>43251.208333333328</v>
      </c>
      <c r="T512" s="7">
        <f t="shared" si="38"/>
        <v>43275.208333333328</v>
      </c>
      <c r="U512">
        <f t="shared" si="39"/>
        <v>2018</v>
      </c>
    </row>
    <row r="513" spans="1:21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35"/>
        <v>24.017591339648174</v>
      </c>
      <c r="P513" s="13">
        <f t="shared" si="36"/>
        <v>98.060773480662988</v>
      </c>
      <c r="Q513" t="str" cm="1">
        <f t="array" ref="Q513:R513">_xlfn.TEXTSPLIT(N513,"/")</f>
        <v>theater</v>
      </c>
      <c r="R513" t="str">
        <v>plays</v>
      </c>
      <c r="S513" s="6">
        <f t="shared" si="37"/>
        <v>43671.208333333328</v>
      </c>
      <c r="T513" s="7">
        <f t="shared" si="38"/>
        <v>43681.208333333328</v>
      </c>
      <c r="U513">
        <f t="shared" si="39"/>
        <v>2019</v>
      </c>
    </row>
    <row r="514" spans="1:21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35"/>
        <v>139.31868131868131</v>
      </c>
      <c r="P514" s="13">
        <f t="shared" si="36"/>
        <v>53.046025104602514</v>
      </c>
      <c r="Q514" t="str" cm="1">
        <f t="array" ref="Q514:R514">_xlfn.TEXTSPLIT(N514,"/")</f>
        <v>games</v>
      </c>
      <c r="R514" t="str">
        <v>video games</v>
      </c>
      <c r="S514" s="6">
        <f t="shared" si="37"/>
        <v>41825.208333333336</v>
      </c>
      <c r="T514" s="7">
        <f t="shared" si="38"/>
        <v>41826.208333333336</v>
      </c>
      <c r="U514">
        <f t="shared" si="39"/>
        <v>2014</v>
      </c>
    </row>
    <row r="515" spans="1:21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40">(E515/D515)*100</f>
        <v>39.277108433734945</v>
      </c>
      <c r="P515" s="13">
        <f t="shared" ref="P515:P578" si="41">E515/G515</f>
        <v>93.142857142857139</v>
      </c>
      <c r="Q515" t="str" cm="1">
        <f t="array" ref="Q515:R515">_xlfn.TEXTSPLIT(N515,"/")</f>
        <v>film &amp; video</v>
      </c>
      <c r="R515" t="str">
        <v>television</v>
      </c>
      <c r="S515" s="6">
        <f t="shared" ref="S515:S578" si="42">(((J515/60)/60)/24)+DATE(1970,1,1)</f>
        <v>40430.208333333336</v>
      </c>
      <c r="T515" s="7">
        <f t="shared" ref="T515:T578" si="43">(((K515/60)/60)/24)+DATE(1970,1,1)</f>
        <v>40432.208333333336</v>
      </c>
      <c r="U515">
        <f t="shared" ref="U515:U578" si="44">YEAR(S515)</f>
        <v>2010</v>
      </c>
    </row>
    <row r="516" spans="1:21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40"/>
        <v>22.439077144917089</v>
      </c>
      <c r="P516" s="13">
        <f t="shared" si="41"/>
        <v>58.945075757575758</v>
      </c>
      <c r="Q516" t="str" cm="1">
        <f t="array" ref="Q516:R516">_xlfn.TEXTSPLIT(N516,"/")</f>
        <v>music</v>
      </c>
      <c r="R516" t="str">
        <v>rock</v>
      </c>
      <c r="S516" s="6">
        <f t="shared" si="42"/>
        <v>41614.25</v>
      </c>
      <c r="T516" s="7">
        <f t="shared" si="43"/>
        <v>41619.25</v>
      </c>
      <c r="U516">
        <f t="shared" si="44"/>
        <v>2013</v>
      </c>
    </row>
    <row r="517" spans="1:21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40"/>
        <v>55.779069767441861</v>
      </c>
      <c r="P517" s="13">
        <f t="shared" si="41"/>
        <v>36.067669172932334</v>
      </c>
      <c r="Q517" t="str" cm="1">
        <f t="array" ref="Q517:R517">_xlfn.TEXTSPLIT(N517,"/")</f>
        <v>theater</v>
      </c>
      <c r="R517" t="str">
        <v>plays</v>
      </c>
      <c r="S517" s="6">
        <f t="shared" si="42"/>
        <v>40900.25</v>
      </c>
      <c r="T517" s="7">
        <f t="shared" si="43"/>
        <v>40902.25</v>
      </c>
      <c r="U517">
        <f t="shared" si="44"/>
        <v>2011</v>
      </c>
    </row>
    <row r="518" spans="1:21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40"/>
        <v>42.523125996810208</v>
      </c>
      <c r="P518" s="13">
        <f t="shared" si="41"/>
        <v>63.030732860520096</v>
      </c>
      <c r="Q518" t="str" cm="1">
        <f t="array" ref="Q518:R518">_xlfn.TEXTSPLIT(N518,"/")</f>
        <v>publishing</v>
      </c>
      <c r="R518" t="str">
        <v>nonfiction</v>
      </c>
      <c r="S518" s="6">
        <f t="shared" si="42"/>
        <v>40396.208333333336</v>
      </c>
      <c r="T518" s="7">
        <f t="shared" si="43"/>
        <v>40434.208333333336</v>
      </c>
      <c r="U518">
        <f t="shared" si="44"/>
        <v>2010</v>
      </c>
    </row>
    <row r="519" spans="1:21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40"/>
        <v>112.00000000000001</v>
      </c>
      <c r="P519" s="13">
        <f t="shared" si="41"/>
        <v>84.717948717948715</v>
      </c>
      <c r="Q519" t="str" cm="1">
        <f t="array" ref="Q519:R519">_xlfn.TEXTSPLIT(N519,"/")</f>
        <v>food</v>
      </c>
      <c r="R519" t="str">
        <v>food trucks</v>
      </c>
      <c r="S519" s="6">
        <f t="shared" si="42"/>
        <v>42860.208333333328</v>
      </c>
      <c r="T519" s="7">
        <f t="shared" si="43"/>
        <v>42865.208333333328</v>
      </c>
      <c r="U519">
        <f t="shared" si="44"/>
        <v>2017</v>
      </c>
    </row>
    <row r="520" spans="1:21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40"/>
        <v>7.0681818181818183</v>
      </c>
      <c r="P520" s="13">
        <f t="shared" si="41"/>
        <v>62.2</v>
      </c>
      <c r="Q520" t="str" cm="1">
        <f t="array" ref="Q520:R520">_xlfn.TEXTSPLIT(N520,"/")</f>
        <v>film &amp; video</v>
      </c>
      <c r="R520" t="str">
        <v>animation</v>
      </c>
      <c r="S520" s="6">
        <f t="shared" si="42"/>
        <v>43154.25</v>
      </c>
      <c r="T520" s="7">
        <f t="shared" si="43"/>
        <v>43156.25</v>
      </c>
      <c r="U520">
        <f t="shared" si="44"/>
        <v>2018</v>
      </c>
    </row>
    <row r="521" spans="1:21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40"/>
        <v>101.74563871693867</v>
      </c>
      <c r="P521" s="13">
        <f t="shared" si="41"/>
        <v>101.97518330513255</v>
      </c>
      <c r="Q521" t="str" cm="1">
        <f t="array" ref="Q521:R521">_xlfn.TEXTSPLIT(N521,"/")</f>
        <v>music</v>
      </c>
      <c r="R521" t="str">
        <v>rock</v>
      </c>
      <c r="S521" s="6">
        <f t="shared" si="42"/>
        <v>42012.25</v>
      </c>
      <c r="T521" s="7">
        <f t="shared" si="43"/>
        <v>42026.25</v>
      </c>
      <c r="U521">
        <f t="shared" si="44"/>
        <v>2015</v>
      </c>
    </row>
    <row r="522" spans="1:21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40"/>
        <v>425.75</v>
      </c>
      <c r="P522" s="13">
        <f t="shared" si="41"/>
        <v>106.4375</v>
      </c>
      <c r="Q522" t="str" cm="1">
        <f t="array" ref="Q522:R522">_xlfn.TEXTSPLIT(N522,"/")</f>
        <v>theater</v>
      </c>
      <c r="R522" t="str">
        <v>plays</v>
      </c>
      <c r="S522" s="6">
        <f t="shared" si="42"/>
        <v>43574.208333333328</v>
      </c>
      <c r="T522" s="7">
        <f t="shared" si="43"/>
        <v>43577.208333333328</v>
      </c>
      <c r="U522">
        <f t="shared" si="44"/>
        <v>2019</v>
      </c>
    </row>
    <row r="523" spans="1:21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40"/>
        <v>145.53947368421052</v>
      </c>
      <c r="P523" s="13">
        <f t="shared" si="41"/>
        <v>29.975609756097562</v>
      </c>
      <c r="Q523" t="str" cm="1">
        <f t="array" ref="Q523:R523">_xlfn.TEXTSPLIT(N523,"/")</f>
        <v>film &amp; video</v>
      </c>
      <c r="R523" t="str">
        <v>drama</v>
      </c>
      <c r="S523" s="6">
        <f t="shared" si="42"/>
        <v>42605.208333333328</v>
      </c>
      <c r="T523" s="7">
        <f t="shared" si="43"/>
        <v>42611.208333333328</v>
      </c>
      <c r="U523">
        <f t="shared" si="44"/>
        <v>2016</v>
      </c>
    </row>
    <row r="524" spans="1:21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40"/>
        <v>32.453465346534657</v>
      </c>
      <c r="P524" s="13">
        <f t="shared" si="41"/>
        <v>85.806282722513089</v>
      </c>
      <c r="Q524" t="str" cm="1">
        <f t="array" ref="Q524:R524">_xlfn.TEXTSPLIT(N524,"/")</f>
        <v>film &amp; video</v>
      </c>
      <c r="R524" t="str">
        <v>shorts</v>
      </c>
      <c r="S524" s="6">
        <f t="shared" si="42"/>
        <v>41093.208333333336</v>
      </c>
      <c r="T524" s="7">
        <f t="shared" si="43"/>
        <v>41105.208333333336</v>
      </c>
      <c r="U524">
        <f t="shared" si="44"/>
        <v>2012</v>
      </c>
    </row>
    <row r="525" spans="1:21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40"/>
        <v>700.33333333333326</v>
      </c>
      <c r="P525" s="13">
        <f t="shared" si="41"/>
        <v>70.82022471910112</v>
      </c>
      <c r="Q525" t="str" cm="1">
        <f t="array" ref="Q525:R525">_xlfn.TEXTSPLIT(N525,"/")</f>
        <v>film &amp; video</v>
      </c>
      <c r="R525" t="str">
        <v>shorts</v>
      </c>
      <c r="S525" s="6">
        <f t="shared" si="42"/>
        <v>40241.25</v>
      </c>
      <c r="T525" s="7">
        <f t="shared" si="43"/>
        <v>40246.25</v>
      </c>
      <c r="U525">
        <f t="shared" si="44"/>
        <v>2010</v>
      </c>
    </row>
    <row r="526" spans="1:21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40"/>
        <v>83.904860392967933</v>
      </c>
      <c r="P526" s="13">
        <f t="shared" si="41"/>
        <v>40.998484082870135</v>
      </c>
      <c r="Q526" t="str" cm="1">
        <f t="array" ref="Q526:R526">_xlfn.TEXTSPLIT(N526,"/")</f>
        <v>theater</v>
      </c>
      <c r="R526" t="str">
        <v>plays</v>
      </c>
      <c r="S526" s="6">
        <f t="shared" si="42"/>
        <v>40294.208333333336</v>
      </c>
      <c r="T526" s="7">
        <f t="shared" si="43"/>
        <v>40307.208333333336</v>
      </c>
      <c r="U526">
        <f t="shared" si="44"/>
        <v>2010</v>
      </c>
    </row>
    <row r="527" spans="1:21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40"/>
        <v>84.19047619047619</v>
      </c>
      <c r="P527" s="13">
        <f t="shared" si="41"/>
        <v>28.063492063492063</v>
      </c>
      <c r="Q527" t="str" cm="1">
        <f t="array" ref="Q527:R527">_xlfn.TEXTSPLIT(N527,"/")</f>
        <v>technology</v>
      </c>
      <c r="R527" t="str">
        <v>wearables</v>
      </c>
      <c r="S527" s="6">
        <f t="shared" si="42"/>
        <v>40505.25</v>
      </c>
      <c r="T527" s="7">
        <f t="shared" si="43"/>
        <v>40509.25</v>
      </c>
      <c r="U527">
        <f t="shared" si="44"/>
        <v>2010</v>
      </c>
    </row>
    <row r="528" spans="1:21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40"/>
        <v>155.95180722891567</v>
      </c>
      <c r="P528" s="13">
        <f t="shared" si="41"/>
        <v>88.054421768707485</v>
      </c>
      <c r="Q528" t="str" cm="1">
        <f t="array" ref="Q528:R528">_xlfn.TEXTSPLIT(N528,"/")</f>
        <v>theater</v>
      </c>
      <c r="R528" t="str">
        <v>plays</v>
      </c>
      <c r="S528" s="6">
        <f t="shared" si="42"/>
        <v>42364.25</v>
      </c>
      <c r="T528" s="7">
        <f t="shared" si="43"/>
        <v>42401.25</v>
      </c>
      <c r="U528">
        <f t="shared" si="44"/>
        <v>2015</v>
      </c>
    </row>
    <row r="529" spans="1:21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40"/>
        <v>99.619450317124731</v>
      </c>
      <c r="P529" s="13">
        <f t="shared" si="41"/>
        <v>31</v>
      </c>
      <c r="Q529" t="str" cm="1">
        <f t="array" ref="Q529:R529">_xlfn.TEXTSPLIT(N529,"/")</f>
        <v>film &amp; video</v>
      </c>
      <c r="R529" t="str">
        <v>animation</v>
      </c>
      <c r="S529" s="6">
        <f t="shared" si="42"/>
        <v>42405.25</v>
      </c>
      <c r="T529" s="7">
        <f t="shared" si="43"/>
        <v>42441.25</v>
      </c>
      <c r="U529">
        <f t="shared" si="44"/>
        <v>2016</v>
      </c>
    </row>
    <row r="530" spans="1:21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40"/>
        <v>80.300000000000011</v>
      </c>
      <c r="P530" s="13">
        <f t="shared" si="41"/>
        <v>90.337500000000006</v>
      </c>
      <c r="Q530" t="str" cm="1">
        <f t="array" ref="Q530:R530">_xlfn.TEXTSPLIT(N530,"/")</f>
        <v>music</v>
      </c>
      <c r="R530" t="str">
        <v>indie rock</v>
      </c>
      <c r="S530" s="6">
        <f t="shared" si="42"/>
        <v>41601.25</v>
      </c>
      <c r="T530" s="7">
        <f t="shared" si="43"/>
        <v>41646.25</v>
      </c>
      <c r="U530">
        <f t="shared" si="44"/>
        <v>2013</v>
      </c>
    </row>
    <row r="531" spans="1:21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40"/>
        <v>11.254901960784313</v>
      </c>
      <c r="P531" s="13">
        <f t="shared" si="41"/>
        <v>63.777777777777779</v>
      </c>
      <c r="Q531" t="str" cm="1">
        <f t="array" ref="Q531:R531">_xlfn.TEXTSPLIT(N531,"/")</f>
        <v>games</v>
      </c>
      <c r="R531" t="str">
        <v>video games</v>
      </c>
      <c r="S531" s="6">
        <f t="shared" si="42"/>
        <v>41769.208333333336</v>
      </c>
      <c r="T531" s="7">
        <f t="shared" si="43"/>
        <v>41797.208333333336</v>
      </c>
      <c r="U531">
        <f t="shared" si="44"/>
        <v>2014</v>
      </c>
    </row>
    <row r="532" spans="1:21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40"/>
        <v>91.740952380952379</v>
      </c>
      <c r="P532" s="13">
        <f t="shared" si="41"/>
        <v>53.995515695067262</v>
      </c>
      <c r="Q532" t="str" cm="1">
        <f t="array" ref="Q532:R532">_xlfn.TEXTSPLIT(N532,"/")</f>
        <v>publishing</v>
      </c>
      <c r="R532" t="str">
        <v>fiction</v>
      </c>
      <c r="S532" s="6">
        <f t="shared" si="42"/>
        <v>40421.208333333336</v>
      </c>
      <c r="T532" s="7">
        <f t="shared" si="43"/>
        <v>40435.208333333336</v>
      </c>
      <c r="U532">
        <f t="shared" si="44"/>
        <v>2010</v>
      </c>
    </row>
    <row r="533" spans="1:21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40"/>
        <v>95.521156936261391</v>
      </c>
      <c r="P533" s="13">
        <f t="shared" si="41"/>
        <v>48.993956043956047</v>
      </c>
      <c r="Q533" t="str" cm="1">
        <f t="array" ref="Q533:R533">_xlfn.TEXTSPLIT(N533,"/")</f>
        <v>games</v>
      </c>
      <c r="R533" t="str">
        <v>video games</v>
      </c>
      <c r="S533" s="6">
        <f t="shared" si="42"/>
        <v>41589.25</v>
      </c>
      <c r="T533" s="7">
        <f t="shared" si="43"/>
        <v>41645.25</v>
      </c>
      <c r="U533">
        <f t="shared" si="44"/>
        <v>2013</v>
      </c>
    </row>
    <row r="534" spans="1:21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40"/>
        <v>502.87499999999994</v>
      </c>
      <c r="P534" s="13">
        <f t="shared" si="41"/>
        <v>63.857142857142854</v>
      </c>
      <c r="Q534" t="str" cm="1">
        <f t="array" ref="Q534:R534">_xlfn.TEXTSPLIT(N534,"/")</f>
        <v>theater</v>
      </c>
      <c r="R534" t="str">
        <v>plays</v>
      </c>
      <c r="S534" s="6">
        <f t="shared" si="42"/>
        <v>43125.25</v>
      </c>
      <c r="T534" s="7">
        <f t="shared" si="43"/>
        <v>43126.25</v>
      </c>
      <c r="U534">
        <f t="shared" si="44"/>
        <v>2018</v>
      </c>
    </row>
    <row r="535" spans="1:21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40"/>
        <v>159.24394463667818</v>
      </c>
      <c r="P535" s="13">
        <f t="shared" si="41"/>
        <v>82.996393146979258</v>
      </c>
      <c r="Q535" t="str" cm="1">
        <f t="array" ref="Q535:R535">_xlfn.TEXTSPLIT(N535,"/")</f>
        <v>music</v>
      </c>
      <c r="R535" t="str">
        <v>indie rock</v>
      </c>
      <c r="S535" s="6">
        <f t="shared" si="42"/>
        <v>41479.208333333336</v>
      </c>
      <c r="T535" s="7">
        <f t="shared" si="43"/>
        <v>41515.208333333336</v>
      </c>
      <c r="U535">
        <f t="shared" si="44"/>
        <v>2013</v>
      </c>
    </row>
    <row r="536" spans="1:21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40"/>
        <v>15.022446689113355</v>
      </c>
      <c r="P536" s="13">
        <f t="shared" si="41"/>
        <v>55.08230452674897</v>
      </c>
      <c r="Q536" t="str" cm="1">
        <f t="array" ref="Q536:R536">_xlfn.TEXTSPLIT(N536,"/")</f>
        <v>film &amp; video</v>
      </c>
      <c r="R536" t="str">
        <v>drama</v>
      </c>
      <c r="S536" s="6">
        <f t="shared" si="42"/>
        <v>43329.208333333328</v>
      </c>
      <c r="T536" s="7">
        <f t="shared" si="43"/>
        <v>43330.208333333328</v>
      </c>
      <c r="U536">
        <f t="shared" si="44"/>
        <v>2018</v>
      </c>
    </row>
    <row r="537" spans="1:21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40"/>
        <v>482.03846153846149</v>
      </c>
      <c r="P537" s="13">
        <f t="shared" si="41"/>
        <v>62.044554455445542</v>
      </c>
      <c r="Q537" t="str" cm="1">
        <f t="array" ref="Q537:R537">_xlfn.TEXTSPLIT(N537,"/")</f>
        <v>theater</v>
      </c>
      <c r="R537" t="str">
        <v>plays</v>
      </c>
      <c r="S537" s="6">
        <f t="shared" si="42"/>
        <v>43259.208333333328</v>
      </c>
      <c r="T537" s="7">
        <f t="shared" si="43"/>
        <v>43261.208333333328</v>
      </c>
      <c r="U537">
        <f t="shared" si="44"/>
        <v>2018</v>
      </c>
    </row>
    <row r="538" spans="1:21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40"/>
        <v>149.96938775510205</v>
      </c>
      <c r="P538" s="13">
        <f t="shared" si="41"/>
        <v>104.97857142857143</v>
      </c>
      <c r="Q538" t="str" cm="1">
        <f t="array" ref="Q538:R538">_xlfn.TEXTSPLIT(N538,"/")</f>
        <v>publishing</v>
      </c>
      <c r="R538" t="str">
        <v>fiction</v>
      </c>
      <c r="S538" s="6">
        <f t="shared" si="42"/>
        <v>40414.208333333336</v>
      </c>
      <c r="T538" s="7">
        <f t="shared" si="43"/>
        <v>40440.208333333336</v>
      </c>
      <c r="U538">
        <f t="shared" si="44"/>
        <v>2010</v>
      </c>
    </row>
    <row r="539" spans="1:21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40"/>
        <v>117.22156398104266</v>
      </c>
      <c r="P539" s="13">
        <f t="shared" si="41"/>
        <v>94.044676806083643</v>
      </c>
      <c r="Q539" t="str" cm="1">
        <f t="array" ref="Q539:R539">_xlfn.TEXTSPLIT(N539,"/")</f>
        <v>film &amp; video</v>
      </c>
      <c r="R539" t="str">
        <v>documentary</v>
      </c>
      <c r="S539" s="6">
        <f t="shared" si="42"/>
        <v>43342.208333333328</v>
      </c>
      <c r="T539" s="7">
        <f t="shared" si="43"/>
        <v>43365.208333333328</v>
      </c>
      <c r="U539">
        <f t="shared" si="44"/>
        <v>2018</v>
      </c>
    </row>
    <row r="540" spans="1:21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40"/>
        <v>37.695968274950431</v>
      </c>
      <c r="P540" s="13">
        <f t="shared" si="41"/>
        <v>44.007716049382715</v>
      </c>
      <c r="Q540" t="str" cm="1">
        <f t="array" ref="Q540:R540">_xlfn.TEXTSPLIT(N540,"/")</f>
        <v>games</v>
      </c>
      <c r="R540" t="str">
        <v>mobile games</v>
      </c>
      <c r="S540" s="6">
        <f t="shared" si="42"/>
        <v>41539.208333333336</v>
      </c>
      <c r="T540" s="7">
        <f t="shared" si="43"/>
        <v>41555.208333333336</v>
      </c>
      <c r="U540">
        <f t="shared" si="44"/>
        <v>2013</v>
      </c>
    </row>
    <row r="541" spans="1:21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40"/>
        <v>72.653061224489804</v>
      </c>
      <c r="P541" s="13">
        <f t="shared" si="41"/>
        <v>92.467532467532465</v>
      </c>
      <c r="Q541" t="str" cm="1">
        <f t="array" ref="Q541:R541">_xlfn.TEXTSPLIT(N541,"/")</f>
        <v>food</v>
      </c>
      <c r="R541" t="str">
        <v>food trucks</v>
      </c>
      <c r="S541" s="6">
        <f t="shared" si="42"/>
        <v>43647.208333333328</v>
      </c>
      <c r="T541" s="7">
        <f t="shared" si="43"/>
        <v>43653.208333333328</v>
      </c>
      <c r="U541">
        <f t="shared" si="44"/>
        <v>2019</v>
      </c>
    </row>
    <row r="542" spans="1:21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40"/>
        <v>265.98113207547169</v>
      </c>
      <c r="P542" s="13">
        <f t="shared" si="41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6">
        <f t="shared" si="42"/>
        <v>43225.208333333328</v>
      </c>
      <c r="T542" s="7">
        <f t="shared" si="43"/>
        <v>43247.208333333328</v>
      </c>
      <c r="U542">
        <f t="shared" si="44"/>
        <v>2018</v>
      </c>
    </row>
    <row r="543" spans="1:21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40"/>
        <v>24.205617977528089</v>
      </c>
      <c r="P543" s="13">
        <f t="shared" si="41"/>
        <v>109.07848101265823</v>
      </c>
      <c r="Q543" t="str" cm="1">
        <f t="array" ref="Q543:R543">_xlfn.TEXTSPLIT(N543,"/")</f>
        <v>games</v>
      </c>
      <c r="R543" t="str">
        <v>mobile games</v>
      </c>
      <c r="S543" s="6">
        <f t="shared" si="42"/>
        <v>42165.208333333328</v>
      </c>
      <c r="T543" s="7">
        <f t="shared" si="43"/>
        <v>42191.208333333328</v>
      </c>
      <c r="U543">
        <f t="shared" si="44"/>
        <v>2015</v>
      </c>
    </row>
    <row r="544" spans="1:21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40"/>
        <v>2.5064935064935066</v>
      </c>
      <c r="P544" s="13">
        <f t="shared" si="41"/>
        <v>39.387755102040813</v>
      </c>
      <c r="Q544" t="str" cm="1">
        <f t="array" ref="Q544:R544">_xlfn.TEXTSPLIT(N544,"/")</f>
        <v>music</v>
      </c>
      <c r="R544" t="str">
        <v>indie rock</v>
      </c>
      <c r="S544" s="6">
        <f t="shared" si="42"/>
        <v>42391.25</v>
      </c>
      <c r="T544" s="7">
        <f t="shared" si="43"/>
        <v>42421.25</v>
      </c>
      <c r="U544">
        <f t="shared" si="44"/>
        <v>2016</v>
      </c>
    </row>
    <row r="545" spans="1:21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40"/>
        <v>16.329799764428738</v>
      </c>
      <c r="P545" s="13">
        <f t="shared" si="41"/>
        <v>77.022222222222226</v>
      </c>
      <c r="Q545" t="str" cm="1">
        <f t="array" ref="Q545:R545">_xlfn.TEXTSPLIT(N545,"/")</f>
        <v>games</v>
      </c>
      <c r="R545" t="str">
        <v>video games</v>
      </c>
      <c r="S545" s="6">
        <f t="shared" si="42"/>
        <v>41528.208333333336</v>
      </c>
      <c r="T545" s="7">
        <f t="shared" si="43"/>
        <v>41543.208333333336</v>
      </c>
      <c r="U545">
        <f t="shared" si="44"/>
        <v>2013</v>
      </c>
    </row>
    <row r="546" spans="1:21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40"/>
        <v>276.5</v>
      </c>
      <c r="P546" s="13">
        <f t="shared" si="41"/>
        <v>92.166666666666671</v>
      </c>
      <c r="Q546" t="str" cm="1">
        <f t="array" ref="Q546:R546">_xlfn.TEXTSPLIT(N546,"/")</f>
        <v>music</v>
      </c>
      <c r="R546" t="str">
        <v>rock</v>
      </c>
      <c r="S546" s="6">
        <f t="shared" si="42"/>
        <v>42377.25</v>
      </c>
      <c r="T546" s="7">
        <f t="shared" si="43"/>
        <v>42390.25</v>
      </c>
      <c r="U546">
        <f t="shared" si="44"/>
        <v>2016</v>
      </c>
    </row>
    <row r="547" spans="1:21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40"/>
        <v>88.803571428571431</v>
      </c>
      <c r="P547" s="13">
        <f t="shared" si="41"/>
        <v>61.007063197026021</v>
      </c>
      <c r="Q547" t="str" cm="1">
        <f t="array" ref="Q547:R547">_xlfn.TEXTSPLIT(N547,"/")</f>
        <v>theater</v>
      </c>
      <c r="R547" t="str">
        <v>plays</v>
      </c>
      <c r="S547" s="6">
        <f t="shared" si="42"/>
        <v>43824.25</v>
      </c>
      <c r="T547" s="7">
        <f t="shared" si="43"/>
        <v>43844.25</v>
      </c>
      <c r="U547">
        <f t="shared" si="44"/>
        <v>2019</v>
      </c>
    </row>
    <row r="548" spans="1:21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40"/>
        <v>163.57142857142856</v>
      </c>
      <c r="P548" s="13">
        <f t="shared" si="41"/>
        <v>78.068181818181813</v>
      </c>
      <c r="Q548" t="str" cm="1">
        <f t="array" ref="Q548:R548">_xlfn.TEXTSPLIT(N548,"/")</f>
        <v>theater</v>
      </c>
      <c r="R548" t="str">
        <v>plays</v>
      </c>
      <c r="S548" s="6">
        <f t="shared" si="42"/>
        <v>43360.208333333328</v>
      </c>
      <c r="T548" s="7">
        <f t="shared" si="43"/>
        <v>43363.208333333328</v>
      </c>
      <c r="U548">
        <f t="shared" si="44"/>
        <v>2018</v>
      </c>
    </row>
    <row r="549" spans="1:21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40"/>
        <v>969</v>
      </c>
      <c r="P549" s="13">
        <f t="shared" si="41"/>
        <v>80.75</v>
      </c>
      <c r="Q549" t="str" cm="1">
        <f t="array" ref="Q549:R549">_xlfn.TEXTSPLIT(N549,"/")</f>
        <v>film &amp; video</v>
      </c>
      <c r="R549" t="str">
        <v>drama</v>
      </c>
      <c r="S549" s="6">
        <f t="shared" si="42"/>
        <v>42029.25</v>
      </c>
      <c r="T549" s="7">
        <f t="shared" si="43"/>
        <v>42041.25</v>
      </c>
      <c r="U549">
        <f t="shared" si="44"/>
        <v>2015</v>
      </c>
    </row>
    <row r="550" spans="1:21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40"/>
        <v>270.91376701966715</v>
      </c>
      <c r="P550" s="13">
        <f t="shared" si="41"/>
        <v>59.991289782244557</v>
      </c>
      <c r="Q550" t="str" cm="1">
        <f t="array" ref="Q550:R550">_xlfn.TEXTSPLIT(N550,"/")</f>
        <v>theater</v>
      </c>
      <c r="R550" t="str">
        <v>plays</v>
      </c>
      <c r="S550" s="6">
        <f t="shared" si="42"/>
        <v>42461.208333333328</v>
      </c>
      <c r="T550" s="7">
        <f t="shared" si="43"/>
        <v>42474.208333333328</v>
      </c>
      <c r="U550">
        <f t="shared" si="44"/>
        <v>2016</v>
      </c>
    </row>
    <row r="551" spans="1:21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40"/>
        <v>284.21355932203392</v>
      </c>
      <c r="P551" s="13">
        <f t="shared" si="41"/>
        <v>110.03018372703411</v>
      </c>
      <c r="Q551" t="str" cm="1">
        <f t="array" ref="Q551:R551">_xlfn.TEXTSPLIT(N551,"/")</f>
        <v>technology</v>
      </c>
      <c r="R551" t="str">
        <v>wearables</v>
      </c>
      <c r="S551" s="6">
        <f t="shared" si="42"/>
        <v>41422.208333333336</v>
      </c>
      <c r="T551" s="7">
        <f t="shared" si="43"/>
        <v>41431.208333333336</v>
      </c>
      <c r="U551">
        <f t="shared" si="44"/>
        <v>2013</v>
      </c>
    </row>
    <row r="552" spans="1:21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40"/>
        <v>4</v>
      </c>
      <c r="P552" s="13">
        <f t="shared" si="41"/>
        <v>4</v>
      </c>
      <c r="Q552" t="str" cm="1">
        <f t="array" ref="Q552:R552">_xlfn.TEXTSPLIT(N552,"/")</f>
        <v>music</v>
      </c>
      <c r="R552" t="str">
        <v>indie rock</v>
      </c>
      <c r="S552" s="6">
        <f t="shared" si="42"/>
        <v>40968.25</v>
      </c>
      <c r="T552" s="7">
        <f t="shared" si="43"/>
        <v>40989.208333333336</v>
      </c>
      <c r="U552">
        <f t="shared" si="44"/>
        <v>2012</v>
      </c>
    </row>
    <row r="553" spans="1:21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40"/>
        <v>58.6329816768462</v>
      </c>
      <c r="P553" s="13">
        <f t="shared" si="41"/>
        <v>37.99856063332134</v>
      </c>
      <c r="Q553" t="str" cm="1">
        <f t="array" ref="Q553:R553">_xlfn.TEXTSPLIT(N553,"/")</f>
        <v>technology</v>
      </c>
      <c r="R553" t="str">
        <v>web</v>
      </c>
      <c r="S553" s="6">
        <f t="shared" si="42"/>
        <v>41993.25</v>
      </c>
      <c r="T553" s="7">
        <f t="shared" si="43"/>
        <v>42033.25</v>
      </c>
      <c r="U553">
        <f t="shared" si="44"/>
        <v>2014</v>
      </c>
    </row>
    <row r="554" spans="1:21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40"/>
        <v>98.51111111111112</v>
      </c>
      <c r="P554" s="13">
        <f t="shared" si="41"/>
        <v>96.369565217391298</v>
      </c>
      <c r="Q554" t="str" cm="1">
        <f t="array" ref="Q554:R554">_xlfn.TEXTSPLIT(N554,"/")</f>
        <v>theater</v>
      </c>
      <c r="R554" t="str">
        <v>plays</v>
      </c>
      <c r="S554" s="6">
        <f t="shared" si="42"/>
        <v>42700.25</v>
      </c>
      <c r="T554" s="7">
        <f t="shared" si="43"/>
        <v>42702.25</v>
      </c>
      <c r="U554">
        <f t="shared" si="44"/>
        <v>2016</v>
      </c>
    </row>
    <row r="555" spans="1:21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40"/>
        <v>43.975381008206334</v>
      </c>
      <c r="P555" s="13">
        <f t="shared" si="41"/>
        <v>72.978599221789878</v>
      </c>
      <c r="Q555" t="str" cm="1">
        <f t="array" ref="Q555:R555">_xlfn.TEXTSPLIT(N555,"/")</f>
        <v>music</v>
      </c>
      <c r="R555" t="str">
        <v>rock</v>
      </c>
      <c r="S555" s="6">
        <f t="shared" si="42"/>
        <v>40545.25</v>
      </c>
      <c r="T555" s="7">
        <f t="shared" si="43"/>
        <v>40546.25</v>
      </c>
      <c r="U555">
        <f t="shared" si="44"/>
        <v>2011</v>
      </c>
    </row>
    <row r="556" spans="1:21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40"/>
        <v>151.66315789473683</v>
      </c>
      <c r="P556" s="13">
        <f t="shared" si="41"/>
        <v>26.007220216606498</v>
      </c>
      <c r="Q556" t="str" cm="1">
        <f t="array" ref="Q556:R556">_xlfn.TEXTSPLIT(N556,"/")</f>
        <v>music</v>
      </c>
      <c r="R556" t="str">
        <v>indie rock</v>
      </c>
      <c r="S556" s="6">
        <f t="shared" si="42"/>
        <v>42723.25</v>
      </c>
      <c r="T556" s="7">
        <f t="shared" si="43"/>
        <v>42729.25</v>
      </c>
      <c r="U556">
        <f t="shared" si="44"/>
        <v>2016</v>
      </c>
    </row>
    <row r="557" spans="1:21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40"/>
        <v>223.63492063492063</v>
      </c>
      <c r="P557" s="13">
        <f t="shared" si="41"/>
        <v>104.36296296296297</v>
      </c>
      <c r="Q557" t="str" cm="1">
        <f t="array" ref="Q557:R557">_xlfn.TEXTSPLIT(N557,"/")</f>
        <v>music</v>
      </c>
      <c r="R557" t="str">
        <v>rock</v>
      </c>
      <c r="S557" s="6">
        <f t="shared" si="42"/>
        <v>41731.208333333336</v>
      </c>
      <c r="T557" s="7">
        <f t="shared" si="43"/>
        <v>41762.208333333336</v>
      </c>
      <c r="U557">
        <f t="shared" si="44"/>
        <v>2014</v>
      </c>
    </row>
    <row r="558" spans="1:21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40"/>
        <v>239.75</v>
      </c>
      <c r="P558" s="13">
        <f t="shared" si="41"/>
        <v>102.18852459016394</v>
      </c>
      <c r="Q558" t="str" cm="1">
        <f t="array" ref="Q558:R558">_xlfn.TEXTSPLIT(N558,"/")</f>
        <v>publishing</v>
      </c>
      <c r="R558" t="str">
        <v>translations</v>
      </c>
      <c r="S558" s="6">
        <f t="shared" si="42"/>
        <v>40792.208333333336</v>
      </c>
      <c r="T558" s="7">
        <f t="shared" si="43"/>
        <v>40799.208333333336</v>
      </c>
      <c r="U558">
        <f t="shared" si="44"/>
        <v>2011</v>
      </c>
    </row>
    <row r="559" spans="1:21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40"/>
        <v>199.33333333333334</v>
      </c>
      <c r="P559" s="13">
        <f t="shared" si="41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6">
        <f t="shared" si="42"/>
        <v>42279.208333333328</v>
      </c>
      <c r="T559" s="7">
        <f t="shared" si="43"/>
        <v>42282.208333333328</v>
      </c>
      <c r="U559">
        <f t="shared" si="44"/>
        <v>2015</v>
      </c>
    </row>
    <row r="560" spans="1:21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40"/>
        <v>137.34482758620689</v>
      </c>
      <c r="P560" s="13">
        <f t="shared" si="41"/>
        <v>63.222222222222221</v>
      </c>
      <c r="Q560" t="str" cm="1">
        <f t="array" ref="Q560:R560">_xlfn.TEXTSPLIT(N560,"/")</f>
        <v>theater</v>
      </c>
      <c r="R560" t="str">
        <v>plays</v>
      </c>
      <c r="S560" s="6">
        <f t="shared" si="42"/>
        <v>42424.25</v>
      </c>
      <c r="T560" s="7">
        <f t="shared" si="43"/>
        <v>42467.208333333328</v>
      </c>
      <c r="U560">
        <f t="shared" si="44"/>
        <v>2016</v>
      </c>
    </row>
    <row r="561" spans="1:21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40"/>
        <v>100.9696106362773</v>
      </c>
      <c r="P561" s="13">
        <f t="shared" si="41"/>
        <v>104.03228962818004</v>
      </c>
      <c r="Q561" t="str" cm="1">
        <f t="array" ref="Q561:R561">_xlfn.TEXTSPLIT(N561,"/")</f>
        <v>theater</v>
      </c>
      <c r="R561" t="str">
        <v>plays</v>
      </c>
      <c r="S561" s="6">
        <f t="shared" si="42"/>
        <v>42584.208333333328</v>
      </c>
      <c r="T561" s="7">
        <f t="shared" si="43"/>
        <v>42591.208333333328</v>
      </c>
      <c r="U561">
        <f t="shared" si="44"/>
        <v>2016</v>
      </c>
    </row>
    <row r="562" spans="1:21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40"/>
        <v>794.16</v>
      </c>
      <c r="P562" s="13">
        <f t="shared" si="41"/>
        <v>49.994334277620396</v>
      </c>
      <c r="Q562" t="str" cm="1">
        <f t="array" ref="Q562:R562">_xlfn.TEXTSPLIT(N562,"/")</f>
        <v>film &amp; video</v>
      </c>
      <c r="R562" t="str">
        <v>animation</v>
      </c>
      <c r="S562" s="6">
        <f t="shared" si="42"/>
        <v>40865.25</v>
      </c>
      <c r="T562" s="7">
        <f t="shared" si="43"/>
        <v>40905.25</v>
      </c>
      <c r="U562">
        <f t="shared" si="44"/>
        <v>2011</v>
      </c>
    </row>
    <row r="563" spans="1:21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40"/>
        <v>369.7</v>
      </c>
      <c r="P563" s="13">
        <f t="shared" si="41"/>
        <v>56.015151515151516</v>
      </c>
      <c r="Q563" t="str" cm="1">
        <f t="array" ref="Q563:R563">_xlfn.TEXTSPLIT(N563,"/")</f>
        <v>theater</v>
      </c>
      <c r="R563" t="str">
        <v>plays</v>
      </c>
      <c r="S563" s="6">
        <f t="shared" si="42"/>
        <v>40833.208333333336</v>
      </c>
      <c r="T563" s="7">
        <f t="shared" si="43"/>
        <v>40835.208333333336</v>
      </c>
      <c r="U563">
        <f t="shared" si="44"/>
        <v>2011</v>
      </c>
    </row>
    <row r="564" spans="1:21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40"/>
        <v>12.818181818181817</v>
      </c>
      <c r="P564" s="13">
        <f t="shared" si="41"/>
        <v>48.807692307692307</v>
      </c>
      <c r="Q564" t="str" cm="1">
        <f t="array" ref="Q564:R564">_xlfn.TEXTSPLIT(N564,"/")</f>
        <v>music</v>
      </c>
      <c r="R564" t="str">
        <v>rock</v>
      </c>
      <c r="S564" s="6">
        <f t="shared" si="42"/>
        <v>43536.208333333328</v>
      </c>
      <c r="T564" s="7">
        <f t="shared" si="43"/>
        <v>43538.208333333328</v>
      </c>
      <c r="U564">
        <f t="shared" si="44"/>
        <v>2019</v>
      </c>
    </row>
    <row r="565" spans="1:21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40"/>
        <v>138.02702702702703</v>
      </c>
      <c r="P565" s="13">
        <f t="shared" si="41"/>
        <v>60.082352941176474</v>
      </c>
      <c r="Q565" t="str" cm="1">
        <f t="array" ref="Q565:R565">_xlfn.TEXTSPLIT(N565,"/")</f>
        <v>film &amp; video</v>
      </c>
      <c r="R565" t="str">
        <v>documentary</v>
      </c>
      <c r="S565" s="6">
        <f t="shared" si="42"/>
        <v>43417.25</v>
      </c>
      <c r="T565" s="7">
        <f t="shared" si="43"/>
        <v>43437.25</v>
      </c>
      <c r="U565">
        <f t="shared" si="44"/>
        <v>2018</v>
      </c>
    </row>
    <row r="566" spans="1:21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40"/>
        <v>83.813278008298752</v>
      </c>
      <c r="P566" s="13">
        <f t="shared" si="41"/>
        <v>78.990502793296088</v>
      </c>
      <c r="Q566" t="str" cm="1">
        <f t="array" ref="Q566:R566">_xlfn.TEXTSPLIT(N566,"/")</f>
        <v>theater</v>
      </c>
      <c r="R566" t="str">
        <v>plays</v>
      </c>
      <c r="S566" s="6">
        <f t="shared" si="42"/>
        <v>42078.208333333328</v>
      </c>
      <c r="T566" s="7">
        <f t="shared" si="43"/>
        <v>42086.208333333328</v>
      </c>
      <c r="U566">
        <f t="shared" si="44"/>
        <v>2015</v>
      </c>
    </row>
    <row r="567" spans="1:21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40"/>
        <v>204.60063224446787</v>
      </c>
      <c r="P567" s="13">
        <f t="shared" si="41"/>
        <v>53.99499443826474</v>
      </c>
      <c r="Q567" t="str" cm="1">
        <f t="array" ref="Q567:R567">_xlfn.TEXTSPLIT(N567,"/")</f>
        <v>theater</v>
      </c>
      <c r="R567" t="str">
        <v>plays</v>
      </c>
      <c r="S567" s="6">
        <f t="shared" si="42"/>
        <v>40862.25</v>
      </c>
      <c r="T567" s="7">
        <f t="shared" si="43"/>
        <v>40882.25</v>
      </c>
      <c r="U567">
        <f t="shared" si="44"/>
        <v>2011</v>
      </c>
    </row>
    <row r="568" spans="1:21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40"/>
        <v>44.344086021505376</v>
      </c>
      <c r="P568" s="13">
        <f t="shared" si="41"/>
        <v>111.45945945945945</v>
      </c>
      <c r="Q568" t="str" cm="1">
        <f t="array" ref="Q568:R568">_xlfn.TEXTSPLIT(N568,"/")</f>
        <v>music</v>
      </c>
      <c r="R568" t="str">
        <v>electric music</v>
      </c>
      <c r="S568" s="6">
        <f t="shared" si="42"/>
        <v>42424.25</v>
      </c>
      <c r="T568" s="7">
        <f t="shared" si="43"/>
        <v>42447.208333333328</v>
      </c>
      <c r="U568">
        <f t="shared" si="44"/>
        <v>2016</v>
      </c>
    </row>
    <row r="569" spans="1:21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40"/>
        <v>218.60294117647058</v>
      </c>
      <c r="P569" s="13">
        <f t="shared" si="41"/>
        <v>60.922131147540981</v>
      </c>
      <c r="Q569" t="str" cm="1">
        <f t="array" ref="Q569:R569">_xlfn.TEXTSPLIT(N569,"/")</f>
        <v>music</v>
      </c>
      <c r="R569" t="str">
        <v>rock</v>
      </c>
      <c r="S569" s="6">
        <f t="shared" si="42"/>
        <v>41830.208333333336</v>
      </c>
      <c r="T569" s="7">
        <f t="shared" si="43"/>
        <v>41832.208333333336</v>
      </c>
      <c r="U569">
        <f t="shared" si="44"/>
        <v>2014</v>
      </c>
    </row>
    <row r="570" spans="1:21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40"/>
        <v>186.03314917127071</v>
      </c>
      <c r="P570" s="13">
        <f t="shared" si="41"/>
        <v>26.0015444015444</v>
      </c>
      <c r="Q570" t="str" cm="1">
        <f t="array" ref="Q570:R570">_xlfn.TEXTSPLIT(N570,"/")</f>
        <v>theater</v>
      </c>
      <c r="R570" t="str">
        <v>plays</v>
      </c>
      <c r="S570" s="6">
        <f t="shared" si="42"/>
        <v>40374.208333333336</v>
      </c>
      <c r="T570" s="7">
        <f t="shared" si="43"/>
        <v>40419.208333333336</v>
      </c>
      <c r="U570">
        <f t="shared" si="44"/>
        <v>2010</v>
      </c>
    </row>
    <row r="571" spans="1:21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40"/>
        <v>237.33830845771143</v>
      </c>
      <c r="P571" s="13">
        <f t="shared" si="41"/>
        <v>80.993208828522924</v>
      </c>
      <c r="Q571" t="str" cm="1">
        <f t="array" ref="Q571:R571">_xlfn.TEXTSPLIT(N571,"/")</f>
        <v>film &amp; video</v>
      </c>
      <c r="R571" t="str">
        <v>animation</v>
      </c>
      <c r="S571" s="6">
        <f t="shared" si="42"/>
        <v>40554.25</v>
      </c>
      <c r="T571" s="7">
        <f t="shared" si="43"/>
        <v>40566.25</v>
      </c>
      <c r="U571">
        <f t="shared" si="44"/>
        <v>2011</v>
      </c>
    </row>
    <row r="572" spans="1:21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40"/>
        <v>305.65384615384613</v>
      </c>
      <c r="P572" s="13">
        <f t="shared" si="41"/>
        <v>34.995963302752294</v>
      </c>
      <c r="Q572" t="str" cm="1">
        <f t="array" ref="Q572:R572">_xlfn.TEXTSPLIT(N572,"/")</f>
        <v>music</v>
      </c>
      <c r="R572" t="str">
        <v>rock</v>
      </c>
      <c r="S572" s="6">
        <f t="shared" si="42"/>
        <v>41993.25</v>
      </c>
      <c r="T572" s="7">
        <f t="shared" si="43"/>
        <v>41999.25</v>
      </c>
      <c r="U572">
        <f t="shared" si="44"/>
        <v>2014</v>
      </c>
    </row>
    <row r="573" spans="1:21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40"/>
        <v>94.142857142857139</v>
      </c>
      <c r="P573" s="13">
        <f t="shared" si="41"/>
        <v>94.142857142857139</v>
      </c>
      <c r="Q573" t="str" cm="1">
        <f t="array" ref="Q573:R573">_xlfn.TEXTSPLIT(N573,"/")</f>
        <v>film &amp; video</v>
      </c>
      <c r="R573" t="str">
        <v>shorts</v>
      </c>
      <c r="S573" s="6">
        <f t="shared" si="42"/>
        <v>42174.208333333328</v>
      </c>
      <c r="T573" s="7">
        <f t="shared" si="43"/>
        <v>42221.208333333328</v>
      </c>
      <c r="U573">
        <f t="shared" si="44"/>
        <v>2015</v>
      </c>
    </row>
    <row r="574" spans="1:21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40"/>
        <v>54.400000000000006</v>
      </c>
      <c r="P574" s="13">
        <f t="shared" si="41"/>
        <v>52.085106382978722</v>
      </c>
      <c r="Q574" t="str" cm="1">
        <f t="array" ref="Q574:R574">_xlfn.TEXTSPLIT(N574,"/")</f>
        <v>music</v>
      </c>
      <c r="R574" t="str">
        <v>rock</v>
      </c>
      <c r="S574" s="6">
        <f t="shared" si="42"/>
        <v>42275.208333333328</v>
      </c>
      <c r="T574" s="7">
        <f t="shared" si="43"/>
        <v>42291.208333333328</v>
      </c>
      <c r="U574">
        <f t="shared" si="44"/>
        <v>2015</v>
      </c>
    </row>
    <row r="575" spans="1:21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40"/>
        <v>111.88059701492537</v>
      </c>
      <c r="P575" s="13">
        <f t="shared" si="41"/>
        <v>24.986666666666668</v>
      </c>
      <c r="Q575" t="str" cm="1">
        <f t="array" ref="Q575:R575">_xlfn.TEXTSPLIT(N575,"/")</f>
        <v>journalism</v>
      </c>
      <c r="R575" t="str">
        <v>audio</v>
      </c>
      <c r="S575" s="6">
        <f t="shared" si="42"/>
        <v>41761.208333333336</v>
      </c>
      <c r="T575" s="7">
        <f t="shared" si="43"/>
        <v>41763.208333333336</v>
      </c>
      <c r="U575">
        <f t="shared" si="44"/>
        <v>2014</v>
      </c>
    </row>
    <row r="576" spans="1:21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40"/>
        <v>369.14814814814815</v>
      </c>
      <c r="P576" s="13">
        <f t="shared" si="41"/>
        <v>69.215277777777771</v>
      </c>
      <c r="Q576" t="str" cm="1">
        <f t="array" ref="Q576:R576">_xlfn.TEXTSPLIT(N576,"/")</f>
        <v>food</v>
      </c>
      <c r="R576" t="str">
        <v>food trucks</v>
      </c>
      <c r="S576" s="6">
        <f t="shared" si="42"/>
        <v>43806.25</v>
      </c>
      <c r="T576" s="7">
        <f t="shared" si="43"/>
        <v>43816.25</v>
      </c>
      <c r="U576">
        <f t="shared" si="44"/>
        <v>2019</v>
      </c>
    </row>
    <row r="577" spans="1:21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40"/>
        <v>62.930372148859547</v>
      </c>
      <c r="P577" s="13">
        <f t="shared" si="41"/>
        <v>93.944444444444443</v>
      </c>
      <c r="Q577" t="str" cm="1">
        <f t="array" ref="Q577:R577">_xlfn.TEXTSPLIT(N577,"/")</f>
        <v>theater</v>
      </c>
      <c r="R577" t="str">
        <v>plays</v>
      </c>
      <c r="S577" s="6">
        <f t="shared" si="42"/>
        <v>41779.208333333336</v>
      </c>
      <c r="T577" s="7">
        <f t="shared" si="43"/>
        <v>41782.208333333336</v>
      </c>
      <c r="U577">
        <f t="shared" si="44"/>
        <v>2014</v>
      </c>
    </row>
    <row r="578" spans="1:21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40"/>
        <v>64.927835051546396</v>
      </c>
      <c r="P578" s="13">
        <f t="shared" si="41"/>
        <v>98.40625</v>
      </c>
      <c r="Q578" t="str" cm="1">
        <f t="array" ref="Q578:R578">_xlfn.TEXTSPLIT(N578,"/")</f>
        <v>theater</v>
      </c>
      <c r="R578" t="str">
        <v>plays</v>
      </c>
      <c r="S578" s="6">
        <f t="shared" si="42"/>
        <v>43040.208333333328</v>
      </c>
      <c r="T578" s="7">
        <f t="shared" si="43"/>
        <v>43057.25</v>
      </c>
      <c r="U578">
        <f t="shared" si="44"/>
        <v>2017</v>
      </c>
    </row>
    <row r="579" spans="1:21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45">(E579/D579)*100</f>
        <v>18.853658536585368</v>
      </c>
      <c r="P579" s="13">
        <f t="shared" ref="P579:P642" si="46">E579/G579</f>
        <v>41.783783783783782</v>
      </c>
      <c r="Q579" t="str" cm="1">
        <f t="array" ref="Q579:R579">_xlfn.TEXTSPLIT(N579,"/")</f>
        <v>music</v>
      </c>
      <c r="R579" t="str">
        <v>jazz</v>
      </c>
      <c r="S579" s="6">
        <f t="shared" ref="S579:S642" si="47">(((J579/60)/60)/24)+DATE(1970,1,1)</f>
        <v>40613.25</v>
      </c>
      <c r="T579" s="7">
        <f t="shared" ref="T579:T642" si="48">(((K579/60)/60)/24)+DATE(1970,1,1)</f>
        <v>40639.208333333336</v>
      </c>
      <c r="U579">
        <f t="shared" ref="U579:U642" si="49">YEAR(S579)</f>
        <v>2011</v>
      </c>
    </row>
    <row r="580" spans="1:21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45"/>
        <v>16.754404145077721</v>
      </c>
      <c r="P580" s="13">
        <f t="shared" si="46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6">
        <f t="shared" si="47"/>
        <v>40878.25</v>
      </c>
      <c r="T580" s="7">
        <f t="shared" si="48"/>
        <v>40881.25</v>
      </c>
      <c r="U580">
        <f t="shared" si="49"/>
        <v>2011</v>
      </c>
    </row>
    <row r="581" spans="1:21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45"/>
        <v>101.11290322580646</v>
      </c>
      <c r="P581" s="13">
        <f t="shared" si="46"/>
        <v>72.05747126436782</v>
      </c>
      <c r="Q581" t="str" cm="1">
        <f t="array" ref="Q581:R581">_xlfn.TEXTSPLIT(N581,"/")</f>
        <v>music</v>
      </c>
      <c r="R581" t="str">
        <v>jazz</v>
      </c>
      <c r="S581" s="6">
        <f t="shared" si="47"/>
        <v>40762.208333333336</v>
      </c>
      <c r="T581" s="7">
        <f t="shared" si="48"/>
        <v>40774.208333333336</v>
      </c>
      <c r="U581">
        <f t="shared" si="49"/>
        <v>2011</v>
      </c>
    </row>
    <row r="582" spans="1:21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45"/>
        <v>341.5022831050228</v>
      </c>
      <c r="P582" s="13">
        <f t="shared" si="46"/>
        <v>48.003209242618745</v>
      </c>
      <c r="Q582" t="str" cm="1">
        <f t="array" ref="Q582:R582">_xlfn.TEXTSPLIT(N582,"/")</f>
        <v>theater</v>
      </c>
      <c r="R582" t="str">
        <v>plays</v>
      </c>
      <c r="S582" s="6">
        <f t="shared" si="47"/>
        <v>41696.25</v>
      </c>
      <c r="T582" s="7">
        <f t="shared" si="48"/>
        <v>41704.25</v>
      </c>
      <c r="U582">
        <f t="shared" si="49"/>
        <v>2014</v>
      </c>
    </row>
    <row r="583" spans="1:21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45"/>
        <v>64.016666666666666</v>
      </c>
      <c r="P583" s="13">
        <f t="shared" si="46"/>
        <v>54.098591549295776</v>
      </c>
      <c r="Q583" t="str" cm="1">
        <f t="array" ref="Q583:R583">_xlfn.TEXTSPLIT(N583,"/")</f>
        <v>technology</v>
      </c>
      <c r="R583" t="str">
        <v>web</v>
      </c>
      <c r="S583" s="6">
        <f t="shared" si="47"/>
        <v>40662.208333333336</v>
      </c>
      <c r="T583" s="7">
        <f t="shared" si="48"/>
        <v>40677.208333333336</v>
      </c>
      <c r="U583">
        <f t="shared" si="49"/>
        <v>2011</v>
      </c>
    </row>
    <row r="584" spans="1:21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45"/>
        <v>52.080459770114942</v>
      </c>
      <c r="P584" s="13">
        <f t="shared" si="46"/>
        <v>107.88095238095238</v>
      </c>
      <c r="Q584" t="str" cm="1">
        <f t="array" ref="Q584:R584">_xlfn.TEXTSPLIT(N584,"/")</f>
        <v>games</v>
      </c>
      <c r="R584" t="str">
        <v>video games</v>
      </c>
      <c r="S584" s="6">
        <f t="shared" si="47"/>
        <v>42165.208333333328</v>
      </c>
      <c r="T584" s="7">
        <f t="shared" si="48"/>
        <v>42170.208333333328</v>
      </c>
      <c r="U584">
        <f t="shared" si="49"/>
        <v>2015</v>
      </c>
    </row>
    <row r="585" spans="1:21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45"/>
        <v>322.40211640211641</v>
      </c>
      <c r="P585" s="13">
        <f t="shared" si="46"/>
        <v>67.034103410341032</v>
      </c>
      <c r="Q585" t="str" cm="1">
        <f t="array" ref="Q585:R585">_xlfn.TEXTSPLIT(N585,"/")</f>
        <v>film &amp; video</v>
      </c>
      <c r="R585" t="str">
        <v>documentary</v>
      </c>
      <c r="S585" s="6">
        <f t="shared" si="47"/>
        <v>40959.25</v>
      </c>
      <c r="T585" s="7">
        <f t="shared" si="48"/>
        <v>40976.25</v>
      </c>
      <c r="U585">
        <f t="shared" si="49"/>
        <v>2012</v>
      </c>
    </row>
    <row r="586" spans="1:21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45"/>
        <v>119.50810185185186</v>
      </c>
      <c r="P586" s="13">
        <f t="shared" si="46"/>
        <v>64.01425914445133</v>
      </c>
      <c r="Q586" t="str" cm="1">
        <f t="array" ref="Q586:R586">_xlfn.TEXTSPLIT(N586,"/")</f>
        <v>technology</v>
      </c>
      <c r="R586" t="str">
        <v>web</v>
      </c>
      <c r="S586" s="6">
        <f t="shared" si="47"/>
        <v>41024.208333333336</v>
      </c>
      <c r="T586" s="7">
        <f t="shared" si="48"/>
        <v>41038.208333333336</v>
      </c>
      <c r="U586">
        <f t="shared" si="49"/>
        <v>2012</v>
      </c>
    </row>
    <row r="587" spans="1:21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45"/>
        <v>146.79775280898878</v>
      </c>
      <c r="P587" s="13">
        <f t="shared" si="46"/>
        <v>96.066176470588232</v>
      </c>
      <c r="Q587" t="str" cm="1">
        <f t="array" ref="Q587:R587">_xlfn.TEXTSPLIT(N587,"/")</f>
        <v>publishing</v>
      </c>
      <c r="R587" t="str">
        <v>translations</v>
      </c>
      <c r="S587" s="6">
        <f t="shared" si="47"/>
        <v>40255.208333333336</v>
      </c>
      <c r="T587" s="7">
        <f t="shared" si="48"/>
        <v>40265.208333333336</v>
      </c>
      <c r="U587">
        <f t="shared" si="49"/>
        <v>2010</v>
      </c>
    </row>
    <row r="588" spans="1:21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45"/>
        <v>950.57142857142856</v>
      </c>
      <c r="P588" s="13">
        <f t="shared" si="46"/>
        <v>51.184615384615384</v>
      </c>
      <c r="Q588" t="str" cm="1">
        <f t="array" ref="Q588:R588">_xlfn.TEXTSPLIT(N588,"/")</f>
        <v>music</v>
      </c>
      <c r="R588" t="str">
        <v>rock</v>
      </c>
      <c r="S588" s="6">
        <f t="shared" si="47"/>
        <v>40499.25</v>
      </c>
      <c r="T588" s="7">
        <f t="shared" si="48"/>
        <v>40518.25</v>
      </c>
      <c r="U588">
        <f t="shared" si="49"/>
        <v>2010</v>
      </c>
    </row>
    <row r="589" spans="1:21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45"/>
        <v>72.893617021276597</v>
      </c>
      <c r="P589" s="13">
        <f t="shared" si="46"/>
        <v>43.92307692307692</v>
      </c>
      <c r="Q589" t="str" cm="1">
        <f t="array" ref="Q589:R589">_xlfn.TEXTSPLIT(N589,"/")</f>
        <v>food</v>
      </c>
      <c r="R589" t="str">
        <v>food trucks</v>
      </c>
      <c r="S589" s="6">
        <f t="shared" si="47"/>
        <v>43484.25</v>
      </c>
      <c r="T589" s="7">
        <f t="shared" si="48"/>
        <v>43536.208333333328</v>
      </c>
      <c r="U589">
        <f t="shared" si="49"/>
        <v>2019</v>
      </c>
    </row>
    <row r="590" spans="1:21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45"/>
        <v>79.008248730964468</v>
      </c>
      <c r="P590" s="13">
        <f t="shared" si="46"/>
        <v>91.021198830409361</v>
      </c>
      <c r="Q590" t="str" cm="1">
        <f t="array" ref="Q590:R590">_xlfn.TEXTSPLIT(N590,"/")</f>
        <v>theater</v>
      </c>
      <c r="R590" t="str">
        <v>plays</v>
      </c>
      <c r="S590" s="6">
        <f t="shared" si="47"/>
        <v>40262.208333333336</v>
      </c>
      <c r="T590" s="7">
        <f t="shared" si="48"/>
        <v>40293.208333333336</v>
      </c>
      <c r="U590">
        <f t="shared" si="49"/>
        <v>2010</v>
      </c>
    </row>
    <row r="591" spans="1:21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45"/>
        <v>64.721518987341781</v>
      </c>
      <c r="P591" s="13">
        <f t="shared" si="46"/>
        <v>50.127450980392155</v>
      </c>
      <c r="Q591" t="str" cm="1">
        <f t="array" ref="Q591:R591">_xlfn.TEXTSPLIT(N591,"/")</f>
        <v>film &amp; video</v>
      </c>
      <c r="R591" t="str">
        <v>documentary</v>
      </c>
      <c r="S591" s="6">
        <f t="shared" si="47"/>
        <v>42190.208333333328</v>
      </c>
      <c r="T591" s="7">
        <f t="shared" si="48"/>
        <v>42197.208333333328</v>
      </c>
      <c r="U591">
        <f t="shared" si="49"/>
        <v>2015</v>
      </c>
    </row>
    <row r="592" spans="1:21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45"/>
        <v>82.028169014084511</v>
      </c>
      <c r="P592" s="13">
        <f t="shared" si="46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6">
        <f t="shared" si="47"/>
        <v>41994.25</v>
      </c>
      <c r="T592" s="7">
        <f t="shared" si="48"/>
        <v>42005.25</v>
      </c>
      <c r="U592">
        <f t="shared" si="49"/>
        <v>2014</v>
      </c>
    </row>
    <row r="593" spans="1:21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45"/>
        <v>1037.6666666666667</v>
      </c>
      <c r="P593" s="13">
        <f t="shared" si="46"/>
        <v>61.03921568627451</v>
      </c>
      <c r="Q593" t="str" cm="1">
        <f t="array" ref="Q593:R593">_xlfn.TEXTSPLIT(N593,"/")</f>
        <v>games</v>
      </c>
      <c r="R593" t="str">
        <v>video games</v>
      </c>
      <c r="S593" s="6">
        <f t="shared" si="47"/>
        <v>40373.208333333336</v>
      </c>
      <c r="T593" s="7">
        <f t="shared" si="48"/>
        <v>40383.208333333336</v>
      </c>
      <c r="U593">
        <f t="shared" si="49"/>
        <v>2010</v>
      </c>
    </row>
    <row r="594" spans="1:21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45"/>
        <v>12.910076530612244</v>
      </c>
      <c r="P594" s="13">
        <f t="shared" si="46"/>
        <v>80.011857707509876</v>
      </c>
      <c r="Q594" t="str" cm="1">
        <f t="array" ref="Q594:R594">_xlfn.TEXTSPLIT(N594,"/")</f>
        <v>theater</v>
      </c>
      <c r="R594" t="str">
        <v>plays</v>
      </c>
      <c r="S594" s="6">
        <f t="shared" si="47"/>
        <v>41789.208333333336</v>
      </c>
      <c r="T594" s="7">
        <f t="shared" si="48"/>
        <v>41798.208333333336</v>
      </c>
      <c r="U594">
        <f t="shared" si="49"/>
        <v>2014</v>
      </c>
    </row>
    <row r="595" spans="1:21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45"/>
        <v>154.84210526315789</v>
      </c>
      <c r="P595" s="13">
        <f t="shared" si="46"/>
        <v>47.001497753369947</v>
      </c>
      <c r="Q595" t="str" cm="1">
        <f t="array" ref="Q595:R595">_xlfn.TEXTSPLIT(N595,"/")</f>
        <v>film &amp; video</v>
      </c>
      <c r="R595" t="str">
        <v>animation</v>
      </c>
      <c r="S595" s="6">
        <f t="shared" si="47"/>
        <v>41724.208333333336</v>
      </c>
      <c r="T595" s="7">
        <f t="shared" si="48"/>
        <v>41737.208333333336</v>
      </c>
      <c r="U595">
        <f t="shared" si="49"/>
        <v>2014</v>
      </c>
    </row>
    <row r="596" spans="1:21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45"/>
        <v>7.0991735537190088</v>
      </c>
      <c r="P596" s="13">
        <f t="shared" si="46"/>
        <v>71.127388535031841</v>
      </c>
      <c r="Q596" t="str" cm="1">
        <f t="array" ref="Q596:R596">_xlfn.TEXTSPLIT(N596,"/")</f>
        <v>theater</v>
      </c>
      <c r="R596" t="str">
        <v>plays</v>
      </c>
      <c r="S596" s="6">
        <f t="shared" si="47"/>
        <v>42548.208333333328</v>
      </c>
      <c r="T596" s="7">
        <f t="shared" si="48"/>
        <v>42551.208333333328</v>
      </c>
      <c r="U596">
        <f t="shared" si="49"/>
        <v>2016</v>
      </c>
    </row>
    <row r="597" spans="1:21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45"/>
        <v>208.52773826458036</v>
      </c>
      <c r="P597" s="13">
        <f t="shared" si="46"/>
        <v>89.99079189686924</v>
      </c>
      <c r="Q597" t="str" cm="1">
        <f t="array" ref="Q597:R597">_xlfn.TEXTSPLIT(N597,"/")</f>
        <v>theater</v>
      </c>
      <c r="R597" t="str">
        <v>plays</v>
      </c>
      <c r="S597" s="6">
        <f t="shared" si="47"/>
        <v>40253.208333333336</v>
      </c>
      <c r="T597" s="7">
        <f t="shared" si="48"/>
        <v>40274.208333333336</v>
      </c>
      <c r="U597">
        <f t="shared" si="49"/>
        <v>2010</v>
      </c>
    </row>
    <row r="598" spans="1:21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45"/>
        <v>99.683544303797461</v>
      </c>
      <c r="P598" s="13">
        <f t="shared" si="46"/>
        <v>43.032786885245905</v>
      </c>
      <c r="Q598" t="str" cm="1">
        <f t="array" ref="Q598:R598">_xlfn.TEXTSPLIT(N598,"/")</f>
        <v>film &amp; video</v>
      </c>
      <c r="R598" t="str">
        <v>drama</v>
      </c>
      <c r="S598" s="6">
        <f t="shared" si="47"/>
        <v>42434.25</v>
      </c>
      <c r="T598" s="7">
        <f t="shared" si="48"/>
        <v>42441.25</v>
      </c>
      <c r="U598">
        <f t="shared" si="49"/>
        <v>2016</v>
      </c>
    </row>
    <row r="599" spans="1:21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45"/>
        <v>201.59756097560978</v>
      </c>
      <c r="P599" s="13">
        <f t="shared" si="46"/>
        <v>67.997714808043881</v>
      </c>
      <c r="Q599" t="str" cm="1">
        <f t="array" ref="Q599:R599">_xlfn.TEXTSPLIT(N599,"/")</f>
        <v>theater</v>
      </c>
      <c r="R599" t="str">
        <v>plays</v>
      </c>
      <c r="S599" s="6">
        <f t="shared" si="47"/>
        <v>43786.25</v>
      </c>
      <c r="T599" s="7">
        <f t="shared" si="48"/>
        <v>43804.25</v>
      </c>
      <c r="U599">
        <f t="shared" si="49"/>
        <v>2019</v>
      </c>
    </row>
    <row r="600" spans="1:21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45"/>
        <v>162.09032258064516</v>
      </c>
      <c r="P600" s="13">
        <f t="shared" si="46"/>
        <v>73.004566210045667</v>
      </c>
      <c r="Q600" t="str" cm="1">
        <f t="array" ref="Q600:R600">_xlfn.TEXTSPLIT(N600,"/")</f>
        <v>music</v>
      </c>
      <c r="R600" t="str">
        <v>rock</v>
      </c>
      <c r="S600" s="6">
        <f t="shared" si="47"/>
        <v>40344.208333333336</v>
      </c>
      <c r="T600" s="7">
        <f t="shared" si="48"/>
        <v>40373.208333333336</v>
      </c>
      <c r="U600">
        <f t="shared" si="49"/>
        <v>2010</v>
      </c>
    </row>
    <row r="601" spans="1:21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45"/>
        <v>3.6436208125445471</v>
      </c>
      <c r="P601" s="13">
        <f t="shared" si="46"/>
        <v>62.341463414634148</v>
      </c>
      <c r="Q601" t="str" cm="1">
        <f t="array" ref="Q601:R601">_xlfn.TEXTSPLIT(N601,"/")</f>
        <v>film &amp; video</v>
      </c>
      <c r="R601" t="str">
        <v>documentary</v>
      </c>
      <c r="S601" s="6">
        <f t="shared" si="47"/>
        <v>42047.25</v>
      </c>
      <c r="T601" s="7">
        <f t="shared" si="48"/>
        <v>42055.25</v>
      </c>
      <c r="U601">
        <f t="shared" si="49"/>
        <v>2015</v>
      </c>
    </row>
    <row r="602" spans="1:21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45"/>
        <v>5</v>
      </c>
      <c r="P602" s="13">
        <f t="shared" si="46"/>
        <v>5</v>
      </c>
      <c r="Q602" t="str" cm="1">
        <f t="array" ref="Q602:R602">_xlfn.TEXTSPLIT(N602,"/")</f>
        <v>food</v>
      </c>
      <c r="R602" t="str">
        <v>food trucks</v>
      </c>
      <c r="S602" s="6">
        <f t="shared" si="47"/>
        <v>41485.208333333336</v>
      </c>
      <c r="T602" s="7">
        <f t="shared" si="48"/>
        <v>41497.208333333336</v>
      </c>
      <c r="U602">
        <f t="shared" si="49"/>
        <v>2013</v>
      </c>
    </row>
    <row r="603" spans="1:21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45"/>
        <v>206.63492063492063</v>
      </c>
      <c r="P603" s="13">
        <f t="shared" si="46"/>
        <v>67.103092783505161</v>
      </c>
      <c r="Q603" t="str" cm="1">
        <f t="array" ref="Q603:R603">_xlfn.TEXTSPLIT(N603,"/")</f>
        <v>technology</v>
      </c>
      <c r="R603" t="str">
        <v>wearables</v>
      </c>
      <c r="S603" s="6">
        <f t="shared" si="47"/>
        <v>41789.208333333336</v>
      </c>
      <c r="T603" s="7">
        <f t="shared" si="48"/>
        <v>41806.208333333336</v>
      </c>
      <c r="U603">
        <f t="shared" si="49"/>
        <v>2014</v>
      </c>
    </row>
    <row r="604" spans="1:21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45"/>
        <v>128.23628691983123</v>
      </c>
      <c r="P604" s="13">
        <f t="shared" si="46"/>
        <v>79.978947368421046</v>
      </c>
      <c r="Q604" t="str" cm="1">
        <f t="array" ref="Q604:R604">_xlfn.TEXTSPLIT(N604,"/")</f>
        <v>theater</v>
      </c>
      <c r="R604" t="str">
        <v>plays</v>
      </c>
      <c r="S604" s="6">
        <f t="shared" si="47"/>
        <v>42160.208333333328</v>
      </c>
      <c r="T604" s="7">
        <f t="shared" si="48"/>
        <v>42171.208333333328</v>
      </c>
      <c r="U604">
        <f t="shared" si="49"/>
        <v>2015</v>
      </c>
    </row>
    <row r="605" spans="1:21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45"/>
        <v>119.66037735849055</v>
      </c>
      <c r="P605" s="13">
        <f t="shared" si="46"/>
        <v>62.176470588235297</v>
      </c>
      <c r="Q605" t="str" cm="1">
        <f t="array" ref="Q605:R605">_xlfn.TEXTSPLIT(N605,"/")</f>
        <v>theater</v>
      </c>
      <c r="R605" t="str">
        <v>plays</v>
      </c>
      <c r="S605" s="6">
        <f t="shared" si="47"/>
        <v>43573.208333333328</v>
      </c>
      <c r="T605" s="7">
        <f t="shared" si="48"/>
        <v>43600.208333333328</v>
      </c>
      <c r="U605">
        <f t="shared" si="49"/>
        <v>2019</v>
      </c>
    </row>
    <row r="606" spans="1:21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45"/>
        <v>170.73055242390078</v>
      </c>
      <c r="P606" s="13">
        <f t="shared" si="46"/>
        <v>53.005950297514879</v>
      </c>
      <c r="Q606" t="str" cm="1">
        <f t="array" ref="Q606:R606">_xlfn.TEXTSPLIT(N606,"/")</f>
        <v>theater</v>
      </c>
      <c r="R606" t="str">
        <v>plays</v>
      </c>
      <c r="S606" s="6">
        <f t="shared" si="47"/>
        <v>40565.25</v>
      </c>
      <c r="T606" s="7">
        <f t="shared" si="48"/>
        <v>40586.25</v>
      </c>
      <c r="U606">
        <f t="shared" si="49"/>
        <v>2011</v>
      </c>
    </row>
    <row r="607" spans="1:21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45"/>
        <v>187.21212121212122</v>
      </c>
      <c r="P607" s="13">
        <f t="shared" si="46"/>
        <v>57.738317757009348</v>
      </c>
      <c r="Q607" t="str" cm="1">
        <f t="array" ref="Q607:R607">_xlfn.TEXTSPLIT(N607,"/")</f>
        <v>publishing</v>
      </c>
      <c r="R607" t="str">
        <v>nonfiction</v>
      </c>
      <c r="S607" s="6">
        <f t="shared" si="47"/>
        <v>42280.208333333328</v>
      </c>
      <c r="T607" s="7">
        <f t="shared" si="48"/>
        <v>42321.25</v>
      </c>
      <c r="U607">
        <f t="shared" si="49"/>
        <v>2015</v>
      </c>
    </row>
    <row r="608" spans="1:21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45"/>
        <v>188.38235294117646</v>
      </c>
      <c r="P608" s="13">
        <f t="shared" si="46"/>
        <v>40.03125</v>
      </c>
      <c r="Q608" t="str" cm="1">
        <f t="array" ref="Q608:R608">_xlfn.TEXTSPLIT(N608,"/")</f>
        <v>music</v>
      </c>
      <c r="R608" t="str">
        <v>rock</v>
      </c>
      <c r="S608" s="6">
        <f t="shared" si="47"/>
        <v>42436.25</v>
      </c>
      <c r="T608" s="7">
        <f t="shared" si="48"/>
        <v>42447.208333333328</v>
      </c>
      <c r="U608">
        <f t="shared" si="49"/>
        <v>2016</v>
      </c>
    </row>
    <row r="609" spans="1:21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45"/>
        <v>131.29869186046511</v>
      </c>
      <c r="P609" s="13">
        <f t="shared" si="46"/>
        <v>81.016591928251117</v>
      </c>
      <c r="Q609" t="str" cm="1">
        <f t="array" ref="Q609:R609">_xlfn.TEXTSPLIT(N609,"/")</f>
        <v>food</v>
      </c>
      <c r="R609" t="str">
        <v>food trucks</v>
      </c>
      <c r="S609" s="6">
        <f t="shared" si="47"/>
        <v>41721.208333333336</v>
      </c>
      <c r="T609" s="7">
        <f t="shared" si="48"/>
        <v>41723.208333333336</v>
      </c>
      <c r="U609">
        <f t="shared" si="49"/>
        <v>2014</v>
      </c>
    </row>
    <row r="610" spans="1:21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45"/>
        <v>283.97435897435901</v>
      </c>
      <c r="P610" s="13">
        <f t="shared" si="46"/>
        <v>35.047468354430379</v>
      </c>
      <c r="Q610" t="str" cm="1">
        <f t="array" ref="Q610:R610">_xlfn.TEXTSPLIT(N610,"/")</f>
        <v>music</v>
      </c>
      <c r="R610" t="str">
        <v>jazz</v>
      </c>
      <c r="S610" s="6">
        <f t="shared" si="47"/>
        <v>43530.25</v>
      </c>
      <c r="T610" s="7">
        <f t="shared" si="48"/>
        <v>43534.25</v>
      </c>
      <c r="U610">
        <f t="shared" si="49"/>
        <v>2019</v>
      </c>
    </row>
    <row r="611" spans="1:21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45"/>
        <v>120.41999999999999</v>
      </c>
      <c r="P611" s="13">
        <f t="shared" si="46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6">
        <f t="shared" si="47"/>
        <v>43481.25</v>
      </c>
      <c r="T611" s="7">
        <f t="shared" si="48"/>
        <v>43498.25</v>
      </c>
      <c r="U611">
        <f t="shared" si="49"/>
        <v>2019</v>
      </c>
    </row>
    <row r="612" spans="1:21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45"/>
        <v>419.0560747663551</v>
      </c>
      <c r="P612" s="13">
        <f t="shared" si="46"/>
        <v>27.998126756166094</v>
      </c>
      <c r="Q612" t="str" cm="1">
        <f t="array" ref="Q612:R612">_xlfn.TEXTSPLIT(N612,"/")</f>
        <v>theater</v>
      </c>
      <c r="R612" t="str">
        <v>plays</v>
      </c>
      <c r="S612" s="6">
        <f t="shared" si="47"/>
        <v>41259.25</v>
      </c>
      <c r="T612" s="7">
        <f t="shared" si="48"/>
        <v>41273.25</v>
      </c>
      <c r="U612">
        <f t="shared" si="49"/>
        <v>2012</v>
      </c>
    </row>
    <row r="613" spans="1:21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45"/>
        <v>13.853658536585368</v>
      </c>
      <c r="P613" s="13">
        <f t="shared" si="46"/>
        <v>75.733333333333334</v>
      </c>
      <c r="Q613" t="str" cm="1">
        <f t="array" ref="Q613:R613">_xlfn.TEXTSPLIT(N613,"/")</f>
        <v>theater</v>
      </c>
      <c r="R613" t="str">
        <v>plays</v>
      </c>
      <c r="S613" s="6">
        <f t="shared" si="47"/>
        <v>41480.208333333336</v>
      </c>
      <c r="T613" s="7">
        <f t="shared" si="48"/>
        <v>41492.208333333336</v>
      </c>
      <c r="U613">
        <f t="shared" si="49"/>
        <v>2013</v>
      </c>
    </row>
    <row r="614" spans="1:21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45"/>
        <v>139.43548387096774</v>
      </c>
      <c r="P614" s="13">
        <f t="shared" si="46"/>
        <v>45.026041666666664</v>
      </c>
      <c r="Q614" t="str" cm="1">
        <f t="array" ref="Q614:R614">_xlfn.TEXTSPLIT(N614,"/")</f>
        <v>music</v>
      </c>
      <c r="R614" t="str">
        <v>electric music</v>
      </c>
      <c r="S614" s="6">
        <f t="shared" si="47"/>
        <v>40474.208333333336</v>
      </c>
      <c r="T614" s="7">
        <f t="shared" si="48"/>
        <v>40497.25</v>
      </c>
      <c r="U614">
        <f t="shared" si="49"/>
        <v>2010</v>
      </c>
    </row>
    <row r="615" spans="1:21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45"/>
        <v>174</v>
      </c>
      <c r="P615" s="13">
        <f t="shared" si="46"/>
        <v>73.615384615384613</v>
      </c>
      <c r="Q615" t="str" cm="1">
        <f t="array" ref="Q615:R615">_xlfn.TEXTSPLIT(N615,"/")</f>
        <v>theater</v>
      </c>
      <c r="R615" t="str">
        <v>plays</v>
      </c>
      <c r="S615" s="6">
        <f t="shared" si="47"/>
        <v>42973.208333333328</v>
      </c>
      <c r="T615" s="7">
        <f t="shared" si="48"/>
        <v>42982.208333333328</v>
      </c>
      <c r="U615">
        <f t="shared" si="49"/>
        <v>2017</v>
      </c>
    </row>
    <row r="616" spans="1:21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45"/>
        <v>155.49056603773585</v>
      </c>
      <c r="P616" s="13">
        <f t="shared" si="46"/>
        <v>56.991701244813278</v>
      </c>
      <c r="Q616" t="str" cm="1">
        <f t="array" ref="Q616:R616">_xlfn.TEXTSPLIT(N616,"/")</f>
        <v>theater</v>
      </c>
      <c r="R616" t="str">
        <v>plays</v>
      </c>
      <c r="S616" s="6">
        <f t="shared" si="47"/>
        <v>42746.25</v>
      </c>
      <c r="T616" s="7">
        <f t="shared" si="48"/>
        <v>42764.25</v>
      </c>
      <c r="U616">
        <f t="shared" si="49"/>
        <v>2017</v>
      </c>
    </row>
    <row r="617" spans="1:21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45"/>
        <v>170.44705882352943</v>
      </c>
      <c r="P617" s="13">
        <f t="shared" si="46"/>
        <v>85.223529411764702</v>
      </c>
      <c r="Q617" t="str" cm="1">
        <f t="array" ref="Q617:R617">_xlfn.TEXTSPLIT(N617,"/")</f>
        <v>theater</v>
      </c>
      <c r="R617" t="str">
        <v>plays</v>
      </c>
      <c r="S617" s="6">
        <f t="shared" si="47"/>
        <v>42489.208333333328</v>
      </c>
      <c r="T617" s="7">
        <f t="shared" si="48"/>
        <v>42499.208333333328</v>
      </c>
      <c r="U617">
        <f t="shared" si="49"/>
        <v>2016</v>
      </c>
    </row>
    <row r="618" spans="1:21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45"/>
        <v>189.515625</v>
      </c>
      <c r="P618" s="13">
        <f t="shared" si="46"/>
        <v>50.962184873949582</v>
      </c>
      <c r="Q618" t="str" cm="1">
        <f t="array" ref="Q618:R618">_xlfn.TEXTSPLIT(N618,"/")</f>
        <v>music</v>
      </c>
      <c r="R618" t="str">
        <v>indie rock</v>
      </c>
      <c r="S618" s="6">
        <f t="shared" si="47"/>
        <v>41537.208333333336</v>
      </c>
      <c r="T618" s="7">
        <f t="shared" si="48"/>
        <v>41538.208333333336</v>
      </c>
      <c r="U618">
        <f t="shared" si="49"/>
        <v>2013</v>
      </c>
    </row>
    <row r="619" spans="1:21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45"/>
        <v>249.71428571428572</v>
      </c>
      <c r="P619" s="13">
        <f t="shared" si="46"/>
        <v>63.563636363636363</v>
      </c>
      <c r="Q619" t="str" cm="1">
        <f t="array" ref="Q619:R619">_xlfn.TEXTSPLIT(N619,"/")</f>
        <v>theater</v>
      </c>
      <c r="R619" t="str">
        <v>plays</v>
      </c>
      <c r="S619" s="6">
        <f t="shared" si="47"/>
        <v>41794.208333333336</v>
      </c>
      <c r="T619" s="7">
        <f t="shared" si="48"/>
        <v>41804.208333333336</v>
      </c>
      <c r="U619">
        <f t="shared" si="49"/>
        <v>2014</v>
      </c>
    </row>
    <row r="620" spans="1:21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45"/>
        <v>48.860523665659613</v>
      </c>
      <c r="P620" s="13">
        <f t="shared" si="46"/>
        <v>80.999165275459092</v>
      </c>
      <c r="Q620" t="str" cm="1">
        <f t="array" ref="Q620:R620">_xlfn.TEXTSPLIT(N620,"/")</f>
        <v>publishing</v>
      </c>
      <c r="R620" t="str">
        <v>nonfiction</v>
      </c>
      <c r="S620" s="6">
        <f t="shared" si="47"/>
        <v>41396.208333333336</v>
      </c>
      <c r="T620" s="7">
        <f t="shared" si="48"/>
        <v>41417.208333333336</v>
      </c>
      <c r="U620">
        <f t="shared" si="49"/>
        <v>2013</v>
      </c>
    </row>
    <row r="621" spans="1:21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45"/>
        <v>28.461970393057683</v>
      </c>
      <c r="P621" s="13">
        <f t="shared" si="46"/>
        <v>86.044753086419746</v>
      </c>
      <c r="Q621" t="str" cm="1">
        <f t="array" ref="Q621:R621">_xlfn.TEXTSPLIT(N621,"/")</f>
        <v>theater</v>
      </c>
      <c r="R621" t="str">
        <v>plays</v>
      </c>
      <c r="S621" s="6">
        <f t="shared" si="47"/>
        <v>40669.208333333336</v>
      </c>
      <c r="T621" s="7">
        <f t="shared" si="48"/>
        <v>40670.208333333336</v>
      </c>
      <c r="U621">
        <f t="shared" si="49"/>
        <v>2011</v>
      </c>
    </row>
    <row r="622" spans="1:21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45"/>
        <v>268.02325581395348</v>
      </c>
      <c r="P622" s="13">
        <f t="shared" si="46"/>
        <v>90.0390625</v>
      </c>
      <c r="Q622" t="str" cm="1">
        <f t="array" ref="Q622:R622">_xlfn.TEXTSPLIT(N622,"/")</f>
        <v>photography</v>
      </c>
      <c r="R622" t="str">
        <v>photography books</v>
      </c>
      <c r="S622" s="6">
        <f t="shared" si="47"/>
        <v>42559.208333333328</v>
      </c>
      <c r="T622" s="7">
        <f t="shared" si="48"/>
        <v>42563.208333333328</v>
      </c>
      <c r="U622">
        <f t="shared" si="49"/>
        <v>2016</v>
      </c>
    </row>
    <row r="623" spans="1:21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45"/>
        <v>619.80078125</v>
      </c>
      <c r="P623" s="13">
        <f t="shared" si="46"/>
        <v>74.006063432835816</v>
      </c>
      <c r="Q623" t="str" cm="1">
        <f t="array" ref="Q623:R623">_xlfn.TEXTSPLIT(N623,"/")</f>
        <v>theater</v>
      </c>
      <c r="R623" t="str">
        <v>plays</v>
      </c>
      <c r="S623" s="6">
        <f t="shared" si="47"/>
        <v>42626.208333333328</v>
      </c>
      <c r="T623" s="7">
        <f t="shared" si="48"/>
        <v>42631.208333333328</v>
      </c>
      <c r="U623">
        <f t="shared" si="49"/>
        <v>2016</v>
      </c>
    </row>
    <row r="624" spans="1:21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45"/>
        <v>3.1301587301587301</v>
      </c>
      <c r="P624" s="13">
        <f t="shared" si="46"/>
        <v>92.4375</v>
      </c>
      <c r="Q624" t="str" cm="1">
        <f t="array" ref="Q624:R624">_xlfn.TEXTSPLIT(N624,"/")</f>
        <v>music</v>
      </c>
      <c r="R624" t="str">
        <v>indie rock</v>
      </c>
      <c r="S624" s="6">
        <f t="shared" si="47"/>
        <v>43205.208333333328</v>
      </c>
      <c r="T624" s="7">
        <f t="shared" si="48"/>
        <v>43231.208333333328</v>
      </c>
      <c r="U624">
        <f t="shared" si="49"/>
        <v>2018</v>
      </c>
    </row>
    <row r="625" spans="1:21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45"/>
        <v>159.92152704135739</v>
      </c>
      <c r="P625" s="13">
        <f t="shared" si="46"/>
        <v>55.999257333828446</v>
      </c>
      <c r="Q625" t="str" cm="1">
        <f t="array" ref="Q625:R625">_xlfn.TEXTSPLIT(N625,"/")</f>
        <v>theater</v>
      </c>
      <c r="R625" t="str">
        <v>plays</v>
      </c>
      <c r="S625" s="6">
        <f t="shared" si="47"/>
        <v>42201.208333333328</v>
      </c>
      <c r="T625" s="7">
        <f t="shared" si="48"/>
        <v>42206.208333333328</v>
      </c>
      <c r="U625">
        <f t="shared" si="49"/>
        <v>2015</v>
      </c>
    </row>
    <row r="626" spans="1:21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45"/>
        <v>279.39215686274508</v>
      </c>
      <c r="P626" s="13">
        <f t="shared" si="46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6">
        <f t="shared" si="47"/>
        <v>42029.25</v>
      </c>
      <c r="T626" s="7">
        <f t="shared" si="48"/>
        <v>42035.25</v>
      </c>
      <c r="U626">
        <f t="shared" si="49"/>
        <v>2015</v>
      </c>
    </row>
    <row r="627" spans="1:21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45"/>
        <v>77.373333333333335</v>
      </c>
      <c r="P627" s="13">
        <f t="shared" si="46"/>
        <v>93.596774193548384</v>
      </c>
      <c r="Q627" t="str" cm="1">
        <f t="array" ref="Q627:R627">_xlfn.TEXTSPLIT(N627,"/")</f>
        <v>theater</v>
      </c>
      <c r="R627" t="str">
        <v>plays</v>
      </c>
      <c r="S627" s="6">
        <f t="shared" si="47"/>
        <v>43857.25</v>
      </c>
      <c r="T627" s="7">
        <f t="shared" si="48"/>
        <v>43871.25</v>
      </c>
      <c r="U627">
        <f t="shared" si="49"/>
        <v>2020</v>
      </c>
    </row>
    <row r="628" spans="1:21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45"/>
        <v>206.32812500000003</v>
      </c>
      <c r="P628" s="13">
        <f t="shared" si="46"/>
        <v>69.867724867724874</v>
      </c>
      <c r="Q628" t="str" cm="1">
        <f t="array" ref="Q628:R628">_xlfn.TEXTSPLIT(N628,"/")</f>
        <v>theater</v>
      </c>
      <c r="R628" t="str">
        <v>plays</v>
      </c>
      <c r="S628" s="6">
        <f t="shared" si="47"/>
        <v>40449.208333333336</v>
      </c>
      <c r="T628" s="7">
        <f t="shared" si="48"/>
        <v>40458.208333333336</v>
      </c>
      <c r="U628">
        <f t="shared" si="49"/>
        <v>2010</v>
      </c>
    </row>
    <row r="629" spans="1:21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45"/>
        <v>694.25</v>
      </c>
      <c r="P629" s="13">
        <f t="shared" si="46"/>
        <v>72.129870129870127</v>
      </c>
      <c r="Q629" t="str" cm="1">
        <f t="array" ref="Q629:R629">_xlfn.TEXTSPLIT(N629,"/")</f>
        <v>food</v>
      </c>
      <c r="R629" t="str">
        <v>food trucks</v>
      </c>
      <c r="S629" s="6">
        <f t="shared" si="47"/>
        <v>40345.208333333336</v>
      </c>
      <c r="T629" s="7">
        <f t="shared" si="48"/>
        <v>40369.208333333336</v>
      </c>
      <c r="U629">
        <f t="shared" si="49"/>
        <v>2010</v>
      </c>
    </row>
    <row r="630" spans="1:21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45"/>
        <v>151.78947368421052</v>
      </c>
      <c r="P630" s="13">
        <f t="shared" si="46"/>
        <v>30.041666666666668</v>
      </c>
      <c r="Q630" t="str" cm="1">
        <f t="array" ref="Q630:R630">_xlfn.TEXTSPLIT(N630,"/")</f>
        <v>music</v>
      </c>
      <c r="R630" t="str">
        <v>indie rock</v>
      </c>
      <c r="S630" s="6">
        <f t="shared" si="47"/>
        <v>40455.208333333336</v>
      </c>
      <c r="T630" s="7">
        <f t="shared" si="48"/>
        <v>40458.208333333336</v>
      </c>
      <c r="U630">
        <f t="shared" si="49"/>
        <v>2010</v>
      </c>
    </row>
    <row r="631" spans="1:21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45"/>
        <v>64.58207217694995</v>
      </c>
      <c r="P631" s="13">
        <f t="shared" si="46"/>
        <v>73.968000000000004</v>
      </c>
      <c r="Q631" t="str" cm="1">
        <f t="array" ref="Q631:R631">_xlfn.TEXTSPLIT(N631,"/")</f>
        <v>theater</v>
      </c>
      <c r="R631" t="str">
        <v>plays</v>
      </c>
      <c r="S631" s="6">
        <f t="shared" si="47"/>
        <v>42557.208333333328</v>
      </c>
      <c r="T631" s="7">
        <f t="shared" si="48"/>
        <v>42559.208333333328</v>
      </c>
      <c r="U631">
        <f t="shared" si="49"/>
        <v>2016</v>
      </c>
    </row>
    <row r="632" spans="1:21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45"/>
        <v>62.873684210526314</v>
      </c>
      <c r="P632" s="13">
        <f t="shared" si="46"/>
        <v>68.65517241379311</v>
      </c>
      <c r="Q632" t="str" cm="1">
        <f t="array" ref="Q632:R632">_xlfn.TEXTSPLIT(N632,"/")</f>
        <v>theater</v>
      </c>
      <c r="R632" t="str">
        <v>plays</v>
      </c>
      <c r="S632" s="6">
        <f t="shared" si="47"/>
        <v>43586.208333333328</v>
      </c>
      <c r="T632" s="7">
        <f t="shared" si="48"/>
        <v>43597.208333333328</v>
      </c>
      <c r="U632">
        <f t="shared" si="49"/>
        <v>2019</v>
      </c>
    </row>
    <row r="633" spans="1:21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45"/>
        <v>310.39864864864865</v>
      </c>
      <c r="P633" s="13">
        <f t="shared" si="46"/>
        <v>59.992164544564154</v>
      </c>
      <c r="Q633" t="str" cm="1">
        <f t="array" ref="Q633:R633">_xlfn.TEXTSPLIT(N633,"/")</f>
        <v>theater</v>
      </c>
      <c r="R633" t="str">
        <v>plays</v>
      </c>
      <c r="S633" s="6">
        <f t="shared" si="47"/>
        <v>43550.208333333328</v>
      </c>
      <c r="T633" s="7">
        <f t="shared" si="48"/>
        <v>43554.208333333328</v>
      </c>
      <c r="U633">
        <f t="shared" si="49"/>
        <v>2019</v>
      </c>
    </row>
    <row r="634" spans="1:21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45"/>
        <v>42.859916782246884</v>
      </c>
      <c r="P634" s="13">
        <f t="shared" si="46"/>
        <v>111.15827338129496</v>
      </c>
      <c r="Q634" t="str" cm="1">
        <f t="array" ref="Q634:R634">_xlfn.TEXTSPLIT(N634,"/")</f>
        <v>theater</v>
      </c>
      <c r="R634" t="str">
        <v>plays</v>
      </c>
      <c r="S634" s="6">
        <f t="shared" si="47"/>
        <v>41945.208333333336</v>
      </c>
      <c r="T634" s="7">
        <f t="shared" si="48"/>
        <v>41963.25</v>
      </c>
      <c r="U634">
        <f t="shared" si="49"/>
        <v>2014</v>
      </c>
    </row>
    <row r="635" spans="1:21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45"/>
        <v>83.119402985074629</v>
      </c>
      <c r="P635" s="13">
        <f t="shared" si="46"/>
        <v>53.038095238095238</v>
      </c>
      <c r="Q635" t="str" cm="1">
        <f t="array" ref="Q635:R635">_xlfn.TEXTSPLIT(N635,"/")</f>
        <v>film &amp; video</v>
      </c>
      <c r="R635" t="str">
        <v>animation</v>
      </c>
      <c r="S635" s="6">
        <f t="shared" si="47"/>
        <v>42315.25</v>
      </c>
      <c r="T635" s="7">
        <f t="shared" si="48"/>
        <v>42319.25</v>
      </c>
      <c r="U635">
        <f t="shared" si="49"/>
        <v>2015</v>
      </c>
    </row>
    <row r="636" spans="1:21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45"/>
        <v>78.531302876480552</v>
      </c>
      <c r="P636" s="13">
        <f t="shared" si="46"/>
        <v>55.985524728588658</v>
      </c>
      <c r="Q636" t="str" cm="1">
        <f t="array" ref="Q636:R636">_xlfn.TEXTSPLIT(N636,"/")</f>
        <v>film &amp; video</v>
      </c>
      <c r="R636" t="str">
        <v>television</v>
      </c>
      <c r="S636" s="6">
        <f t="shared" si="47"/>
        <v>42819.208333333328</v>
      </c>
      <c r="T636" s="7">
        <f t="shared" si="48"/>
        <v>42833.208333333328</v>
      </c>
      <c r="U636">
        <f t="shared" si="49"/>
        <v>2017</v>
      </c>
    </row>
    <row r="637" spans="1:21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45"/>
        <v>114.09352517985612</v>
      </c>
      <c r="P637" s="13">
        <f t="shared" si="46"/>
        <v>69.986760812003524</v>
      </c>
      <c r="Q637" t="str" cm="1">
        <f t="array" ref="Q637:R637">_xlfn.TEXTSPLIT(N637,"/")</f>
        <v>film &amp; video</v>
      </c>
      <c r="R637" t="str">
        <v>television</v>
      </c>
      <c r="S637" s="6">
        <f t="shared" si="47"/>
        <v>41314.25</v>
      </c>
      <c r="T637" s="7">
        <f t="shared" si="48"/>
        <v>41346.208333333336</v>
      </c>
      <c r="U637">
        <f t="shared" si="49"/>
        <v>2013</v>
      </c>
    </row>
    <row r="638" spans="1:21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45"/>
        <v>64.537683358624179</v>
      </c>
      <c r="P638" s="13">
        <f t="shared" si="46"/>
        <v>48.998079877112133</v>
      </c>
      <c r="Q638" t="str" cm="1">
        <f t="array" ref="Q638:R638">_xlfn.TEXTSPLIT(N638,"/")</f>
        <v>film &amp; video</v>
      </c>
      <c r="R638" t="str">
        <v>animation</v>
      </c>
      <c r="S638" s="6">
        <f t="shared" si="47"/>
        <v>40926.25</v>
      </c>
      <c r="T638" s="7">
        <f t="shared" si="48"/>
        <v>40971.25</v>
      </c>
      <c r="U638">
        <f t="shared" si="49"/>
        <v>2012</v>
      </c>
    </row>
    <row r="639" spans="1:21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45"/>
        <v>79.411764705882348</v>
      </c>
      <c r="P639" s="13">
        <f t="shared" si="46"/>
        <v>103.84615384615384</v>
      </c>
      <c r="Q639" t="str" cm="1">
        <f t="array" ref="Q639:R639">_xlfn.TEXTSPLIT(N639,"/")</f>
        <v>theater</v>
      </c>
      <c r="R639" t="str">
        <v>plays</v>
      </c>
      <c r="S639" s="6">
        <f t="shared" si="47"/>
        <v>42688.25</v>
      </c>
      <c r="T639" s="7">
        <f t="shared" si="48"/>
        <v>42696.25</v>
      </c>
      <c r="U639">
        <f t="shared" si="49"/>
        <v>2016</v>
      </c>
    </row>
    <row r="640" spans="1:21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45"/>
        <v>11.419117647058824</v>
      </c>
      <c r="P640" s="13">
        <f t="shared" si="46"/>
        <v>99.127659574468083</v>
      </c>
      <c r="Q640" t="str" cm="1">
        <f t="array" ref="Q640:R640">_xlfn.TEXTSPLIT(N640,"/")</f>
        <v>theater</v>
      </c>
      <c r="R640" t="str">
        <v>plays</v>
      </c>
      <c r="S640" s="6">
        <f t="shared" si="47"/>
        <v>40386.208333333336</v>
      </c>
      <c r="T640" s="7">
        <f t="shared" si="48"/>
        <v>40398.208333333336</v>
      </c>
      <c r="U640">
        <f t="shared" si="49"/>
        <v>2010</v>
      </c>
    </row>
    <row r="641" spans="1:21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45"/>
        <v>56.186046511627907</v>
      </c>
      <c r="P641" s="13">
        <f t="shared" si="46"/>
        <v>107.37777777777778</v>
      </c>
      <c r="Q641" t="str" cm="1">
        <f t="array" ref="Q641:R641">_xlfn.TEXTSPLIT(N641,"/")</f>
        <v>film &amp; video</v>
      </c>
      <c r="R641" t="str">
        <v>drama</v>
      </c>
      <c r="S641" s="6">
        <f t="shared" si="47"/>
        <v>43309.208333333328</v>
      </c>
      <c r="T641" s="7">
        <f t="shared" si="48"/>
        <v>43309.208333333328</v>
      </c>
      <c r="U641">
        <f t="shared" si="49"/>
        <v>2018</v>
      </c>
    </row>
    <row r="642" spans="1:21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45"/>
        <v>16.501669449081803</v>
      </c>
      <c r="P642" s="13">
        <f t="shared" si="46"/>
        <v>76.922178988326849</v>
      </c>
      <c r="Q642" t="str" cm="1">
        <f t="array" ref="Q642:R642">_xlfn.TEXTSPLIT(N642,"/")</f>
        <v>theater</v>
      </c>
      <c r="R642" t="str">
        <v>plays</v>
      </c>
      <c r="S642" s="6">
        <f t="shared" si="47"/>
        <v>42387.25</v>
      </c>
      <c r="T642" s="7">
        <f t="shared" si="48"/>
        <v>42390.25</v>
      </c>
      <c r="U642">
        <f t="shared" si="49"/>
        <v>2016</v>
      </c>
    </row>
    <row r="643" spans="1:21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50">(E643/D643)*100</f>
        <v>119.96808510638297</v>
      </c>
      <c r="P643" s="13">
        <f t="shared" ref="P643:P706" si="51">E643/G643</f>
        <v>58.128865979381445</v>
      </c>
      <c r="Q643" t="str" cm="1">
        <f t="array" ref="Q643:R643">_xlfn.TEXTSPLIT(N643,"/")</f>
        <v>theater</v>
      </c>
      <c r="R643" t="str">
        <v>plays</v>
      </c>
      <c r="S643" s="6">
        <f t="shared" ref="S643:S706" si="52">(((J643/60)/60)/24)+DATE(1970,1,1)</f>
        <v>42786.25</v>
      </c>
      <c r="T643" s="7">
        <f t="shared" ref="T643:T706" si="53">(((K643/60)/60)/24)+DATE(1970,1,1)</f>
        <v>42814.208333333328</v>
      </c>
      <c r="U643">
        <f t="shared" ref="U643:U706" si="54">YEAR(S643)</f>
        <v>2017</v>
      </c>
    </row>
    <row r="644" spans="1:21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50"/>
        <v>145.45652173913044</v>
      </c>
      <c r="P644" s="13">
        <f t="shared" si="51"/>
        <v>103.73643410852713</v>
      </c>
      <c r="Q644" t="str" cm="1">
        <f t="array" ref="Q644:R644">_xlfn.TEXTSPLIT(N644,"/")</f>
        <v>technology</v>
      </c>
      <c r="R644" t="str">
        <v>wearables</v>
      </c>
      <c r="S644" s="6">
        <f t="shared" si="52"/>
        <v>43451.25</v>
      </c>
      <c r="T644" s="7">
        <f t="shared" si="53"/>
        <v>43460.25</v>
      </c>
      <c r="U644">
        <f t="shared" si="54"/>
        <v>2018</v>
      </c>
    </row>
    <row r="645" spans="1:21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50"/>
        <v>221.38255033557047</v>
      </c>
      <c r="P645" s="13">
        <f t="shared" si="51"/>
        <v>87.962666666666664</v>
      </c>
      <c r="Q645" t="str" cm="1">
        <f t="array" ref="Q645:R645">_xlfn.TEXTSPLIT(N645,"/")</f>
        <v>theater</v>
      </c>
      <c r="R645" t="str">
        <v>plays</v>
      </c>
      <c r="S645" s="6">
        <f t="shared" si="52"/>
        <v>42795.25</v>
      </c>
      <c r="T645" s="7">
        <f t="shared" si="53"/>
        <v>42813.208333333328</v>
      </c>
      <c r="U645">
        <f t="shared" si="54"/>
        <v>2017</v>
      </c>
    </row>
    <row r="646" spans="1:21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50"/>
        <v>48.396694214876035</v>
      </c>
      <c r="P646" s="13">
        <f t="shared" si="51"/>
        <v>28</v>
      </c>
      <c r="Q646" t="str" cm="1">
        <f t="array" ref="Q646:R646">_xlfn.TEXTSPLIT(N646,"/")</f>
        <v>theater</v>
      </c>
      <c r="R646" t="str">
        <v>plays</v>
      </c>
      <c r="S646" s="6">
        <f t="shared" si="52"/>
        <v>43452.25</v>
      </c>
      <c r="T646" s="7">
        <f t="shared" si="53"/>
        <v>43468.25</v>
      </c>
      <c r="U646">
        <f t="shared" si="54"/>
        <v>2018</v>
      </c>
    </row>
    <row r="647" spans="1:21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50"/>
        <v>92.911504424778755</v>
      </c>
      <c r="P647" s="13">
        <f t="shared" si="51"/>
        <v>37.999361294443261</v>
      </c>
      <c r="Q647" t="str" cm="1">
        <f t="array" ref="Q647:R647">_xlfn.TEXTSPLIT(N647,"/")</f>
        <v>music</v>
      </c>
      <c r="R647" t="str">
        <v>rock</v>
      </c>
      <c r="S647" s="6">
        <f t="shared" si="52"/>
        <v>43369.208333333328</v>
      </c>
      <c r="T647" s="7">
        <f t="shared" si="53"/>
        <v>43390.208333333328</v>
      </c>
      <c r="U647">
        <f t="shared" si="54"/>
        <v>2018</v>
      </c>
    </row>
    <row r="648" spans="1:21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50"/>
        <v>88.599797365754824</v>
      </c>
      <c r="P648" s="13">
        <f t="shared" si="51"/>
        <v>29.999313893653515</v>
      </c>
      <c r="Q648" t="str" cm="1">
        <f t="array" ref="Q648:R648">_xlfn.TEXTSPLIT(N648,"/")</f>
        <v>games</v>
      </c>
      <c r="R648" t="str">
        <v>video games</v>
      </c>
      <c r="S648" s="6">
        <f t="shared" si="52"/>
        <v>41346.208333333336</v>
      </c>
      <c r="T648" s="7">
        <f t="shared" si="53"/>
        <v>41357.208333333336</v>
      </c>
      <c r="U648">
        <f t="shared" si="54"/>
        <v>2013</v>
      </c>
    </row>
    <row r="649" spans="1:21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50"/>
        <v>41.4</v>
      </c>
      <c r="P649" s="13">
        <f t="shared" si="51"/>
        <v>103.5</v>
      </c>
      <c r="Q649" t="str" cm="1">
        <f t="array" ref="Q649:R649">_xlfn.TEXTSPLIT(N649,"/")</f>
        <v>publishing</v>
      </c>
      <c r="R649" t="str">
        <v>translations</v>
      </c>
      <c r="S649" s="6">
        <f t="shared" si="52"/>
        <v>43199.208333333328</v>
      </c>
      <c r="T649" s="7">
        <f t="shared" si="53"/>
        <v>43223.208333333328</v>
      </c>
      <c r="U649">
        <f t="shared" si="54"/>
        <v>2018</v>
      </c>
    </row>
    <row r="650" spans="1:21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50"/>
        <v>63.056795131845846</v>
      </c>
      <c r="P650" s="13">
        <f t="shared" si="51"/>
        <v>85.994467496542185</v>
      </c>
      <c r="Q650" t="str" cm="1">
        <f t="array" ref="Q650:R650">_xlfn.TEXTSPLIT(N650,"/")</f>
        <v>food</v>
      </c>
      <c r="R650" t="str">
        <v>food trucks</v>
      </c>
      <c r="S650" s="6">
        <f t="shared" si="52"/>
        <v>42922.208333333328</v>
      </c>
      <c r="T650" s="7">
        <f t="shared" si="53"/>
        <v>42940.208333333328</v>
      </c>
      <c r="U650">
        <f t="shared" si="54"/>
        <v>2017</v>
      </c>
    </row>
    <row r="651" spans="1:21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50"/>
        <v>48.482333607230892</v>
      </c>
      <c r="P651" s="13">
        <f t="shared" si="51"/>
        <v>98.011627906976742</v>
      </c>
      <c r="Q651" t="str" cm="1">
        <f t="array" ref="Q651:R651">_xlfn.TEXTSPLIT(N651,"/")</f>
        <v>theater</v>
      </c>
      <c r="R651" t="str">
        <v>plays</v>
      </c>
      <c r="S651" s="6">
        <f t="shared" si="52"/>
        <v>40471.208333333336</v>
      </c>
      <c r="T651" s="7">
        <f t="shared" si="53"/>
        <v>40482.208333333336</v>
      </c>
      <c r="U651">
        <f t="shared" si="54"/>
        <v>2010</v>
      </c>
    </row>
    <row r="652" spans="1:21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50"/>
        <v>2</v>
      </c>
      <c r="P652" s="13">
        <f t="shared" si="51"/>
        <v>2</v>
      </c>
      <c r="Q652" t="str" cm="1">
        <f t="array" ref="Q652:R652">_xlfn.TEXTSPLIT(N652,"/")</f>
        <v>music</v>
      </c>
      <c r="R652" t="str">
        <v>jazz</v>
      </c>
      <c r="S652" s="6">
        <f t="shared" si="52"/>
        <v>41828.208333333336</v>
      </c>
      <c r="T652" s="7">
        <f t="shared" si="53"/>
        <v>41855.208333333336</v>
      </c>
      <c r="U652">
        <f t="shared" si="54"/>
        <v>2014</v>
      </c>
    </row>
    <row r="653" spans="1:21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50"/>
        <v>88.47941026944585</v>
      </c>
      <c r="P653" s="13">
        <f t="shared" si="51"/>
        <v>44.994570837642193</v>
      </c>
      <c r="Q653" t="str" cm="1">
        <f t="array" ref="Q653:R653">_xlfn.TEXTSPLIT(N653,"/")</f>
        <v>film &amp; video</v>
      </c>
      <c r="R653" t="str">
        <v>shorts</v>
      </c>
      <c r="S653" s="6">
        <f t="shared" si="52"/>
        <v>41692.25</v>
      </c>
      <c r="T653" s="7">
        <f t="shared" si="53"/>
        <v>41707.25</v>
      </c>
      <c r="U653">
        <f t="shared" si="54"/>
        <v>2014</v>
      </c>
    </row>
    <row r="654" spans="1:21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50"/>
        <v>126.84</v>
      </c>
      <c r="P654" s="13">
        <f t="shared" si="51"/>
        <v>31.012224938875306</v>
      </c>
      <c r="Q654" t="str" cm="1">
        <f t="array" ref="Q654:R654">_xlfn.TEXTSPLIT(N654,"/")</f>
        <v>technology</v>
      </c>
      <c r="R654" t="str">
        <v>web</v>
      </c>
      <c r="S654" s="6">
        <f t="shared" si="52"/>
        <v>42587.208333333328</v>
      </c>
      <c r="T654" s="7">
        <f t="shared" si="53"/>
        <v>42630.208333333328</v>
      </c>
      <c r="U654">
        <f t="shared" si="54"/>
        <v>2016</v>
      </c>
    </row>
    <row r="655" spans="1:21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50"/>
        <v>2338.833333333333</v>
      </c>
      <c r="P655" s="13">
        <f t="shared" si="51"/>
        <v>59.970085470085472</v>
      </c>
      <c r="Q655" t="str" cm="1">
        <f t="array" ref="Q655:R655">_xlfn.TEXTSPLIT(N655,"/")</f>
        <v>technology</v>
      </c>
      <c r="R655" t="str">
        <v>web</v>
      </c>
      <c r="S655" s="6">
        <f t="shared" si="52"/>
        <v>42468.208333333328</v>
      </c>
      <c r="T655" s="7">
        <f t="shared" si="53"/>
        <v>42470.208333333328</v>
      </c>
      <c r="U655">
        <f t="shared" si="54"/>
        <v>2016</v>
      </c>
    </row>
    <row r="656" spans="1:21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50"/>
        <v>508.38857142857148</v>
      </c>
      <c r="P656" s="13">
        <f t="shared" si="51"/>
        <v>58.9973474801061</v>
      </c>
      <c r="Q656" t="str" cm="1">
        <f t="array" ref="Q656:R656">_xlfn.TEXTSPLIT(N656,"/")</f>
        <v>music</v>
      </c>
      <c r="R656" t="str">
        <v>metal</v>
      </c>
      <c r="S656" s="6">
        <f t="shared" si="52"/>
        <v>42240.208333333328</v>
      </c>
      <c r="T656" s="7">
        <f t="shared" si="53"/>
        <v>42245.208333333328</v>
      </c>
      <c r="U656">
        <f t="shared" si="54"/>
        <v>2015</v>
      </c>
    </row>
    <row r="657" spans="1:21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50"/>
        <v>191.47826086956522</v>
      </c>
      <c r="P657" s="13">
        <f t="shared" si="5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6">
        <f t="shared" si="52"/>
        <v>42796.25</v>
      </c>
      <c r="T657" s="7">
        <f t="shared" si="53"/>
        <v>42809.208333333328</v>
      </c>
      <c r="U657">
        <f t="shared" si="54"/>
        <v>2017</v>
      </c>
    </row>
    <row r="658" spans="1:21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50"/>
        <v>42.127533783783782</v>
      </c>
      <c r="P658" s="13">
        <f t="shared" si="51"/>
        <v>98.966269841269835</v>
      </c>
      <c r="Q658" t="str" cm="1">
        <f t="array" ref="Q658:R658">_xlfn.TEXTSPLIT(N658,"/")</f>
        <v>food</v>
      </c>
      <c r="R658" t="str">
        <v>food trucks</v>
      </c>
      <c r="S658" s="6">
        <f t="shared" si="52"/>
        <v>43097.25</v>
      </c>
      <c r="T658" s="7">
        <f t="shared" si="53"/>
        <v>43102.25</v>
      </c>
      <c r="U658">
        <f t="shared" si="54"/>
        <v>2017</v>
      </c>
    </row>
    <row r="659" spans="1:21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50"/>
        <v>8.24</v>
      </c>
      <c r="P659" s="13">
        <f t="shared" si="5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6">
        <f t="shared" si="52"/>
        <v>43096.25</v>
      </c>
      <c r="T659" s="7">
        <f t="shared" si="53"/>
        <v>43112.25</v>
      </c>
      <c r="U659">
        <f t="shared" si="54"/>
        <v>2017</v>
      </c>
    </row>
    <row r="660" spans="1:21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50"/>
        <v>60.064638783269963</v>
      </c>
      <c r="P660" s="13">
        <f t="shared" si="51"/>
        <v>81.010256410256417</v>
      </c>
      <c r="Q660" t="str" cm="1">
        <f t="array" ref="Q660:R660">_xlfn.TEXTSPLIT(N660,"/")</f>
        <v>music</v>
      </c>
      <c r="R660" t="str">
        <v>rock</v>
      </c>
      <c r="S660" s="6">
        <f t="shared" si="52"/>
        <v>42246.208333333328</v>
      </c>
      <c r="T660" s="7">
        <f t="shared" si="53"/>
        <v>42269.208333333328</v>
      </c>
      <c r="U660">
        <f t="shared" si="54"/>
        <v>2015</v>
      </c>
    </row>
    <row r="661" spans="1:21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50"/>
        <v>47.232808616404313</v>
      </c>
      <c r="P661" s="13">
        <f t="shared" si="5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6">
        <f t="shared" si="52"/>
        <v>40570.25</v>
      </c>
      <c r="T661" s="7">
        <f t="shared" si="53"/>
        <v>40571.25</v>
      </c>
      <c r="U661">
        <f t="shared" si="54"/>
        <v>2011</v>
      </c>
    </row>
    <row r="662" spans="1:21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50"/>
        <v>81.736263736263737</v>
      </c>
      <c r="P662" s="13">
        <f t="shared" si="51"/>
        <v>96.597402597402592</v>
      </c>
      <c r="Q662" t="str" cm="1">
        <f t="array" ref="Q662:R662">_xlfn.TEXTSPLIT(N662,"/")</f>
        <v>theater</v>
      </c>
      <c r="R662" t="str">
        <v>plays</v>
      </c>
      <c r="S662" s="6">
        <f t="shared" si="52"/>
        <v>42237.208333333328</v>
      </c>
      <c r="T662" s="7">
        <f t="shared" si="53"/>
        <v>42246.208333333328</v>
      </c>
      <c r="U662">
        <f t="shared" si="54"/>
        <v>2015</v>
      </c>
    </row>
    <row r="663" spans="1:21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50"/>
        <v>54.187265917603</v>
      </c>
      <c r="P663" s="13">
        <f t="shared" si="51"/>
        <v>76.957446808510639</v>
      </c>
      <c r="Q663" t="str" cm="1">
        <f t="array" ref="Q663:R663">_xlfn.TEXTSPLIT(N663,"/")</f>
        <v>music</v>
      </c>
      <c r="R663" t="str">
        <v>jazz</v>
      </c>
      <c r="S663" s="6">
        <f t="shared" si="52"/>
        <v>40996.208333333336</v>
      </c>
      <c r="T663" s="7">
        <f t="shared" si="53"/>
        <v>41026.208333333336</v>
      </c>
      <c r="U663">
        <f t="shared" si="54"/>
        <v>2012</v>
      </c>
    </row>
    <row r="664" spans="1:21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50"/>
        <v>97.868131868131869</v>
      </c>
      <c r="P664" s="13">
        <f t="shared" si="51"/>
        <v>67.984732824427482</v>
      </c>
      <c r="Q664" t="str" cm="1">
        <f t="array" ref="Q664:R664">_xlfn.TEXTSPLIT(N664,"/")</f>
        <v>theater</v>
      </c>
      <c r="R664" t="str">
        <v>plays</v>
      </c>
      <c r="S664" s="6">
        <f t="shared" si="52"/>
        <v>43443.25</v>
      </c>
      <c r="T664" s="7">
        <f t="shared" si="53"/>
        <v>43447.25</v>
      </c>
      <c r="U664">
        <f t="shared" si="54"/>
        <v>2018</v>
      </c>
    </row>
    <row r="665" spans="1:21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50"/>
        <v>77.239999999999995</v>
      </c>
      <c r="P665" s="13">
        <f t="shared" si="51"/>
        <v>88.781609195402297</v>
      </c>
      <c r="Q665" t="str" cm="1">
        <f t="array" ref="Q665:R665">_xlfn.TEXTSPLIT(N665,"/")</f>
        <v>theater</v>
      </c>
      <c r="R665" t="str">
        <v>plays</v>
      </c>
      <c r="S665" s="6">
        <f t="shared" si="52"/>
        <v>40458.208333333336</v>
      </c>
      <c r="T665" s="7">
        <f t="shared" si="53"/>
        <v>40481.208333333336</v>
      </c>
      <c r="U665">
        <f t="shared" si="54"/>
        <v>2010</v>
      </c>
    </row>
    <row r="666" spans="1:21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50"/>
        <v>33.464735516372798</v>
      </c>
      <c r="P666" s="13">
        <f t="shared" si="51"/>
        <v>24.99623706491063</v>
      </c>
      <c r="Q666" t="str" cm="1">
        <f t="array" ref="Q666:R666">_xlfn.TEXTSPLIT(N666,"/")</f>
        <v>music</v>
      </c>
      <c r="R666" t="str">
        <v>jazz</v>
      </c>
      <c r="S666" s="6">
        <f t="shared" si="52"/>
        <v>40959.25</v>
      </c>
      <c r="T666" s="7">
        <f t="shared" si="53"/>
        <v>40969.25</v>
      </c>
      <c r="U666">
        <f t="shared" si="54"/>
        <v>2012</v>
      </c>
    </row>
    <row r="667" spans="1:21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50"/>
        <v>239.58823529411765</v>
      </c>
      <c r="P667" s="13">
        <f t="shared" si="5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6">
        <f t="shared" si="52"/>
        <v>40733.208333333336</v>
      </c>
      <c r="T667" s="7">
        <f t="shared" si="53"/>
        <v>40747.208333333336</v>
      </c>
      <c r="U667">
        <f t="shared" si="54"/>
        <v>2011</v>
      </c>
    </row>
    <row r="668" spans="1:21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50"/>
        <v>64.032258064516128</v>
      </c>
      <c r="P668" s="13">
        <f t="shared" si="51"/>
        <v>79.400000000000006</v>
      </c>
      <c r="Q668" t="str" cm="1">
        <f t="array" ref="Q668:R668">_xlfn.TEXTSPLIT(N668,"/")</f>
        <v>theater</v>
      </c>
      <c r="R668" t="str">
        <v>plays</v>
      </c>
      <c r="S668" s="6">
        <f t="shared" si="52"/>
        <v>41516.208333333336</v>
      </c>
      <c r="T668" s="7">
        <f t="shared" si="53"/>
        <v>41522.208333333336</v>
      </c>
      <c r="U668">
        <f t="shared" si="54"/>
        <v>2013</v>
      </c>
    </row>
    <row r="669" spans="1:21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50"/>
        <v>176.15942028985506</v>
      </c>
      <c r="P669" s="13">
        <f t="shared" si="51"/>
        <v>29.009546539379475</v>
      </c>
      <c r="Q669" t="str" cm="1">
        <f t="array" ref="Q669:R669">_xlfn.TEXTSPLIT(N669,"/")</f>
        <v>journalism</v>
      </c>
      <c r="R669" t="str">
        <v>audio</v>
      </c>
      <c r="S669" s="6">
        <f t="shared" si="52"/>
        <v>41892.208333333336</v>
      </c>
      <c r="T669" s="7">
        <f t="shared" si="53"/>
        <v>41901.208333333336</v>
      </c>
      <c r="U669">
        <f t="shared" si="54"/>
        <v>2014</v>
      </c>
    </row>
    <row r="670" spans="1:21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50"/>
        <v>20.33818181818182</v>
      </c>
      <c r="P670" s="13">
        <f t="shared" si="51"/>
        <v>73.59210526315789</v>
      </c>
      <c r="Q670" t="str" cm="1">
        <f t="array" ref="Q670:R670">_xlfn.TEXTSPLIT(N670,"/")</f>
        <v>theater</v>
      </c>
      <c r="R670" t="str">
        <v>plays</v>
      </c>
      <c r="S670" s="6">
        <f t="shared" si="52"/>
        <v>41122.208333333336</v>
      </c>
      <c r="T670" s="7">
        <f t="shared" si="53"/>
        <v>41134.208333333336</v>
      </c>
      <c r="U670">
        <f t="shared" si="54"/>
        <v>2012</v>
      </c>
    </row>
    <row r="671" spans="1:21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50"/>
        <v>358.64754098360658</v>
      </c>
      <c r="P671" s="13">
        <f t="shared" si="51"/>
        <v>107.97038864898211</v>
      </c>
      <c r="Q671" t="str" cm="1">
        <f t="array" ref="Q671:R671">_xlfn.TEXTSPLIT(N671,"/")</f>
        <v>theater</v>
      </c>
      <c r="R671" t="str">
        <v>plays</v>
      </c>
      <c r="S671" s="6">
        <f t="shared" si="52"/>
        <v>42912.208333333328</v>
      </c>
      <c r="T671" s="7">
        <f t="shared" si="53"/>
        <v>42921.208333333328</v>
      </c>
      <c r="U671">
        <f t="shared" si="54"/>
        <v>2017</v>
      </c>
    </row>
    <row r="672" spans="1:21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50"/>
        <v>468.85802469135803</v>
      </c>
      <c r="P672" s="13">
        <f t="shared" si="51"/>
        <v>68.987284287011803</v>
      </c>
      <c r="Q672" t="str" cm="1">
        <f t="array" ref="Q672:R672">_xlfn.TEXTSPLIT(N672,"/")</f>
        <v>music</v>
      </c>
      <c r="R672" t="str">
        <v>indie rock</v>
      </c>
      <c r="S672" s="6">
        <f t="shared" si="52"/>
        <v>42425.25</v>
      </c>
      <c r="T672" s="7">
        <f t="shared" si="53"/>
        <v>42437.25</v>
      </c>
      <c r="U672">
        <f t="shared" si="54"/>
        <v>2016</v>
      </c>
    </row>
    <row r="673" spans="1:21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50"/>
        <v>122.05635245901641</v>
      </c>
      <c r="P673" s="13">
        <f t="shared" si="51"/>
        <v>111.02236719478098</v>
      </c>
      <c r="Q673" t="str" cm="1">
        <f t="array" ref="Q673:R673">_xlfn.TEXTSPLIT(N673,"/")</f>
        <v>theater</v>
      </c>
      <c r="R673" t="str">
        <v>plays</v>
      </c>
      <c r="S673" s="6">
        <f t="shared" si="52"/>
        <v>40390.208333333336</v>
      </c>
      <c r="T673" s="7">
        <f t="shared" si="53"/>
        <v>40394.208333333336</v>
      </c>
      <c r="U673">
        <f t="shared" si="54"/>
        <v>2010</v>
      </c>
    </row>
    <row r="674" spans="1:21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50"/>
        <v>55.931783729156137</v>
      </c>
      <c r="P674" s="13">
        <f t="shared" si="51"/>
        <v>24.997515808491418</v>
      </c>
      <c r="Q674" t="str" cm="1">
        <f t="array" ref="Q674:R674">_xlfn.TEXTSPLIT(N674,"/")</f>
        <v>theater</v>
      </c>
      <c r="R674" t="str">
        <v>plays</v>
      </c>
      <c r="S674" s="6">
        <f t="shared" si="52"/>
        <v>43180.208333333328</v>
      </c>
      <c r="T674" s="7">
        <f t="shared" si="53"/>
        <v>43190.208333333328</v>
      </c>
      <c r="U674">
        <f t="shared" si="54"/>
        <v>2018</v>
      </c>
    </row>
    <row r="675" spans="1:21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50"/>
        <v>43.660714285714285</v>
      </c>
      <c r="P675" s="13">
        <f t="shared" si="51"/>
        <v>42.155172413793103</v>
      </c>
      <c r="Q675" t="str" cm="1">
        <f t="array" ref="Q675:R675">_xlfn.TEXTSPLIT(N675,"/")</f>
        <v>music</v>
      </c>
      <c r="R675" t="str">
        <v>indie rock</v>
      </c>
      <c r="S675" s="6">
        <f t="shared" si="52"/>
        <v>42475.208333333328</v>
      </c>
      <c r="T675" s="7">
        <f t="shared" si="53"/>
        <v>42496.208333333328</v>
      </c>
      <c r="U675">
        <f t="shared" si="54"/>
        <v>2016</v>
      </c>
    </row>
    <row r="676" spans="1:21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50"/>
        <v>33.53837141183363</v>
      </c>
      <c r="P676" s="13">
        <f t="shared" si="5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6">
        <f t="shared" si="52"/>
        <v>40774.208333333336</v>
      </c>
      <c r="T676" s="7">
        <f t="shared" si="53"/>
        <v>40821.208333333336</v>
      </c>
      <c r="U676">
        <f t="shared" si="54"/>
        <v>2011</v>
      </c>
    </row>
    <row r="677" spans="1:21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50"/>
        <v>122.97938144329896</v>
      </c>
      <c r="P677" s="13">
        <f t="shared" si="51"/>
        <v>36.0392749244713</v>
      </c>
      <c r="Q677" t="str" cm="1">
        <f t="array" ref="Q677:R677">_xlfn.TEXTSPLIT(N677,"/")</f>
        <v>journalism</v>
      </c>
      <c r="R677" t="str">
        <v>audio</v>
      </c>
      <c r="S677" s="6">
        <f t="shared" si="52"/>
        <v>43719.208333333328</v>
      </c>
      <c r="T677" s="7">
        <f t="shared" si="53"/>
        <v>43726.208333333328</v>
      </c>
      <c r="U677">
        <f t="shared" si="54"/>
        <v>2019</v>
      </c>
    </row>
    <row r="678" spans="1:21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50"/>
        <v>189.74959871589084</v>
      </c>
      <c r="P678" s="13">
        <f t="shared" si="5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6">
        <f t="shared" si="52"/>
        <v>41178.208333333336</v>
      </c>
      <c r="T678" s="7">
        <f t="shared" si="53"/>
        <v>41187.208333333336</v>
      </c>
      <c r="U678">
        <f t="shared" si="54"/>
        <v>2012</v>
      </c>
    </row>
    <row r="679" spans="1:21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50"/>
        <v>83.622641509433961</v>
      </c>
      <c r="P679" s="13">
        <f t="shared" si="51"/>
        <v>39.927927927927925</v>
      </c>
      <c r="Q679" t="str" cm="1">
        <f t="array" ref="Q679:R679">_xlfn.TEXTSPLIT(N679,"/")</f>
        <v>publishing</v>
      </c>
      <c r="R679" t="str">
        <v>fiction</v>
      </c>
      <c r="S679" s="6">
        <f t="shared" si="52"/>
        <v>42561.208333333328</v>
      </c>
      <c r="T679" s="7">
        <f t="shared" si="53"/>
        <v>42611.208333333328</v>
      </c>
      <c r="U679">
        <f t="shared" si="54"/>
        <v>2016</v>
      </c>
    </row>
    <row r="680" spans="1:21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50"/>
        <v>17.968844221105527</v>
      </c>
      <c r="P680" s="13">
        <f t="shared" si="51"/>
        <v>83.158139534883716</v>
      </c>
      <c r="Q680" t="str" cm="1">
        <f t="array" ref="Q680:R680">_xlfn.TEXTSPLIT(N680,"/")</f>
        <v>film &amp; video</v>
      </c>
      <c r="R680" t="str">
        <v>drama</v>
      </c>
      <c r="S680" s="6">
        <f t="shared" si="52"/>
        <v>43484.25</v>
      </c>
      <c r="T680" s="7">
        <f t="shared" si="53"/>
        <v>43486.25</v>
      </c>
      <c r="U680">
        <f t="shared" si="54"/>
        <v>2019</v>
      </c>
    </row>
    <row r="681" spans="1:21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50"/>
        <v>1036.5</v>
      </c>
      <c r="P681" s="13">
        <f t="shared" si="51"/>
        <v>39.97520661157025</v>
      </c>
      <c r="Q681" t="str" cm="1">
        <f t="array" ref="Q681:R681">_xlfn.TEXTSPLIT(N681,"/")</f>
        <v>food</v>
      </c>
      <c r="R681" t="str">
        <v>food trucks</v>
      </c>
      <c r="S681" s="6">
        <f t="shared" si="52"/>
        <v>43756.208333333328</v>
      </c>
      <c r="T681" s="7">
        <f t="shared" si="53"/>
        <v>43761.208333333328</v>
      </c>
      <c r="U681">
        <f t="shared" si="54"/>
        <v>2019</v>
      </c>
    </row>
    <row r="682" spans="1:21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50"/>
        <v>97.405219780219781</v>
      </c>
      <c r="P682" s="13">
        <f t="shared" si="51"/>
        <v>47.993908629441627</v>
      </c>
      <c r="Q682" t="str" cm="1">
        <f t="array" ref="Q682:R682">_xlfn.TEXTSPLIT(N682,"/")</f>
        <v>games</v>
      </c>
      <c r="R682" t="str">
        <v>mobile games</v>
      </c>
      <c r="S682" s="6">
        <f t="shared" si="52"/>
        <v>43813.25</v>
      </c>
      <c r="T682" s="7">
        <f t="shared" si="53"/>
        <v>43815.25</v>
      </c>
      <c r="U682">
        <f t="shared" si="54"/>
        <v>2019</v>
      </c>
    </row>
    <row r="683" spans="1:21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50"/>
        <v>86.386203150461711</v>
      </c>
      <c r="P683" s="13">
        <f t="shared" si="51"/>
        <v>95.978877489438744</v>
      </c>
      <c r="Q683" t="str" cm="1">
        <f t="array" ref="Q683:R683">_xlfn.TEXTSPLIT(N683,"/")</f>
        <v>theater</v>
      </c>
      <c r="R683" t="str">
        <v>plays</v>
      </c>
      <c r="S683" s="6">
        <f t="shared" si="52"/>
        <v>40898.25</v>
      </c>
      <c r="T683" s="7">
        <f t="shared" si="53"/>
        <v>40904.25</v>
      </c>
      <c r="U683">
        <f t="shared" si="54"/>
        <v>2011</v>
      </c>
    </row>
    <row r="684" spans="1:21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50"/>
        <v>150.16666666666666</v>
      </c>
      <c r="P684" s="13">
        <f t="shared" si="51"/>
        <v>78.728155339805824</v>
      </c>
      <c r="Q684" t="str" cm="1">
        <f t="array" ref="Q684:R684">_xlfn.TEXTSPLIT(N684,"/")</f>
        <v>theater</v>
      </c>
      <c r="R684" t="str">
        <v>plays</v>
      </c>
      <c r="S684" s="6">
        <f t="shared" si="52"/>
        <v>41619.25</v>
      </c>
      <c r="T684" s="7">
        <f t="shared" si="53"/>
        <v>41628.25</v>
      </c>
      <c r="U684">
        <f t="shared" si="54"/>
        <v>2013</v>
      </c>
    </row>
    <row r="685" spans="1:21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50"/>
        <v>358.43478260869563</v>
      </c>
      <c r="P685" s="13">
        <f t="shared" si="51"/>
        <v>56.081632653061227</v>
      </c>
      <c r="Q685" t="str" cm="1">
        <f t="array" ref="Q685:R685">_xlfn.TEXTSPLIT(N685,"/")</f>
        <v>theater</v>
      </c>
      <c r="R685" t="str">
        <v>plays</v>
      </c>
      <c r="S685" s="6">
        <f t="shared" si="52"/>
        <v>43359.208333333328</v>
      </c>
      <c r="T685" s="7">
        <f t="shared" si="53"/>
        <v>43361.208333333328</v>
      </c>
      <c r="U685">
        <f t="shared" si="54"/>
        <v>2018</v>
      </c>
    </row>
    <row r="686" spans="1:21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50"/>
        <v>542.85714285714289</v>
      </c>
      <c r="P686" s="13">
        <f t="shared" si="51"/>
        <v>69.090909090909093</v>
      </c>
      <c r="Q686" t="str" cm="1">
        <f t="array" ref="Q686:R686">_xlfn.TEXTSPLIT(N686,"/")</f>
        <v>publishing</v>
      </c>
      <c r="R686" t="str">
        <v>nonfiction</v>
      </c>
      <c r="S686" s="6">
        <f t="shared" si="52"/>
        <v>40358.208333333336</v>
      </c>
      <c r="T686" s="7">
        <f t="shared" si="53"/>
        <v>40378.208333333336</v>
      </c>
      <c r="U686">
        <f t="shared" si="54"/>
        <v>2010</v>
      </c>
    </row>
    <row r="687" spans="1:21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50"/>
        <v>67.500714285714281</v>
      </c>
      <c r="P687" s="13">
        <f t="shared" si="51"/>
        <v>102.05291576673866</v>
      </c>
      <c r="Q687" t="str" cm="1">
        <f t="array" ref="Q687:R687">_xlfn.TEXTSPLIT(N687,"/")</f>
        <v>theater</v>
      </c>
      <c r="R687" t="str">
        <v>plays</v>
      </c>
      <c r="S687" s="6">
        <f t="shared" si="52"/>
        <v>42239.208333333328</v>
      </c>
      <c r="T687" s="7">
        <f t="shared" si="53"/>
        <v>42263.208333333328</v>
      </c>
      <c r="U687">
        <f t="shared" si="54"/>
        <v>2015</v>
      </c>
    </row>
    <row r="688" spans="1:21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50"/>
        <v>191.74666666666667</v>
      </c>
      <c r="P688" s="13">
        <f t="shared" si="51"/>
        <v>107.32089552238806</v>
      </c>
      <c r="Q688" t="str" cm="1">
        <f t="array" ref="Q688:R688">_xlfn.TEXTSPLIT(N688,"/")</f>
        <v>technology</v>
      </c>
      <c r="R688" t="str">
        <v>wearables</v>
      </c>
      <c r="S688" s="6">
        <f t="shared" si="52"/>
        <v>43186.208333333328</v>
      </c>
      <c r="T688" s="7">
        <f t="shared" si="53"/>
        <v>43197.208333333328</v>
      </c>
      <c r="U688">
        <f t="shared" si="54"/>
        <v>2018</v>
      </c>
    </row>
    <row r="689" spans="1:21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50"/>
        <v>932</v>
      </c>
      <c r="P689" s="13">
        <f t="shared" si="51"/>
        <v>51.970260223048328</v>
      </c>
      <c r="Q689" t="str" cm="1">
        <f t="array" ref="Q689:R689">_xlfn.TEXTSPLIT(N689,"/")</f>
        <v>theater</v>
      </c>
      <c r="R689" t="str">
        <v>plays</v>
      </c>
      <c r="S689" s="6">
        <f t="shared" si="52"/>
        <v>42806.25</v>
      </c>
      <c r="T689" s="7">
        <f t="shared" si="53"/>
        <v>42809.208333333328</v>
      </c>
      <c r="U689">
        <f t="shared" si="54"/>
        <v>2017</v>
      </c>
    </row>
    <row r="690" spans="1:21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50"/>
        <v>429.27586206896552</v>
      </c>
      <c r="P690" s="13">
        <f t="shared" si="51"/>
        <v>71.137142857142862</v>
      </c>
      <c r="Q690" t="str" cm="1">
        <f t="array" ref="Q690:R690">_xlfn.TEXTSPLIT(N690,"/")</f>
        <v>film &amp; video</v>
      </c>
      <c r="R690" t="str">
        <v>television</v>
      </c>
      <c r="S690" s="6">
        <f t="shared" si="52"/>
        <v>43475.25</v>
      </c>
      <c r="T690" s="7">
        <f t="shared" si="53"/>
        <v>43491.25</v>
      </c>
      <c r="U690">
        <f t="shared" si="54"/>
        <v>2019</v>
      </c>
    </row>
    <row r="691" spans="1:21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50"/>
        <v>100.65753424657535</v>
      </c>
      <c r="P691" s="13">
        <f t="shared" si="51"/>
        <v>106.49275362318841</v>
      </c>
      <c r="Q691" t="str" cm="1">
        <f t="array" ref="Q691:R691">_xlfn.TEXTSPLIT(N691,"/")</f>
        <v>technology</v>
      </c>
      <c r="R691" t="str">
        <v>web</v>
      </c>
      <c r="S691" s="6">
        <f t="shared" si="52"/>
        <v>41576.208333333336</v>
      </c>
      <c r="T691" s="7">
        <f t="shared" si="53"/>
        <v>41588.25</v>
      </c>
      <c r="U691">
        <f t="shared" si="54"/>
        <v>2013</v>
      </c>
    </row>
    <row r="692" spans="1:21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50"/>
        <v>226.61111111111109</v>
      </c>
      <c r="P692" s="13">
        <f t="shared" si="51"/>
        <v>42.93684210526316</v>
      </c>
      <c r="Q692" t="str" cm="1">
        <f t="array" ref="Q692:R692">_xlfn.TEXTSPLIT(N692,"/")</f>
        <v>film &amp; video</v>
      </c>
      <c r="R692" t="str">
        <v>documentary</v>
      </c>
      <c r="S692" s="6">
        <f t="shared" si="52"/>
        <v>40874.25</v>
      </c>
      <c r="T692" s="7">
        <f t="shared" si="53"/>
        <v>40880.25</v>
      </c>
      <c r="U692">
        <f t="shared" si="54"/>
        <v>2011</v>
      </c>
    </row>
    <row r="693" spans="1:21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50"/>
        <v>142.38</v>
      </c>
      <c r="P693" s="13">
        <f t="shared" si="5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6">
        <f t="shared" si="52"/>
        <v>41185.208333333336</v>
      </c>
      <c r="T693" s="7">
        <f t="shared" si="53"/>
        <v>41202.208333333336</v>
      </c>
      <c r="U693">
        <f t="shared" si="54"/>
        <v>2012</v>
      </c>
    </row>
    <row r="694" spans="1:21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50"/>
        <v>90.633333333333326</v>
      </c>
      <c r="P694" s="13">
        <f t="shared" si="51"/>
        <v>70.623376623376629</v>
      </c>
      <c r="Q694" t="str" cm="1">
        <f t="array" ref="Q694:R694">_xlfn.TEXTSPLIT(N694,"/")</f>
        <v>music</v>
      </c>
      <c r="R694" t="str">
        <v>rock</v>
      </c>
      <c r="S694" s="6">
        <f t="shared" si="52"/>
        <v>43655.208333333328</v>
      </c>
      <c r="T694" s="7">
        <f t="shared" si="53"/>
        <v>43673.208333333328</v>
      </c>
      <c r="U694">
        <f t="shared" si="54"/>
        <v>2019</v>
      </c>
    </row>
    <row r="695" spans="1:21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50"/>
        <v>63.966740576496676</v>
      </c>
      <c r="P695" s="13">
        <f t="shared" si="51"/>
        <v>66.016018306636155</v>
      </c>
      <c r="Q695" t="str" cm="1">
        <f t="array" ref="Q695:R695">_xlfn.TEXTSPLIT(N695,"/")</f>
        <v>theater</v>
      </c>
      <c r="R695" t="str">
        <v>plays</v>
      </c>
      <c r="S695" s="6">
        <f t="shared" si="52"/>
        <v>43025.208333333328</v>
      </c>
      <c r="T695" s="7">
        <f t="shared" si="53"/>
        <v>43042.208333333328</v>
      </c>
      <c r="U695">
        <f t="shared" si="54"/>
        <v>2017</v>
      </c>
    </row>
    <row r="696" spans="1:21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50"/>
        <v>84.131868131868131</v>
      </c>
      <c r="P696" s="13">
        <f t="shared" si="51"/>
        <v>96.911392405063296</v>
      </c>
      <c r="Q696" t="str" cm="1">
        <f t="array" ref="Q696:R696">_xlfn.TEXTSPLIT(N696,"/")</f>
        <v>theater</v>
      </c>
      <c r="R696" t="str">
        <v>plays</v>
      </c>
      <c r="S696" s="6">
        <f t="shared" si="52"/>
        <v>43066.25</v>
      </c>
      <c r="T696" s="7">
        <f t="shared" si="53"/>
        <v>43103.25</v>
      </c>
      <c r="U696">
        <f t="shared" si="54"/>
        <v>2017</v>
      </c>
    </row>
    <row r="697" spans="1:21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50"/>
        <v>133.93478260869566</v>
      </c>
      <c r="P697" s="13">
        <f t="shared" si="51"/>
        <v>62.867346938775512</v>
      </c>
      <c r="Q697" t="str" cm="1">
        <f t="array" ref="Q697:R697">_xlfn.TEXTSPLIT(N697,"/")</f>
        <v>music</v>
      </c>
      <c r="R697" t="str">
        <v>rock</v>
      </c>
      <c r="S697" s="6">
        <f t="shared" si="52"/>
        <v>42322.25</v>
      </c>
      <c r="T697" s="7">
        <f t="shared" si="53"/>
        <v>42338.25</v>
      </c>
      <c r="U697">
        <f t="shared" si="54"/>
        <v>2015</v>
      </c>
    </row>
    <row r="698" spans="1:21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50"/>
        <v>59.042047531992694</v>
      </c>
      <c r="P698" s="13">
        <f t="shared" si="51"/>
        <v>108.98537682789652</v>
      </c>
      <c r="Q698" t="str" cm="1">
        <f t="array" ref="Q698:R698">_xlfn.TEXTSPLIT(N698,"/")</f>
        <v>theater</v>
      </c>
      <c r="R698" t="str">
        <v>plays</v>
      </c>
      <c r="S698" s="6">
        <f t="shared" si="52"/>
        <v>42114.208333333328</v>
      </c>
      <c r="T698" s="7">
        <f t="shared" si="53"/>
        <v>42115.208333333328</v>
      </c>
      <c r="U698">
        <f t="shared" si="54"/>
        <v>2015</v>
      </c>
    </row>
    <row r="699" spans="1:21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50"/>
        <v>152.80062063615205</v>
      </c>
      <c r="P699" s="13">
        <f t="shared" si="51"/>
        <v>26.999314599040439</v>
      </c>
      <c r="Q699" t="str" cm="1">
        <f t="array" ref="Q699:R699">_xlfn.TEXTSPLIT(N699,"/")</f>
        <v>music</v>
      </c>
      <c r="R699" t="str">
        <v>electric music</v>
      </c>
      <c r="S699" s="6">
        <f t="shared" si="52"/>
        <v>43190.208333333328</v>
      </c>
      <c r="T699" s="7">
        <f t="shared" si="53"/>
        <v>43192.208333333328</v>
      </c>
      <c r="U699">
        <f t="shared" si="54"/>
        <v>2018</v>
      </c>
    </row>
    <row r="700" spans="1:21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50"/>
        <v>446.69121140142522</v>
      </c>
      <c r="P700" s="13">
        <f t="shared" si="51"/>
        <v>65.004147943311438</v>
      </c>
      <c r="Q700" t="str" cm="1">
        <f t="array" ref="Q700:R700">_xlfn.TEXTSPLIT(N700,"/")</f>
        <v>technology</v>
      </c>
      <c r="R700" t="str">
        <v>wearables</v>
      </c>
      <c r="S700" s="6">
        <f t="shared" si="52"/>
        <v>40871.25</v>
      </c>
      <c r="T700" s="7">
        <f t="shared" si="53"/>
        <v>40885.25</v>
      </c>
      <c r="U700">
        <f t="shared" si="54"/>
        <v>2011</v>
      </c>
    </row>
    <row r="701" spans="1:21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50"/>
        <v>84.391891891891888</v>
      </c>
      <c r="P701" s="13">
        <f t="shared" si="51"/>
        <v>111.51785714285714</v>
      </c>
      <c r="Q701" t="str" cm="1">
        <f t="array" ref="Q701:R701">_xlfn.TEXTSPLIT(N701,"/")</f>
        <v>film &amp; video</v>
      </c>
      <c r="R701" t="str">
        <v>drama</v>
      </c>
      <c r="S701" s="6">
        <f t="shared" si="52"/>
        <v>43641.208333333328</v>
      </c>
      <c r="T701" s="7">
        <f t="shared" si="53"/>
        <v>43642.208333333328</v>
      </c>
      <c r="U701">
        <f t="shared" si="54"/>
        <v>2019</v>
      </c>
    </row>
    <row r="702" spans="1:21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50"/>
        <v>3</v>
      </c>
      <c r="P702" s="13">
        <f t="shared" si="51"/>
        <v>3</v>
      </c>
      <c r="Q702" t="str" cm="1">
        <f t="array" ref="Q702:R702">_xlfn.TEXTSPLIT(N702,"/")</f>
        <v>technology</v>
      </c>
      <c r="R702" t="str">
        <v>wearables</v>
      </c>
      <c r="S702" s="6">
        <f t="shared" si="52"/>
        <v>40203.25</v>
      </c>
      <c r="T702" s="7">
        <f t="shared" si="53"/>
        <v>40218.25</v>
      </c>
      <c r="U702">
        <f t="shared" si="54"/>
        <v>2010</v>
      </c>
    </row>
    <row r="703" spans="1:21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50"/>
        <v>175.02692307692308</v>
      </c>
      <c r="P703" s="13">
        <f t="shared" si="51"/>
        <v>110.99268292682927</v>
      </c>
      <c r="Q703" t="str" cm="1">
        <f t="array" ref="Q703:R703">_xlfn.TEXTSPLIT(N703,"/")</f>
        <v>theater</v>
      </c>
      <c r="R703" t="str">
        <v>plays</v>
      </c>
      <c r="S703" s="6">
        <f t="shared" si="52"/>
        <v>40629.208333333336</v>
      </c>
      <c r="T703" s="7">
        <f t="shared" si="53"/>
        <v>40636.208333333336</v>
      </c>
      <c r="U703">
        <f t="shared" si="54"/>
        <v>2011</v>
      </c>
    </row>
    <row r="704" spans="1:21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50"/>
        <v>54.137931034482754</v>
      </c>
      <c r="P704" s="13">
        <f t="shared" si="51"/>
        <v>56.746987951807228</v>
      </c>
      <c r="Q704" t="str" cm="1">
        <f t="array" ref="Q704:R704">_xlfn.TEXTSPLIT(N704,"/")</f>
        <v>technology</v>
      </c>
      <c r="R704" t="str">
        <v>wearables</v>
      </c>
      <c r="S704" s="6">
        <f t="shared" si="52"/>
        <v>41477.208333333336</v>
      </c>
      <c r="T704" s="7">
        <f t="shared" si="53"/>
        <v>41482.208333333336</v>
      </c>
      <c r="U704">
        <f t="shared" si="54"/>
        <v>2013</v>
      </c>
    </row>
    <row r="705" spans="1:21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50"/>
        <v>311.87381703470032</v>
      </c>
      <c r="P705" s="13">
        <f t="shared" si="51"/>
        <v>97.020608439646708</v>
      </c>
      <c r="Q705" t="str" cm="1">
        <f t="array" ref="Q705:R705">_xlfn.TEXTSPLIT(N705,"/")</f>
        <v>publishing</v>
      </c>
      <c r="R705" t="str">
        <v>translations</v>
      </c>
      <c r="S705" s="6">
        <f t="shared" si="52"/>
        <v>41020.208333333336</v>
      </c>
      <c r="T705" s="7">
        <f t="shared" si="53"/>
        <v>41037.208333333336</v>
      </c>
      <c r="U705">
        <f t="shared" si="54"/>
        <v>2012</v>
      </c>
    </row>
    <row r="706" spans="1:21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50"/>
        <v>122.78160919540231</v>
      </c>
      <c r="P706" s="13">
        <f t="shared" si="51"/>
        <v>92.08620689655173</v>
      </c>
      <c r="Q706" t="str" cm="1">
        <f t="array" ref="Q706:R706">_xlfn.TEXTSPLIT(N706,"/")</f>
        <v>film &amp; video</v>
      </c>
      <c r="R706" t="str">
        <v>animation</v>
      </c>
      <c r="S706" s="6">
        <f t="shared" si="52"/>
        <v>42555.208333333328</v>
      </c>
      <c r="T706" s="7">
        <f t="shared" si="53"/>
        <v>42570.208333333328</v>
      </c>
      <c r="U706">
        <f t="shared" si="54"/>
        <v>2016</v>
      </c>
    </row>
    <row r="707" spans="1:21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55">(E707/D707)*100</f>
        <v>99.026517383618156</v>
      </c>
      <c r="P707" s="13">
        <f t="shared" ref="P707:P770" si="56">E707/G707</f>
        <v>82.986666666666665</v>
      </c>
      <c r="Q707" t="str" cm="1">
        <f t="array" ref="Q707:R707">_xlfn.TEXTSPLIT(N707,"/")</f>
        <v>publishing</v>
      </c>
      <c r="R707" t="str">
        <v>nonfiction</v>
      </c>
      <c r="S707" s="6">
        <f t="shared" ref="S707:S770" si="57">(((J707/60)/60)/24)+DATE(1970,1,1)</f>
        <v>41619.25</v>
      </c>
      <c r="T707" s="7">
        <f t="shared" ref="T707:T770" si="58">(((K707/60)/60)/24)+DATE(1970,1,1)</f>
        <v>41623.25</v>
      </c>
      <c r="U707">
        <f t="shared" ref="U707:U752" si="59">YEAR(S707)</f>
        <v>2013</v>
      </c>
    </row>
    <row r="708" spans="1:21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55"/>
        <v>127.84686346863469</v>
      </c>
      <c r="P708" s="13">
        <f t="shared" si="56"/>
        <v>103.03791821561339</v>
      </c>
      <c r="Q708" t="str" cm="1">
        <f t="array" ref="Q708:R708">_xlfn.TEXTSPLIT(N708,"/")</f>
        <v>technology</v>
      </c>
      <c r="R708" t="str">
        <v>web</v>
      </c>
      <c r="S708" s="6">
        <f t="shared" si="57"/>
        <v>43471.25</v>
      </c>
      <c r="T708" s="7">
        <f t="shared" si="58"/>
        <v>43479.25</v>
      </c>
      <c r="U708">
        <f t="shared" si="59"/>
        <v>2019</v>
      </c>
    </row>
    <row r="709" spans="1:21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55"/>
        <v>158.61643835616439</v>
      </c>
      <c r="P709" s="13">
        <f t="shared" si="56"/>
        <v>68.922619047619051</v>
      </c>
      <c r="Q709" t="str" cm="1">
        <f t="array" ref="Q709:R709">_xlfn.TEXTSPLIT(N709,"/")</f>
        <v>film &amp; video</v>
      </c>
      <c r="R709" t="str">
        <v>drama</v>
      </c>
      <c r="S709" s="6">
        <f t="shared" si="57"/>
        <v>43442.25</v>
      </c>
      <c r="T709" s="7">
        <f t="shared" si="58"/>
        <v>43478.25</v>
      </c>
      <c r="U709">
        <f t="shared" si="59"/>
        <v>2018</v>
      </c>
    </row>
    <row r="710" spans="1:21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55"/>
        <v>707.05882352941171</v>
      </c>
      <c r="P710" s="13">
        <f t="shared" si="56"/>
        <v>87.737226277372258</v>
      </c>
      <c r="Q710" t="str" cm="1">
        <f t="array" ref="Q710:R710">_xlfn.TEXTSPLIT(N710,"/")</f>
        <v>theater</v>
      </c>
      <c r="R710" t="str">
        <v>plays</v>
      </c>
      <c r="S710" s="6">
        <f t="shared" si="57"/>
        <v>42877.208333333328</v>
      </c>
      <c r="T710" s="7">
        <f t="shared" si="58"/>
        <v>42887.208333333328</v>
      </c>
      <c r="U710">
        <f t="shared" si="59"/>
        <v>2017</v>
      </c>
    </row>
    <row r="711" spans="1:21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55"/>
        <v>142.38775510204081</v>
      </c>
      <c r="P711" s="13">
        <f t="shared" si="56"/>
        <v>75.021505376344081</v>
      </c>
      <c r="Q711" t="str" cm="1">
        <f t="array" ref="Q711:R711">_xlfn.TEXTSPLIT(N711,"/")</f>
        <v>theater</v>
      </c>
      <c r="R711" t="str">
        <v>plays</v>
      </c>
      <c r="S711" s="6">
        <f t="shared" si="57"/>
        <v>41018.208333333336</v>
      </c>
      <c r="T711" s="7">
        <f t="shared" si="58"/>
        <v>41025.208333333336</v>
      </c>
      <c r="U711">
        <f t="shared" si="59"/>
        <v>2012</v>
      </c>
    </row>
    <row r="712" spans="1:21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55"/>
        <v>147.86046511627907</v>
      </c>
      <c r="P712" s="13">
        <f t="shared" si="56"/>
        <v>50.863999999999997</v>
      </c>
      <c r="Q712" t="str" cm="1">
        <f t="array" ref="Q712:R712">_xlfn.TEXTSPLIT(N712,"/")</f>
        <v>theater</v>
      </c>
      <c r="R712" t="str">
        <v>plays</v>
      </c>
      <c r="S712" s="6">
        <f t="shared" si="57"/>
        <v>43295.208333333328</v>
      </c>
      <c r="T712" s="7">
        <f t="shared" si="58"/>
        <v>43302.208333333328</v>
      </c>
      <c r="U712">
        <f t="shared" si="59"/>
        <v>2018</v>
      </c>
    </row>
    <row r="713" spans="1:21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55"/>
        <v>20.322580645161288</v>
      </c>
      <c r="P713" s="13">
        <f t="shared" si="56"/>
        <v>90</v>
      </c>
      <c r="Q713" t="str" cm="1">
        <f t="array" ref="Q713:R713">_xlfn.TEXTSPLIT(N713,"/")</f>
        <v>theater</v>
      </c>
      <c r="R713" t="str">
        <v>plays</v>
      </c>
      <c r="S713" s="6">
        <f t="shared" si="57"/>
        <v>42393.25</v>
      </c>
      <c r="T713" s="7">
        <f t="shared" si="58"/>
        <v>42395.25</v>
      </c>
      <c r="U713">
        <f t="shared" si="59"/>
        <v>2016</v>
      </c>
    </row>
    <row r="714" spans="1:21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55"/>
        <v>1840.625</v>
      </c>
      <c r="P714" s="13">
        <f t="shared" si="56"/>
        <v>72.896039603960389</v>
      </c>
      <c r="Q714" t="str" cm="1">
        <f t="array" ref="Q714:R714">_xlfn.TEXTSPLIT(N714,"/")</f>
        <v>theater</v>
      </c>
      <c r="R714" t="str">
        <v>plays</v>
      </c>
      <c r="S714" s="6">
        <f t="shared" si="57"/>
        <v>42559.208333333328</v>
      </c>
      <c r="T714" s="7">
        <f t="shared" si="58"/>
        <v>42600.208333333328</v>
      </c>
      <c r="U714">
        <f t="shared" si="59"/>
        <v>2016</v>
      </c>
    </row>
    <row r="715" spans="1:21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55"/>
        <v>161.94202898550725</v>
      </c>
      <c r="P715" s="13">
        <f t="shared" si="56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6">
        <f t="shared" si="57"/>
        <v>42604.208333333328</v>
      </c>
      <c r="T715" s="7">
        <f t="shared" si="58"/>
        <v>42616.208333333328</v>
      </c>
      <c r="U715">
        <f t="shared" si="59"/>
        <v>2016</v>
      </c>
    </row>
    <row r="716" spans="1:21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55"/>
        <v>472.82077922077923</v>
      </c>
      <c r="P716" s="13">
        <f t="shared" si="56"/>
        <v>101.98095238095237</v>
      </c>
      <c r="Q716" t="str" cm="1">
        <f t="array" ref="Q716:R716">_xlfn.TEXTSPLIT(N716,"/")</f>
        <v>music</v>
      </c>
      <c r="R716" t="str">
        <v>rock</v>
      </c>
      <c r="S716" s="6">
        <f t="shared" si="57"/>
        <v>41870.208333333336</v>
      </c>
      <c r="T716" s="7">
        <f t="shared" si="58"/>
        <v>41871.208333333336</v>
      </c>
      <c r="U716">
        <f t="shared" si="59"/>
        <v>2014</v>
      </c>
    </row>
    <row r="717" spans="1:21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55"/>
        <v>24.466101694915253</v>
      </c>
      <c r="P717" s="13">
        <f t="shared" si="56"/>
        <v>44.009146341463413</v>
      </c>
      <c r="Q717" t="str" cm="1">
        <f t="array" ref="Q717:R717">_xlfn.TEXTSPLIT(N717,"/")</f>
        <v>games</v>
      </c>
      <c r="R717" t="str">
        <v>mobile games</v>
      </c>
      <c r="S717" s="6">
        <f t="shared" si="57"/>
        <v>40397.208333333336</v>
      </c>
      <c r="T717" s="7">
        <f t="shared" si="58"/>
        <v>40402.208333333336</v>
      </c>
      <c r="U717">
        <f t="shared" si="59"/>
        <v>2010</v>
      </c>
    </row>
    <row r="718" spans="1:21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55"/>
        <v>517.65</v>
      </c>
      <c r="P718" s="13">
        <f t="shared" si="56"/>
        <v>65.942675159235662</v>
      </c>
      <c r="Q718" t="str" cm="1">
        <f t="array" ref="Q718:R718">_xlfn.TEXTSPLIT(N718,"/")</f>
        <v>theater</v>
      </c>
      <c r="R718" t="str">
        <v>plays</v>
      </c>
      <c r="S718" s="6">
        <f t="shared" si="57"/>
        <v>41465.208333333336</v>
      </c>
      <c r="T718" s="7">
        <f t="shared" si="58"/>
        <v>41493.208333333336</v>
      </c>
      <c r="U718">
        <f t="shared" si="59"/>
        <v>2013</v>
      </c>
    </row>
    <row r="719" spans="1:21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55"/>
        <v>247.64285714285714</v>
      </c>
      <c r="P719" s="13">
        <f t="shared" si="56"/>
        <v>24.987387387387386</v>
      </c>
      <c r="Q719" t="str" cm="1">
        <f t="array" ref="Q719:R719">_xlfn.TEXTSPLIT(N719,"/")</f>
        <v>film &amp; video</v>
      </c>
      <c r="R719" t="str">
        <v>documentary</v>
      </c>
      <c r="S719" s="6">
        <f t="shared" si="57"/>
        <v>40777.208333333336</v>
      </c>
      <c r="T719" s="7">
        <f t="shared" si="58"/>
        <v>40798.208333333336</v>
      </c>
      <c r="U719">
        <f t="shared" si="59"/>
        <v>2011</v>
      </c>
    </row>
    <row r="720" spans="1:21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55"/>
        <v>100.20481927710843</v>
      </c>
      <c r="P720" s="13">
        <f t="shared" si="56"/>
        <v>28.003367003367003</v>
      </c>
      <c r="Q720" t="str" cm="1">
        <f t="array" ref="Q720:R720">_xlfn.TEXTSPLIT(N720,"/")</f>
        <v>technology</v>
      </c>
      <c r="R720" t="str">
        <v>wearables</v>
      </c>
      <c r="S720" s="6">
        <f t="shared" si="57"/>
        <v>41442.208333333336</v>
      </c>
      <c r="T720" s="7">
        <f t="shared" si="58"/>
        <v>41468.208333333336</v>
      </c>
      <c r="U720">
        <f t="shared" si="59"/>
        <v>2013</v>
      </c>
    </row>
    <row r="721" spans="1:21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55"/>
        <v>153</v>
      </c>
      <c r="P721" s="13">
        <f t="shared" si="56"/>
        <v>85.829268292682926</v>
      </c>
      <c r="Q721" t="str" cm="1">
        <f t="array" ref="Q721:R721">_xlfn.TEXTSPLIT(N721,"/")</f>
        <v>publishing</v>
      </c>
      <c r="R721" t="str">
        <v>fiction</v>
      </c>
      <c r="S721" s="6">
        <f t="shared" si="57"/>
        <v>41058.208333333336</v>
      </c>
      <c r="T721" s="7">
        <f t="shared" si="58"/>
        <v>41069.208333333336</v>
      </c>
      <c r="U721">
        <f t="shared" si="59"/>
        <v>2012</v>
      </c>
    </row>
    <row r="722" spans="1:21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55"/>
        <v>37.091954022988503</v>
      </c>
      <c r="P722" s="13">
        <f t="shared" si="56"/>
        <v>84.921052631578945</v>
      </c>
      <c r="Q722" t="str" cm="1">
        <f t="array" ref="Q722:R722">_xlfn.TEXTSPLIT(N722,"/")</f>
        <v>theater</v>
      </c>
      <c r="R722" t="str">
        <v>plays</v>
      </c>
      <c r="S722" s="6">
        <f t="shared" si="57"/>
        <v>43152.25</v>
      </c>
      <c r="T722" s="7">
        <f t="shared" si="58"/>
        <v>43166.25</v>
      </c>
      <c r="U722">
        <f t="shared" si="59"/>
        <v>2018</v>
      </c>
    </row>
    <row r="723" spans="1:21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55"/>
        <v>4.392394822006473</v>
      </c>
      <c r="P723" s="13">
        <f t="shared" si="56"/>
        <v>90.483333333333334</v>
      </c>
      <c r="Q723" t="str" cm="1">
        <f t="array" ref="Q723:R723">_xlfn.TEXTSPLIT(N723,"/")</f>
        <v>music</v>
      </c>
      <c r="R723" t="str">
        <v>rock</v>
      </c>
      <c r="S723" s="6">
        <f t="shared" si="57"/>
        <v>43194.208333333328</v>
      </c>
      <c r="T723" s="7">
        <f t="shared" si="58"/>
        <v>43200.208333333328</v>
      </c>
      <c r="U723">
        <f t="shared" si="59"/>
        <v>2018</v>
      </c>
    </row>
    <row r="724" spans="1:21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55"/>
        <v>156.50721649484535</v>
      </c>
      <c r="P724" s="13">
        <f t="shared" si="56"/>
        <v>25.00197628458498</v>
      </c>
      <c r="Q724" t="str" cm="1">
        <f t="array" ref="Q724:R724">_xlfn.TEXTSPLIT(N724,"/")</f>
        <v>film &amp; video</v>
      </c>
      <c r="R724" t="str">
        <v>documentary</v>
      </c>
      <c r="S724" s="6">
        <f t="shared" si="57"/>
        <v>43045.25</v>
      </c>
      <c r="T724" s="7">
        <f t="shared" si="58"/>
        <v>43072.25</v>
      </c>
      <c r="U724">
        <f t="shared" si="59"/>
        <v>2017</v>
      </c>
    </row>
    <row r="725" spans="1:21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55"/>
        <v>270.40816326530609</v>
      </c>
      <c r="P725" s="13">
        <f t="shared" si="56"/>
        <v>92.013888888888886</v>
      </c>
      <c r="Q725" t="str" cm="1">
        <f t="array" ref="Q725:R725">_xlfn.TEXTSPLIT(N725,"/")</f>
        <v>theater</v>
      </c>
      <c r="R725" t="str">
        <v>plays</v>
      </c>
      <c r="S725" s="6">
        <f t="shared" si="57"/>
        <v>42431.25</v>
      </c>
      <c r="T725" s="7">
        <f t="shared" si="58"/>
        <v>42452.208333333328</v>
      </c>
      <c r="U725">
        <f t="shared" si="59"/>
        <v>2016</v>
      </c>
    </row>
    <row r="726" spans="1:21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55"/>
        <v>134.05952380952382</v>
      </c>
      <c r="P726" s="13">
        <f t="shared" si="56"/>
        <v>93.066115702479337</v>
      </c>
      <c r="Q726" t="str" cm="1">
        <f t="array" ref="Q726:R726">_xlfn.TEXTSPLIT(N726,"/")</f>
        <v>theater</v>
      </c>
      <c r="R726" t="str">
        <v>plays</v>
      </c>
      <c r="S726" s="6">
        <f t="shared" si="57"/>
        <v>41934.208333333336</v>
      </c>
      <c r="T726" s="7">
        <f t="shared" si="58"/>
        <v>41936.208333333336</v>
      </c>
      <c r="U726">
        <f t="shared" si="59"/>
        <v>2014</v>
      </c>
    </row>
    <row r="727" spans="1:21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55"/>
        <v>50.398033126293996</v>
      </c>
      <c r="P727" s="13">
        <f t="shared" si="56"/>
        <v>61.008145363408524</v>
      </c>
      <c r="Q727" t="str" cm="1">
        <f t="array" ref="Q727:R727">_xlfn.TEXTSPLIT(N727,"/")</f>
        <v>games</v>
      </c>
      <c r="R727" t="str">
        <v>mobile games</v>
      </c>
      <c r="S727" s="6">
        <f t="shared" si="57"/>
        <v>41958.25</v>
      </c>
      <c r="T727" s="7">
        <f t="shared" si="58"/>
        <v>41960.25</v>
      </c>
      <c r="U727">
        <f t="shared" si="59"/>
        <v>2014</v>
      </c>
    </row>
    <row r="728" spans="1:21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55"/>
        <v>88.815837937384899</v>
      </c>
      <c r="P728" s="13">
        <f t="shared" si="56"/>
        <v>92.036259541984734</v>
      </c>
      <c r="Q728" t="str" cm="1">
        <f t="array" ref="Q728:R728">_xlfn.TEXTSPLIT(N728,"/")</f>
        <v>theater</v>
      </c>
      <c r="R728" t="str">
        <v>plays</v>
      </c>
      <c r="S728" s="6">
        <f t="shared" si="57"/>
        <v>40476.208333333336</v>
      </c>
      <c r="T728" s="7">
        <f t="shared" si="58"/>
        <v>40482.208333333336</v>
      </c>
      <c r="U728">
        <f t="shared" si="59"/>
        <v>2010</v>
      </c>
    </row>
    <row r="729" spans="1:21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55"/>
        <v>165</v>
      </c>
      <c r="P729" s="13">
        <f t="shared" si="56"/>
        <v>81.132596685082873</v>
      </c>
      <c r="Q729" t="str" cm="1">
        <f t="array" ref="Q729:R729">_xlfn.TEXTSPLIT(N729,"/")</f>
        <v>technology</v>
      </c>
      <c r="R729" t="str">
        <v>web</v>
      </c>
      <c r="S729" s="6">
        <f t="shared" si="57"/>
        <v>43485.25</v>
      </c>
      <c r="T729" s="7">
        <f t="shared" si="58"/>
        <v>43543.208333333328</v>
      </c>
      <c r="U729">
        <f t="shared" si="59"/>
        <v>2019</v>
      </c>
    </row>
    <row r="730" spans="1:21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55"/>
        <v>17.5</v>
      </c>
      <c r="P730" s="13">
        <f t="shared" si="56"/>
        <v>73.5</v>
      </c>
      <c r="Q730" t="str" cm="1">
        <f t="array" ref="Q730:R730">_xlfn.TEXTSPLIT(N730,"/")</f>
        <v>theater</v>
      </c>
      <c r="R730" t="str">
        <v>plays</v>
      </c>
      <c r="S730" s="6">
        <f t="shared" si="57"/>
        <v>42515.208333333328</v>
      </c>
      <c r="T730" s="7">
        <f t="shared" si="58"/>
        <v>42526.208333333328</v>
      </c>
      <c r="U730">
        <f t="shared" si="59"/>
        <v>2016</v>
      </c>
    </row>
    <row r="731" spans="1:21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55"/>
        <v>185.66071428571428</v>
      </c>
      <c r="P731" s="13">
        <f t="shared" si="56"/>
        <v>85.221311475409834</v>
      </c>
      <c r="Q731" t="str" cm="1">
        <f t="array" ref="Q731:R731">_xlfn.TEXTSPLIT(N731,"/")</f>
        <v>film &amp; video</v>
      </c>
      <c r="R731" t="str">
        <v>drama</v>
      </c>
      <c r="S731" s="6">
        <f t="shared" si="57"/>
        <v>41309.25</v>
      </c>
      <c r="T731" s="7">
        <f t="shared" si="58"/>
        <v>41311.25</v>
      </c>
      <c r="U731">
        <f t="shared" si="59"/>
        <v>2013</v>
      </c>
    </row>
    <row r="732" spans="1:21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55"/>
        <v>412.6631944444444</v>
      </c>
      <c r="P732" s="13">
        <f t="shared" si="56"/>
        <v>110.96825396825396</v>
      </c>
      <c r="Q732" t="str" cm="1">
        <f t="array" ref="Q732:R732">_xlfn.TEXTSPLIT(N732,"/")</f>
        <v>technology</v>
      </c>
      <c r="R732" t="str">
        <v>wearables</v>
      </c>
      <c r="S732" s="6">
        <f t="shared" si="57"/>
        <v>42147.208333333328</v>
      </c>
      <c r="T732" s="7">
        <f t="shared" si="58"/>
        <v>42153.208333333328</v>
      </c>
      <c r="U732">
        <f t="shared" si="59"/>
        <v>2015</v>
      </c>
    </row>
    <row r="733" spans="1:21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55"/>
        <v>90.25</v>
      </c>
      <c r="P733" s="13">
        <f t="shared" si="56"/>
        <v>32.968036529680369</v>
      </c>
      <c r="Q733" t="str" cm="1">
        <f t="array" ref="Q733:R733">_xlfn.TEXTSPLIT(N733,"/")</f>
        <v>technology</v>
      </c>
      <c r="R733" t="str">
        <v>web</v>
      </c>
      <c r="S733" s="6">
        <f t="shared" si="57"/>
        <v>42939.208333333328</v>
      </c>
      <c r="T733" s="7">
        <f t="shared" si="58"/>
        <v>42940.208333333328</v>
      </c>
      <c r="U733">
        <f t="shared" si="59"/>
        <v>2017</v>
      </c>
    </row>
    <row r="734" spans="1:21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55"/>
        <v>91.984615384615381</v>
      </c>
      <c r="P734" s="13">
        <f t="shared" si="56"/>
        <v>96.005352363960753</v>
      </c>
      <c r="Q734" t="str" cm="1">
        <f t="array" ref="Q734:R734">_xlfn.TEXTSPLIT(N734,"/")</f>
        <v>music</v>
      </c>
      <c r="R734" t="str">
        <v>rock</v>
      </c>
      <c r="S734" s="6">
        <f t="shared" si="57"/>
        <v>42816.208333333328</v>
      </c>
      <c r="T734" s="7">
        <f t="shared" si="58"/>
        <v>42839.208333333328</v>
      </c>
      <c r="U734">
        <f t="shared" si="59"/>
        <v>2017</v>
      </c>
    </row>
    <row r="735" spans="1:21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55"/>
        <v>527.00632911392404</v>
      </c>
      <c r="P735" s="13">
        <f t="shared" si="56"/>
        <v>84.96632653061225</v>
      </c>
      <c r="Q735" t="str" cm="1">
        <f t="array" ref="Q735:R735">_xlfn.TEXTSPLIT(N735,"/")</f>
        <v>music</v>
      </c>
      <c r="R735" t="str">
        <v>metal</v>
      </c>
      <c r="S735" s="6">
        <f t="shared" si="57"/>
        <v>41844.208333333336</v>
      </c>
      <c r="T735" s="7">
        <f t="shared" si="58"/>
        <v>41857.208333333336</v>
      </c>
      <c r="U735">
        <f t="shared" si="59"/>
        <v>2014</v>
      </c>
    </row>
    <row r="736" spans="1:21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55"/>
        <v>319.14285714285711</v>
      </c>
      <c r="P736" s="13">
        <f t="shared" si="56"/>
        <v>25.007462686567163</v>
      </c>
      <c r="Q736" t="str" cm="1">
        <f t="array" ref="Q736:R736">_xlfn.TEXTSPLIT(N736,"/")</f>
        <v>theater</v>
      </c>
      <c r="R736" t="str">
        <v>plays</v>
      </c>
      <c r="S736" s="6">
        <f t="shared" si="57"/>
        <v>42763.25</v>
      </c>
      <c r="T736" s="7">
        <f t="shared" si="58"/>
        <v>42775.25</v>
      </c>
      <c r="U736">
        <f t="shared" si="59"/>
        <v>2017</v>
      </c>
    </row>
    <row r="737" spans="1:21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55"/>
        <v>354.18867924528303</v>
      </c>
      <c r="P737" s="13">
        <f t="shared" si="56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6">
        <f t="shared" si="57"/>
        <v>42459.208333333328</v>
      </c>
      <c r="T737" s="7">
        <f t="shared" si="58"/>
        <v>42466.208333333328</v>
      </c>
      <c r="U737">
        <f t="shared" si="59"/>
        <v>2016</v>
      </c>
    </row>
    <row r="738" spans="1:21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55"/>
        <v>32.896103896103895</v>
      </c>
      <c r="P738" s="13">
        <f t="shared" si="56"/>
        <v>87.34482758620689</v>
      </c>
      <c r="Q738" t="str" cm="1">
        <f t="array" ref="Q738:R738">_xlfn.TEXTSPLIT(N738,"/")</f>
        <v>publishing</v>
      </c>
      <c r="R738" t="str">
        <v>nonfiction</v>
      </c>
      <c r="S738" s="6">
        <f t="shared" si="57"/>
        <v>42055.25</v>
      </c>
      <c r="T738" s="7">
        <f t="shared" si="58"/>
        <v>42059.25</v>
      </c>
      <c r="U738">
        <f t="shared" si="59"/>
        <v>2015</v>
      </c>
    </row>
    <row r="739" spans="1:21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55"/>
        <v>135.8918918918919</v>
      </c>
      <c r="P739" s="13">
        <f t="shared" si="56"/>
        <v>27.933333333333334</v>
      </c>
      <c r="Q739" t="str" cm="1">
        <f t="array" ref="Q739:R739">_xlfn.TEXTSPLIT(N739,"/")</f>
        <v>music</v>
      </c>
      <c r="R739" t="str">
        <v>indie rock</v>
      </c>
      <c r="S739" s="6">
        <f t="shared" si="57"/>
        <v>42685.25</v>
      </c>
      <c r="T739" s="7">
        <f t="shared" si="58"/>
        <v>42697.25</v>
      </c>
      <c r="U739">
        <f t="shared" si="59"/>
        <v>2016</v>
      </c>
    </row>
    <row r="740" spans="1:21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55"/>
        <v>2.0843373493975905</v>
      </c>
      <c r="P740" s="13">
        <f t="shared" si="56"/>
        <v>103.8</v>
      </c>
      <c r="Q740" t="str" cm="1">
        <f t="array" ref="Q740:R740">_xlfn.TEXTSPLIT(N740,"/")</f>
        <v>theater</v>
      </c>
      <c r="R740" t="str">
        <v>plays</v>
      </c>
      <c r="S740" s="6">
        <f t="shared" si="57"/>
        <v>41959.25</v>
      </c>
      <c r="T740" s="7">
        <f t="shared" si="58"/>
        <v>41981.25</v>
      </c>
      <c r="U740">
        <f t="shared" si="59"/>
        <v>2014</v>
      </c>
    </row>
    <row r="741" spans="1:21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55"/>
        <v>61</v>
      </c>
      <c r="P741" s="13">
        <f t="shared" si="56"/>
        <v>31.937172774869111</v>
      </c>
      <c r="Q741" t="str" cm="1">
        <f t="array" ref="Q741:R741">_xlfn.TEXTSPLIT(N741,"/")</f>
        <v>music</v>
      </c>
      <c r="R741" t="str">
        <v>indie rock</v>
      </c>
      <c r="S741" s="6">
        <f t="shared" si="57"/>
        <v>41089.208333333336</v>
      </c>
      <c r="T741" s="7">
        <f t="shared" si="58"/>
        <v>41090.208333333336</v>
      </c>
      <c r="U741">
        <f t="shared" si="59"/>
        <v>2012</v>
      </c>
    </row>
    <row r="742" spans="1:21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55"/>
        <v>30.037735849056602</v>
      </c>
      <c r="P742" s="13">
        <f t="shared" si="56"/>
        <v>99.5</v>
      </c>
      <c r="Q742" t="str" cm="1">
        <f t="array" ref="Q742:R742">_xlfn.TEXTSPLIT(N742,"/")</f>
        <v>theater</v>
      </c>
      <c r="R742" t="str">
        <v>plays</v>
      </c>
      <c r="S742" s="6">
        <f t="shared" si="57"/>
        <v>42769.25</v>
      </c>
      <c r="T742" s="7">
        <f t="shared" si="58"/>
        <v>42772.25</v>
      </c>
      <c r="U742">
        <f t="shared" si="59"/>
        <v>2017</v>
      </c>
    </row>
    <row r="743" spans="1:21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55"/>
        <v>1179.1666666666665</v>
      </c>
      <c r="P743" s="13">
        <f t="shared" si="56"/>
        <v>108.84615384615384</v>
      </c>
      <c r="Q743" t="str" cm="1">
        <f t="array" ref="Q743:R743">_xlfn.TEXTSPLIT(N743,"/")</f>
        <v>theater</v>
      </c>
      <c r="R743" t="str">
        <v>plays</v>
      </c>
      <c r="S743" s="6">
        <f t="shared" si="57"/>
        <v>40321.208333333336</v>
      </c>
      <c r="T743" s="7">
        <f t="shared" si="58"/>
        <v>40322.208333333336</v>
      </c>
      <c r="U743">
        <f t="shared" si="59"/>
        <v>2010</v>
      </c>
    </row>
    <row r="744" spans="1:21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55"/>
        <v>1126.0833333333335</v>
      </c>
      <c r="P744" s="13">
        <f t="shared" si="56"/>
        <v>110.76229508196721</v>
      </c>
      <c r="Q744" t="str" cm="1">
        <f t="array" ref="Q744:R744">_xlfn.TEXTSPLIT(N744,"/")</f>
        <v>music</v>
      </c>
      <c r="R744" t="str">
        <v>electric music</v>
      </c>
      <c r="S744" s="6">
        <f t="shared" si="57"/>
        <v>40197.25</v>
      </c>
      <c r="T744" s="7">
        <f t="shared" si="58"/>
        <v>40239.25</v>
      </c>
      <c r="U744">
        <f t="shared" si="59"/>
        <v>2010</v>
      </c>
    </row>
    <row r="745" spans="1:21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55"/>
        <v>12.923076923076923</v>
      </c>
      <c r="P745" s="13">
        <f t="shared" si="56"/>
        <v>29.647058823529413</v>
      </c>
      <c r="Q745" t="str" cm="1">
        <f t="array" ref="Q745:R745">_xlfn.TEXTSPLIT(N745,"/")</f>
        <v>theater</v>
      </c>
      <c r="R745" t="str">
        <v>plays</v>
      </c>
      <c r="S745" s="6">
        <f t="shared" si="57"/>
        <v>42298.208333333328</v>
      </c>
      <c r="T745" s="7">
        <f t="shared" si="58"/>
        <v>42304.208333333328</v>
      </c>
      <c r="U745">
        <f t="shared" si="59"/>
        <v>2015</v>
      </c>
    </row>
    <row r="746" spans="1:21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55"/>
        <v>712</v>
      </c>
      <c r="P746" s="13">
        <f t="shared" si="56"/>
        <v>101.71428571428571</v>
      </c>
      <c r="Q746" t="str" cm="1">
        <f t="array" ref="Q746:R746">_xlfn.TEXTSPLIT(N746,"/")</f>
        <v>theater</v>
      </c>
      <c r="R746" t="str">
        <v>plays</v>
      </c>
      <c r="S746" s="6">
        <f t="shared" si="57"/>
        <v>43322.208333333328</v>
      </c>
      <c r="T746" s="7">
        <f t="shared" si="58"/>
        <v>43324.208333333328</v>
      </c>
      <c r="U746">
        <f t="shared" si="59"/>
        <v>2018</v>
      </c>
    </row>
    <row r="747" spans="1:21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55"/>
        <v>30.304347826086957</v>
      </c>
      <c r="P747" s="13">
        <f t="shared" si="56"/>
        <v>61.5</v>
      </c>
      <c r="Q747" t="str" cm="1">
        <f t="array" ref="Q747:R747">_xlfn.TEXTSPLIT(N747,"/")</f>
        <v>technology</v>
      </c>
      <c r="R747" t="str">
        <v>wearables</v>
      </c>
      <c r="S747" s="6">
        <f t="shared" si="57"/>
        <v>40328.208333333336</v>
      </c>
      <c r="T747" s="7">
        <f t="shared" si="58"/>
        <v>40355.208333333336</v>
      </c>
      <c r="U747">
        <f t="shared" si="59"/>
        <v>2010</v>
      </c>
    </row>
    <row r="748" spans="1:21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55"/>
        <v>212.50896057347671</v>
      </c>
      <c r="P748" s="13">
        <f t="shared" si="56"/>
        <v>35</v>
      </c>
      <c r="Q748" t="str" cm="1">
        <f t="array" ref="Q748:R748">_xlfn.TEXTSPLIT(N748,"/")</f>
        <v>technology</v>
      </c>
      <c r="R748" t="str">
        <v>web</v>
      </c>
      <c r="S748" s="6">
        <f t="shared" si="57"/>
        <v>40825.208333333336</v>
      </c>
      <c r="T748" s="7">
        <f t="shared" si="58"/>
        <v>40830.208333333336</v>
      </c>
      <c r="U748">
        <f t="shared" si="59"/>
        <v>2011</v>
      </c>
    </row>
    <row r="749" spans="1:21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55"/>
        <v>228.85714285714286</v>
      </c>
      <c r="P749" s="13">
        <f t="shared" si="56"/>
        <v>40.049999999999997</v>
      </c>
      <c r="Q749" t="str" cm="1">
        <f t="array" ref="Q749:R749">_xlfn.TEXTSPLIT(N749,"/")</f>
        <v>theater</v>
      </c>
      <c r="R749" t="str">
        <v>plays</v>
      </c>
      <c r="S749" s="6">
        <f t="shared" si="57"/>
        <v>40423.208333333336</v>
      </c>
      <c r="T749" s="7">
        <f t="shared" si="58"/>
        <v>40434.208333333336</v>
      </c>
      <c r="U749">
        <f t="shared" si="59"/>
        <v>2010</v>
      </c>
    </row>
    <row r="750" spans="1:21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55"/>
        <v>34.959979476654695</v>
      </c>
      <c r="P750" s="13">
        <f t="shared" si="56"/>
        <v>110.97231270358306</v>
      </c>
      <c r="Q750" t="str" cm="1">
        <f t="array" ref="Q750:R750">_xlfn.TEXTSPLIT(N750,"/")</f>
        <v>film &amp; video</v>
      </c>
      <c r="R750" t="str">
        <v>animation</v>
      </c>
      <c r="S750" s="6">
        <f t="shared" si="57"/>
        <v>40238.25</v>
      </c>
      <c r="T750" s="7">
        <f t="shared" si="58"/>
        <v>40263.208333333336</v>
      </c>
      <c r="U750">
        <f t="shared" si="59"/>
        <v>2010</v>
      </c>
    </row>
    <row r="751" spans="1:21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55"/>
        <v>157.29069767441862</v>
      </c>
      <c r="P751" s="13">
        <f t="shared" si="56"/>
        <v>36.959016393442624</v>
      </c>
      <c r="Q751" t="str" cm="1">
        <f t="array" ref="Q751:R751">_xlfn.TEXTSPLIT(N751,"/")</f>
        <v>technology</v>
      </c>
      <c r="R751" t="str">
        <v>wearables</v>
      </c>
      <c r="S751" s="6">
        <f t="shared" si="57"/>
        <v>41920.208333333336</v>
      </c>
      <c r="T751" s="7">
        <f t="shared" si="58"/>
        <v>41932.208333333336</v>
      </c>
      <c r="U751">
        <f t="shared" si="59"/>
        <v>2014</v>
      </c>
    </row>
    <row r="752" spans="1:21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55"/>
        <v>1</v>
      </c>
      <c r="P752" s="13">
        <f t="shared" si="56"/>
        <v>1</v>
      </c>
      <c r="Q752" t="str" cm="1">
        <f t="array" ref="Q752:R752">_xlfn.TEXTSPLIT(N752,"/")</f>
        <v>music</v>
      </c>
      <c r="R752" t="str">
        <v>electric music</v>
      </c>
      <c r="S752" s="6">
        <f t="shared" si="57"/>
        <v>40360.208333333336</v>
      </c>
      <c r="T752" s="7">
        <f t="shared" si="58"/>
        <v>40385.208333333336</v>
      </c>
      <c r="U752">
        <f t="shared" si="59"/>
        <v>2010</v>
      </c>
    </row>
    <row r="753" spans="1:21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55"/>
        <v>232.30555555555554</v>
      </c>
      <c r="P753" s="13">
        <f t="shared" si="56"/>
        <v>30.974074074074075</v>
      </c>
      <c r="Q753" t="str" cm="1">
        <f t="array" ref="Q753:R753">_xlfn.TEXTSPLIT(N753,"/")</f>
        <v>publishing</v>
      </c>
      <c r="R753" t="str">
        <v>nonfiction</v>
      </c>
      <c r="S753" s="6">
        <f t="shared" si="57"/>
        <v>42446.208333333328</v>
      </c>
      <c r="T753" s="7">
        <f t="shared" si="58"/>
        <v>42461.208333333328</v>
      </c>
      <c r="U753">
        <f>YEAR(S753)</f>
        <v>2016</v>
      </c>
    </row>
    <row r="754" spans="1:21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55"/>
        <v>92.448275862068968</v>
      </c>
      <c r="P754" s="13">
        <f t="shared" si="56"/>
        <v>47.035087719298247</v>
      </c>
      <c r="Q754" t="str" cm="1">
        <f t="array" ref="Q754:R754">_xlfn.TEXTSPLIT(N754,"/")</f>
        <v>theater</v>
      </c>
      <c r="R754" t="str">
        <v>plays</v>
      </c>
      <c r="S754" s="6">
        <f t="shared" si="57"/>
        <v>40395.208333333336</v>
      </c>
      <c r="T754" s="7">
        <f t="shared" si="58"/>
        <v>40413.208333333336</v>
      </c>
      <c r="U754">
        <f t="shared" ref="U754:U817" si="60">YEAR(S754)</f>
        <v>2010</v>
      </c>
    </row>
    <row r="755" spans="1:21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55"/>
        <v>256.70212765957444</v>
      </c>
      <c r="P755" s="13">
        <f t="shared" si="56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6">
        <f t="shared" si="57"/>
        <v>40321.208333333336</v>
      </c>
      <c r="T755" s="7">
        <f t="shared" si="58"/>
        <v>40336.208333333336</v>
      </c>
      <c r="U755">
        <f t="shared" si="60"/>
        <v>2010</v>
      </c>
    </row>
    <row r="756" spans="1:21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55"/>
        <v>168.47017045454547</v>
      </c>
      <c r="P756" s="13">
        <f t="shared" si="56"/>
        <v>37.005616224648989</v>
      </c>
      <c r="Q756" t="str" cm="1">
        <f t="array" ref="Q756:R756">_xlfn.TEXTSPLIT(N756,"/")</f>
        <v>theater</v>
      </c>
      <c r="R756" t="str">
        <v>plays</v>
      </c>
      <c r="S756" s="6">
        <f t="shared" si="57"/>
        <v>41210.208333333336</v>
      </c>
      <c r="T756" s="7">
        <f t="shared" si="58"/>
        <v>41263.25</v>
      </c>
      <c r="U756">
        <f t="shared" si="60"/>
        <v>2012</v>
      </c>
    </row>
    <row r="757" spans="1:21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55"/>
        <v>166.57777777777778</v>
      </c>
      <c r="P757" s="13">
        <f t="shared" si="56"/>
        <v>26.027777777777779</v>
      </c>
      <c r="Q757" t="str" cm="1">
        <f t="array" ref="Q757:R757">_xlfn.TEXTSPLIT(N757,"/")</f>
        <v>theater</v>
      </c>
      <c r="R757" t="str">
        <v>plays</v>
      </c>
      <c r="S757" s="6">
        <f t="shared" si="57"/>
        <v>43096.25</v>
      </c>
      <c r="T757" s="7">
        <f t="shared" si="58"/>
        <v>43108.25</v>
      </c>
      <c r="U757">
        <f t="shared" si="60"/>
        <v>2017</v>
      </c>
    </row>
    <row r="758" spans="1:21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55"/>
        <v>772.07692307692309</v>
      </c>
      <c r="P758" s="13">
        <f t="shared" si="56"/>
        <v>67.817567567567565</v>
      </c>
      <c r="Q758" t="str" cm="1">
        <f t="array" ref="Q758:R758">_xlfn.TEXTSPLIT(N758,"/")</f>
        <v>theater</v>
      </c>
      <c r="R758" t="str">
        <v>plays</v>
      </c>
      <c r="S758" s="6">
        <f t="shared" si="57"/>
        <v>42024.25</v>
      </c>
      <c r="T758" s="7">
        <f t="shared" si="58"/>
        <v>42030.25</v>
      </c>
      <c r="U758">
        <f t="shared" si="60"/>
        <v>2015</v>
      </c>
    </row>
    <row r="759" spans="1:21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55"/>
        <v>406.85714285714283</v>
      </c>
      <c r="P759" s="13">
        <f t="shared" si="56"/>
        <v>49.964912280701753</v>
      </c>
      <c r="Q759" t="str" cm="1">
        <f t="array" ref="Q759:R759">_xlfn.TEXTSPLIT(N759,"/")</f>
        <v>film &amp; video</v>
      </c>
      <c r="R759" t="str">
        <v>drama</v>
      </c>
      <c r="S759" s="6">
        <f t="shared" si="57"/>
        <v>40675.208333333336</v>
      </c>
      <c r="T759" s="7">
        <f t="shared" si="58"/>
        <v>40679.208333333336</v>
      </c>
      <c r="U759">
        <f t="shared" si="60"/>
        <v>2011</v>
      </c>
    </row>
    <row r="760" spans="1:21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55"/>
        <v>564.20608108108115</v>
      </c>
      <c r="P760" s="13">
        <f t="shared" si="56"/>
        <v>110.01646903820817</v>
      </c>
      <c r="Q760" t="str" cm="1">
        <f t="array" ref="Q760:R760">_xlfn.TEXTSPLIT(N760,"/")</f>
        <v>music</v>
      </c>
      <c r="R760" t="str">
        <v>rock</v>
      </c>
      <c r="S760" s="6">
        <f t="shared" si="57"/>
        <v>41936.208333333336</v>
      </c>
      <c r="T760" s="7">
        <f t="shared" si="58"/>
        <v>41945.208333333336</v>
      </c>
      <c r="U760">
        <f t="shared" si="60"/>
        <v>2014</v>
      </c>
    </row>
    <row r="761" spans="1:21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55"/>
        <v>68.426865671641792</v>
      </c>
      <c r="P761" s="13">
        <f t="shared" si="56"/>
        <v>89.964678178963894</v>
      </c>
      <c r="Q761" t="str" cm="1">
        <f t="array" ref="Q761:R761">_xlfn.TEXTSPLIT(N761,"/")</f>
        <v>music</v>
      </c>
      <c r="R761" t="str">
        <v>electric music</v>
      </c>
      <c r="S761" s="6">
        <f t="shared" si="57"/>
        <v>43136.25</v>
      </c>
      <c r="T761" s="7">
        <f t="shared" si="58"/>
        <v>43166.25</v>
      </c>
      <c r="U761">
        <f t="shared" si="60"/>
        <v>2018</v>
      </c>
    </row>
    <row r="762" spans="1:21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55"/>
        <v>34.351966873706004</v>
      </c>
      <c r="P762" s="13">
        <f t="shared" si="56"/>
        <v>79.009523809523813</v>
      </c>
      <c r="Q762" t="str" cm="1">
        <f t="array" ref="Q762:R762">_xlfn.TEXTSPLIT(N762,"/")</f>
        <v>games</v>
      </c>
      <c r="R762" t="str">
        <v>video games</v>
      </c>
      <c r="S762" s="6">
        <f t="shared" si="57"/>
        <v>43678.208333333328</v>
      </c>
      <c r="T762" s="7">
        <f t="shared" si="58"/>
        <v>43707.208333333328</v>
      </c>
      <c r="U762">
        <f t="shared" si="60"/>
        <v>2019</v>
      </c>
    </row>
    <row r="763" spans="1:21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55"/>
        <v>655.4545454545455</v>
      </c>
      <c r="P763" s="13">
        <f t="shared" si="56"/>
        <v>86.867469879518069</v>
      </c>
      <c r="Q763" t="str" cm="1">
        <f t="array" ref="Q763:R763">_xlfn.TEXTSPLIT(N763,"/")</f>
        <v>music</v>
      </c>
      <c r="R763" t="str">
        <v>rock</v>
      </c>
      <c r="S763" s="6">
        <f t="shared" si="57"/>
        <v>42938.208333333328</v>
      </c>
      <c r="T763" s="7">
        <f t="shared" si="58"/>
        <v>42943.208333333328</v>
      </c>
      <c r="U763">
        <f t="shared" si="60"/>
        <v>2017</v>
      </c>
    </row>
    <row r="764" spans="1:21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55"/>
        <v>177.25714285714284</v>
      </c>
      <c r="P764" s="13">
        <f t="shared" si="56"/>
        <v>62.04</v>
      </c>
      <c r="Q764" t="str" cm="1">
        <f t="array" ref="Q764:R764">_xlfn.TEXTSPLIT(N764,"/")</f>
        <v>music</v>
      </c>
      <c r="R764" t="str">
        <v>jazz</v>
      </c>
      <c r="S764" s="6">
        <f t="shared" si="57"/>
        <v>41241.25</v>
      </c>
      <c r="T764" s="7">
        <f t="shared" si="58"/>
        <v>41252.25</v>
      </c>
      <c r="U764">
        <f t="shared" si="60"/>
        <v>2012</v>
      </c>
    </row>
    <row r="765" spans="1:21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55"/>
        <v>113.17857142857144</v>
      </c>
      <c r="P765" s="13">
        <f t="shared" si="56"/>
        <v>26.970212765957445</v>
      </c>
      <c r="Q765" t="str" cm="1">
        <f t="array" ref="Q765:R765">_xlfn.TEXTSPLIT(N765,"/")</f>
        <v>theater</v>
      </c>
      <c r="R765" t="str">
        <v>plays</v>
      </c>
      <c r="S765" s="6">
        <f t="shared" si="57"/>
        <v>41037.208333333336</v>
      </c>
      <c r="T765" s="7">
        <f t="shared" si="58"/>
        <v>41072.208333333336</v>
      </c>
      <c r="U765">
        <f t="shared" si="60"/>
        <v>2012</v>
      </c>
    </row>
    <row r="766" spans="1:21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55"/>
        <v>728.18181818181824</v>
      </c>
      <c r="P766" s="13">
        <f t="shared" si="56"/>
        <v>54.121621621621621</v>
      </c>
      <c r="Q766" t="str" cm="1">
        <f t="array" ref="Q766:R766">_xlfn.TEXTSPLIT(N766,"/")</f>
        <v>music</v>
      </c>
      <c r="R766" t="str">
        <v>rock</v>
      </c>
      <c r="S766" s="6">
        <f t="shared" si="57"/>
        <v>40676.208333333336</v>
      </c>
      <c r="T766" s="7">
        <f t="shared" si="58"/>
        <v>40684.208333333336</v>
      </c>
      <c r="U766">
        <f t="shared" si="60"/>
        <v>2011</v>
      </c>
    </row>
    <row r="767" spans="1:21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55"/>
        <v>208.33333333333334</v>
      </c>
      <c r="P767" s="13">
        <f t="shared" si="56"/>
        <v>41.035353535353536</v>
      </c>
      <c r="Q767" t="str" cm="1">
        <f t="array" ref="Q767:R767">_xlfn.TEXTSPLIT(N767,"/")</f>
        <v>music</v>
      </c>
      <c r="R767" t="str">
        <v>indie rock</v>
      </c>
      <c r="S767" s="6">
        <f t="shared" si="57"/>
        <v>42840.208333333328</v>
      </c>
      <c r="T767" s="7">
        <f t="shared" si="58"/>
        <v>42865.208333333328</v>
      </c>
      <c r="U767">
        <f t="shared" si="60"/>
        <v>2017</v>
      </c>
    </row>
    <row r="768" spans="1:21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55"/>
        <v>31.171232876712331</v>
      </c>
      <c r="P768" s="13">
        <f t="shared" si="56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6">
        <f t="shared" si="57"/>
        <v>43362.208333333328</v>
      </c>
      <c r="T768" s="7">
        <f t="shared" si="58"/>
        <v>43363.208333333328</v>
      </c>
      <c r="U768">
        <f t="shared" si="60"/>
        <v>2018</v>
      </c>
    </row>
    <row r="769" spans="1:21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55"/>
        <v>56.967078189300416</v>
      </c>
      <c r="P769" s="13">
        <f t="shared" si="56"/>
        <v>107.93762183235867</v>
      </c>
      <c r="Q769" t="str" cm="1">
        <f t="array" ref="Q769:R769">_xlfn.TEXTSPLIT(N769,"/")</f>
        <v>publishing</v>
      </c>
      <c r="R769" t="str">
        <v>translations</v>
      </c>
      <c r="S769" s="6">
        <f t="shared" si="57"/>
        <v>42283.208333333328</v>
      </c>
      <c r="T769" s="7">
        <f t="shared" si="58"/>
        <v>42328.25</v>
      </c>
      <c r="U769">
        <f t="shared" si="60"/>
        <v>2015</v>
      </c>
    </row>
    <row r="770" spans="1:21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55"/>
        <v>231</v>
      </c>
      <c r="P770" s="13">
        <f t="shared" si="56"/>
        <v>73.92</v>
      </c>
      <c r="Q770" t="str" cm="1">
        <f t="array" ref="Q770:R770">_xlfn.TEXTSPLIT(N770,"/")</f>
        <v>theater</v>
      </c>
      <c r="R770" t="str">
        <v>plays</v>
      </c>
      <c r="S770" s="6">
        <f t="shared" si="57"/>
        <v>41619.25</v>
      </c>
      <c r="T770" s="7">
        <f t="shared" si="58"/>
        <v>41634.25</v>
      </c>
      <c r="U770">
        <f t="shared" si="60"/>
        <v>2013</v>
      </c>
    </row>
    <row r="771" spans="1:21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61">(E771/D771)*100</f>
        <v>86.867834394904463</v>
      </c>
      <c r="P771" s="13">
        <f t="shared" ref="P771:P834" si="62">E771/G771</f>
        <v>31.995894428152493</v>
      </c>
      <c r="Q771" t="str" cm="1">
        <f t="array" ref="Q771:R771">_xlfn.TEXTSPLIT(N771,"/")</f>
        <v>games</v>
      </c>
      <c r="R771" t="str">
        <v>video games</v>
      </c>
      <c r="S771" s="6">
        <f t="shared" ref="S771:S834" si="63">(((J771/60)/60)/24)+DATE(1970,1,1)</f>
        <v>41501.208333333336</v>
      </c>
      <c r="T771" s="7">
        <f t="shared" ref="T771:T834" si="64">(((K771/60)/60)/24)+DATE(1970,1,1)</f>
        <v>41527.208333333336</v>
      </c>
      <c r="U771">
        <f t="shared" si="60"/>
        <v>2013</v>
      </c>
    </row>
    <row r="772" spans="1:21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61"/>
        <v>270.74418604651163</v>
      </c>
      <c r="P772" s="13">
        <f t="shared" si="62"/>
        <v>53.898148148148145</v>
      </c>
      <c r="Q772" t="str" cm="1">
        <f t="array" ref="Q772:R772">_xlfn.TEXTSPLIT(N772,"/")</f>
        <v>theater</v>
      </c>
      <c r="R772" t="str">
        <v>plays</v>
      </c>
      <c r="S772" s="6">
        <f t="shared" si="63"/>
        <v>41743.208333333336</v>
      </c>
      <c r="T772" s="7">
        <f t="shared" si="64"/>
        <v>41750.208333333336</v>
      </c>
      <c r="U772">
        <f t="shared" si="60"/>
        <v>2014</v>
      </c>
    </row>
    <row r="773" spans="1:21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61"/>
        <v>49.446428571428569</v>
      </c>
      <c r="P773" s="13">
        <f t="shared" si="62"/>
        <v>106.5</v>
      </c>
      <c r="Q773" t="str" cm="1">
        <f t="array" ref="Q773:R773">_xlfn.TEXTSPLIT(N773,"/")</f>
        <v>theater</v>
      </c>
      <c r="R773" t="str">
        <v>plays</v>
      </c>
      <c r="S773" s="6">
        <f t="shared" si="63"/>
        <v>43491.25</v>
      </c>
      <c r="T773" s="7">
        <f t="shared" si="64"/>
        <v>43518.25</v>
      </c>
      <c r="U773">
        <f t="shared" si="60"/>
        <v>2019</v>
      </c>
    </row>
    <row r="774" spans="1:21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61"/>
        <v>113.3596256684492</v>
      </c>
      <c r="P774" s="13">
        <f t="shared" si="62"/>
        <v>32.999805409612762</v>
      </c>
      <c r="Q774" t="str" cm="1">
        <f t="array" ref="Q774:R774">_xlfn.TEXTSPLIT(N774,"/")</f>
        <v>music</v>
      </c>
      <c r="R774" t="str">
        <v>indie rock</v>
      </c>
      <c r="S774" s="6">
        <f t="shared" si="63"/>
        <v>43505.25</v>
      </c>
      <c r="T774" s="7">
        <f t="shared" si="64"/>
        <v>43509.25</v>
      </c>
      <c r="U774">
        <f t="shared" si="60"/>
        <v>2019</v>
      </c>
    </row>
    <row r="775" spans="1:21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61"/>
        <v>190.55555555555554</v>
      </c>
      <c r="P775" s="13">
        <f t="shared" si="62"/>
        <v>43.00254993625159</v>
      </c>
      <c r="Q775" t="str" cm="1">
        <f t="array" ref="Q775:R775">_xlfn.TEXTSPLIT(N775,"/")</f>
        <v>theater</v>
      </c>
      <c r="R775" t="str">
        <v>plays</v>
      </c>
      <c r="S775" s="6">
        <f t="shared" si="63"/>
        <v>42838.208333333328</v>
      </c>
      <c r="T775" s="7">
        <f t="shared" si="64"/>
        <v>42848.208333333328</v>
      </c>
      <c r="U775">
        <f t="shared" si="60"/>
        <v>2017</v>
      </c>
    </row>
    <row r="776" spans="1:21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61"/>
        <v>135.5</v>
      </c>
      <c r="P776" s="13">
        <f t="shared" si="62"/>
        <v>86.858974358974365</v>
      </c>
      <c r="Q776" t="str" cm="1">
        <f t="array" ref="Q776:R776">_xlfn.TEXTSPLIT(N776,"/")</f>
        <v>technology</v>
      </c>
      <c r="R776" t="str">
        <v>web</v>
      </c>
      <c r="S776" s="6">
        <f t="shared" si="63"/>
        <v>42513.208333333328</v>
      </c>
      <c r="T776" s="7">
        <f t="shared" si="64"/>
        <v>42554.208333333328</v>
      </c>
      <c r="U776">
        <f t="shared" si="60"/>
        <v>2016</v>
      </c>
    </row>
    <row r="777" spans="1:21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61"/>
        <v>10.297872340425531</v>
      </c>
      <c r="P777" s="13">
        <f t="shared" si="62"/>
        <v>96.8</v>
      </c>
      <c r="Q777" t="str" cm="1">
        <f t="array" ref="Q777:R777">_xlfn.TEXTSPLIT(N777,"/")</f>
        <v>music</v>
      </c>
      <c r="R777" t="str">
        <v>rock</v>
      </c>
      <c r="S777" s="6">
        <f t="shared" si="63"/>
        <v>41949.25</v>
      </c>
      <c r="T777" s="7">
        <f t="shared" si="64"/>
        <v>41959.25</v>
      </c>
      <c r="U777">
        <f t="shared" si="60"/>
        <v>2014</v>
      </c>
    </row>
    <row r="778" spans="1:21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61"/>
        <v>65.544223826714799</v>
      </c>
      <c r="P778" s="13">
        <f t="shared" si="62"/>
        <v>32.995456610631528</v>
      </c>
      <c r="Q778" t="str" cm="1">
        <f t="array" ref="Q778:R778">_xlfn.TEXTSPLIT(N778,"/")</f>
        <v>theater</v>
      </c>
      <c r="R778" t="str">
        <v>plays</v>
      </c>
      <c r="S778" s="6">
        <f t="shared" si="63"/>
        <v>43650.208333333328</v>
      </c>
      <c r="T778" s="7">
        <f t="shared" si="64"/>
        <v>43668.208333333328</v>
      </c>
      <c r="U778">
        <f t="shared" si="60"/>
        <v>2019</v>
      </c>
    </row>
    <row r="779" spans="1:21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61"/>
        <v>49.026652452025587</v>
      </c>
      <c r="P779" s="13">
        <f t="shared" si="62"/>
        <v>68.028106508875737</v>
      </c>
      <c r="Q779" t="str" cm="1">
        <f t="array" ref="Q779:R779">_xlfn.TEXTSPLIT(N779,"/")</f>
        <v>theater</v>
      </c>
      <c r="R779" t="str">
        <v>plays</v>
      </c>
      <c r="S779" s="6">
        <f t="shared" si="63"/>
        <v>40809.208333333336</v>
      </c>
      <c r="T779" s="7">
        <f t="shared" si="64"/>
        <v>40838.208333333336</v>
      </c>
      <c r="U779">
        <f t="shared" si="60"/>
        <v>2011</v>
      </c>
    </row>
    <row r="780" spans="1:21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61"/>
        <v>787.92307692307691</v>
      </c>
      <c r="P780" s="13">
        <f t="shared" si="62"/>
        <v>58.867816091954026</v>
      </c>
      <c r="Q780" t="str" cm="1">
        <f t="array" ref="Q780:R780">_xlfn.TEXTSPLIT(N780,"/")</f>
        <v>film &amp; video</v>
      </c>
      <c r="R780" t="str">
        <v>animation</v>
      </c>
      <c r="S780" s="6">
        <f t="shared" si="63"/>
        <v>40768.208333333336</v>
      </c>
      <c r="T780" s="7">
        <f t="shared" si="64"/>
        <v>40773.208333333336</v>
      </c>
      <c r="U780">
        <f t="shared" si="60"/>
        <v>2011</v>
      </c>
    </row>
    <row r="781" spans="1:21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61"/>
        <v>80.306347746090154</v>
      </c>
      <c r="P781" s="13">
        <f t="shared" si="62"/>
        <v>105.04572803850782</v>
      </c>
      <c r="Q781" t="str" cm="1">
        <f t="array" ref="Q781:R781">_xlfn.TEXTSPLIT(N781,"/")</f>
        <v>theater</v>
      </c>
      <c r="R781" t="str">
        <v>plays</v>
      </c>
      <c r="S781" s="6">
        <f t="shared" si="63"/>
        <v>42230.208333333328</v>
      </c>
      <c r="T781" s="7">
        <f t="shared" si="64"/>
        <v>42239.208333333328</v>
      </c>
      <c r="U781">
        <f t="shared" si="60"/>
        <v>2015</v>
      </c>
    </row>
    <row r="782" spans="1:21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61"/>
        <v>106.29411764705883</v>
      </c>
      <c r="P782" s="13">
        <f t="shared" si="62"/>
        <v>33.054878048780488</v>
      </c>
      <c r="Q782" t="str" cm="1">
        <f t="array" ref="Q782:R782">_xlfn.TEXTSPLIT(N782,"/")</f>
        <v>film &amp; video</v>
      </c>
      <c r="R782" t="str">
        <v>drama</v>
      </c>
      <c r="S782" s="6">
        <f t="shared" si="63"/>
        <v>42573.208333333328</v>
      </c>
      <c r="T782" s="7">
        <f t="shared" si="64"/>
        <v>42592.208333333328</v>
      </c>
      <c r="U782">
        <f t="shared" si="60"/>
        <v>2016</v>
      </c>
    </row>
    <row r="783" spans="1:21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61"/>
        <v>50.735632183908038</v>
      </c>
      <c r="P783" s="13">
        <f t="shared" si="62"/>
        <v>78.821428571428569</v>
      </c>
      <c r="Q783" t="str" cm="1">
        <f t="array" ref="Q783:R783">_xlfn.TEXTSPLIT(N783,"/")</f>
        <v>theater</v>
      </c>
      <c r="R783" t="str">
        <v>plays</v>
      </c>
      <c r="S783" s="6">
        <f t="shared" si="63"/>
        <v>40482.208333333336</v>
      </c>
      <c r="T783" s="7">
        <f t="shared" si="64"/>
        <v>40533.25</v>
      </c>
      <c r="U783">
        <f t="shared" si="60"/>
        <v>2010</v>
      </c>
    </row>
    <row r="784" spans="1:21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61"/>
        <v>215.31372549019611</v>
      </c>
      <c r="P784" s="13">
        <f t="shared" si="62"/>
        <v>68.204968944099377</v>
      </c>
      <c r="Q784" t="str" cm="1">
        <f t="array" ref="Q784:R784">_xlfn.TEXTSPLIT(N784,"/")</f>
        <v>film &amp; video</v>
      </c>
      <c r="R784" t="str">
        <v>animation</v>
      </c>
      <c r="S784" s="6">
        <f t="shared" si="63"/>
        <v>40603.25</v>
      </c>
      <c r="T784" s="7">
        <f t="shared" si="64"/>
        <v>40631.208333333336</v>
      </c>
      <c r="U784">
        <f t="shared" si="60"/>
        <v>2011</v>
      </c>
    </row>
    <row r="785" spans="1:21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61"/>
        <v>141.22972972972974</v>
      </c>
      <c r="P785" s="13">
        <f t="shared" si="62"/>
        <v>75.731884057971016</v>
      </c>
      <c r="Q785" t="str" cm="1">
        <f t="array" ref="Q785:R785">_xlfn.TEXTSPLIT(N785,"/")</f>
        <v>music</v>
      </c>
      <c r="R785" t="str">
        <v>rock</v>
      </c>
      <c r="S785" s="6">
        <f t="shared" si="63"/>
        <v>41625.25</v>
      </c>
      <c r="T785" s="7">
        <f t="shared" si="64"/>
        <v>41632.25</v>
      </c>
      <c r="U785">
        <f t="shared" si="60"/>
        <v>2013</v>
      </c>
    </row>
    <row r="786" spans="1:21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61"/>
        <v>115.33745781777279</v>
      </c>
      <c r="P786" s="13">
        <f t="shared" si="62"/>
        <v>30.996070133010882</v>
      </c>
      <c r="Q786" t="str" cm="1">
        <f t="array" ref="Q786:R786">_xlfn.TEXTSPLIT(N786,"/")</f>
        <v>technology</v>
      </c>
      <c r="R786" t="str">
        <v>web</v>
      </c>
      <c r="S786" s="6">
        <f t="shared" si="63"/>
        <v>42435.25</v>
      </c>
      <c r="T786" s="7">
        <f t="shared" si="64"/>
        <v>42446.208333333328</v>
      </c>
      <c r="U786">
        <f t="shared" si="60"/>
        <v>2016</v>
      </c>
    </row>
    <row r="787" spans="1:21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61"/>
        <v>193.11940298507463</v>
      </c>
      <c r="P787" s="13">
        <f t="shared" si="62"/>
        <v>101.88188976377953</v>
      </c>
      <c r="Q787" t="str" cm="1">
        <f t="array" ref="Q787:R787">_xlfn.TEXTSPLIT(N787,"/")</f>
        <v>film &amp; video</v>
      </c>
      <c r="R787" t="str">
        <v>animation</v>
      </c>
      <c r="S787" s="6">
        <f t="shared" si="63"/>
        <v>43582.208333333328</v>
      </c>
      <c r="T787" s="7">
        <f t="shared" si="64"/>
        <v>43616.208333333328</v>
      </c>
      <c r="U787">
        <f t="shared" si="60"/>
        <v>2019</v>
      </c>
    </row>
    <row r="788" spans="1:21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61"/>
        <v>729.73333333333335</v>
      </c>
      <c r="P788" s="13">
        <f t="shared" si="62"/>
        <v>52.879227053140099</v>
      </c>
      <c r="Q788" t="str" cm="1">
        <f t="array" ref="Q788:R788">_xlfn.TEXTSPLIT(N788,"/")</f>
        <v>music</v>
      </c>
      <c r="R788" t="str">
        <v>jazz</v>
      </c>
      <c r="S788" s="6">
        <f t="shared" si="63"/>
        <v>43186.208333333328</v>
      </c>
      <c r="T788" s="7">
        <f t="shared" si="64"/>
        <v>43193.208333333328</v>
      </c>
      <c r="U788">
        <f t="shared" si="60"/>
        <v>2018</v>
      </c>
    </row>
    <row r="789" spans="1:21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61"/>
        <v>99.66339869281046</v>
      </c>
      <c r="P789" s="13">
        <f t="shared" si="62"/>
        <v>71.005820721769496</v>
      </c>
      <c r="Q789" t="str" cm="1">
        <f t="array" ref="Q789:R789">_xlfn.TEXTSPLIT(N789,"/")</f>
        <v>music</v>
      </c>
      <c r="R789" t="str">
        <v>rock</v>
      </c>
      <c r="S789" s="6">
        <f t="shared" si="63"/>
        <v>40684.208333333336</v>
      </c>
      <c r="T789" s="7">
        <f t="shared" si="64"/>
        <v>40693.208333333336</v>
      </c>
      <c r="U789">
        <f t="shared" si="60"/>
        <v>2011</v>
      </c>
    </row>
    <row r="790" spans="1:21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61"/>
        <v>88.166666666666671</v>
      </c>
      <c r="P790" s="13">
        <f t="shared" si="62"/>
        <v>102.38709677419355</v>
      </c>
      <c r="Q790" t="str" cm="1">
        <f t="array" ref="Q790:R790">_xlfn.TEXTSPLIT(N790,"/")</f>
        <v>film &amp; video</v>
      </c>
      <c r="R790" t="str">
        <v>animation</v>
      </c>
      <c r="S790" s="6">
        <f t="shared" si="63"/>
        <v>41202.208333333336</v>
      </c>
      <c r="T790" s="7">
        <f t="shared" si="64"/>
        <v>41223.25</v>
      </c>
      <c r="U790">
        <f t="shared" si="60"/>
        <v>2012</v>
      </c>
    </row>
    <row r="791" spans="1:21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61"/>
        <v>37.233333333333334</v>
      </c>
      <c r="P791" s="13">
        <f t="shared" si="62"/>
        <v>74.466666666666669</v>
      </c>
      <c r="Q791" t="str" cm="1">
        <f t="array" ref="Q791:R791">_xlfn.TEXTSPLIT(N791,"/")</f>
        <v>theater</v>
      </c>
      <c r="R791" t="str">
        <v>plays</v>
      </c>
      <c r="S791" s="6">
        <f t="shared" si="63"/>
        <v>41786.208333333336</v>
      </c>
      <c r="T791" s="7">
        <f t="shared" si="64"/>
        <v>41823.208333333336</v>
      </c>
      <c r="U791">
        <f t="shared" si="60"/>
        <v>2014</v>
      </c>
    </row>
    <row r="792" spans="1:21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61"/>
        <v>30.540075309306079</v>
      </c>
      <c r="P792" s="13">
        <f t="shared" si="62"/>
        <v>51.009883198562441</v>
      </c>
      <c r="Q792" t="str" cm="1">
        <f t="array" ref="Q792:R792">_xlfn.TEXTSPLIT(N792,"/")</f>
        <v>theater</v>
      </c>
      <c r="R792" t="str">
        <v>plays</v>
      </c>
      <c r="S792" s="6">
        <f t="shared" si="63"/>
        <v>40223.25</v>
      </c>
      <c r="T792" s="7">
        <f t="shared" si="64"/>
        <v>40229.25</v>
      </c>
      <c r="U792">
        <f t="shared" si="60"/>
        <v>2010</v>
      </c>
    </row>
    <row r="793" spans="1:21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61"/>
        <v>25.714285714285712</v>
      </c>
      <c r="P793" s="13">
        <f t="shared" si="62"/>
        <v>90</v>
      </c>
      <c r="Q793" t="str" cm="1">
        <f t="array" ref="Q793:R793">_xlfn.TEXTSPLIT(N793,"/")</f>
        <v>food</v>
      </c>
      <c r="R793" t="str">
        <v>food trucks</v>
      </c>
      <c r="S793" s="6">
        <f t="shared" si="63"/>
        <v>42715.25</v>
      </c>
      <c r="T793" s="7">
        <f t="shared" si="64"/>
        <v>42731.25</v>
      </c>
      <c r="U793">
        <f t="shared" si="60"/>
        <v>2016</v>
      </c>
    </row>
    <row r="794" spans="1:21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61"/>
        <v>34</v>
      </c>
      <c r="P794" s="13">
        <f t="shared" si="62"/>
        <v>97.142857142857139</v>
      </c>
      <c r="Q794" t="str" cm="1">
        <f t="array" ref="Q794:R794">_xlfn.TEXTSPLIT(N794,"/")</f>
        <v>theater</v>
      </c>
      <c r="R794" t="str">
        <v>plays</v>
      </c>
      <c r="S794" s="6">
        <f t="shared" si="63"/>
        <v>41451.208333333336</v>
      </c>
      <c r="T794" s="7">
        <f t="shared" si="64"/>
        <v>41479.208333333336</v>
      </c>
      <c r="U794">
        <f t="shared" si="60"/>
        <v>2013</v>
      </c>
    </row>
    <row r="795" spans="1:21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61"/>
        <v>1185.909090909091</v>
      </c>
      <c r="P795" s="13">
        <f t="shared" si="62"/>
        <v>72.071823204419886</v>
      </c>
      <c r="Q795" t="str" cm="1">
        <f t="array" ref="Q795:R795">_xlfn.TEXTSPLIT(N795,"/")</f>
        <v>publishing</v>
      </c>
      <c r="R795" t="str">
        <v>nonfiction</v>
      </c>
      <c r="S795" s="6">
        <f t="shared" si="63"/>
        <v>41450.208333333336</v>
      </c>
      <c r="T795" s="7">
        <f t="shared" si="64"/>
        <v>41454.208333333336</v>
      </c>
      <c r="U795">
        <f t="shared" si="60"/>
        <v>2013</v>
      </c>
    </row>
    <row r="796" spans="1:21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61"/>
        <v>125.39393939393939</v>
      </c>
      <c r="P796" s="13">
        <f t="shared" si="62"/>
        <v>75.236363636363635</v>
      </c>
      <c r="Q796" t="str" cm="1">
        <f t="array" ref="Q796:R796">_xlfn.TEXTSPLIT(N796,"/")</f>
        <v>music</v>
      </c>
      <c r="R796" t="str">
        <v>rock</v>
      </c>
      <c r="S796" s="6">
        <f t="shared" si="63"/>
        <v>43091.25</v>
      </c>
      <c r="T796" s="7">
        <f t="shared" si="64"/>
        <v>43103.25</v>
      </c>
      <c r="U796">
        <f t="shared" si="60"/>
        <v>2017</v>
      </c>
    </row>
    <row r="797" spans="1:21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61"/>
        <v>14.394366197183098</v>
      </c>
      <c r="P797" s="13">
        <f t="shared" si="62"/>
        <v>32.967741935483872</v>
      </c>
      <c r="Q797" t="str" cm="1">
        <f t="array" ref="Q797:R797">_xlfn.TEXTSPLIT(N797,"/")</f>
        <v>film &amp; video</v>
      </c>
      <c r="R797" t="str">
        <v>drama</v>
      </c>
      <c r="S797" s="6">
        <f t="shared" si="63"/>
        <v>42675.208333333328</v>
      </c>
      <c r="T797" s="7">
        <f t="shared" si="64"/>
        <v>42678.208333333328</v>
      </c>
      <c r="U797">
        <f t="shared" si="60"/>
        <v>2016</v>
      </c>
    </row>
    <row r="798" spans="1:21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61"/>
        <v>54.807692307692314</v>
      </c>
      <c r="P798" s="13">
        <f t="shared" si="62"/>
        <v>54.807692307692307</v>
      </c>
      <c r="Q798" t="str" cm="1">
        <f t="array" ref="Q798:R798">_xlfn.TEXTSPLIT(N798,"/")</f>
        <v>games</v>
      </c>
      <c r="R798" t="str">
        <v>mobile games</v>
      </c>
      <c r="S798" s="6">
        <f t="shared" si="63"/>
        <v>41859.208333333336</v>
      </c>
      <c r="T798" s="7">
        <f t="shared" si="64"/>
        <v>41866.208333333336</v>
      </c>
      <c r="U798">
        <f t="shared" si="60"/>
        <v>2014</v>
      </c>
    </row>
    <row r="799" spans="1:21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61"/>
        <v>109.63157894736841</v>
      </c>
      <c r="P799" s="13">
        <f t="shared" si="62"/>
        <v>45.037837837837834</v>
      </c>
      <c r="Q799" t="str" cm="1">
        <f t="array" ref="Q799:R799">_xlfn.TEXTSPLIT(N799,"/")</f>
        <v>technology</v>
      </c>
      <c r="R799" t="str">
        <v>web</v>
      </c>
      <c r="S799" s="6">
        <f t="shared" si="63"/>
        <v>43464.25</v>
      </c>
      <c r="T799" s="7">
        <f t="shared" si="64"/>
        <v>43487.25</v>
      </c>
      <c r="U799">
        <f t="shared" si="60"/>
        <v>2018</v>
      </c>
    </row>
    <row r="800" spans="1:21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61"/>
        <v>188.47058823529412</v>
      </c>
      <c r="P800" s="13">
        <f t="shared" si="62"/>
        <v>52.958677685950413</v>
      </c>
      <c r="Q800" t="str" cm="1">
        <f t="array" ref="Q800:R800">_xlfn.TEXTSPLIT(N800,"/")</f>
        <v>theater</v>
      </c>
      <c r="R800" t="str">
        <v>plays</v>
      </c>
      <c r="S800" s="6">
        <f t="shared" si="63"/>
        <v>41060.208333333336</v>
      </c>
      <c r="T800" s="7">
        <f t="shared" si="64"/>
        <v>41088.208333333336</v>
      </c>
      <c r="U800">
        <f t="shared" si="60"/>
        <v>2012</v>
      </c>
    </row>
    <row r="801" spans="1:21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61"/>
        <v>87.008284023668637</v>
      </c>
      <c r="P801" s="13">
        <f t="shared" si="62"/>
        <v>60.017959183673469</v>
      </c>
      <c r="Q801" t="str" cm="1">
        <f t="array" ref="Q801:R801">_xlfn.TEXTSPLIT(N801,"/")</f>
        <v>theater</v>
      </c>
      <c r="R801" t="str">
        <v>plays</v>
      </c>
      <c r="S801" s="6">
        <f t="shared" si="63"/>
        <v>42399.25</v>
      </c>
      <c r="T801" s="7">
        <f t="shared" si="64"/>
        <v>42403.25</v>
      </c>
      <c r="U801">
        <f t="shared" si="60"/>
        <v>2016</v>
      </c>
    </row>
    <row r="802" spans="1:21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61"/>
        <v>1</v>
      </c>
      <c r="P802" s="13">
        <f t="shared" si="62"/>
        <v>1</v>
      </c>
      <c r="Q802" t="str" cm="1">
        <f t="array" ref="Q802:R802">_xlfn.TEXTSPLIT(N802,"/")</f>
        <v>music</v>
      </c>
      <c r="R802" t="str">
        <v>rock</v>
      </c>
      <c r="S802" s="6">
        <f t="shared" si="63"/>
        <v>42167.208333333328</v>
      </c>
      <c r="T802" s="7">
        <f t="shared" si="64"/>
        <v>42171.208333333328</v>
      </c>
      <c r="U802">
        <f t="shared" si="60"/>
        <v>2015</v>
      </c>
    </row>
    <row r="803" spans="1:21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61"/>
        <v>202.9130434782609</v>
      </c>
      <c r="P803" s="13">
        <f t="shared" si="62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6">
        <f t="shared" si="63"/>
        <v>43830.25</v>
      </c>
      <c r="T803" s="7">
        <f t="shared" si="64"/>
        <v>43852.25</v>
      </c>
      <c r="U803">
        <f t="shared" si="60"/>
        <v>2019</v>
      </c>
    </row>
    <row r="804" spans="1:21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61"/>
        <v>197.03225806451613</v>
      </c>
      <c r="P804" s="13">
        <f t="shared" si="62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6">
        <f t="shared" si="63"/>
        <v>43650.208333333328</v>
      </c>
      <c r="T804" s="7">
        <f t="shared" si="64"/>
        <v>43652.208333333328</v>
      </c>
      <c r="U804">
        <f t="shared" si="60"/>
        <v>2019</v>
      </c>
    </row>
    <row r="805" spans="1:21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61"/>
        <v>107</v>
      </c>
      <c r="P805" s="13">
        <f t="shared" si="62"/>
        <v>28.012875536480685</v>
      </c>
      <c r="Q805" t="str" cm="1">
        <f t="array" ref="Q805:R805">_xlfn.TEXTSPLIT(N805,"/")</f>
        <v>theater</v>
      </c>
      <c r="R805" t="str">
        <v>plays</v>
      </c>
      <c r="S805" s="6">
        <f t="shared" si="63"/>
        <v>43492.25</v>
      </c>
      <c r="T805" s="7">
        <f t="shared" si="64"/>
        <v>43526.25</v>
      </c>
      <c r="U805">
        <f t="shared" si="60"/>
        <v>2019</v>
      </c>
    </row>
    <row r="806" spans="1:21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61"/>
        <v>268.73076923076923</v>
      </c>
      <c r="P806" s="13">
        <f t="shared" si="62"/>
        <v>32.050458715596328</v>
      </c>
      <c r="Q806" t="str" cm="1">
        <f t="array" ref="Q806:R806">_xlfn.TEXTSPLIT(N806,"/")</f>
        <v>music</v>
      </c>
      <c r="R806" t="str">
        <v>rock</v>
      </c>
      <c r="S806" s="6">
        <f t="shared" si="63"/>
        <v>43102.25</v>
      </c>
      <c r="T806" s="7">
        <f t="shared" si="64"/>
        <v>43122.25</v>
      </c>
      <c r="U806">
        <f t="shared" si="60"/>
        <v>2018</v>
      </c>
    </row>
    <row r="807" spans="1:21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61"/>
        <v>50.845360824742272</v>
      </c>
      <c r="P807" s="13">
        <f t="shared" si="62"/>
        <v>73.611940298507463</v>
      </c>
      <c r="Q807" t="str" cm="1">
        <f t="array" ref="Q807:R807">_xlfn.TEXTSPLIT(N807,"/")</f>
        <v>film &amp; video</v>
      </c>
      <c r="R807" t="str">
        <v>documentary</v>
      </c>
      <c r="S807" s="6">
        <f t="shared" si="63"/>
        <v>41958.25</v>
      </c>
      <c r="T807" s="7">
        <f t="shared" si="64"/>
        <v>42009.25</v>
      </c>
      <c r="U807">
        <f t="shared" si="60"/>
        <v>2014</v>
      </c>
    </row>
    <row r="808" spans="1:21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61"/>
        <v>1180.2857142857142</v>
      </c>
      <c r="P808" s="13">
        <f t="shared" si="62"/>
        <v>108.71052631578948</v>
      </c>
      <c r="Q808" t="str" cm="1">
        <f t="array" ref="Q808:R808">_xlfn.TEXTSPLIT(N808,"/")</f>
        <v>film &amp; video</v>
      </c>
      <c r="R808" t="str">
        <v>drama</v>
      </c>
      <c r="S808" s="6">
        <f t="shared" si="63"/>
        <v>40973.25</v>
      </c>
      <c r="T808" s="7">
        <f t="shared" si="64"/>
        <v>40997.208333333336</v>
      </c>
      <c r="U808">
        <f t="shared" si="60"/>
        <v>2012</v>
      </c>
    </row>
    <row r="809" spans="1:21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61"/>
        <v>264</v>
      </c>
      <c r="P809" s="13">
        <f t="shared" si="62"/>
        <v>42.97674418604651</v>
      </c>
      <c r="Q809" t="str" cm="1">
        <f t="array" ref="Q809:R809">_xlfn.TEXTSPLIT(N809,"/")</f>
        <v>theater</v>
      </c>
      <c r="R809" t="str">
        <v>plays</v>
      </c>
      <c r="S809" s="6">
        <f t="shared" si="63"/>
        <v>43753.208333333328</v>
      </c>
      <c r="T809" s="7">
        <f t="shared" si="64"/>
        <v>43797.25</v>
      </c>
      <c r="U809">
        <f t="shared" si="60"/>
        <v>2019</v>
      </c>
    </row>
    <row r="810" spans="1:21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61"/>
        <v>30.44230769230769</v>
      </c>
      <c r="P810" s="13">
        <f t="shared" si="62"/>
        <v>83.315789473684205</v>
      </c>
      <c r="Q810" t="str" cm="1">
        <f t="array" ref="Q810:R810">_xlfn.TEXTSPLIT(N810,"/")</f>
        <v>food</v>
      </c>
      <c r="R810" t="str">
        <v>food trucks</v>
      </c>
      <c r="S810" s="6">
        <f t="shared" si="63"/>
        <v>42507.208333333328</v>
      </c>
      <c r="T810" s="7">
        <f t="shared" si="64"/>
        <v>42524.208333333328</v>
      </c>
      <c r="U810">
        <f t="shared" si="60"/>
        <v>2016</v>
      </c>
    </row>
    <row r="811" spans="1:21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61"/>
        <v>62.880681818181813</v>
      </c>
      <c r="P811" s="13">
        <f t="shared" si="62"/>
        <v>42</v>
      </c>
      <c r="Q811" t="str" cm="1">
        <f t="array" ref="Q811:R811">_xlfn.TEXTSPLIT(N811,"/")</f>
        <v>film &amp; video</v>
      </c>
      <c r="R811" t="str">
        <v>documentary</v>
      </c>
      <c r="S811" s="6">
        <f t="shared" si="63"/>
        <v>41135.208333333336</v>
      </c>
      <c r="T811" s="7">
        <f t="shared" si="64"/>
        <v>41136.208333333336</v>
      </c>
      <c r="U811">
        <f t="shared" si="60"/>
        <v>2012</v>
      </c>
    </row>
    <row r="812" spans="1:21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61"/>
        <v>193.125</v>
      </c>
      <c r="P812" s="13">
        <f t="shared" si="62"/>
        <v>55.927601809954751</v>
      </c>
      <c r="Q812" t="str" cm="1">
        <f t="array" ref="Q812:R812">_xlfn.TEXTSPLIT(N812,"/")</f>
        <v>theater</v>
      </c>
      <c r="R812" t="str">
        <v>plays</v>
      </c>
      <c r="S812" s="6">
        <f t="shared" si="63"/>
        <v>43067.25</v>
      </c>
      <c r="T812" s="7">
        <f t="shared" si="64"/>
        <v>43077.25</v>
      </c>
      <c r="U812">
        <f t="shared" si="60"/>
        <v>2017</v>
      </c>
    </row>
    <row r="813" spans="1:21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61"/>
        <v>77.102702702702715</v>
      </c>
      <c r="P813" s="13">
        <f t="shared" si="62"/>
        <v>105.03681885125184</v>
      </c>
      <c r="Q813" t="str" cm="1">
        <f t="array" ref="Q813:R813">_xlfn.TEXTSPLIT(N813,"/")</f>
        <v>games</v>
      </c>
      <c r="R813" t="str">
        <v>video games</v>
      </c>
      <c r="S813" s="6">
        <f t="shared" si="63"/>
        <v>42378.25</v>
      </c>
      <c r="T813" s="7">
        <f t="shared" si="64"/>
        <v>42380.25</v>
      </c>
      <c r="U813">
        <f t="shared" si="60"/>
        <v>2016</v>
      </c>
    </row>
    <row r="814" spans="1:21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61"/>
        <v>225.52763819095478</v>
      </c>
      <c r="P814" s="13">
        <f t="shared" si="62"/>
        <v>48</v>
      </c>
      <c r="Q814" t="str" cm="1">
        <f t="array" ref="Q814:R814">_xlfn.TEXTSPLIT(N814,"/")</f>
        <v>publishing</v>
      </c>
      <c r="R814" t="str">
        <v>nonfiction</v>
      </c>
      <c r="S814" s="6">
        <f t="shared" si="63"/>
        <v>43206.208333333328</v>
      </c>
      <c r="T814" s="7">
        <f t="shared" si="64"/>
        <v>43211.208333333328</v>
      </c>
      <c r="U814">
        <f t="shared" si="60"/>
        <v>2018</v>
      </c>
    </row>
    <row r="815" spans="1:21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61"/>
        <v>239.40625</v>
      </c>
      <c r="P815" s="13">
        <f t="shared" si="62"/>
        <v>112.66176470588235</v>
      </c>
      <c r="Q815" t="str" cm="1">
        <f t="array" ref="Q815:R815">_xlfn.TEXTSPLIT(N815,"/")</f>
        <v>games</v>
      </c>
      <c r="R815" t="str">
        <v>video games</v>
      </c>
      <c r="S815" s="6">
        <f t="shared" si="63"/>
        <v>41148.208333333336</v>
      </c>
      <c r="T815" s="7">
        <f t="shared" si="64"/>
        <v>41158.208333333336</v>
      </c>
      <c r="U815">
        <f t="shared" si="60"/>
        <v>2012</v>
      </c>
    </row>
    <row r="816" spans="1:21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61"/>
        <v>92.1875</v>
      </c>
      <c r="P816" s="13">
        <f t="shared" si="62"/>
        <v>81.944444444444443</v>
      </c>
      <c r="Q816" t="str" cm="1">
        <f t="array" ref="Q816:R816">_xlfn.TEXTSPLIT(N816,"/")</f>
        <v>music</v>
      </c>
      <c r="R816" t="str">
        <v>rock</v>
      </c>
      <c r="S816" s="6">
        <f t="shared" si="63"/>
        <v>42517.208333333328</v>
      </c>
      <c r="T816" s="7">
        <f t="shared" si="64"/>
        <v>42519.208333333328</v>
      </c>
      <c r="U816">
        <f t="shared" si="60"/>
        <v>2016</v>
      </c>
    </row>
    <row r="817" spans="1:21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61"/>
        <v>130.23333333333335</v>
      </c>
      <c r="P817" s="13">
        <f t="shared" si="62"/>
        <v>64.049180327868854</v>
      </c>
      <c r="Q817" t="str" cm="1">
        <f t="array" ref="Q817:R817">_xlfn.TEXTSPLIT(N817,"/")</f>
        <v>music</v>
      </c>
      <c r="R817" t="str">
        <v>rock</v>
      </c>
      <c r="S817" s="6">
        <f t="shared" si="63"/>
        <v>43068.25</v>
      </c>
      <c r="T817" s="7">
        <f t="shared" si="64"/>
        <v>43094.25</v>
      </c>
      <c r="U817">
        <f t="shared" si="60"/>
        <v>2017</v>
      </c>
    </row>
    <row r="818" spans="1:21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61"/>
        <v>615.21739130434787</v>
      </c>
      <c r="P818" s="13">
        <f t="shared" si="62"/>
        <v>106.39097744360902</v>
      </c>
      <c r="Q818" t="str" cm="1">
        <f t="array" ref="Q818:R818">_xlfn.TEXTSPLIT(N818,"/")</f>
        <v>theater</v>
      </c>
      <c r="R818" t="str">
        <v>plays</v>
      </c>
      <c r="S818" s="6">
        <f t="shared" si="63"/>
        <v>41680.25</v>
      </c>
      <c r="T818" s="7">
        <f t="shared" si="64"/>
        <v>41682.25</v>
      </c>
      <c r="U818">
        <f t="shared" ref="U818:U881" si="65">YEAR(S818)</f>
        <v>2014</v>
      </c>
    </row>
    <row r="819" spans="1:21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61"/>
        <v>368.79532163742692</v>
      </c>
      <c r="P819" s="13">
        <f t="shared" si="62"/>
        <v>76.011249497790274</v>
      </c>
      <c r="Q819" t="str" cm="1">
        <f t="array" ref="Q819:R819">_xlfn.TEXTSPLIT(N819,"/")</f>
        <v>publishing</v>
      </c>
      <c r="R819" t="str">
        <v>nonfiction</v>
      </c>
      <c r="S819" s="6">
        <f t="shared" si="63"/>
        <v>43589.208333333328</v>
      </c>
      <c r="T819" s="7">
        <f t="shared" si="64"/>
        <v>43617.208333333328</v>
      </c>
      <c r="U819">
        <f t="shared" si="65"/>
        <v>2019</v>
      </c>
    </row>
    <row r="820" spans="1:21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61"/>
        <v>1094.8571428571429</v>
      </c>
      <c r="P820" s="13">
        <f t="shared" si="62"/>
        <v>111.07246376811594</v>
      </c>
      <c r="Q820" t="str" cm="1">
        <f t="array" ref="Q820:R820">_xlfn.TEXTSPLIT(N820,"/")</f>
        <v>theater</v>
      </c>
      <c r="R820" t="str">
        <v>plays</v>
      </c>
      <c r="S820" s="6">
        <f t="shared" si="63"/>
        <v>43486.25</v>
      </c>
      <c r="T820" s="7">
        <f t="shared" si="64"/>
        <v>43499.25</v>
      </c>
      <c r="U820">
        <f t="shared" si="65"/>
        <v>2019</v>
      </c>
    </row>
    <row r="821" spans="1:21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61"/>
        <v>50.662921348314605</v>
      </c>
      <c r="P821" s="13">
        <f t="shared" si="62"/>
        <v>95.936170212765958</v>
      </c>
      <c r="Q821" t="str" cm="1">
        <f t="array" ref="Q821:R821">_xlfn.TEXTSPLIT(N821,"/")</f>
        <v>games</v>
      </c>
      <c r="R821" t="str">
        <v>video games</v>
      </c>
      <c r="S821" s="6">
        <f t="shared" si="63"/>
        <v>41237.25</v>
      </c>
      <c r="T821" s="7">
        <f t="shared" si="64"/>
        <v>41252.25</v>
      </c>
      <c r="U821">
        <f t="shared" si="65"/>
        <v>2012</v>
      </c>
    </row>
    <row r="822" spans="1:21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61"/>
        <v>800.6</v>
      </c>
      <c r="P822" s="13">
        <f t="shared" si="62"/>
        <v>43.043010752688176</v>
      </c>
      <c r="Q822" t="str" cm="1">
        <f t="array" ref="Q822:R822">_xlfn.TEXTSPLIT(N822,"/")</f>
        <v>music</v>
      </c>
      <c r="R822" t="str">
        <v>rock</v>
      </c>
      <c r="S822" s="6">
        <f t="shared" si="63"/>
        <v>43310.208333333328</v>
      </c>
      <c r="T822" s="7">
        <f t="shared" si="64"/>
        <v>43323.208333333328</v>
      </c>
      <c r="U822">
        <f t="shared" si="65"/>
        <v>2018</v>
      </c>
    </row>
    <row r="823" spans="1:21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61"/>
        <v>291.28571428571428</v>
      </c>
      <c r="P823" s="13">
        <f t="shared" si="62"/>
        <v>67.966666666666669</v>
      </c>
      <c r="Q823" t="str" cm="1">
        <f t="array" ref="Q823:R823">_xlfn.TEXTSPLIT(N823,"/")</f>
        <v>film &amp; video</v>
      </c>
      <c r="R823" t="str">
        <v>documentary</v>
      </c>
      <c r="S823" s="6">
        <f t="shared" si="63"/>
        <v>42794.25</v>
      </c>
      <c r="T823" s="7">
        <f t="shared" si="64"/>
        <v>42807.208333333328</v>
      </c>
      <c r="U823">
        <f t="shared" si="65"/>
        <v>2017</v>
      </c>
    </row>
    <row r="824" spans="1:21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61"/>
        <v>349.9666666666667</v>
      </c>
      <c r="P824" s="13">
        <f t="shared" si="62"/>
        <v>89.991428571428571</v>
      </c>
      <c r="Q824" t="str" cm="1">
        <f t="array" ref="Q824:R824">_xlfn.TEXTSPLIT(N824,"/")</f>
        <v>music</v>
      </c>
      <c r="R824" t="str">
        <v>rock</v>
      </c>
      <c r="S824" s="6">
        <f t="shared" si="63"/>
        <v>41698.25</v>
      </c>
      <c r="T824" s="7">
        <f t="shared" si="64"/>
        <v>41715.208333333336</v>
      </c>
      <c r="U824">
        <f t="shared" si="65"/>
        <v>2014</v>
      </c>
    </row>
    <row r="825" spans="1:21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61"/>
        <v>357.07317073170731</v>
      </c>
      <c r="P825" s="13">
        <f t="shared" si="62"/>
        <v>58.095238095238095</v>
      </c>
      <c r="Q825" t="str" cm="1">
        <f t="array" ref="Q825:R825">_xlfn.TEXTSPLIT(N825,"/")</f>
        <v>music</v>
      </c>
      <c r="R825" t="str">
        <v>rock</v>
      </c>
      <c r="S825" s="6">
        <f t="shared" si="63"/>
        <v>41892.208333333336</v>
      </c>
      <c r="T825" s="7">
        <f t="shared" si="64"/>
        <v>41917.208333333336</v>
      </c>
      <c r="U825">
        <f t="shared" si="65"/>
        <v>2014</v>
      </c>
    </row>
    <row r="826" spans="1:21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61"/>
        <v>126.48941176470588</v>
      </c>
      <c r="P826" s="13">
        <f t="shared" si="62"/>
        <v>83.996875000000003</v>
      </c>
      <c r="Q826" t="str" cm="1">
        <f t="array" ref="Q826:R826">_xlfn.TEXTSPLIT(N826,"/")</f>
        <v>publishing</v>
      </c>
      <c r="R826" t="str">
        <v>nonfiction</v>
      </c>
      <c r="S826" s="6">
        <f t="shared" si="63"/>
        <v>40348.208333333336</v>
      </c>
      <c r="T826" s="7">
        <f t="shared" si="64"/>
        <v>40380.208333333336</v>
      </c>
      <c r="U826">
        <f t="shared" si="65"/>
        <v>2010</v>
      </c>
    </row>
    <row r="827" spans="1:21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61"/>
        <v>387.5</v>
      </c>
      <c r="P827" s="13">
        <f t="shared" si="62"/>
        <v>88.853503184713375</v>
      </c>
      <c r="Q827" t="str" cm="1">
        <f t="array" ref="Q827:R827">_xlfn.TEXTSPLIT(N827,"/")</f>
        <v>film &amp; video</v>
      </c>
      <c r="R827" t="str">
        <v>shorts</v>
      </c>
      <c r="S827" s="6">
        <f t="shared" si="63"/>
        <v>42941.208333333328</v>
      </c>
      <c r="T827" s="7">
        <f t="shared" si="64"/>
        <v>42953.208333333328</v>
      </c>
      <c r="U827">
        <f t="shared" si="65"/>
        <v>2017</v>
      </c>
    </row>
    <row r="828" spans="1:21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61"/>
        <v>457.03571428571428</v>
      </c>
      <c r="P828" s="13">
        <f t="shared" si="62"/>
        <v>65.963917525773198</v>
      </c>
      <c r="Q828" t="str" cm="1">
        <f t="array" ref="Q828:R828">_xlfn.TEXTSPLIT(N828,"/")</f>
        <v>theater</v>
      </c>
      <c r="R828" t="str">
        <v>plays</v>
      </c>
      <c r="S828" s="6">
        <f t="shared" si="63"/>
        <v>40525.25</v>
      </c>
      <c r="T828" s="7">
        <f t="shared" si="64"/>
        <v>40553.25</v>
      </c>
      <c r="U828">
        <f t="shared" si="65"/>
        <v>2010</v>
      </c>
    </row>
    <row r="829" spans="1:21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61"/>
        <v>266.69565217391306</v>
      </c>
      <c r="P829" s="13">
        <f t="shared" si="62"/>
        <v>74.804878048780495</v>
      </c>
      <c r="Q829" t="str" cm="1">
        <f t="array" ref="Q829:R829">_xlfn.TEXTSPLIT(N829,"/")</f>
        <v>film &amp; video</v>
      </c>
      <c r="R829" t="str">
        <v>drama</v>
      </c>
      <c r="S829" s="6">
        <f t="shared" si="63"/>
        <v>40666.208333333336</v>
      </c>
      <c r="T829" s="7">
        <f t="shared" si="64"/>
        <v>40678.208333333336</v>
      </c>
      <c r="U829">
        <f t="shared" si="65"/>
        <v>2011</v>
      </c>
    </row>
    <row r="830" spans="1:21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61"/>
        <v>69</v>
      </c>
      <c r="P830" s="13">
        <f t="shared" si="62"/>
        <v>69.98571428571428</v>
      </c>
      <c r="Q830" t="str" cm="1">
        <f t="array" ref="Q830:R830">_xlfn.TEXTSPLIT(N830,"/")</f>
        <v>theater</v>
      </c>
      <c r="R830" t="str">
        <v>plays</v>
      </c>
      <c r="S830" s="6">
        <f t="shared" si="63"/>
        <v>43340.208333333328</v>
      </c>
      <c r="T830" s="7">
        <f t="shared" si="64"/>
        <v>43365.208333333328</v>
      </c>
      <c r="U830">
        <f t="shared" si="65"/>
        <v>2018</v>
      </c>
    </row>
    <row r="831" spans="1:21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61"/>
        <v>51.34375</v>
      </c>
      <c r="P831" s="13">
        <f t="shared" si="62"/>
        <v>32.006493506493506</v>
      </c>
      <c r="Q831" t="str" cm="1">
        <f t="array" ref="Q831:R831">_xlfn.TEXTSPLIT(N831,"/")</f>
        <v>theater</v>
      </c>
      <c r="R831" t="str">
        <v>plays</v>
      </c>
      <c r="S831" s="6">
        <f t="shared" si="63"/>
        <v>42164.208333333328</v>
      </c>
      <c r="T831" s="7">
        <f t="shared" si="64"/>
        <v>42179.208333333328</v>
      </c>
      <c r="U831">
        <f t="shared" si="65"/>
        <v>2015</v>
      </c>
    </row>
    <row r="832" spans="1:21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61"/>
        <v>1.1710526315789473</v>
      </c>
      <c r="P832" s="13">
        <f t="shared" si="62"/>
        <v>64.727272727272734</v>
      </c>
      <c r="Q832" t="str" cm="1">
        <f t="array" ref="Q832:R832">_xlfn.TEXTSPLIT(N832,"/")</f>
        <v>theater</v>
      </c>
      <c r="R832" t="str">
        <v>plays</v>
      </c>
      <c r="S832" s="6">
        <f t="shared" si="63"/>
        <v>43103.25</v>
      </c>
      <c r="T832" s="7">
        <f t="shared" si="64"/>
        <v>43162.25</v>
      </c>
      <c r="U832">
        <f t="shared" si="65"/>
        <v>2018</v>
      </c>
    </row>
    <row r="833" spans="1:21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61"/>
        <v>108.97734294541709</v>
      </c>
      <c r="P833" s="13">
        <f t="shared" si="62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6">
        <f t="shared" si="63"/>
        <v>40994.208333333336</v>
      </c>
      <c r="T833" s="7">
        <f t="shared" si="64"/>
        <v>41028.208333333336</v>
      </c>
      <c r="U833">
        <f t="shared" si="65"/>
        <v>2012</v>
      </c>
    </row>
    <row r="834" spans="1:21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61"/>
        <v>315.17592592592592</v>
      </c>
      <c r="P834" s="13">
        <f t="shared" si="62"/>
        <v>104.97764070932922</v>
      </c>
      <c r="Q834" t="str" cm="1">
        <f t="array" ref="Q834:R834">_xlfn.TEXTSPLIT(N834,"/")</f>
        <v>publishing</v>
      </c>
      <c r="R834" t="str">
        <v>translations</v>
      </c>
      <c r="S834" s="6">
        <f t="shared" si="63"/>
        <v>42299.208333333328</v>
      </c>
      <c r="T834" s="7">
        <f t="shared" si="64"/>
        <v>42333.25</v>
      </c>
      <c r="U834">
        <f t="shared" si="65"/>
        <v>2015</v>
      </c>
    </row>
    <row r="835" spans="1:21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66">(E835/D835)*100</f>
        <v>157.69117647058823</v>
      </c>
      <c r="P835" s="13">
        <f t="shared" ref="P835:P898" si="67">E835/G835</f>
        <v>64.987878787878785</v>
      </c>
      <c r="Q835" t="str" cm="1">
        <f t="array" ref="Q835:R835">_xlfn.TEXTSPLIT(N835,"/")</f>
        <v>publishing</v>
      </c>
      <c r="R835" t="str">
        <v>translations</v>
      </c>
      <c r="S835" s="6">
        <f t="shared" ref="S835:S898" si="68">(((J835/60)/60)/24)+DATE(1970,1,1)</f>
        <v>40588.25</v>
      </c>
      <c r="T835" s="7">
        <f t="shared" ref="T835:T898" si="69">(((K835/60)/60)/24)+DATE(1970,1,1)</f>
        <v>40599.25</v>
      </c>
      <c r="U835">
        <f t="shared" si="65"/>
        <v>2011</v>
      </c>
    </row>
    <row r="836" spans="1:21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66"/>
        <v>153.8082191780822</v>
      </c>
      <c r="P836" s="13">
        <f t="shared" si="67"/>
        <v>94.352941176470594</v>
      </c>
      <c r="Q836" t="str" cm="1">
        <f t="array" ref="Q836:R836">_xlfn.TEXTSPLIT(N836,"/")</f>
        <v>theater</v>
      </c>
      <c r="R836" t="str">
        <v>plays</v>
      </c>
      <c r="S836" s="6">
        <f t="shared" si="68"/>
        <v>41448.208333333336</v>
      </c>
      <c r="T836" s="7">
        <f t="shared" si="69"/>
        <v>41454.208333333336</v>
      </c>
      <c r="U836">
        <f t="shared" si="65"/>
        <v>2013</v>
      </c>
    </row>
    <row r="837" spans="1:21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66"/>
        <v>89.738979118329468</v>
      </c>
      <c r="P837" s="13">
        <f t="shared" si="67"/>
        <v>44.001706484641637</v>
      </c>
      <c r="Q837" t="str" cm="1">
        <f t="array" ref="Q837:R837">_xlfn.TEXTSPLIT(N837,"/")</f>
        <v>technology</v>
      </c>
      <c r="R837" t="str">
        <v>web</v>
      </c>
      <c r="S837" s="6">
        <f t="shared" si="68"/>
        <v>42063.25</v>
      </c>
      <c r="T837" s="7">
        <f t="shared" si="69"/>
        <v>42069.25</v>
      </c>
      <c r="U837">
        <f t="shared" si="65"/>
        <v>2015</v>
      </c>
    </row>
    <row r="838" spans="1:21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66"/>
        <v>75.135802469135797</v>
      </c>
      <c r="P838" s="13">
        <f t="shared" si="67"/>
        <v>64.744680851063833</v>
      </c>
      <c r="Q838" t="str" cm="1">
        <f t="array" ref="Q838:R838">_xlfn.TEXTSPLIT(N838,"/")</f>
        <v>music</v>
      </c>
      <c r="R838" t="str">
        <v>indie rock</v>
      </c>
      <c r="S838" s="6">
        <f t="shared" si="68"/>
        <v>40214.25</v>
      </c>
      <c r="T838" s="7">
        <f t="shared" si="69"/>
        <v>40225.25</v>
      </c>
      <c r="U838">
        <f t="shared" si="65"/>
        <v>2010</v>
      </c>
    </row>
    <row r="839" spans="1:21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66"/>
        <v>852.88135593220341</v>
      </c>
      <c r="P839" s="13">
        <f t="shared" si="67"/>
        <v>84.00667779632721</v>
      </c>
      <c r="Q839" t="str" cm="1">
        <f t="array" ref="Q839:R839">_xlfn.TEXTSPLIT(N839,"/")</f>
        <v>music</v>
      </c>
      <c r="R839" t="str">
        <v>jazz</v>
      </c>
      <c r="S839" s="6">
        <f t="shared" si="68"/>
        <v>40629.208333333336</v>
      </c>
      <c r="T839" s="7">
        <f t="shared" si="69"/>
        <v>40683.208333333336</v>
      </c>
      <c r="U839">
        <f t="shared" si="65"/>
        <v>2011</v>
      </c>
    </row>
    <row r="840" spans="1:21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66"/>
        <v>138.90625</v>
      </c>
      <c r="P840" s="13">
        <f t="shared" si="67"/>
        <v>34.061302681992338</v>
      </c>
      <c r="Q840" t="str" cm="1">
        <f t="array" ref="Q840:R840">_xlfn.TEXTSPLIT(N840,"/")</f>
        <v>theater</v>
      </c>
      <c r="R840" t="str">
        <v>plays</v>
      </c>
      <c r="S840" s="6">
        <f t="shared" si="68"/>
        <v>43370.208333333328</v>
      </c>
      <c r="T840" s="7">
        <f t="shared" si="69"/>
        <v>43379.208333333328</v>
      </c>
      <c r="U840">
        <f t="shared" si="65"/>
        <v>2018</v>
      </c>
    </row>
    <row r="841" spans="1:21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66"/>
        <v>190.18181818181819</v>
      </c>
      <c r="P841" s="13">
        <f t="shared" si="67"/>
        <v>93.273885350318466</v>
      </c>
      <c r="Q841" t="str" cm="1">
        <f t="array" ref="Q841:R841">_xlfn.TEXTSPLIT(N841,"/")</f>
        <v>film &amp; video</v>
      </c>
      <c r="R841" t="str">
        <v>documentary</v>
      </c>
      <c r="S841" s="6">
        <f t="shared" si="68"/>
        <v>41715.208333333336</v>
      </c>
      <c r="T841" s="7">
        <f t="shared" si="69"/>
        <v>41760.208333333336</v>
      </c>
      <c r="U841">
        <f t="shared" si="65"/>
        <v>2014</v>
      </c>
    </row>
    <row r="842" spans="1:21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66"/>
        <v>100.24333619948409</v>
      </c>
      <c r="P842" s="13">
        <f t="shared" si="67"/>
        <v>32.998301726577978</v>
      </c>
      <c r="Q842" t="str" cm="1">
        <f t="array" ref="Q842:R842">_xlfn.TEXTSPLIT(N842,"/")</f>
        <v>theater</v>
      </c>
      <c r="R842" t="str">
        <v>plays</v>
      </c>
      <c r="S842" s="6">
        <f t="shared" si="68"/>
        <v>41836.208333333336</v>
      </c>
      <c r="T842" s="7">
        <f t="shared" si="69"/>
        <v>41838.208333333336</v>
      </c>
      <c r="U842">
        <f t="shared" si="65"/>
        <v>2014</v>
      </c>
    </row>
    <row r="843" spans="1:21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66"/>
        <v>142.75824175824175</v>
      </c>
      <c r="P843" s="13">
        <f t="shared" si="67"/>
        <v>83.812903225806451</v>
      </c>
      <c r="Q843" t="str" cm="1">
        <f t="array" ref="Q843:R843">_xlfn.TEXTSPLIT(N843,"/")</f>
        <v>technology</v>
      </c>
      <c r="R843" t="str">
        <v>web</v>
      </c>
      <c r="S843" s="6">
        <f t="shared" si="68"/>
        <v>42419.25</v>
      </c>
      <c r="T843" s="7">
        <f t="shared" si="69"/>
        <v>42435.25</v>
      </c>
      <c r="U843">
        <f t="shared" si="65"/>
        <v>2016</v>
      </c>
    </row>
    <row r="844" spans="1:21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66"/>
        <v>563.13333333333333</v>
      </c>
      <c r="P844" s="13">
        <f t="shared" si="67"/>
        <v>63.992424242424242</v>
      </c>
      <c r="Q844" t="str" cm="1">
        <f t="array" ref="Q844:R844">_xlfn.TEXTSPLIT(N844,"/")</f>
        <v>technology</v>
      </c>
      <c r="R844" t="str">
        <v>wearables</v>
      </c>
      <c r="S844" s="6">
        <f t="shared" si="68"/>
        <v>43266.208333333328</v>
      </c>
      <c r="T844" s="7">
        <f t="shared" si="69"/>
        <v>43269.208333333328</v>
      </c>
      <c r="U844">
        <f t="shared" si="65"/>
        <v>2018</v>
      </c>
    </row>
    <row r="845" spans="1:21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66"/>
        <v>30.715909090909086</v>
      </c>
      <c r="P845" s="13">
        <f t="shared" si="67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6">
        <f t="shared" si="68"/>
        <v>43338.208333333328</v>
      </c>
      <c r="T845" s="7">
        <f t="shared" si="69"/>
        <v>43344.208333333328</v>
      </c>
      <c r="U845">
        <f t="shared" si="65"/>
        <v>2018</v>
      </c>
    </row>
    <row r="846" spans="1:21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66"/>
        <v>99.39772727272728</v>
      </c>
      <c r="P846" s="13">
        <f t="shared" si="67"/>
        <v>93.053191489361708</v>
      </c>
      <c r="Q846" t="str" cm="1">
        <f t="array" ref="Q846:R846">_xlfn.TEXTSPLIT(N846,"/")</f>
        <v>film &amp; video</v>
      </c>
      <c r="R846" t="str">
        <v>documentary</v>
      </c>
      <c r="S846" s="6">
        <f t="shared" si="68"/>
        <v>40930.25</v>
      </c>
      <c r="T846" s="7">
        <f t="shared" si="69"/>
        <v>40933.25</v>
      </c>
      <c r="U846">
        <f t="shared" si="65"/>
        <v>2012</v>
      </c>
    </row>
    <row r="847" spans="1:21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66"/>
        <v>197.54935622317598</v>
      </c>
      <c r="P847" s="13">
        <f t="shared" si="67"/>
        <v>101.98449039881831</v>
      </c>
      <c r="Q847" t="str" cm="1">
        <f t="array" ref="Q847:R847">_xlfn.TEXTSPLIT(N847,"/")</f>
        <v>technology</v>
      </c>
      <c r="R847" t="str">
        <v>web</v>
      </c>
      <c r="S847" s="6">
        <f t="shared" si="68"/>
        <v>43235.208333333328</v>
      </c>
      <c r="T847" s="7">
        <f t="shared" si="69"/>
        <v>43272.208333333328</v>
      </c>
      <c r="U847">
        <f t="shared" si="65"/>
        <v>2018</v>
      </c>
    </row>
    <row r="848" spans="1:21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66"/>
        <v>508.5</v>
      </c>
      <c r="P848" s="13">
        <f t="shared" si="67"/>
        <v>105.9375</v>
      </c>
      <c r="Q848" t="str" cm="1">
        <f t="array" ref="Q848:R848">_xlfn.TEXTSPLIT(N848,"/")</f>
        <v>technology</v>
      </c>
      <c r="R848" t="str">
        <v>web</v>
      </c>
      <c r="S848" s="6">
        <f t="shared" si="68"/>
        <v>43302.208333333328</v>
      </c>
      <c r="T848" s="7">
        <f t="shared" si="69"/>
        <v>43338.208333333328</v>
      </c>
      <c r="U848">
        <f t="shared" si="65"/>
        <v>2018</v>
      </c>
    </row>
    <row r="849" spans="1:21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66"/>
        <v>237.74468085106383</v>
      </c>
      <c r="P849" s="13">
        <f t="shared" si="67"/>
        <v>101.58181818181818</v>
      </c>
      <c r="Q849" t="str" cm="1">
        <f t="array" ref="Q849:R849">_xlfn.TEXTSPLIT(N849,"/")</f>
        <v>food</v>
      </c>
      <c r="R849" t="str">
        <v>food trucks</v>
      </c>
      <c r="S849" s="6">
        <f t="shared" si="68"/>
        <v>43107.25</v>
      </c>
      <c r="T849" s="7">
        <f t="shared" si="69"/>
        <v>43110.25</v>
      </c>
      <c r="U849">
        <f t="shared" si="65"/>
        <v>2018</v>
      </c>
    </row>
    <row r="850" spans="1:21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66"/>
        <v>338.46875</v>
      </c>
      <c r="P850" s="13">
        <f t="shared" si="67"/>
        <v>62.970930232558139</v>
      </c>
      <c r="Q850" t="str" cm="1">
        <f t="array" ref="Q850:R850">_xlfn.TEXTSPLIT(N850,"/")</f>
        <v>film &amp; video</v>
      </c>
      <c r="R850" t="str">
        <v>drama</v>
      </c>
      <c r="S850" s="6">
        <f t="shared" si="68"/>
        <v>40341.208333333336</v>
      </c>
      <c r="T850" s="7">
        <f t="shared" si="69"/>
        <v>40350.208333333336</v>
      </c>
      <c r="U850">
        <f t="shared" si="65"/>
        <v>2010</v>
      </c>
    </row>
    <row r="851" spans="1:21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66"/>
        <v>133.08955223880596</v>
      </c>
      <c r="P851" s="13">
        <f t="shared" si="67"/>
        <v>29.045602605863191</v>
      </c>
      <c r="Q851" t="str" cm="1">
        <f t="array" ref="Q851:R851">_xlfn.TEXTSPLIT(N851,"/")</f>
        <v>music</v>
      </c>
      <c r="R851" t="str">
        <v>indie rock</v>
      </c>
      <c r="S851" s="6">
        <f t="shared" si="68"/>
        <v>40948.25</v>
      </c>
      <c r="T851" s="7">
        <f t="shared" si="69"/>
        <v>40951.25</v>
      </c>
      <c r="U851">
        <f t="shared" si="65"/>
        <v>2012</v>
      </c>
    </row>
    <row r="852" spans="1:21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66"/>
        <v>1</v>
      </c>
      <c r="P852" s="13">
        <f t="shared" si="67"/>
        <v>1</v>
      </c>
      <c r="Q852" t="str" cm="1">
        <f t="array" ref="Q852:R852">_xlfn.TEXTSPLIT(N852,"/")</f>
        <v>music</v>
      </c>
      <c r="R852" t="str">
        <v>rock</v>
      </c>
      <c r="S852" s="6">
        <f t="shared" si="68"/>
        <v>40866.25</v>
      </c>
      <c r="T852" s="7">
        <f t="shared" si="69"/>
        <v>40881.25</v>
      </c>
      <c r="U852">
        <f t="shared" si="65"/>
        <v>2011</v>
      </c>
    </row>
    <row r="853" spans="1:21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66"/>
        <v>207.79999999999998</v>
      </c>
      <c r="P853" s="13">
        <f t="shared" si="67"/>
        <v>77.924999999999997</v>
      </c>
      <c r="Q853" t="str" cm="1">
        <f t="array" ref="Q853:R853">_xlfn.TEXTSPLIT(N853,"/")</f>
        <v>music</v>
      </c>
      <c r="R853" t="str">
        <v>electric music</v>
      </c>
      <c r="S853" s="6">
        <f t="shared" si="68"/>
        <v>41031.208333333336</v>
      </c>
      <c r="T853" s="7">
        <f t="shared" si="69"/>
        <v>41064.208333333336</v>
      </c>
      <c r="U853">
        <f t="shared" si="65"/>
        <v>2012</v>
      </c>
    </row>
    <row r="854" spans="1:21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66"/>
        <v>51.122448979591837</v>
      </c>
      <c r="P854" s="13">
        <f t="shared" si="67"/>
        <v>80.806451612903231</v>
      </c>
      <c r="Q854" t="str" cm="1">
        <f t="array" ref="Q854:R854">_xlfn.TEXTSPLIT(N854,"/")</f>
        <v>games</v>
      </c>
      <c r="R854" t="str">
        <v>video games</v>
      </c>
      <c r="S854" s="6">
        <f t="shared" si="68"/>
        <v>40740.208333333336</v>
      </c>
      <c r="T854" s="7">
        <f t="shared" si="69"/>
        <v>40750.208333333336</v>
      </c>
      <c r="U854">
        <f t="shared" si="65"/>
        <v>2011</v>
      </c>
    </row>
    <row r="855" spans="1:21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66"/>
        <v>652.05847953216369</v>
      </c>
      <c r="P855" s="13">
        <f t="shared" si="67"/>
        <v>76.006816632583508</v>
      </c>
      <c r="Q855" t="str" cm="1">
        <f t="array" ref="Q855:R855">_xlfn.TEXTSPLIT(N855,"/")</f>
        <v>music</v>
      </c>
      <c r="R855" t="str">
        <v>indie rock</v>
      </c>
      <c r="S855" s="6">
        <f t="shared" si="68"/>
        <v>40714.208333333336</v>
      </c>
      <c r="T855" s="7">
        <f t="shared" si="69"/>
        <v>40719.208333333336</v>
      </c>
      <c r="U855">
        <f t="shared" si="65"/>
        <v>2011</v>
      </c>
    </row>
    <row r="856" spans="1:21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66"/>
        <v>113.63099415204678</v>
      </c>
      <c r="P856" s="13">
        <f t="shared" si="67"/>
        <v>72.993613824192337</v>
      </c>
      <c r="Q856" t="str" cm="1">
        <f t="array" ref="Q856:R856">_xlfn.TEXTSPLIT(N856,"/")</f>
        <v>publishing</v>
      </c>
      <c r="R856" t="str">
        <v>fiction</v>
      </c>
      <c r="S856" s="6">
        <f t="shared" si="68"/>
        <v>43787.25</v>
      </c>
      <c r="T856" s="7">
        <f t="shared" si="69"/>
        <v>43814.25</v>
      </c>
      <c r="U856">
        <f t="shared" si="65"/>
        <v>2019</v>
      </c>
    </row>
    <row r="857" spans="1:21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66"/>
        <v>102.37606837606839</v>
      </c>
      <c r="P857" s="13">
        <f t="shared" si="67"/>
        <v>53</v>
      </c>
      <c r="Q857" t="str" cm="1">
        <f t="array" ref="Q857:R857">_xlfn.TEXTSPLIT(N857,"/")</f>
        <v>theater</v>
      </c>
      <c r="R857" t="str">
        <v>plays</v>
      </c>
      <c r="S857" s="6">
        <f t="shared" si="68"/>
        <v>40712.208333333336</v>
      </c>
      <c r="T857" s="7">
        <f t="shared" si="69"/>
        <v>40743.208333333336</v>
      </c>
      <c r="U857">
        <f t="shared" si="65"/>
        <v>2011</v>
      </c>
    </row>
    <row r="858" spans="1:21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66"/>
        <v>356.58333333333331</v>
      </c>
      <c r="P858" s="13">
        <f t="shared" si="67"/>
        <v>54.164556962025316</v>
      </c>
      <c r="Q858" t="str" cm="1">
        <f t="array" ref="Q858:R858">_xlfn.TEXTSPLIT(N858,"/")</f>
        <v>food</v>
      </c>
      <c r="R858" t="str">
        <v>food trucks</v>
      </c>
      <c r="S858" s="6">
        <f t="shared" si="68"/>
        <v>41023.208333333336</v>
      </c>
      <c r="T858" s="7">
        <f t="shared" si="69"/>
        <v>41040.208333333336</v>
      </c>
      <c r="U858">
        <f t="shared" si="65"/>
        <v>2012</v>
      </c>
    </row>
    <row r="859" spans="1:21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66"/>
        <v>139.86792452830187</v>
      </c>
      <c r="P859" s="13">
        <f t="shared" si="67"/>
        <v>32.946666666666665</v>
      </c>
      <c r="Q859" t="str" cm="1">
        <f t="array" ref="Q859:R859">_xlfn.TEXTSPLIT(N859,"/")</f>
        <v>film &amp; video</v>
      </c>
      <c r="R859" t="str">
        <v>shorts</v>
      </c>
      <c r="S859" s="6">
        <f t="shared" si="68"/>
        <v>40944.25</v>
      </c>
      <c r="T859" s="7">
        <f t="shared" si="69"/>
        <v>40967.25</v>
      </c>
      <c r="U859">
        <f t="shared" si="65"/>
        <v>2012</v>
      </c>
    </row>
    <row r="860" spans="1:21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66"/>
        <v>69.45</v>
      </c>
      <c r="P860" s="13">
        <f t="shared" si="67"/>
        <v>79.371428571428567</v>
      </c>
      <c r="Q860" t="str" cm="1">
        <f t="array" ref="Q860:R860">_xlfn.TEXTSPLIT(N860,"/")</f>
        <v>food</v>
      </c>
      <c r="R860" t="str">
        <v>food trucks</v>
      </c>
      <c r="S860" s="6">
        <f t="shared" si="68"/>
        <v>43211.208333333328</v>
      </c>
      <c r="T860" s="7">
        <f t="shared" si="69"/>
        <v>43218.208333333328</v>
      </c>
      <c r="U860">
        <f t="shared" si="65"/>
        <v>2018</v>
      </c>
    </row>
    <row r="861" spans="1:21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66"/>
        <v>35.534246575342465</v>
      </c>
      <c r="P861" s="13">
        <f t="shared" si="67"/>
        <v>41.174603174603178</v>
      </c>
      <c r="Q861" t="str" cm="1">
        <f t="array" ref="Q861:R861">_xlfn.TEXTSPLIT(N861,"/")</f>
        <v>theater</v>
      </c>
      <c r="R861" t="str">
        <v>plays</v>
      </c>
      <c r="S861" s="6">
        <f t="shared" si="68"/>
        <v>41334.25</v>
      </c>
      <c r="T861" s="7">
        <f t="shared" si="69"/>
        <v>41352.208333333336</v>
      </c>
      <c r="U861">
        <f t="shared" si="65"/>
        <v>2013</v>
      </c>
    </row>
    <row r="862" spans="1:21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66"/>
        <v>251.65</v>
      </c>
      <c r="P862" s="13">
        <f t="shared" si="67"/>
        <v>77.430769230769229</v>
      </c>
      <c r="Q862" t="str" cm="1">
        <f t="array" ref="Q862:R862">_xlfn.TEXTSPLIT(N862,"/")</f>
        <v>technology</v>
      </c>
      <c r="R862" t="str">
        <v>wearables</v>
      </c>
      <c r="S862" s="6">
        <f t="shared" si="68"/>
        <v>43515.25</v>
      </c>
      <c r="T862" s="7">
        <f t="shared" si="69"/>
        <v>43525.25</v>
      </c>
      <c r="U862">
        <f t="shared" si="65"/>
        <v>2019</v>
      </c>
    </row>
    <row r="863" spans="1:21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66"/>
        <v>105.87500000000001</v>
      </c>
      <c r="P863" s="13">
        <f t="shared" si="67"/>
        <v>57.159509202453989</v>
      </c>
      <c r="Q863" t="str" cm="1">
        <f t="array" ref="Q863:R863">_xlfn.TEXTSPLIT(N863,"/")</f>
        <v>theater</v>
      </c>
      <c r="R863" t="str">
        <v>plays</v>
      </c>
      <c r="S863" s="6">
        <f t="shared" si="68"/>
        <v>40258.208333333336</v>
      </c>
      <c r="T863" s="7">
        <f t="shared" si="69"/>
        <v>40266.208333333336</v>
      </c>
      <c r="U863">
        <f t="shared" si="65"/>
        <v>2010</v>
      </c>
    </row>
    <row r="864" spans="1:21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66"/>
        <v>187.42857142857144</v>
      </c>
      <c r="P864" s="13">
        <f t="shared" si="67"/>
        <v>77.17647058823529</v>
      </c>
      <c r="Q864" t="str" cm="1">
        <f t="array" ref="Q864:R864">_xlfn.TEXTSPLIT(N864,"/")</f>
        <v>theater</v>
      </c>
      <c r="R864" t="str">
        <v>plays</v>
      </c>
      <c r="S864" s="6">
        <f t="shared" si="68"/>
        <v>40756.208333333336</v>
      </c>
      <c r="T864" s="7">
        <f t="shared" si="69"/>
        <v>40760.208333333336</v>
      </c>
      <c r="U864">
        <f t="shared" si="65"/>
        <v>2011</v>
      </c>
    </row>
    <row r="865" spans="1:21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66"/>
        <v>386.78571428571428</v>
      </c>
      <c r="P865" s="13">
        <f t="shared" si="67"/>
        <v>24.953917050691246</v>
      </c>
      <c r="Q865" t="str" cm="1">
        <f t="array" ref="Q865:R865">_xlfn.TEXTSPLIT(N865,"/")</f>
        <v>film &amp; video</v>
      </c>
      <c r="R865" t="str">
        <v>television</v>
      </c>
      <c r="S865" s="6">
        <f t="shared" si="68"/>
        <v>42172.208333333328</v>
      </c>
      <c r="T865" s="7">
        <f t="shared" si="69"/>
        <v>42195.208333333328</v>
      </c>
      <c r="U865">
        <f t="shared" si="65"/>
        <v>2015</v>
      </c>
    </row>
    <row r="866" spans="1:21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66"/>
        <v>347.07142857142856</v>
      </c>
      <c r="P866" s="13">
        <f t="shared" si="67"/>
        <v>97.18</v>
      </c>
      <c r="Q866" t="str" cm="1">
        <f t="array" ref="Q866:R866">_xlfn.TEXTSPLIT(N866,"/")</f>
        <v>film &amp; video</v>
      </c>
      <c r="R866" t="str">
        <v>shorts</v>
      </c>
      <c r="S866" s="6">
        <f t="shared" si="68"/>
        <v>42601.208333333328</v>
      </c>
      <c r="T866" s="7">
        <f t="shared" si="69"/>
        <v>42606.208333333328</v>
      </c>
      <c r="U866">
        <f t="shared" si="65"/>
        <v>2016</v>
      </c>
    </row>
    <row r="867" spans="1:21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66"/>
        <v>185.82098765432099</v>
      </c>
      <c r="P867" s="13">
        <f t="shared" si="67"/>
        <v>46.000916870415651</v>
      </c>
      <c r="Q867" t="str" cm="1">
        <f t="array" ref="Q867:R867">_xlfn.TEXTSPLIT(N867,"/")</f>
        <v>theater</v>
      </c>
      <c r="R867" t="str">
        <v>plays</v>
      </c>
      <c r="S867" s="6">
        <f t="shared" si="68"/>
        <v>41897.208333333336</v>
      </c>
      <c r="T867" s="7">
        <f t="shared" si="69"/>
        <v>41906.208333333336</v>
      </c>
      <c r="U867">
        <f t="shared" si="65"/>
        <v>2014</v>
      </c>
    </row>
    <row r="868" spans="1:21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66"/>
        <v>43.241247264770237</v>
      </c>
      <c r="P868" s="13">
        <f t="shared" si="67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6">
        <f t="shared" si="68"/>
        <v>40671.208333333336</v>
      </c>
      <c r="T868" s="7">
        <f t="shared" si="69"/>
        <v>40672.208333333336</v>
      </c>
      <c r="U868">
        <f t="shared" si="65"/>
        <v>2011</v>
      </c>
    </row>
    <row r="869" spans="1:21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66"/>
        <v>162.4375</v>
      </c>
      <c r="P869" s="13">
        <f t="shared" si="67"/>
        <v>25.99</v>
      </c>
      <c r="Q869" t="str" cm="1">
        <f t="array" ref="Q869:R869">_xlfn.TEXTSPLIT(N869,"/")</f>
        <v>food</v>
      </c>
      <c r="R869" t="str">
        <v>food trucks</v>
      </c>
      <c r="S869" s="6">
        <f t="shared" si="68"/>
        <v>43382.208333333328</v>
      </c>
      <c r="T869" s="7">
        <f t="shared" si="69"/>
        <v>43388.208333333328</v>
      </c>
      <c r="U869">
        <f t="shared" si="65"/>
        <v>2018</v>
      </c>
    </row>
    <row r="870" spans="1:21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66"/>
        <v>184.84285714285716</v>
      </c>
      <c r="P870" s="13">
        <f t="shared" si="67"/>
        <v>102.69047619047619</v>
      </c>
      <c r="Q870" t="str" cm="1">
        <f t="array" ref="Q870:R870">_xlfn.TEXTSPLIT(N870,"/")</f>
        <v>theater</v>
      </c>
      <c r="R870" t="str">
        <v>plays</v>
      </c>
      <c r="S870" s="6">
        <f t="shared" si="68"/>
        <v>41559.208333333336</v>
      </c>
      <c r="T870" s="7">
        <f t="shared" si="69"/>
        <v>41570.208333333336</v>
      </c>
      <c r="U870">
        <f t="shared" si="65"/>
        <v>2013</v>
      </c>
    </row>
    <row r="871" spans="1:21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66"/>
        <v>23.703520691785052</v>
      </c>
      <c r="P871" s="13">
        <f t="shared" si="67"/>
        <v>72.958174904942965</v>
      </c>
      <c r="Q871" t="str" cm="1">
        <f t="array" ref="Q871:R871">_xlfn.TEXTSPLIT(N871,"/")</f>
        <v>film &amp; video</v>
      </c>
      <c r="R871" t="str">
        <v>drama</v>
      </c>
      <c r="S871" s="6">
        <f t="shared" si="68"/>
        <v>40350.208333333336</v>
      </c>
      <c r="T871" s="7">
        <f t="shared" si="69"/>
        <v>40364.208333333336</v>
      </c>
      <c r="U871">
        <f t="shared" si="65"/>
        <v>2010</v>
      </c>
    </row>
    <row r="872" spans="1:21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66"/>
        <v>89.870129870129873</v>
      </c>
      <c r="P872" s="13">
        <f t="shared" si="67"/>
        <v>57.190082644628099</v>
      </c>
      <c r="Q872" t="str" cm="1">
        <f t="array" ref="Q872:R872">_xlfn.TEXTSPLIT(N872,"/")</f>
        <v>theater</v>
      </c>
      <c r="R872" t="str">
        <v>plays</v>
      </c>
      <c r="S872" s="6">
        <f t="shared" si="68"/>
        <v>42240.208333333328</v>
      </c>
      <c r="T872" s="7">
        <f t="shared" si="69"/>
        <v>42265.208333333328</v>
      </c>
      <c r="U872">
        <f t="shared" si="65"/>
        <v>2015</v>
      </c>
    </row>
    <row r="873" spans="1:21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66"/>
        <v>272.6041958041958</v>
      </c>
      <c r="P873" s="13">
        <f t="shared" si="67"/>
        <v>84.013793103448279</v>
      </c>
      <c r="Q873" t="str" cm="1">
        <f t="array" ref="Q873:R873">_xlfn.TEXTSPLIT(N873,"/")</f>
        <v>theater</v>
      </c>
      <c r="R873" t="str">
        <v>plays</v>
      </c>
      <c r="S873" s="6">
        <f t="shared" si="68"/>
        <v>43040.208333333328</v>
      </c>
      <c r="T873" s="7">
        <f t="shared" si="69"/>
        <v>43058.25</v>
      </c>
      <c r="U873">
        <f t="shared" si="65"/>
        <v>2017</v>
      </c>
    </row>
    <row r="874" spans="1:21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66"/>
        <v>170.04255319148936</v>
      </c>
      <c r="P874" s="13">
        <f t="shared" si="67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6">
        <f t="shared" si="68"/>
        <v>43346.208333333328</v>
      </c>
      <c r="T874" s="7">
        <f t="shared" si="69"/>
        <v>43351.208333333328</v>
      </c>
      <c r="U874">
        <f t="shared" si="65"/>
        <v>2018</v>
      </c>
    </row>
    <row r="875" spans="1:21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66"/>
        <v>188.28503562945369</v>
      </c>
      <c r="P875" s="13">
        <f t="shared" si="67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6">
        <f t="shared" si="68"/>
        <v>41647.25</v>
      </c>
      <c r="T875" s="7">
        <f t="shared" si="69"/>
        <v>41652.25</v>
      </c>
      <c r="U875">
        <f t="shared" si="65"/>
        <v>2014</v>
      </c>
    </row>
    <row r="876" spans="1:21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66"/>
        <v>346.93532338308455</v>
      </c>
      <c r="P876" s="13">
        <f t="shared" si="67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6">
        <f t="shared" si="68"/>
        <v>40291.208333333336</v>
      </c>
      <c r="T876" s="7">
        <f t="shared" si="69"/>
        <v>40329.208333333336</v>
      </c>
      <c r="U876">
        <f t="shared" si="65"/>
        <v>2010</v>
      </c>
    </row>
    <row r="877" spans="1:21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66"/>
        <v>69.177215189873422</v>
      </c>
      <c r="P877" s="13">
        <f t="shared" si="67"/>
        <v>81.567164179104481</v>
      </c>
      <c r="Q877" t="str" cm="1">
        <f t="array" ref="Q877:R877">_xlfn.TEXTSPLIT(N877,"/")</f>
        <v>music</v>
      </c>
      <c r="R877" t="str">
        <v>rock</v>
      </c>
      <c r="S877" s="6">
        <f t="shared" si="68"/>
        <v>40556.25</v>
      </c>
      <c r="T877" s="7">
        <f t="shared" si="69"/>
        <v>40557.25</v>
      </c>
      <c r="U877">
        <f t="shared" si="65"/>
        <v>2011</v>
      </c>
    </row>
    <row r="878" spans="1:21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66"/>
        <v>25.433734939759034</v>
      </c>
      <c r="P878" s="13">
        <f t="shared" si="67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6">
        <f t="shared" si="68"/>
        <v>43624.208333333328</v>
      </c>
      <c r="T878" s="7">
        <f t="shared" si="69"/>
        <v>43648.208333333328</v>
      </c>
      <c r="U878">
        <f t="shared" si="65"/>
        <v>2019</v>
      </c>
    </row>
    <row r="879" spans="1:21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66"/>
        <v>77.400977995110026</v>
      </c>
      <c r="P879" s="13">
        <f t="shared" si="67"/>
        <v>103.033360455655</v>
      </c>
      <c r="Q879" t="str" cm="1">
        <f t="array" ref="Q879:R879">_xlfn.TEXTSPLIT(N879,"/")</f>
        <v>food</v>
      </c>
      <c r="R879" t="str">
        <v>food trucks</v>
      </c>
      <c r="S879" s="6">
        <f t="shared" si="68"/>
        <v>42577.208333333328</v>
      </c>
      <c r="T879" s="7">
        <f t="shared" si="69"/>
        <v>42578.208333333328</v>
      </c>
      <c r="U879">
        <f t="shared" si="65"/>
        <v>2016</v>
      </c>
    </row>
    <row r="880" spans="1:21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66"/>
        <v>37.481481481481481</v>
      </c>
      <c r="P880" s="13">
        <f t="shared" si="67"/>
        <v>84.333333333333329</v>
      </c>
      <c r="Q880" t="str" cm="1">
        <f t="array" ref="Q880:R880">_xlfn.TEXTSPLIT(N880,"/")</f>
        <v>music</v>
      </c>
      <c r="R880" t="str">
        <v>metal</v>
      </c>
      <c r="S880" s="6">
        <f t="shared" si="68"/>
        <v>43845.25</v>
      </c>
      <c r="T880" s="7">
        <f t="shared" si="69"/>
        <v>43869.25</v>
      </c>
      <c r="U880">
        <f t="shared" si="65"/>
        <v>2020</v>
      </c>
    </row>
    <row r="881" spans="1:21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66"/>
        <v>543.79999999999995</v>
      </c>
      <c r="P881" s="13">
        <f t="shared" si="67"/>
        <v>102.60377358490567</v>
      </c>
      <c r="Q881" t="str" cm="1">
        <f t="array" ref="Q881:R881">_xlfn.TEXTSPLIT(N881,"/")</f>
        <v>publishing</v>
      </c>
      <c r="R881" t="str">
        <v>nonfiction</v>
      </c>
      <c r="S881" s="6">
        <f t="shared" si="68"/>
        <v>42788.25</v>
      </c>
      <c r="T881" s="7">
        <f t="shared" si="69"/>
        <v>42797.25</v>
      </c>
      <c r="U881">
        <f t="shared" si="65"/>
        <v>2017</v>
      </c>
    </row>
    <row r="882" spans="1:21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66"/>
        <v>228.52189349112427</v>
      </c>
      <c r="P882" s="13">
        <f t="shared" si="67"/>
        <v>79.992129246064621</v>
      </c>
      <c r="Q882" t="str" cm="1">
        <f t="array" ref="Q882:R882">_xlfn.TEXTSPLIT(N882,"/")</f>
        <v>music</v>
      </c>
      <c r="R882" t="str">
        <v>electric music</v>
      </c>
      <c r="S882" s="6">
        <f t="shared" si="68"/>
        <v>43667.208333333328</v>
      </c>
      <c r="T882" s="7">
        <f t="shared" si="69"/>
        <v>43669.208333333328</v>
      </c>
      <c r="U882">
        <f t="shared" ref="U882:U945" si="70">YEAR(S882)</f>
        <v>2019</v>
      </c>
    </row>
    <row r="883" spans="1:21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66"/>
        <v>38.948339483394832</v>
      </c>
      <c r="P883" s="13">
        <f t="shared" si="67"/>
        <v>70.055309734513273</v>
      </c>
      <c r="Q883" t="str" cm="1">
        <f t="array" ref="Q883:R883">_xlfn.TEXTSPLIT(N883,"/")</f>
        <v>theater</v>
      </c>
      <c r="R883" t="str">
        <v>plays</v>
      </c>
      <c r="S883" s="6">
        <f t="shared" si="68"/>
        <v>42194.208333333328</v>
      </c>
      <c r="T883" s="7">
        <f t="shared" si="69"/>
        <v>42223.208333333328</v>
      </c>
      <c r="U883">
        <f t="shared" si="70"/>
        <v>2015</v>
      </c>
    </row>
    <row r="884" spans="1:21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66"/>
        <v>370</v>
      </c>
      <c r="P884" s="13">
        <f t="shared" si="67"/>
        <v>37</v>
      </c>
      <c r="Q884" t="str" cm="1">
        <f t="array" ref="Q884:R884">_xlfn.TEXTSPLIT(N884,"/")</f>
        <v>theater</v>
      </c>
      <c r="R884" t="str">
        <v>plays</v>
      </c>
      <c r="S884" s="6">
        <f t="shared" si="68"/>
        <v>42025.25</v>
      </c>
      <c r="T884" s="7">
        <f t="shared" si="69"/>
        <v>42029.25</v>
      </c>
      <c r="U884">
        <f t="shared" si="70"/>
        <v>2015</v>
      </c>
    </row>
    <row r="885" spans="1:21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66"/>
        <v>237.91176470588232</v>
      </c>
      <c r="P885" s="13">
        <f t="shared" si="67"/>
        <v>41.911917098445599</v>
      </c>
      <c r="Q885" t="str" cm="1">
        <f t="array" ref="Q885:R885">_xlfn.TEXTSPLIT(N885,"/")</f>
        <v>film &amp; video</v>
      </c>
      <c r="R885" t="str">
        <v>shorts</v>
      </c>
      <c r="S885" s="6">
        <f t="shared" si="68"/>
        <v>40323.208333333336</v>
      </c>
      <c r="T885" s="7">
        <f t="shared" si="69"/>
        <v>40359.208333333336</v>
      </c>
      <c r="U885">
        <f t="shared" si="70"/>
        <v>2010</v>
      </c>
    </row>
    <row r="886" spans="1:21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66"/>
        <v>64.036299765807954</v>
      </c>
      <c r="P886" s="13">
        <f t="shared" si="67"/>
        <v>57.992576882290564</v>
      </c>
      <c r="Q886" t="str" cm="1">
        <f t="array" ref="Q886:R886">_xlfn.TEXTSPLIT(N886,"/")</f>
        <v>theater</v>
      </c>
      <c r="R886" t="str">
        <v>plays</v>
      </c>
      <c r="S886" s="6">
        <f t="shared" si="68"/>
        <v>41763.208333333336</v>
      </c>
      <c r="T886" s="7">
        <f t="shared" si="69"/>
        <v>41765.208333333336</v>
      </c>
      <c r="U886">
        <f t="shared" si="70"/>
        <v>2014</v>
      </c>
    </row>
    <row r="887" spans="1:21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66"/>
        <v>118.27777777777777</v>
      </c>
      <c r="P887" s="13">
        <f t="shared" si="67"/>
        <v>40.942307692307693</v>
      </c>
      <c r="Q887" t="str" cm="1">
        <f t="array" ref="Q887:R887">_xlfn.TEXTSPLIT(N887,"/")</f>
        <v>theater</v>
      </c>
      <c r="R887" t="str">
        <v>plays</v>
      </c>
      <c r="S887" s="6">
        <f t="shared" si="68"/>
        <v>40335.208333333336</v>
      </c>
      <c r="T887" s="7">
        <f t="shared" si="69"/>
        <v>40373.208333333336</v>
      </c>
      <c r="U887">
        <f t="shared" si="70"/>
        <v>2010</v>
      </c>
    </row>
    <row r="888" spans="1:21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66"/>
        <v>84.824037184594957</v>
      </c>
      <c r="P888" s="13">
        <f t="shared" si="67"/>
        <v>69.9972602739726</v>
      </c>
      <c r="Q888" t="str" cm="1">
        <f t="array" ref="Q888:R888">_xlfn.TEXTSPLIT(N888,"/")</f>
        <v>music</v>
      </c>
      <c r="R888" t="str">
        <v>indie rock</v>
      </c>
      <c r="S888" s="6">
        <f t="shared" si="68"/>
        <v>40416.208333333336</v>
      </c>
      <c r="T888" s="7">
        <f t="shared" si="69"/>
        <v>40434.208333333336</v>
      </c>
      <c r="U888">
        <f t="shared" si="70"/>
        <v>2010</v>
      </c>
    </row>
    <row r="889" spans="1:21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66"/>
        <v>29.346153846153843</v>
      </c>
      <c r="P889" s="13">
        <f t="shared" si="67"/>
        <v>73.838709677419359</v>
      </c>
      <c r="Q889" t="str" cm="1">
        <f t="array" ref="Q889:R889">_xlfn.TEXTSPLIT(N889,"/")</f>
        <v>theater</v>
      </c>
      <c r="R889" t="str">
        <v>plays</v>
      </c>
      <c r="S889" s="6">
        <f t="shared" si="68"/>
        <v>42202.208333333328</v>
      </c>
      <c r="T889" s="7">
        <f t="shared" si="69"/>
        <v>42249.208333333328</v>
      </c>
      <c r="U889">
        <f t="shared" si="70"/>
        <v>2015</v>
      </c>
    </row>
    <row r="890" spans="1:21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66"/>
        <v>209.89655172413794</v>
      </c>
      <c r="P890" s="13">
        <f t="shared" si="67"/>
        <v>41.979310344827589</v>
      </c>
      <c r="Q890" t="str" cm="1">
        <f t="array" ref="Q890:R890">_xlfn.TEXTSPLIT(N890,"/")</f>
        <v>theater</v>
      </c>
      <c r="R890" t="str">
        <v>plays</v>
      </c>
      <c r="S890" s="6">
        <f t="shared" si="68"/>
        <v>42836.208333333328</v>
      </c>
      <c r="T890" s="7">
        <f t="shared" si="69"/>
        <v>42855.208333333328</v>
      </c>
      <c r="U890">
        <f t="shared" si="70"/>
        <v>2017</v>
      </c>
    </row>
    <row r="891" spans="1:21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66"/>
        <v>169.78571428571431</v>
      </c>
      <c r="P891" s="13">
        <f t="shared" si="67"/>
        <v>77.93442622950819</v>
      </c>
      <c r="Q891" t="str" cm="1">
        <f t="array" ref="Q891:R891">_xlfn.TEXTSPLIT(N891,"/")</f>
        <v>music</v>
      </c>
      <c r="R891" t="str">
        <v>electric music</v>
      </c>
      <c r="S891" s="6">
        <f t="shared" si="68"/>
        <v>41710.208333333336</v>
      </c>
      <c r="T891" s="7">
        <f t="shared" si="69"/>
        <v>41717.208333333336</v>
      </c>
      <c r="U891">
        <f t="shared" si="70"/>
        <v>2014</v>
      </c>
    </row>
    <row r="892" spans="1:21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66"/>
        <v>115.95907738095239</v>
      </c>
      <c r="P892" s="13">
        <f t="shared" si="67"/>
        <v>106.01972789115646</v>
      </c>
      <c r="Q892" t="str" cm="1">
        <f t="array" ref="Q892:R892">_xlfn.TEXTSPLIT(N892,"/")</f>
        <v>music</v>
      </c>
      <c r="R892" t="str">
        <v>indie rock</v>
      </c>
      <c r="S892" s="6">
        <f t="shared" si="68"/>
        <v>43640.208333333328</v>
      </c>
      <c r="T892" s="7">
        <f t="shared" si="69"/>
        <v>43641.208333333328</v>
      </c>
      <c r="U892">
        <f t="shared" si="70"/>
        <v>2019</v>
      </c>
    </row>
    <row r="893" spans="1:21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66"/>
        <v>258.59999999999997</v>
      </c>
      <c r="P893" s="13">
        <f t="shared" si="67"/>
        <v>47.018181818181816</v>
      </c>
      <c r="Q893" t="str" cm="1">
        <f t="array" ref="Q893:R893">_xlfn.TEXTSPLIT(N893,"/")</f>
        <v>film &amp; video</v>
      </c>
      <c r="R893" t="str">
        <v>documentary</v>
      </c>
      <c r="S893" s="6">
        <f t="shared" si="68"/>
        <v>40880.25</v>
      </c>
      <c r="T893" s="7">
        <f t="shared" si="69"/>
        <v>40924.25</v>
      </c>
      <c r="U893">
        <f t="shared" si="70"/>
        <v>2011</v>
      </c>
    </row>
    <row r="894" spans="1:21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66"/>
        <v>230.58333333333331</v>
      </c>
      <c r="P894" s="13">
        <f t="shared" si="67"/>
        <v>76.016483516483518</v>
      </c>
      <c r="Q894" t="str" cm="1">
        <f t="array" ref="Q894:R894">_xlfn.TEXTSPLIT(N894,"/")</f>
        <v>publishing</v>
      </c>
      <c r="R894" t="str">
        <v>translations</v>
      </c>
      <c r="S894" s="6">
        <f t="shared" si="68"/>
        <v>40319.208333333336</v>
      </c>
      <c r="T894" s="7">
        <f t="shared" si="69"/>
        <v>40360.208333333336</v>
      </c>
      <c r="U894">
        <f t="shared" si="70"/>
        <v>2010</v>
      </c>
    </row>
    <row r="895" spans="1:21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66"/>
        <v>128.21428571428572</v>
      </c>
      <c r="P895" s="13">
        <f t="shared" si="67"/>
        <v>54.120603015075375</v>
      </c>
      <c r="Q895" t="str" cm="1">
        <f t="array" ref="Q895:R895">_xlfn.TEXTSPLIT(N895,"/")</f>
        <v>film &amp; video</v>
      </c>
      <c r="R895" t="str">
        <v>documentary</v>
      </c>
      <c r="S895" s="6">
        <f t="shared" si="68"/>
        <v>42170.208333333328</v>
      </c>
      <c r="T895" s="7">
        <f t="shared" si="69"/>
        <v>42174.208333333328</v>
      </c>
      <c r="U895">
        <f t="shared" si="70"/>
        <v>2015</v>
      </c>
    </row>
    <row r="896" spans="1:21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66"/>
        <v>188.70588235294116</v>
      </c>
      <c r="P896" s="13">
        <f t="shared" si="67"/>
        <v>57.285714285714285</v>
      </c>
      <c r="Q896" t="str" cm="1">
        <f t="array" ref="Q896:R896">_xlfn.TEXTSPLIT(N896,"/")</f>
        <v>film &amp; video</v>
      </c>
      <c r="R896" t="str">
        <v>television</v>
      </c>
      <c r="S896" s="6">
        <f t="shared" si="68"/>
        <v>41466.208333333336</v>
      </c>
      <c r="T896" s="7">
        <f t="shared" si="69"/>
        <v>41496.208333333336</v>
      </c>
      <c r="U896">
        <f t="shared" si="70"/>
        <v>2013</v>
      </c>
    </row>
    <row r="897" spans="1:21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66"/>
        <v>6.9511889862327907</v>
      </c>
      <c r="P897" s="13">
        <f t="shared" si="67"/>
        <v>103.81308411214954</v>
      </c>
      <c r="Q897" t="str" cm="1">
        <f t="array" ref="Q897:R897">_xlfn.TEXTSPLIT(N897,"/")</f>
        <v>theater</v>
      </c>
      <c r="R897" t="str">
        <v>plays</v>
      </c>
      <c r="S897" s="6">
        <f t="shared" si="68"/>
        <v>43134.25</v>
      </c>
      <c r="T897" s="7">
        <f t="shared" si="69"/>
        <v>43143.25</v>
      </c>
      <c r="U897">
        <f t="shared" si="70"/>
        <v>2018</v>
      </c>
    </row>
    <row r="898" spans="1:21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66"/>
        <v>774.43434343434342</v>
      </c>
      <c r="P898" s="13">
        <f t="shared" si="67"/>
        <v>105.02602739726028</v>
      </c>
      <c r="Q898" t="str" cm="1">
        <f t="array" ref="Q898:R898">_xlfn.TEXTSPLIT(N898,"/")</f>
        <v>food</v>
      </c>
      <c r="R898" t="str">
        <v>food trucks</v>
      </c>
      <c r="S898" s="6">
        <f t="shared" si="68"/>
        <v>40738.208333333336</v>
      </c>
      <c r="T898" s="7">
        <f t="shared" si="69"/>
        <v>40741.208333333336</v>
      </c>
      <c r="U898">
        <f t="shared" si="70"/>
        <v>2011</v>
      </c>
    </row>
    <row r="899" spans="1:21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71">(E899/D899)*100</f>
        <v>27.693181818181817</v>
      </c>
      <c r="P899" s="13">
        <f t="shared" ref="P899:P962" si="72">E899/G899</f>
        <v>90.259259259259252</v>
      </c>
      <c r="Q899" t="str" cm="1">
        <f t="array" ref="Q899:R899">_xlfn.TEXTSPLIT(N899,"/")</f>
        <v>theater</v>
      </c>
      <c r="R899" t="str">
        <v>plays</v>
      </c>
      <c r="S899" s="6">
        <f t="shared" ref="S899:S962" si="73">(((J899/60)/60)/24)+DATE(1970,1,1)</f>
        <v>43583.208333333328</v>
      </c>
      <c r="T899" s="7">
        <f t="shared" ref="T899:T962" si="74">(((K899/60)/60)/24)+DATE(1970,1,1)</f>
        <v>43585.208333333328</v>
      </c>
      <c r="U899">
        <f t="shared" si="70"/>
        <v>2019</v>
      </c>
    </row>
    <row r="900" spans="1:21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71"/>
        <v>52.479620323841424</v>
      </c>
      <c r="P900" s="13">
        <f t="shared" si="72"/>
        <v>76.978705978705975</v>
      </c>
      <c r="Q900" t="str" cm="1">
        <f t="array" ref="Q900:R900">_xlfn.TEXTSPLIT(N900,"/")</f>
        <v>film &amp; video</v>
      </c>
      <c r="R900" t="str">
        <v>documentary</v>
      </c>
      <c r="S900" s="6">
        <f t="shared" si="73"/>
        <v>43815.25</v>
      </c>
      <c r="T900" s="7">
        <f t="shared" si="74"/>
        <v>43821.25</v>
      </c>
      <c r="U900">
        <f t="shared" si="70"/>
        <v>2019</v>
      </c>
    </row>
    <row r="901" spans="1:21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71"/>
        <v>407.09677419354841</v>
      </c>
      <c r="P901" s="13">
        <f t="shared" si="72"/>
        <v>102.60162601626017</v>
      </c>
      <c r="Q901" t="str" cm="1">
        <f t="array" ref="Q901:R901">_xlfn.TEXTSPLIT(N901,"/")</f>
        <v>music</v>
      </c>
      <c r="R901" t="str">
        <v>jazz</v>
      </c>
      <c r="S901" s="6">
        <f t="shared" si="73"/>
        <v>41554.208333333336</v>
      </c>
      <c r="T901" s="7">
        <f t="shared" si="74"/>
        <v>41572.208333333336</v>
      </c>
      <c r="U901">
        <f t="shared" si="70"/>
        <v>2013</v>
      </c>
    </row>
    <row r="902" spans="1:21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71"/>
        <v>2</v>
      </c>
      <c r="P902" s="13">
        <f t="shared" si="72"/>
        <v>2</v>
      </c>
      <c r="Q902" t="str" cm="1">
        <f t="array" ref="Q902:R902">_xlfn.TEXTSPLIT(N902,"/")</f>
        <v>technology</v>
      </c>
      <c r="R902" t="str">
        <v>web</v>
      </c>
      <c r="S902" s="6">
        <f t="shared" si="73"/>
        <v>41901.208333333336</v>
      </c>
      <c r="T902" s="7">
        <f t="shared" si="74"/>
        <v>41902.208333333336</v>
      </c>
      <c r="U902">
        <f t="shared" si="70"/>
        <v>2014</v>
      </c>
    </row>
    <row r="903" spans="1:21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71"/>
        <v>156.17857142857144</v>
      </c>
      <c r="P903" s="13">
        <f t="shared" si="72"/>
        <v>55.0062893081761</v>
      </c>
      <c r="Q903" t="str" cm="1">
        <f t="array" ref="Q903:R903">_xlfn.TEXTSPLIT(N903,"/")</f>
        <v>music</v>
      </c>
      <c r="R903" t="str">
        <v>rock</v>
      </c>
      <c r="S903" s="6">
        <f t="shared" si="73"/>
        <v>43298.208333333328</v>
      </c>
      <c r="T903" s="7">
        <f t="shared" si="74"/>
        <v>43331.208333333328</v>
      </c>
      <c r="U903">
        <f t="shared" si="70"/>
        <v>2018</v>
      </c>
    </row>
    <row r="904" spans="1:21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71"/>
        <v>252.42857142857144</v>
      </c>
      <c r="P904" s="13">
        <f t="shared" si="72"/>
        <v>32.127272727272725</v>
      </c>
      <c r="Q904" t="str" cm="1">
        <f t="array" ref="Q904:R904">_xlfn.TEXTSPLIT(N904,"/")</f>
        <v>technology</v>
      </c>
      <c r="R904" t="str">
        <v>web</v>
      </c>
      <c r="S904" s="6">
        <f t="shared" si="73"/>
        <v>42399.25</v>
      </c>
      <c r="T904" s="7">
        <f t="shared" si="74"/>
        <v>42441.25</v>
      </c>
      <c r="U904">
        <f t="shared" si="70"/>
        <v>2016</v>
      </c>
    </row>
    <row r="905" spans="1:21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71"/>
        <v>1.729268292682927</v>
      </c>
      <c r="P905" s="13">
        <f t="shared" si="72"/>
        <v>50.642857142857146</v>
      </c>
      <c r="Q905" t="str" cm="1">
        <f t="array" ref="Q905:R905">_xlfn.TEXTSPLIT(N905,"/")</f>
        <v>publishing</v>
      </c>
      <c r="R905" t="str">
        <v>nonfiction</v>
      </c>
      <c r="S905" s="6">
        <f t="shared" si="73"/>
        <v>41034.208333333336</v>
      </c>
      <c r="T905" s="7">
        <f t="shared" si="74"/>
        <v>41049.208333333336</v>
      </c>
      <c r="U905">
        <f t="shared" si="70"/>
        <v>2012</v>
      </c>
    </row>
    <row r="906" spans="1:21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71"/>
        <v>12.230769230769232</v>
      </c>
      <c r="P906" s="13">
        <f t="shared" si="72"/>
        <v>49.6875</v>
      </c>
      <c r="Q906" t="str" cm="1">
        <f t="array" ref="Q906:R906">_xlfn.TEXTSPLIT(N906,"/")</f>
        <v>publishing</v>
      </c>
      <c r="R906" t="str">
        <v>radio &amp; podcasts</v>
      </c>
      <c r="S906" s="6">
        <f t="shared" si="73"/>
        <v>41186.208333333336</v>
      </c>
      <c r="T906" s="7">
        <f t="shared" si="74"/>
        <v>41190.208333333336</v>
      </c>
      <c r="U906">
        <f t="shared" si="70"/>
        <v>2012</v>
      </c>
    </row>
    <row r="907" spans="1:21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71"/>
        <v>163.98734177215189</v>
      </c>
      <c r="P907" s="13">
        <f t="shared" si="72"/>
        <v>54.894067796610166</v>
      </c>
      <c r="Q907" t="str" cm="1">
        <f t="array" ref="Q907:R907">_xlfn.TEXTSPLIT(N907,"/")</f>
        <v>theater</v>
      </c>
      <c r="R907" t="str">
        <v>plays</v>
      </c>
      <c r="S907" s="6">
        <f t="shared" si="73"/>
        <v>41536.208333333336</v>
      </c>
      <c r="T907" s="7">
        <f t="shared" si="74"/>
        <v>41539.208333333336</v>
      </c>
      <c r="U907">
        <f t="shared" si="70"/>
        <v>2013</v>
      </c>
    </row>
    <row r="908" spans="1:21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71"/>
        <v>162.98181818181817</v>
      </c>
      <c r="P908" s="13">
        <f t="shared" si="72"/>
        <v>46.931937172774866</v>
      </c>
      <c r="Q908" t="str" cm="1">
        <f t="array" ref="Q908:R908">_xlfn.TEXTSPLIT(N908,"/")</f>
        <v>film &amp; video</v>
      </c>
      <c r="R908" t="str">
        <v>documentary</v>
      </c>
      <c r="S908" s="6">
        <f t="shared" si="73"/>
        <v>42868.208333333328</v>
      </c>
      <c r="T908" s="7">
        <f t="shared" si="74"/>
        <v>42904.208333333328</v>
      </c>
      <c r="U908">
        <f t="shared" si="70"/>
        <v>2017</v>
      </c>
    </row>
    <row r="909" spans="1:21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71"/>
        <v>20.252747252747252</v>
      </c>
      <c r="P909" s="13">
        <f t="shared" si="72"/>
        <v>44.951219512195124</v>
      </c>
      <c r="Q909" t="str" cm="1">
        <f t="array" ref="Q909:R909">_xlfn.TEXTSPLIT(N909,"/")</f>
        <v>theater</v>
      </c>
      <c r="R909" t="str">
        <v>plays</v>
      </c>
      <c r="S909" s="6">
        <f t="shared" si="73"/>
        <v>40660.208333333336</v>
      </c>
      <c r="T909" s="7">
        <f t="shared" si="74"/>
        <v>40667.208333333336</v>
      </c>
      <c r="U909">
        <f t="shared" si="70"/>
        <v>2011</v>
      </c>
    </row>
    <row r="910" spans="1:21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71"/>
        <v>319.24083769633506</v>
      </c>
      <c r="P910" s="13">
        <f t="shared" si="72"/>
        <v>30.99898322318251</v>
      </c>
      <c r="Q910" t="str" cm="1">
        <f t="array" ref="Q910:R910">_xlfn.TEXTSPLIT(N910,"/")</f>
        <v>games</v>
      </c>
      <c r="R910" t="str">
        <v>video games</v>
      </c>
      <c r="S910" s="6">
        <f t="shared" si="73"/>
        <v>41031.208333333336</v>
      </c>
      <c r="T910" s="7">
        <f t="shared" si="74"/>
        <v>41042.208333333336</v>
      </c>
      <c r="U910">
        <f t="shared" si="70"/>
        <v>2012</v>
      </c>
    </row>
    <row r="911" spans="1:21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71"/>
        <v>478.94444444444446</v>
      </c>
      <c r="P911" s="13">
        <f t="shared" si="72"/>
        <v>107.7625</v>
      </c>
      <c r="Q911" t="str" cm="1">
        <f t="array" ref="Q911:R911">_xlfn.TEXTSPLIT(N911,"/")</f>
        <v>theater</v>
      </c>
      <c r="R911" t="str">
        <v>plays</v>
      </c>
      <c r="S911" s="6">
        <f t="shared" si="73"/>
        <v>43255.208333333328</v>
      </c>
      <c r="T911" s="7">
        <f t="shared" si="74"/>
        <v>43282.208333333328</v>
      </c>
      <c r="U911">
        <f t="shared" si="70"/>
        <v>2018</v>
      </c>
    </row>
    <row r="912" spans="1:21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71"/>
        <v>19.556634304207122</v>
      </c>
      <c r="P912" s="13">
        <f t="shared" si="72"/>
        <v>102.07770270270271</v>
      </c>
      <c r="Q912" t="str" cm="1">
        <f t="array" ref="Q912:R912">_xlfn.TEXTSPLIT(N912,"/")</f>
        <v>theater</v>
      </c>
      <c r="R912" t="str">
        <v>plays</v>
      </c>
      <c r="S912" s="6">
        <f t="shared" si="73"/>
        <v>42026.25</v>
      </c>
      <c r="T912" s="7">
        <f t="shared" si="74"/>
        <v>42027.25</v>
      </c>
      <c r="U912">
        <f t="shared" si="70"/>
        <v>2015</v>
      </c>
    </row>
    <row r="913" spans="1:21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71"/>
        <v>198.94827586206895</v>
      </c>
      <c r="P913" s="13">
        <f t="shared" si="72"/>
        <v>24.976190476190474</v>
      </c>
      <c r="Q913" t="str" cm="1">
        <f t="array" ref="Q913:R913">_xlfn.TEXTSPLIT(N913,"/")</f>
        <v>technology</v>
      </c>
      <c r="R913" t="str">
        <v>web</v>
      </c>
      <c r="S913" s="6">
        <f t="shared" si="73"/>
        <v>43717.208333333328</v>
      </c>
      <c r="T913" s="7">
        <f t="shared" si="74"/>
        <v>43719.208333333328</v>
      </c>
      <c r="U913">
        <f t="shared" si="70"/>
        <v>2019</v>
      </c>
    </row>
    <row r="914" spans="1:21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71"/>
        <v>795</v>
      </c>
      <c r="P914" s="13">
        <f t="shared" si="72"/>
        <v>79.944134078212286</v>
      </c>
      <c r="Q914" t="str" cm="1">
        <f t="array" ref="Q914:R914">_xlfn.TEXTSPLIT(N914,"/")</f>
        <v>film &amp; video</v>
      </c>
      <c r="R914" t="str">
        <v>drama</v>
      </c>
      <c r="S914" s="6">
        <f t="shared" si="73"/>
        <v>41157.208333333336</v>
      </c>
      <c r="T914" s="7">
        <f t="shared" si="74"/>
        <v>41170.208333333336</v>
      </c>
      <c r="U914">
        <f t="shared" si="70"/>
        <v>2012</v>
      </c>
    </row>
    <row r="915" spans="1:21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71"/>
        <v>50.621082621082621</v>
      </c>
      <c r="P915" s="13">
        <f t="shared" si="72"/>
        <v>67.946462715105156</v>
      </c>
      <c r="Q915" t="str" cm="1">
        <f t="array" ref="Q915:R915">_xlfn.TEXTSPLIT(N915,"/")</f>
        <v>film &amp; video</v>
      </c>
      <c r="R915" t="str">
        <v>drama</v>
      </c>
      <c r="S915" s="6">
        <f t="shared" si="73"/>
        <v>43597.208333333328</v>
      </c>
      <c r="T915" s="7">
        <f t="shared" si="74"/>
        <v>43610.208333333328</v>
      </c>
      <c r="U915">
        <f t="shared" si="70"/>
        <v>2019</v>
      </c>
    </row>
    <row r="916" spans="1:21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71"/>
        <v>57.4375</v>
      </c>
      <c r="P916" s="13">
        <f t="shared" si="72"/>
        <v>26.070921985815602</v>
      </c>
      <c r="Q916" t="str" cm="1">
        <f t="array" ref="Q916:R916">_xlfn.TEXTSPLIT(N916,"/")</f>
        <v>theater</v>
      </c>
      <c r="R916" t="str">
        <v>plays</v>
      </c>
      <c r="S916" s="6">
        <f t="shared" si="73"/>
        <v>41490.208333333336</v>
      </c>
      <c r="T916" s="7">
        <f t="shared" si="74"/>
        <v>41502.208333333336</v>
      </c>
      <c r="U916">
        <f t="shared" si="70"/>
        <v>2013</v>
      </c>
    </row>
    <row r="917" spans="1:21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71"/>
        <v>155.62827640984909</v>
      </c>
      <c r="P917" s="13">
        <f t="shared" si="72"/>
        <v>105.0032154340836</v>
      </c>
      <c r="Q917" t="str" cm="1">
        <f t="array" ref="Q917:R917">_xlfn.TEXTSPLIT(N917,"/")</f>
        <v>film &amp; video</v>
      </c>
      <c r="R917" t="str">
        <v>television</v>
      </c>
      <c r="S917" s="6">
        <f t="shared" si="73"/>
        <v>42976.208333333328</v>
      </c>
      <c r="T917" s="7">
        <f t="shared" si="74"/>
        <v>42985.208333333328</v>
      </c>
      <c r="U917">
        <f t="shared" si="70"/>
        <v>2017</v>
      </c>
    </row>
    <row r="918" spans="1:21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71"/>
        <v>36.297297297297298</v>
      </c>
      <c r="P918" s="13">
        <f t="shared" si="72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6">
        <f t="shared" si="73"/>
        <v>41991.25</v>
      </c>
      <c r="T918" s="7">
        <f t="shared" si="74"/>
        <v>42000.25</v>
      </c>
      <c r="U918">
        <f t="shared" si="70"/>
        <v>2014</v>
      </c>
    </row>
    <row r="919" spans="1:21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71"/>
        <v>58.25</v>
      </c>
      <c r="P919" s="13">
        <f t="shared" si="72"/>
        <v>77.666666666666671</v>
      </c>
      <c r="Q919" t="str" cm="1">
        <f t="array" ref="Q919:R919">_xlfn.TEXTSPLIT(N919,"/")</f>
        <v>film &amp; video</v>
      </c>
      <c r="R919" t="str">
        <v>shorts</v>
      </c>
      <c r="S919" s="6">
        <f t="shared" si="73"/>
        <v>40722.208333333336</v>
      </c>
      <c r="T919" s="7">
        <f t="shared" si="74"/>
        <v>40746.208333333336</v>
      </c>
      <c r="U919">
        <f t="shared" si="70"/>
        <v>2011</v>
      </c>
    </row>
    <row r="920" spans="1:21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71"/>
        <v>237.39473684210526</v>
      </c>
      <c r="P920" s="13">
        <f t="shared" si="72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6">
        <f t="shared" si="73"/>
        <v>41117.208333333336</v>
      </c>
      <c r="T920" s="7">
        <f t="shared" si="74"/>
        <v>41128.208333333336</v>
      </c>
      <c r="U920">
        <f t="shared" si="70"/>
        <v>2012</v>
      </c>
    </row>
    <row r="921" spans="1:21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71"/>
        <v>58.75</v>
      </c>
      <c r="P921" s="13">
        <f t="shared" si="72"/>
        <v>92.955555555555549</v>
      </c>
      <c r="Q921" t="str" cm="1">
        <f t="array" ref="Q921:R921">_xlfn.TEXTSPLIT(N921,"/")</f>
        <v>theater</v>
      </c>
      <c r="R921" t="str">
        <v>plays</v>
      </c>
      <c r="S921" s="6">
        <f t="shared" si="73"/>
        <v>43022.208333333328</v>
      </c>
      <c r="T921" s="7">
        <f t="shared" si="74"/>
        <v>43054.25</v>
      </c>
      <c r="U921">
        <f t="shared" si="70"/>
        <v>2017</v>
      </c>
    </row>
    <row r="922" spans="1:21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71"/>
        <v>182.56603773584905</v>
      </c>
      <c r="P922" s="13">
        <f t="shared" si="72"/>
        <v>37.945098039215686</v>
      </c>
      <c r="Q922" t="str" cm="1">
        <f t="array" ref="Q922:R922">_xlfn.TEXTSPLIT(N922,"/")</f>
        <v>film &amp; video</v>
      </c>
      <c r="R922" t="str">
        <v>animation</v>
      </c>
      <c r="S922" s="6">
        <f t="shared" si="73"/>
        <v>43503.25</v>
      </c>
      <c r="T922" s="7">
        <f t="shared" si="74"/>
        <v>43523.25</v>
      </c>
      <c r="U922">
        <f t="shared" si="70"/>
        <v>2019</v>
      </c>
    </row>
    <row r="923" spans="1:21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71"/>
        <v>0.75436408977556113</v>
      </c>
      <c r="P923" s="13">
        <f t="shared" si="72"/>
        <v>31.842105263157894</v>
      </c>
      <c r="Q923" t="str" cm="1">
        <f t="array" ref="Q923:R923">_xlfn.TEXTSPLIT(N923,"/")</f>
        <v>technology</v>
      </c>
      <c r="R923" t="str">
        <v>web</v>
      </c>
      <c r="S923" s="6">
        <f t="shared" si="73"/>
        <v>40951.25</v>
      </c>
      <c r="T923" s="7">
        <f t="shared" si="74"/>
        <v>40965.25</v>
      </c>
      <c r="U923">
        <f t="shared" si="70"/>
        <v>2012</v>
      </c>
    </row>
    <row r="924" spans="1:21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71"/>
        <v>175.95330739299609</v>
      </c>
      <c r="P924" s="13">
        <f t="shared" si="72"/>
        <v>40</v>
      </c>
      <c r="Q924" t="str" cm="1">
        <f t="array" ref="Q924:R924">_xlfn.TEXTSPLIT(N924,"/")</f>
        <v>music</v>
      </c>
      <c r="R924" t="str">
        <v>world music</v>
      </c>
      <c r="S924" s="6">
        <f t="shared" si="73"/>
        <v>43443.25</v>
      </c>
      <c r="T924" s="7">
        <f t="shared" si="74"/>
        <v>43452.25</v>
      </c>
      <c r="U924">
        <f t="shared" si="70"/>
        <v>2018</v>
      </c>
    </row>
    <row r="925" spans="1:21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71"/>
        <v>237.88235294117646</v>
      </c>
      <c r="P925" s="13">
        <f t="shared" si="72"/>
        <v>101.1</v>
      </c>
      <c r="Q925" t="str" cm="1">
        <f t="array" ref="Q925:R925">_xlfn.TEXTSPLIT(N925,"/")</f>
        <v>theater</v>
      </c>
      <c r="R925" t="str">
        <v>plays</v>
      </c>
      <c r="S925" s="6">
        <f t="shared" si="73"/>
        <v>40373.208333333336</v>
      </c>
      <c r="T925" s="7">
        <f t="shared" si="74"/>
        <v>40374.208333333336</v>
      </c>
      <c r="U925">
        <f t="shared" si="70"/>
        <v>2010</v>
      </c>
    </row>
    <row r="926" spans="1:21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71"/>
        <v>488.05076142131981</v>
      </c>
      <c r="P926" s="13">
        <f t="shared" si="72"/>
        <v>84.006989951944078</v>
      </c>
      <c r="Q926" t="str" cm="1">
        <f t="array" ref="Q926:R926">_xlfn.TEXTSPLIT(N926,"/")</f>
        <v>theater</v>
      </c>
      <c r="R926" t="str">
        <v>plays</v>
      </c>
      <c r="S926" s="6">
        <f t="shared" si="73"/>
        <v>43769.208333333328</v>
      </c>
      <c r="T926" s="7">
        <f t="shared" si="74"/>
        <v>43780.25</v>
      </c>
      <c r="U926">
        <f t="shared" si="70"/>
        <v>2019</v>
      </c>
    </row>
    <row r="927" spans="1:21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71"/>
        <v>224.06666666666669</v>
      </c>
      <c r="P927" s="13">
        <f t="shared" si="72"/>
        <v>103.41538461538461</v>
      </c>
      <c r="Q927" t="str" cm="1">
        <f t="array" ref="Q927:R927">_xlfn.TEXTSPLIT(N927,"/")</f>
        <v>theater</v>
      </c>
      <c r="R927" t="str">
        <v>plays</v>
      </c>
      <c r="S927" s="6">
        <f t="shared" si="73"/>
        <v>43000.208333333328</v>
      </c>
      <c r="T927" s="7">
        <f t="shared" si="74"/>
        <v>43012.208333333328</v>
      </c>
      <c r="U927">
        <f t="shared" si="70"/>
        <v>2017</v>
      </c>
    </row>
    <row r="928" spans="1:21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71"/>
        <v>18.126436781609197</v>
      </c>
      <c r="P928" s="13">
        <f t="shared" si="72"/>
        <v>105.13333333333334</v>
      </c>
      <c r="Q928" t="str" cm="1">
        <f t="array" ref="Q928:R928">_xlfn.TEXTSPLIT(N928,"/")</f>
        <v>food</v>
      </c>
      <c r="R928" t="str">
        <v>food trucks</v>
      </c>
      <c r="S928" s="6">
        <f t="shared" si="73"/>
        <v>42502.208333333328</v>
      </c>
      <c r="T928" s="7">
        <f t="shared" si="74"/>
        <v>42506.208333333328</v>
      </c>
      <c r="U928">
        <f t="shared" si="70"/>
        <v>2016</v>
      </c>
    </row>
    <row r="929" spans="1:21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71"/>
        <v>45.847222222222221</v>
      </c>
      <c r="P929" s="13">
        <f t="shared" si="72"/>
        <v>89.21621621621621</v>
      </c>
      <c r="Q929" t="str" cm="1">
        <f t="array" ref="Q929:R929">_xlfn.TEXTSPLIT(N929,"/")</f>
        <v>theater</v>
      </c>
      <c r="R929" t="str">
        <v>plays</v>
      </c>
      <c r="S929" s="6">
        <f t="shared" si="73"/>
        <v>41102.208333333336</v>
      </c>
      <c r="T929" s="7">
        <f t="shared" si="74"/>
        <v>41131.208333333336</v>
      </c>
      <c r="U929">
        <f t="shared" si="70"/>
        <v>2012</v>
      </c>
    </row>
    <row r="930" spans="1:21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71"/>
        <v>117.31541218637993</v>
      </c>
      <c r="P930" s="13">
        <f t="shared" si="72"/>
        <v>51.995234312946785</v>
      </c>
      <c r="Q930" t="str" cm="1">
        <f t="array" ref="Q930:R930">_xlfn.TEXTSPLIT(N930,"/")</f>
        <v>technology</v>
      </c>
      <c r="R930" t="str">
        <v>web</v>
      </c>
      <c r="S930" s="6">
        <f t="shared" si="73"/>
        <v>41637.25</v>
      </c>
      <c r="T930" s="7">
        <f t="shared" si="74"/>
        <v>41646.25</v>
      </c>
      <c r="U930">
        <f t="shared" si="70"/>
        <v>2013</v>
      </c>
    </row>
    <row r="931" spans="1:21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71"/>
        <v>217.30909090909088</v>
      </c>
      <c r="P931" s="13">
        <f t="shared" si="72"/>
        <v>64.956521739130437</v>
      </c>
      <c r="Q931" t="str" cm="1">
        <f t="array" ref="Q931:R931">_xlfn.TEXTSPLIT(N931,"/")</f>
        <v>theater</v>
      </c>
      <c r="R931" t="str">
        <v>plays</v>
      </c>
      <c r="S931" s="6">
        <f t="shared" si="73"/>
        <v>42858.208333333328</v>
      </c>
      <c r="T931" s="7">
        <f t="shared" si="74"/>
        <v>42872.208333333328</v>
      </c>
      <c r="U931">
        <f t="shared" si="70"/>
        <v>2017</v>
      </c>
    </row>
    <row r="932" spans="1:21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71"/>
        <v>112.28571428571428</v>
      </c>
      <c r="P932" s="13">
        <f t="shared" si="72"/>
        <v>46.235294117647058</v>
      </c>
      <c r="Q932" t="str" cm="1">
        <f t="array" ref="Q932:R932">_xlfn.TEXTSPLIT(N932,"/")</f>
        <v>theater</v>
      </c>
      <c r="R932" t="str">
        <v>plays</v>
      </c>
      <c r="S932" s="6">
        <f t="shared" si="73"/>
        <v>42060.25</v>
      </c>
      <c r="T932" s="7">
        <f t="shared" si="74"/>
        <v>42067.25</v>
      </c>
      <c r="U932">
        <f t="shared" si="70"/>
        <v>2015</v>
      </c>
    </row>
    <row r="933" spans="1:21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71"/>
        <v>72.51898734177216</v>
      </c>
      <c r="P933" s="13">
        <f t="shared" si="72"/>
        <v>51.151785714285715</v>
      </c>
      <c r="Q933" t="str" cm="1">
        <f t="array" ref="Q933:R933">_xlfn.TEXTSPLIT(N933,"/")</f>
        <v>theater</v>
      </c>
      <c r="R933" t="str">
        <v>plays</v>
      </c>
      <c r="S933" s="6">
        <f t="shared" si="73"/>
        <v>41818.208333333336</v>
      </c>
      <c r="T933" s="7">
        <f t="shared" si="74"/>
        <v>41820.208333333336</v>
      </c>
      <c r="U933">
        <f t="shared" si="70"/>
        <v>2014</v>
      </c>
    </row>
    <row r="934" spans="1:21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71"/>
        <v>212.30434782608697</v>
      </c>
      <c r="P934" s="13">
        <f t="shared" si="72"/>
        <v>33.909722222222221</v>
      </c>
      <c r="Q934" t="str" cm="1">
        <f t="array" ref="Q934:R934">_xlfn.TEXTSPLIT(N934,"/")</f>
        <v>music</v>
      </c>
      <c r="R934" t="str">
        <v>rock</v>
      </c>
      <c r="S934" s="6">
        <f t="shared" si="73"/>
        <v>41709.208333333336</v>
      </c>
      <c r="T934" s="7">
        <f t="shared" si="74"/>
        <v>41712.208333333336</v>
      </c>
      <c r="U934">
        <f t="shared" si="70"/>
        <v>2014</v>
      </c>
    </row>
    <row r="935" spans="1:21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71"/>
        <v>239.74657534246577</v>
      </c>
      <c r="P935" s="13">
        <f t="shared" si="72"/>
        <v>92.016298633017882</v>
      </c>
      <c r="Q935" t="str" cm="1">
        <f t="array" ref="Q935:R935">_xlfn.TEXTSPLIT(N935,"/")</f>
        <v>theater</v>
      </c>
      <c r="R935" t="str">
        <v>plays</v>
      </c>
      <c r="S935" s="6">
        <f t="shared" si="73"/>
        <v>41372.208333333336</v>
      </c>
      <c r="T935" s="7">
        <f t="shared" si="74"/>
        <v>41385.208333333336</v>
      </c>
      <c r="U935">
        <f t="shared" si="70"/>
        <v>2013</v>
      </c>
    </row>
    <row r="936" spans="1:21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71"/>
        <v>181.93548387096774</v>
      </c>
      <c r="P936" s="13">
        <f t="shared" si="72"/>
        <v>107.42857142857143</v>
      </c>
      <c r="Q936" t="str" cm="1">
        <f t="array" ref="Q936:R936">_xlfn.TEXTSPLIT(N936,"/")</f>
        <v>theater</v>
      </c>
      <c r="R936" t="str">
        <v>plays</v>
      </c>
      <c r="S936" s="6">
        <f t="shared" si="73"/>
        <v>42422.25</v>
      </c>
      <c r="T936" s="7">
        <f t="shared" si="74"/>
        <v>42428.25</v>
      </c>
      <c r="U936">
        <f t="shared" si="70"/>
        <v>2016</v>
      </c>
    </row>
    <row r="937" spans="1:21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71"/>
        <v>164.13114754098362</v>
      </c>
      <c r="P937" s="13">
        <f t="shared" si="72"/>
        <v>75.848484848484844</v>
      </c>
      <c r="Q937" t="str" cm="1">
        <f t="array" ref="Q937:R937">_xlfn.TEXTSPLIT(N937,"/")</f>
        <v>theater</v>
      </c>
      <c r="R937" t="str">
        <v>plays</v>
      </c>
      <c r="S937" s="6">
        <f t="shared" si="73"/>
        <v>42209.208333333328</v>
      </c>
      <c r="T937" s="7">
        <f t="shared" si="74"/>
        <v>42216.208333333328</v>
      </c>
      <c r="U937">
        <f t="shared" si="70"/>
        <v>2015</v>
      </c>
    </row>
    <row r="938" spans="1:21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71"/>
        <v>1.6375968992248062</v>
      </c>
      <c r="P938" s="13">
        <f t="shared" si="72"/>
        <v>80.476190476190482</v>
      </c>
      <c r="Q938" t="str" cm="1">
        <f t="array" ref="Q938:R938">_xlfn.TEXTSPLIT(N938,"/")</f>
        <v>theater</v>
      </c>
      <c r="R938" t="str">
        <v>plays</v>
      </c>
      <c r="S938" s="6">
        <f t="shared" si="73"/>
        <v>43668.208333333328</v>
      </c>
      <c r="T938" s="7">
        <f t="shared" si="74"/>
        <v>43671.208333333328</v>
      </c>
      <c r="U938">
        <f t="shared" si="70"/>
        <v>2019</v>
      </c>
    </row>
    <row r="939" spans="1:21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71"/>
        <v>49.64385964912281</v>
      </c>
      <c r="P939" s="13">
        <f t="shared" si="72"/>
        <v>86.978483606557376</v>
      </c>
      <c r="Q939" t="str" cm="1">
        <f t="array" ref="Q939:R939">_xlfn.TEXTSPLIT(N939,"/")</f>
        <v>film &amp; video</v>
      </c>
      <c r="R939" t="str">
        <v>documentary</v>
      </c>
      <c r="S939" s="6">
        <f t="shared" si="73"/>
        <v>42334.25</v>
      </c>
      <c r="T939" s="7">
        <f t="shared" si="74"/>
        <v>42343.25</v>
      </c>
      <c r="U939">
        <f t="shared" si="70"/>
        <v>2015</v>
      </c>
    </row>
    <row r="940" spans="1:21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71"/>
        <v>109.70652173913042</v>
      </c>
      <c r="P940" s="13">
        <f t="shared" si="72"/>
        <v>105.13541666666667</v>
      </c>
      <c r="Q940" t="str" cm="1">
        <f t="array" ref="Q940:R940">_xlfn.TEXTSPLIT(N940,"/")</f>
        <v>publishing</v>
      </c>
      <c r="R940" t="str">
        <v>fiction</v>
      </c>
      <c r="S940" s="6">
        <f t="shared" si="73"/>
        <v>43263.208333333328</v>
      </c>
      <c r="T940" s="7">
        <f t="shared" si="74"/>
        <v>43299.208333333328</v>
      </c>
      <c r="U940">
        <f t="shared" si="70"/>
        <v>2018</v>
      </c>
    </row>
    <row r="941" spans="1:21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71"/>
        <v>49.217948717948715</v>
      </c>
      <c r="P941" s="13">
        <f t="shared" si="72"/>
        <v>57.298507462686565</v>
      </c>
      <c r="Q941" t="str" cm="1">
        <f t="array" ref="Q941:R941">_xlfn.TEXTSPLIT(N941,"/")</f>
        <v>games</v>
      </c>
      <c r="R941" t="str">
        <v>video games</v>
      </c>
      <c r="S941" s="6">
        <f t="shared" si="73"/>
        <v>40670.208333333336</v>
      </c>
      <c r="T941" s="7">
        <f t="shared" si="74"/>
        <v>40687.208333333336</v>
      </c>
      <c r="U941">
        <f t="shared" si="70"/>
        <v>2011</v>
      </c>
    </row>
    <row r="942" spans="1:21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71"/>
        <v>62.232323232323225</v>
      </c>
      <c r="P942" s="13">
        <f t="shared" si="72"/>
        <v>93.348484848484844</v>
      </c>
      <c r="Q942" t="str" cm="1">
        <f t="array" ref="Q942:R942">_xlfn.TEXTSPLIT(N942,"/")</f>
        <v>technology</v>
      </c>
      <c r="R942" t="str">
        <v>web</v>
      </c>
      <c r="S942" s="6">
        <f t="shared" si="73"/>
        <v>41244.25</v>
      </c>
      <c r="T942" s="7">
        <f t="shared" si="74"/>
        <v>41266.25</v>
      </c>
      <c r="U942">
        <f t="shared" si="70"/>
        <v>2012</v>
      </c>
    </row>
    <row r="943" spans="1:21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71"/>
        <v>13.05813953488372</v>
      </c>
      <c r="P943" s="13">
        <f t="shared" si="72"/>
        <v>71.987179487179489</v>
      </c>
      <c r="Q943" t="str" cm="1">
        <f t="array" ref="Q943:R943">_xlfn.TEXTSPLIT(N943,"/")</f>
        <v>theater</v>
      </c>
      <c r="R943" t="str">
        <v>plays</v>
      </c>
      <c r="S943" s="6">
        <f t="shared" si="73"/>
        <v>40552.25</v>
      </c>
      <c r="T943" s="7">
        <f t="shared" si="74"/>
        <v>40587.25</v>
      </c>
      <c r="U943">
        <f t="shared" si="70"/>
        <v>2011</v>
      </c>
    </row>
    <row r="944" spans="1:21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71"/>
        <v>64.635416666666671</v>
      </c>
      <c r="P944" s="13">
        <f t="shared" si="72"/>
        <v>92.611940298507463</v>
      </c>
      <c r="Q944" t="str" cm="1">
        <f t="array" ref="Q944:R944">_xlfn.TEXTSPLIT(N944,"/")</f>
        <v>theater</v>
      </c>
      <c r="R944" t="str">
        <v>plays</v>
      </c>
      <c r="S944" s="6">
        <f t="shared" si="73"/>
        <v>40568.25</v>
      </c>
      <c r="T944" s="7">
        <f t="shared" si="74"/>
        <v>40571.25</v>
      </c>
      <c r="U944">
        <f t="shared" si="70"/>
        <v>2011</v>
      </c>
    </row>
    <row r="945" spans="1:21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71"/>
        <v>159.58666666666667</v>
      </c>
      <c r="P945" s="13">
        <f t="shared" si="72"/>
        <v>104.99122807017544</v>
      </c>
      <c r="Q945" t="str" cm="1">
        <f t="array" ref="Q945:R945">_xlfn.TEXTSPLIT(N945,"/")</f>
        <v>food</v>
      </c>
      <c r="R945" t="str">
        <v>food trucks</v>
      </c>
      <c r="S945" s="6">
        <f t="shared" si="73"/>
        <v>41906.208333333336</v>
      </c>
      <c r="T945" s="7">
        <f t="shared" si="74"/>
        <v>41941.208333333336</v>
      </c>
      <c r="U945">
        <f t="shared" si="70"/>
        <v>2014</v>
      </c>
    </row>
    <row r="946" spans="1:21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71"/>
        <v>81.42</v>
      </c>
      <c r="P946" s="13">
        <f t="shared" si="72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6">
        <f t="shared" si="73"/>
        <v>42776.25</v>
      </c>
      <c r="T946" s="7">
        <f t="shared" si="74"/>
        <v>42795.25</v>
      </c>
      <c r="U946">
        <f t="shared" ref="U946:U1001" si="75">YEAR(S946)</f>
        <v>2017</v>
      </c>
    </row>
    <row r="947" spans="1:21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71"/>
        <v>32.444767441860463</v>
      </c>
      <c r="P947" s="13">
        <f t="shared" si="72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6">
        <f t="shared" si="73"/>
        <v>41004.208333333336</v>
      </c>
      <c r="T947" s="7">
        <f t="shared" si="74"/>
        <v>41019.208333333336</v>
      </c>
      <c r="U947">
        <f t="shared" si="75"/>
        <v>2012</v>
      </c>
    </row>
    <row r="948" spans="1:21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71"/>
        <v>9.9141184124918666</v>
      </c>
      <c r="P948" s="13">
        <f t="shared" si="72"/>
        <v>84.187845303867405</v>
      </c>
      <c r="Q948" t="str" cm="1">
        <f t="array" ref="Q948:R948">_xlfn.TEXTSPLIT(N948,"/")</f>
        <v>theater</v>
      </c>
      <c r="R948" t="str">
        <v>plays</v>
      </c>
      <c r="S948" s="6">
        <f t="shared" si="73"/>
        <v>40710.208333333336</v>
      </c>
      <c r="T948" s="7">
        <f t="shared" si="74"/>
        <v>40712.208333333336</v>
      </c>
      <c r="U948">
        <f t="shared" si="75"/>
        <v>2011</v>
      </c>
    </row>
    <row r="949" spans="1:21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71"/>
        <v>26.694444444444443</v>
      </c>
      <c r="P949" s="13">
        <f t="shared" si="72"/>
        <v>73.92307692307692</v>
      </c>
      <c r="Q949" t="str" cm="1">
        <f t="array" ref="Q949:R949">_xlfn.TEXTSPLIT(N949,"/")</f>
        <v>theater</v>
      </c>
      <c r="R949" t="str">
        <v>plays</v>
      </c>
      <c r="S949" s="6">
        <f t="shared" si="73"/>
        <v>41908.208333333336</v>
      </c>
      <c r="T949" s="7">
        <f t="shared" si="74"/>
        <v>41915.208333333336</v>
      </c>
      <c r="U949">
        <f t="shared" si="75"/>
        <v>2014</v>
      </c>
    </row>
    <row r="950" spans="1:21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71"/>
        <v>62.957446808510639</v>
      </c>
      <c r="P950" s="13">
        <f t="shared" si="72"/>
        <v>36.987499999999997</v>
      </c>
      <c r="Q950" t="str" cm="1">
        <f t="array" ref="Q950:R950">_xlfn.TEXTSPLIT(N950,"/")</f>
        <v>film &amp; video</v>
      </c>
      <c r="R950" t="str">
        <v>documentary</v>
      </c>
      <c r="S950" s="6">
        <f t="shared" si="73"/>
        <v>41985.25</v>
      </c>
      <c r="T950" s="7">
        <f t="shared" si="74"/>
        <v>41995.25</v>
      </c>
      <c r="U950">
        <f t="shared" si="75"/>
        <v>2014</v>
      </c>
    </row>
    <row r="951" spans="1:21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71"/>
        <v>161.35593220338984</v>
      </c>
      <c r="P951" s="13">
        <f t="shared" si="72"/>
        <v>46.896551724137929</v>
      </c>
      <c r="Q951" t="str" cm="1">
        <f t="array" ref="Q951:R951">_xlfn.TEXTSPLIT(N951,"/")</f>
        <v>technology</v>
      </c>
      <c r="R951" t="str">
        <v>web</v>
      </c>
      <c r="S951" s="6">
        <f t="shared" si="73"/>
        <v>42112.208333333328</v>
      </c>
      <c r="T951" s="7">
        <f t="shared" si="74"/>
        <v>42131.208333333328</v>
      </c>
      <c r="U951">
        <f t="shared" si="75"/>
        <v>2015</v>
      </c>
    </row>
    <row r="952" spans="1:21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71"/>
        <v>5</v>
      </c>
      <c r="P952" s="13">
        <f t="shared" si="72"/>
        <v>5</v>
      </c>
      <c r="Q952" t="str" cm="1">
        <f t="array" ref="Q952:R952">_xlfn.TEXTSPLIT(N952,"/")</f>
        <v>theater</v>
      </c>
      <c r="R952" t="str">
        <v>plays</v>
      </c>
      <c r="S952" s="6">
        <f t="shared" si="73"/>
        <v>43571.208333333328</v>
      </c>
      <c r="T952" s="7">
        <f t="shared" si="74"/>
        <v>43576.208333333328</v>
      </c>
      <c r="U952">
        <f t="shared" si="75"/>
        <v>2019</v>
      </c>
    </row>
    <row r="953" spans="1:21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71"/>
        <v>1096.9379310344827</v>
      </c>
      <c r="P953" s="13">
        <f t="shared" si="72"/>
        <v>102.02437459910199</v>
      </c>
      <c r="Q953" t="str" cm="1">
        <f t="array" ref="Q953:R953">_xlfn.TEXTSPLIT(N953,"/")</f>
        <v>music</v>
      </c>
      <c r="R953" t="str">
        <v>rock</v>
      </c>
      <c r="S953" s="6">
        <f t="shared" si="73"/>
        <v>42730.25</v>
      </c>
      <c r="T953" s="7">
        <f t="shared" si="74"/>
        <v>42731.25</v>
      </c>
      <c r="U953">
        <f t="shared" si="75"/>
        <v>2016</v>
      </c>
    </row>
    <row r="954" spans="1:21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71"/>
        <v>70.094158075601371</v>
      </c>
      <c r="P954" s="13">
        <f t="shared" si="72"/>
        <v>45.007502206531335</v>
      </c>
      <c r="Q954" t="str" cm="1">
        <f t="array" ref="Q954:R954">_xlfn.TEXTSPLIT(N954,"/")</f>
        <v>film &amp; video</v>
      </c>
      <c r="R954" t="str">
        <v>documentary</v>
      </c>
      <c r="S954" s="6">
        <f t="shared" si="73"/>
        <v>42591.208333333328</v>
      </c>
      <c r="T954" s="7">
        <f t="shared" si="74"/>
        <v>42605.208333333328</v>
      </c>
      <c r="U954">
        <f t="shared" si="75"/>
        <v>2016</v>
      </c>
    </row>
    <row r="955" spans="1:21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71"/>
        <v>60</v>
      </c>
      <c r="P955" s="13">
        <f t="shared" si="72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6">
        <f t="shared" si="73"/>
        <v>42358.25</v>
      </c>
      <c r="T955" s="7">
        <f t="shared" si="74"/>
        <v>42394.25</v>
      </c>
      <c r="U955">
        <f t="shared" si="75"/>
        <v>2015</v>
      </c>
    </row>
    <row r="956" spans="1:21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71"/>
        <v>367.0985915492958</v>
      </c>
      <c r="P956" s="13">
        <f t="shared" si="72"/>
        <v>101.02325581395348</v>
      </c>
      <c r="Q956" t="str" cm="1">
        <f t="array" ref="Q956:R956">_xlfn.TEXTSPLIT(N956,"/")</f>
        <v>technology</v>
      </c>
      <c r="R956" t="str">
        <v>web</v>
      </c>
      <c r="S956" s="6">
        <f t="shared" si="73"/>
        <v>41174.208333333336</v>
      </c>
      <c r="T956" s="7">
        <f t="shared" si="74"/>
        <v>41198.208333333336</v>
      </c>
      <c r="U956">
        <f t="shared" si="75"/>
        <v>2012</v>
      </c>
    </row>
    <row r="957" spans="1:21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71"/>
        <v>1109</v>
      </c>
      <c r="P957" s="13">
        <f t="shared" si="72"/>
        <v>97.037499999999994</v>
      </c>
      <c r="Q957" t="str" cm="1">
        <f t="array" ref="Q957:R957">_xlfn.TEXTSPLIT(N957,"/")</f>
        <v>theater</v>
      </c>
      <c r="R957" t="str">
        <v>plays</v>
      </c>
      <c r="S957" s="6">
        <f t="shared" si="73"/>
        <v>41238.25</v>
      </c>
      <c r="T957" s="7">
        <f t="shared" si="74"/>
        <v>41240.25</v>
      </c>
      <c r="U957">
        <f t="shared" si="75"/>
        <v>2012</v>
      </c>
    </row>
    <row r="958" spans="1:21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71"/>
        <v>19.028784648187631</v>
      </c>
      <c r="P958" s="13">
        <f t="shared" si="72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6">
        <f t="shared" si="73"/>
        <v>42360.25</v>
      </c>
      <c r="T958" s="7">
        <f t="shared" si="74"/>
        <v>42364.25</v>
      </c>
      <c r="U958">
        <f t="shared" si="75"/>
        <v>2015</v>
      </c>
    </row>
    <row r="959" spans="1:21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71"/>
        <v>126.87755102040816</v>
      </c>
      <c r="P959" s="13">
        <f t="shared" si="72"/>
        <v>94.916030534351151</v>
      </c>
      <c r="Q959" t="str" cm="1">
        <f t="array" ref="Q959:R959">_xlfn.TEXTSPLIT(N959,"/")</f>
        <v>theater</v>
      </c>
      <c r="R959" t="str">
        <v>plays</v>
      </c>
      <c r="S959" s="6">
        <f t="shared" si="73"/>
        <v>40955.25</v>
      </c>
      <c r="T959" s="7">
        <f t="shared" si="74"/>
        <v>40958.25</v>
      </c>
      <c r="U959">
        <f t="shared" si="75"/>
        <v>2012</v>
      </c>
    </row>
    <row r="960" spans="1:21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71"/>
        <v>734.63636363636363</v>
      </c>
      <c r="P960" s="13">
        <f t="shared" si="72"/>
        <v>72.151785714285708</v>
      </c>
      <c r="Q960" t="str" cm="1">
        <f t="array" ref="Q960:R960">_xlfn.TEXTSPLIT(N960,"/")</f>
        <v>film &amp; video</v>
      </c>
      <c r="R960" t="str">
        <v>animation</v>
      </c>
      <c r="S960" s="6">
        <f t="shared" si="73"/>
        <v>40350.208333333336</v>
      </c>
      <c r="T960" s="7">
        <f t="shared" si="74"/>
        <v>40372.208333333336</v>
      </c>
      <c r="U960">
        <f t="shared" si="75"/>
        <v>2010</v>
      </c>
    </row>
    <row r="961" spans="1:21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71"/>
        <v>4.5731034482758623</v>
      </c>
      <c r="P961" s="13">
        <f t="shared" si="72"/>
        <v>51.007692307692309</v>
      </c>
      <c r="Q961" t="str" cm="1">
        <f t="array" ref="Q961:R961">_xlfn.TEXTSPLIT(N961,"/")</f>
        <v>publishing</v>
      </c>
      <c r="R961" t="str">
        <v>translations</v>
      </c>
      <c r="S961" s="6">
        <f t="shared" si="73"/>
        <v>40357.208333333336</v>
      </c>
      <c r="T961" s="7">
        <f t="shared" si="74"/>
        <v>40385.208333333336</v>
      </c>
      <c r="U961">
        <f t="shared" si="75"/>
        <v>2010</v>
      </c>
    </row>
    <row r="962" spans="1:21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71"/>
        <v>85.054545454545448</v>
      </c>
      <c r="P962" s="13">
        <f t="shared" si="72"/>
        <v>85.054545454545448</v>
      </c>
      <c r="Q962" t="str" cm="1">
        <f t="array" ref="Q962:R962">_xlfn.TEXTSPLIT(N962,"/")</f>
        <v>technology</v>
      </c>
      <c r="R962" t="str">
        <v>web</v>
      </c>
      <c r="S962" s="6">
        <f t="shared" si="73"/>
        <v>42408.25</v>
      </c>
      <c r="T962" s="7">
        <f t="shared" si="74"/>
        <v>42445.208333333328</v>
      </c>
      <c r="U962">
        <f t="shared" si="75"/>
        <v>2016</v>
      </c>
    </row>
    <row r="963" spans="1:21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76">(E963/D963)*100</f>
        <v>119.29824561403508</v>
      </c>
      <c r="P963" s="13">
        <f t="shared" ref="P963:P1001" si="77">E963/G963</f>
        <v>43.87096774193548</v>
      </c>
      <c r="Q963" t="str" cm="1">
        <f t="array" ref="Q963:R963">_xlfn.TEXTSPLIT(N963,"/")</f>
        <v>publishing</v>
      </c>
      <c r="R963" t="str">
        <v>translations</v>
      </c>
      <c r="S963" s="6">
        <f t="shared" ref="S963:S1001" si="78">(((J963/60)/60)/24)+DATE(1970,1,1)</f>
        <v>40591.25</v>
      </c>
      <c r="T963" s="7">
        <f t="shared" ref="T963:T1001" si="79">(((K963/60)/60)/24)+DATE(1970,1,1)</f>
        <v>40595.25</v>
      </c>
      <c r="U963">
        <f t="shared" si="75"/>
        <v>2011</v>
      </c>
    </row>
    <row r="964" spans="1:21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76"/>
        <v>296.02777777777777</v>
      </c>
      <c r="P964" s="13">
        <f t="shared" si="77"/>
        <v>40.063909774436091</v>
      </c>
      <c r="Q964" t="str" cm="1">
        <f t="array" ref="Q964:R964">_xlfn.TEXTSPLIT(N964,"/")</f>
        <v>food</v>
      </c>
      <c r="R964" t="str">
        <v>food trucks</v>
      </c>
      <c r="S964" s="6">
        <f t="shared" si="78"/>
        <v>41592.25</v>
      </c>
      <c r="T964" s="7">
        <f t="shared" si="79"/>
        <v>41613.25</v>
      </c>
      <c r="U964">
        <f t="shared" si="75"/>
        <v>2013</v>
      </c>
    </row>
    <row r="965" spans="1:21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76"/>
        <v>84.694915254237287</v>
      </c>
      <c r="P965" s="13">
        <f t="shared" si="77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6">
        <f t="shared" si="78"/>
        <v>40607.25</v>
      </c>
      <c r="T965" s="7">
        <f t="shared" si="79"/>
        <v>40613.25</v>
      </c>
      <c r="U965">
        <f t="shared" si="75"/>
        <v>2011</v>
      </c>
    </row>
    <row r="966" spans="1:21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76"/>
        <v>355.7837837837838</v>
      </c>
      <c r="P966" s="13">
        <f t="shared" si="77"/>
        <v>84.92903225806451</v>
      </c>
      <c r="Q966" t="str" cm="1">
        <f t="array" ref="Q966:R966">_xlfn.TEXTSPLIT(N966,"/")</f>
        <v>theater</v>
      </c>
      <c r="R966" t="str">
        <v>plays</v>
      </c>
      <c r="S966" s="6">
        <f t="shared" si="78"/>
        <v>42135.208333333328</v>
      </c>
      <c r="T966" s="7">
        <f t="shared" si="79"/>
        <v>42140.208333333328</v>
      </c>
      <c r="U966">
        <f t="shared" si="75"/>
        <v>2015</v>
      </c>
    </row>
    <row r="967" spans="1:21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76"/>
        <v>386.40909090909093</v>
      </c>
      <c r="P967" s="13">
        <f t="shared" si="77"/>
        <v>41.067632850241544</v>
      </c>
      <c r="Q967" t="str" cm="1">
        <f t="array" ref="Q967:R967">_xlfn.TEXTSPLIT(N967,"/")</f>
        <v>music</v>
      </c>
      <c r="R967" t="str">
        <v>rock</v>
      </c>
      <c r="S967" s="6">
        <f t="shared" si="78"/>
        <v>40203.25</v>
      </c>
      <c r="T967" s="7">
        <f t="shared" si="79"/>
        <v>40243.25</v>
      </c>
      <c r="U967">
        <f t="shared" si="75"/>
        <v>2010</v>
      </c>
    </row>
    <row r="968" spans="1:21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76"/>
        <v>792.23529411764707</v>
      </c>
      <c r="P968" s="13">
        <f t="shared" si="77"/>
        <v>54.971428571428568</v>
      </c>
      <c r="Q968" t="str" cm="1">
        <f t="array" ref="Q968:R968">_xlfn.TEXTSPLIT(N968,"/")</f>
        <v>theater</v>
      </c>
      <c r="R968" t="str">
        <v>plays</v>
      </c>
      <c r="S968" s="6">
        <f t="shared" si="78"/>
        <v>42901.208333333328</v>
      </c>
      <c r="T968" s="7">
        <f t="shared" si="79"/>
        <v>42903.208333333328</v>
      </c>
      <c r="U968">
        <f t="shared" si="75"/>
        <v>2017</v>
      </c>
    </row>
    <row r="969" spans="1:21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76"/>
        <v>137.03393665158373</v>
      </c>
      <c r="P969" s="13">
        <f t="shared" si="77"/>
        <v>77.010807374443743</v>
      </c>
      <c r="Q969" t="str" cm="1">
        <f t="array" ref="Q969:R969">_xlfn.TEXTSPLIT(N969,"/")</f>
        <v>music</v>
      </c>
      <c r="R969" t="str">
        <v>world music</v>
      </c>
      <c r="S969" s="6">
        <f t="shared" si="78"/>
        <v>41005.208333333336</v>
      </c>
      <c r="T969" s="7">
        <f t="shared" si="79"/>
        <v>41042.208333333336</v>
      </c>
      <c r="U969">
        <f t="shared" si="75"/>
        <v>2012</v>
      </c>
    </row>
    <row r="970" spans="1:21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76"/>
        <v>338.20833333333337</v>
      </c>
      <c r="P970" s="13">
        <f t="shared" si="77"/>
        <v>71.201754385964918</v>
      </c>
      <c r="Q970" t="str" cm="1">
        <f t="array" ref="Q970:R970">_xlfn.TEXTSPLIT(N970,"/")</f>
        <v>food</v>
      </c>
      <c r="R970" t="str">
        <v>food trucks</v>
      </c>
      <c r="S970" s="6">
        <f t="shared" si="78"/>
        <v>40544.25</v>
      </c>
      <c r="T970" s="7">
        <f t="shared" si="79"/>
        <v>40559.25</v>
      </c>
      <c r="U970">
        <f t="shared" si="75"/>
        <v>2011</v>
      </c>
    </row>
    <row r="971" spans="1:21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76"/>
        <v>108.22784810126582</v>
      </c>
      <c r="P971" s="13">
        <f t="shared" si="77"/>
        <v>91.935483870967744</v>
      </c>
      <c r="Q971" t="str" cm="1">
        <f t="array" ref="Q971:R971">_xlfn.TEXTSPLIT(N971,"/")</f>
        <v>theater</v>
      </c>
      <c r="R971" t="str">
        <v>plays</v>
      </c>
      <c r="S971" s="6">
        <f t="shared" si="78"/>
        <v>43821.25</v>
      </c>
      <c r="T971" s="7">
        <f t="shared" si="79"/>
        <v>43828.25</v>
      </c>
      <c r="U971">
        <f t="shared" si="75"/>
        <v>2019</v>
      </c>
    </row>
    <row r="972" spans="1:21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76"/>
        <v>60.757639620653315</v>
      </c>
      <c r="P972" s="13">
        <f t="shared" si="77"/>
        <v>97.069023569023571</v>
      </c>
      <c r="Q972" t="str" cm="1">
        <f t="array" ref="Q972:R972">_xlfn.TEXTSPLIT(N972,"/")</f>
        <v>theater</v>
      </c>
      <c r="R972" t="str">
        <v>plays</v>
      </c>
      <c r="S972" s="6">
        <f t="shared" si="78"/>
        <v>40672.208333333336</v>
      </c>
      <c r="T972" s="7">
        <f t="shared" si="79"/>
        <v>40673.208333333336</v>
      </c>
      <c r="U972">
        <f t="shared" si="75"/>
        <v>2011</v>
      </c>
    </row>
    <row r="973" spans="1:21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76"/>
        <v>27.725490196078432</v>
      </c>
      <c r="P973" s="13">
        <f t="shared" si="77"/>
        <v>58.916666666666664</v>
      </c>
      <c r="Q973" t="str" cm="1">
        <f t="array" ref="Q973:R973">_xlfn.TEXTSPLIT(N973,"/")</f>
        <v>film &amp; video</v>
      </c>
      <c r="R973" t="str">
        <v>television</v>
      </c>
      <c r="S973" s="6">
        <f t="shared" si="78"/>
        <v>41555.208333333336</v>
      </c>
      <c r="T973" s="7">
        <f t="shared" si="79"/>
        <v>41561.208333333336</v>
      </c>
      <c r="U973">
        <f t="shared" si="75"/>
        <v>2013</v>
      </c>
    </row>
    <row r="974" spans="1:21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76"/>
        <v>228.3934426229508</v>
      </c>
      <c r="P974" s="13">
        <f t="shared" si="77"/>
        <v>58.015466983938133</v>
      </c>
      <c r="Q974" t="str" cm="1">
        <f t="array" ref="Q974:R974">_xlfn.TEXTSPLIT(N974,"/")</f>
        <v>technology</v>
      </c>
      <c r="R974" t="str">
        <v>web</v>
      </c>
      <c r="S974" s="6">
        <f t="shared" si="78"/>
        <v>41792.208333333336</v>
      </c>
      <c r="T974" s="7">
        <f t="shared" si="79"/>
        <v>41801.208333333336</v>
      </c>
      <c r="U974">
        <f t="shared" si="75"/>
        <v>2014</v>
      </c>
    </row>
    <row r="975" spans="1:21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76"/>
        <v>21.615194054500414</v>
      </c>
      <c r="P975" s="13">
        <f t="shared" si="77"/>
        <v>103.87301587301587</v>
      </c>
      <c r="Q975" t="str" cm="1">
        <f t="array" ref="Q975:R975">_xlfn.TEXTSPLIT(N975,"/")</f>
        <v>theater</v>
      </c>
      <c r="R975" t="str">
        <v>plays</v>
      </c>
      <c r="S975" s="6">
        <f t="shared" si="78"/>
        <v>40522.25</v>
      </c>
      <c r="T975" s="7">
        <f t="shared" si="79"/>
        <v>40524.25</v>
      </c>
      <c r="U975">
        <f t="shared" si="75"/>
        <v>2010</v>
      </c>
    </row>
    <row r="976" spans="1:21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76"/>
        <v>373.875</v>
      </c>
      <c r="P976" s="13">
        <f t="shared" si="77"/>
        <v>93.46875</v>
      </c>
      <c r="Q976" t="str" cm="1">
        <f t="array" ref="Q976:R976">_xlfn.TEXTSPLIT(N976,"/")</f>
        <v>music</v>
      </c>
      <c r="R976" t="str">
        <v>indie rock</v>
      </c>
      <c r="S976" s="6">
        <f t="shared" si="78"/>
        <v>41412.208333333336</v>
      </c>
      <c r="T976" s="7">
        <f t="shared" si="79"/>
        <v>41413.208333333336</v>
      </c>
      <c r="U976">
        <f t="shared" si="75"/>
        <v>2013</v>
      </c>
    </row>
    <row r="977" spans="1:21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76"/>
        <v>154.92592592592592</v>
      </c>
      <c r="P977" s="13">
        <f t="shared" si="77"/>
        <v>61.970370370370368</v>
      </c>
      <c r="Q977" t="str" cm="1">
        <f t="array" ref="Q977:R977">_xlfn.TEXTSPLIT(N977,"/")</f>
        <v>theater</v>
      </c>
      <c r="R977" t="str">
        <v>plays</v>
      </c>
      <c r="S977" s="6">
        <f t="shared" si="78"/>
        <v>42337.25</v>
      </c>
      <c r="T977" s="7">
        <f t="shared" si="79"/>
        <v>42376.25</v>
      </c>
      <c r="U977">
        <f t="shared" si="75"/>
        <v>2015</v>
      </c>
    </row>
    <row r="978" spans="1:21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76"/>
        <v>322.14999999999998</v>
      </c>
      <c r="P978" s="13">
        <f t="shared" si="77"/>
        <v>92.042857142857144</v>
      </c>
      <c r="Q978" t="str" cm="1">
        <f t="array" ref="Q978:R978">_xlfn.TEXTSPLIT(N978,"/")</f>
        <v>theater</v>
      </c>
      <c r="R978" t="str">
        <v>plays</v>
      </c>
      <c r="S978" s="6">
        <f t="shared" si="78"/>
        <v>40571.25</v>
      </c>
      <c r="T978" s="7">
        <f t="shared" si="79"/>
        <v>40577.25</v>
      </c>
      <c r="U978">
        <f t="shared" si="75"/>
        <v>2011</v>
      </c>
    </row>
    <row r="979" spans="1:21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76"/>
        <v>73.957142857142856</v>
      </c>
      <c r="P979" s="13">
        <f t="shared" si="77"/>
        <v>77.268656716417908</v>
      </c>
      <c r="Q979" t="str" cm="1">
        <f t="array" ref="Q979:R979">_xlfn.TEXTSPLIT(N979,"/")</f>
        <v>food</v>
      </c>
      <c r="R979" t="str">
        <v>food trucks</v>
      </c>
      <c r="S979" s="6">
        <f t="shared" si="78"/>
        <v>43138.25</v>
      </c>
      <c r="T979" s="7">
        <f t="shared" si="79"/>
        <v>43170.25</v>
      </c>
      <c r="U979">
        <f t="shared" si="75"/>
        <v>2018</v>
      </c>
    </row>
    <row r="980" spans="1:21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76"/>
        <v>864.1</v>
      </c>
      <c r="P980" s="13">
        <f t="shared" si="77"/>
        <v>93.923913043478265</v>
      </c>
      <c r="Q980" t="str" cm="1">
        <f t="array" ref="Q980:R980">_xlfn.TEXTSPLIT(N980,"/")</f>
        <v>games</v>
      </c>
      <c r="R980" t="str">
        <v>video games</v>
      </c>
      <c r="S980" s="6">
        <f t="shared" si="78"/>
        <v>42686.25</v>
      </c>
      <c r="T980" s="7">
        <f t="shared" si="79"/>
        <v>42708.25</v>
      </c>
      <c r="U980">
        <f t="shared" si="75"/>
        <v>2016</v>
      </c>
    </row>
    <row r="981" spans="1:21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76"/>
        <v>143.26245847176079</v>
      </c>
      <c r="P981" s="13">
        <f t="shared" si="77"/>
        <v>84.969458128078813</v>
      </c>
      <c r="Q981" t="str" cm="1">
        <f t="array" ref="Q981:R981">_xlfn.TEXTSPLIT(N981,"/")</f>
        <v>theater</v>
      </c>
      <c r="R981" t="str">
        <v>plays</v>
      </c>
      <c r="S981" s="6">
        <f t="shared" si="78"/>
        <v>42078.208333333328</v>
      </c>
      <c r="T981" s="7">
        <f t="shared" si="79"/>
        <v>42084.208333333328</v>
      </c>
      <c r="U981">
        <f t="shared" si="75"/>
        <v>2015</v>
      </c>
    </row>
    <row r="982" spans="1:21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76"/>
        <v>40.281762295081968</v>
      </c>
      <c r="P982" s="13">
        <f t="shared" si="77"/>
        <v>105.97035040431267</v>
      </c>
      <c r="Q982" t="str" cm="1">
        <f t="array" ref="Q982:R982">_xlfn.TEXTSPLIT(N982,"/")</f>
        <v>publishing</v>
      </c>
      <c r="R982" t="str">
        <v>nonfiction</v>
      </c>
      <c r="S982" s="6">
        <f t="shared" si="78"/>
        <v>42307.208333333328</v>
      </c>
      <c r="T982" s="7">
        <f t="shared" si="79"/>
        <v>42312.25</v>
      </c>
      <c r="U982">
        <f t="shared" si="75"/>
        <v>2015</v>
      </c>
    </row>
    <row r="983" spans="1:21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76"/>
        <v>178.22388059701493</v>
      </c>
      <c r="P983" s="13">
        <f t="shared" si="77"/>
        <v>36.969040247678016</v>
      </c>
      <c r="Q983" t="str" cm="1">
        <f t="array" ref="Q983:R983">_xlfn.TEXTSPLIT(N983,"/")</f>
        <v>technology</v>
      </c>
      <c r="R983" t="str">
        <v>web</v>
      </c>
      <c r="S983" s="6">
        <f t="shared" si="78"/>
        <v>43094.25</v>
      </c>
      <c r="T983" s="7">
        <f t="shared" si="79"/>
        <v>43127.25</v>
      </c>
      <c r="U983">
        <f t="shared" si="75"/>
        <v>2017</v>
      </c>
    </row>
    <row r="984" spans="1:21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76"/>
        <v>84.930555555555557</v>
      </c>
      <c r="P984" s="13">
        <f t="shared" si="77"/>
        <v>81.533333333333331</v>
      </c>
      <c r="Q984" t="str" cm="1">
        <f t="array" ref="Q984:R984">_xlfn.TEXTSPLIT(N984,"/")</f>
        <v>film &amp; video</v>
      </c>
      <c r="R984" t="str">
        <v>documentary</v>
      </c>
      <c r="S984" s="6">
        <f t="shared" si="78"/>
        <v>40743.208333333336</v>
      </c>
      <c r="T984" s="7">
        <f t="shared" si="79"/>
        <v>40745.208333333336</v>
      </c>
      <c r="U984">
        <f t="shared" si="75"/>
        <v>2011</v>
      </c>
    </row>
    <row r="985" spans="1:21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76"/>
        <v>145.93648334624322</v>
      </c>
      <c r="P985" s="13">
        <f t="shared" si="77"/>
        <v>80.999140154772135</v>
      </c>
      <c r="Q985" t="str" cm="1">
        <f t="array" ref="Q985:R985">_xlfn.TEXTSPLIT(N985,"/")</f>
        <v>film &amp; video</v>
      </c>
      <c r="R985" t="str">
        <v>documentary</v>
      </c>
      <c r="S985" s="6">
        <f t="shared" si="78"/>
        <v>43681.208333333328</v>
      </c>
      <c r="T985" s="7">
        <f t="shared" si="79"/>
        <v>43696.208333333328</v>
      </c>
      <c r="U985">
        <f t="shared" si="75"/>
        <v>2019</v>
      </c>
    </row>
    <row r="986" spans="1:21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76"/>
        <v>152.46153846153848</v>
      </c>
      <c r="P986" s="13">
        <f t="shared" si="77"/>
        <v>26.010498687664043</v>
      </c>
      <c r="Q986" t="str" cm="1">
        <f t="array" ref="Q986:R986">_xlfn.TEXTSPLIT(N986,"/")</f>
        <v>theater</v>
      </c>
      <c r="R986" t="str">
        <v>plays</v>
      </c>
      <c r="S986" s="6">
        <f t="shared" si="78"/>
        <v>43716.208333333328</v>
      </c>
      <c r="T986" s="7">
        <f t="shared" si="79"/>
        <v>43742.208333333328</v>
      </c>
      <c r="U986">
        <f t="shared" si="75"/>
        <v>2019</v>
      </c>
    </row>
    <row r="987" spans="1:21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76"/>
        <v>67.129542790152414</v>
      </c>
      <c r="P987" s="13">
        <f t="shared" si="77"/>
        <v>25.998410896708286</v>
      </c>
      <c r="Q987" t="str" cm="1">
        <f t="array" ref="Q987:R987">_xlfn.TEXTSPLIT(N987,"/")</f>
        <v>music</v>
      </c>
      <c r="R987" t="str">
        <v>rock</v>
      </c>
      <c r="S987" s="6">
        <f t="shared" si="78"/>
        <v>41614.25</v>
      </c>
      <c r="T987" s="7">
        <f t="shared" si="79"/>
        <v>41640.25</v>
      </c>
      <c r="U987">
        <f t="shared" si="75"/>
        <v>2013</v>
      </c>
    </row>
    <row r="988" spans="1:21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76"/>
        <v>40.307692307692307</v>
      </c>
      <c r="P988" s="13">
        <f t="shared" si="77"/>
        <v>34.173913043478258</v>
      </c>
      <c r="Q988" t="str" cm="1">
        <f t="array" ref="Q988:R988">_xlfn.TEXTSPLIT(N988,"/")</f>
        <v>music</v>
      </c>
      <c r="R988" t="str">
        <v>rock</v>
      </c>
      <c r="S988" s="6">
        <f t="shared" si="78"/>
        <v>40638.208333333336</v>
      </c>
      <c r="T988" s="7">
        <f t="shared" si="79"/>
        <v>40652.208333333336</v>
      </c>
      <c r="U988">
        <f t="shared" si="75"/>
        <v>2011</v>
      </c>
    </row>
    <row r="989" spans="1:21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76"/>
        <v>216.79032258064518</v>
      </c>
      <c r="P989" s="13">
        <f t="shared" si="77"/>
        <v>28.002083333333335</v>
      </c>
      <c r="Q989" t="str" cm="1">
        <f t="array" ref="Q989:R989">_xlfn.TEXTSPLIT(N989,"/")</f>
        <v>film &amp; video</v>
      </c>
      <c r="R989" t="str">
        <v>documentary</v>
      </c>
      <c r="S989" s="6">
        <f t="shared" si="78"/>
        <v>42852.208333333328</v>
      </c>
      <c r="T989" s="7">
        <f t="shared" si="79"/>
        <v>42866.208333333328</v>
      </c>
      <c r="U989">
        <f t="shared" si="75"/>
        <v>2017</v>
      </c>
    </row>
    <row r="990" spans="1:21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76"/>
        <v>52.117021276595743</v>
      </c>
      <c r="P990" s="13">
        <f t="shared" si="77"/>
        <v>76.546875</v>
      </c>
      <c r="Q990" t="str" cm="1">
        <f t="array" ref="Q990:R990">_xlfn.TEXTSPLIT(N990,"/")</f>
        <v>publishing</v>
      </c>
      <c r="R990" t="str">
        <v>radio &amp; podcasts</v>
      </c>
      <c r="S990" s="6">
        <f t="shared" si="78"/>
        <v>42686.25</v>
      </c>
      <c r="T990" s="7">
        <f t="shared" si="79"/>
        <v>42707.25</v>
      </c>
      <c r="U990">
        <f t="shared" si="75"/>
        <v>2016</v>
      </c>
    </row>
    <row r="991" spans="1:21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76"/>
        <v>499.58333333333337</v>
      </c>
      <c r="P991" s="13">
        <f t="shared" si="77"/>
        <v>53.053097345132741</v>
      </c>
      <c r="Q991" t="str" cm="1">
        <f t="array" ref="Q991:R991">_xlfn.TEXTSPLIT(N991,"/")</f>
        <v>publishing</v>
      </c>
      <c r="R991" t="str">
        <v>translations</v>
      </c>
      <c r="S991" s="6">
        <f t="shared" si="78"/>
        <v>43571.208333333328</v>
      </c>
      <c r="T991" s="7">
        <f t="shared" si="79"/>
        <v>43576.208333333328</v>
      </c>
      <c r="U991">
        <f t="shared" si="75"/>
        <v>2019</v>
      </c>
    </row>
    <row r="992" spans="1:21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76"/>
        <v>87.679487179487182</v>
      </c>
      <c r="P992" s="13">
        <f t="shared" si="77"/>
        <v>106.859375</v>
      </c>
      <c r="Q992" t="str" cm="1">
        <f t="array" ref="Q992:R992">_xlfn.TEXTSPLIT(N992,"/")</f>
        <v>film &amp; video</v>
      </c>
      <c r="R992" t="str">
        <v>drama</v>
      </c>
      <c r="S992" s="6">
        <f t="shared" si="78"/>
        <v>42432.25</v>
      </c>
      <c r="T992" s="7">
        <f t="shared" si="79"/>
        <v>42454.208333333328</v>
      </c>
      <c r="U992">
        <f t="shared" si="75"/>
        <v>2016</v>
      </c>
    </row>
    <row r="993" spans="1:21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76"/>
        <v>113.17346938775511</v>
      </c>
      <c r="P993" s="13">
        <f t="shared" si="77"/>
        <v>46.020746887966808</v>
      </c>
      <c r="Q993" t="str" cm="1">
        <f t="array" ref="Q993:R993">_xlfn.TEXTSPLIT(N993,"/")</f>
        <v>music</v>
      </c>
      <c r="R993" t="str">
        <v>rock</v>
      </c>
      <c r="S993" s="6">
        <f t="shared" si="78"/>
        <v>41907.208333333336</v>
      </c>
      <c r="T993" s="7">
        <f t="shared" si="79"/>
        <v>41911.208333333336</v>
      </c>
      <c r="U993">
        <f t="shared" si="75"/>
        <v>2014</v>
      </c>
    </row>
    <row r="994" spans="1:21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76"/>
        <v>426.54838709677421</v>
      </c>
      <c r="P994" s="13">
        <f t="shared" si="77"/>
        <v>100.17424242424242</v>
      </c>
      <c r="Q994" t="str" cm="1">
        <f t="array" ref="Q994:R994">_xlfn.TEXTSPLIT(N994,"/")</f>
        <v>film &amp; video</v>
      </c>
      <c r="R994" t="str">
        <v>drama</v>
      </c>
      <c r="S994" s="6">
        <f t="shared" si="78"/>
        <v>43227.208333333328</v>
      </c>
      <c r="T994" s="7">
        <f t="shared" si="79"/>
        <v>43241.208333333328</v>
      </c>
      <c r="U994">
        <f t="shared" si="75"/>
        <v>2018</v>
      </c>
    </row>
    <row r="995" spans="1:21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76"/>
        <v>77.632653061224488</v>
      </c>
      <c r="P995" s="13">
        <f t="shared" si="77"/>
        <v>101.44</v>
      </c>
      <c r="Q995" t="str" cm="1">
        <f t="array" ref="Q995:R995">_xlfn.TEXTSPLIT(N995,"/")</f>
        <v>photography</v>
      </c>
      <c r="R995" t="str">
        <v>photography books</v>
      </c>
      <c r="S995" s="6">
        <f t="shared" si="78"/>
        <v>42362.25</v>
      </c>
      <c r="T995" s="7">
        <f t="shared" si="79"/>
        <v>42379.25</v>
      </c>
      <c r="U995">
        <f t="shared" si="75"/>
        <v>2015</v>
      </c>
    </row>
    <row r="996" spans="1:21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76"/>
        <v>52.496810772501767</v>
      </c>
      <c r="P996" s="13">
        <f t="shared" si="77"/>
        <v>87.972684085510693</v>
      </c>
      <c r="Q996" t="str" cm="1">
        <f t="array" ref="Q996:R996">_xlfn.TEXTSPLIT(N996,"/")</f>
        <v>publishing</v>
      </c>
      <c r="R996" t="str">
        <v>translations</v>
      </c>
      <c r="S996" s="6">
        <f t="shared" si="78"/>
        <v>41929.208333333336</v>
      </c>
      <c r="T996" s="7">
        <f t="shared" si="79"/>
        <v>41935.208333333336</v>
      </c>
      <c r="U996">
        <f t="shared" si="75"/>
        <v>2014</v>
      </c>
    </row>
    <row r="997" spans="1:21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76"/>
        <v>157.46762589928059</v>
      </c>
      <c r="P997" s="13">
        <f t="shared" si="77"/>
        <v>74.995594713656388</v>
      </c>
      <c r="Q997" t="str" cm="1">
        <f t="array" ref="Q997:R997">_xlfn.TEXTSPLIT(N997,"/")</f>
        <v>food</v>
      </c>
      <c r="R997" t="str">
        <v>food trucks</v>
      </c>
      <c r="S997" s="6">
        <f t="shared" si="78"/>
        <v>43408.208333333328</v>
      </c>
      <c r="T997" s="7">
        <f t="shared" si="79"/>
        <v>43437.25</v>
      </c>
      <c r="U997">
        <f t="shared" si="75"/>
        <v>2018</v>
      </c>
    </row>
    <row r="998" spans="1:21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76"/>
        <v>72.939393939393938</v>
      </c>
      <c r="P998" s="13">
        <f t="shared" si="77"/>
        <v>42.982142857142854</v>
      </c>
      <c r="Q998" t="str" cm="1">
        <f t="array" ref="Q998:R998">_xlfn.TEXTSPLIT(N998,"/")</f>
        <v>theater</v>
      </c>
      <c r="R998" t="str">
        <v>plays</v>
      </c>
      <c r="S998" s="6">
        <f t="shared" si="78"/>
        <v>41276.25</v>
      </c>
      <c r="T998" s="7">
        <f t="shared" si="79"/>
        <v>41306.25</v>
      </c>
      <c r="U998">
        <f t="shared" si="75"/>
        <v>2013</v>
      </c>
    </row>
    <row r="999" spans="1:21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76"/>
        <v>60.565789473684205</v>
      </c>
      <c r="P999" s="13">
        <f t="shared" si="77"/>
        <v>33.115107913669064</v>
      </c>
      <c r="Q999" t="str" cm="1">
        <f t="array" ref="Q999:R999">_xlfn.TEXTSPLIT(N999,"/")</f>
        <v>theater</v>
      </c>
      <c r="R999" t="str">
        <v>plays</v>
      </c>
      <c r="S999" s="6">
        <f t="shared" si="78"/>
        <v>41659.25</v>
      </c>
      <c r="T999" s="7">
        <f t="shared" si="79"/>
        <v>41664.25</v>
      </c>
      <c r="U999">
        <f t="shared" si="75"/>
        <v>2014</v>
      </c>
    </row>
    <row r="1000" spans="1:21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76"/>
        <v>56.791291291291287</v>
      </c>
      <c r="P1000" s="13">
        <f t="shared" si="77"/>
        <v>101.13101604278074</v>
      </c>
      <c r="Q1000" t="str" cm="1">
        <f t="array" ref="Q1000:R1000">_xlfn.TEXTSPLIT(N1000,"/")</f>
        <v>music</v>
      </c>
      <c r="R1000" t="str">
        <v>indie rock</v>
      </c>
      <c r="S1000" s="6">
        <f t="shared" si="78"/>
        <v>40220.25</v>
      </c>
      <c r="T1000" s="7">
        <f t="shared" si="79"/>
        <v>40234.25</v>
      </c>
      <c r="U1000">
        <f t="shared" si="75"/>
        <v>2010</v>
      </c>
    </row>
    <row r="1001" spans="1:21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76"/>
        <v>56.542754275427541</v>
      </c>
      <c r="P1001" s="13">
        <f t="shared" si="77"/>
        <v>55.98841354723708</v>
      </c>
      <c r="Q1001" t="str" cm="1">
        <f t="array" ref="Q1001:R1001">_xlfn.TEXTSPLIT(N1001,"/")</f>
        <v>food</v>
      </c>
      <c r="R1001" t="str">
        <v>food trucks</v>
      </c>
      <c r="S1001" s="6">
        <f t="shared" si="78"/>
        <v>42550.208333333328</v>
      </c>
      <c r="T1001" s="7">
        <f t="shared" si="79"/>
        <v>42557.208333333328</v>
      </c>
      <c r="U1001">
        <f t="shared" si="75"/>
        <v>2016</v>
      </c>
    </row>
    <row r="1002" spans="1:21" x14ac:dyDescent="0.3">
      <c r="S1002" s="6"/>
    </row>
    <row r="1003" spans="1:21" x14ac:dyDescent="0.3">
      <c r="S1003" s="6"/>
    </row>
    <row r="1004" spans="1:21" x14ac:dyDescent="0.3">
      <c r="S1004" s="6"/>
    </row>
    <row r="1005" spans="1:21" x14ac:dyDescent="0.3">
      <c r="S1005" s="6"/>
    </row>
  </sheetData>
  <autoFilter ref="M1:M1005" xr:uid="{00000000-0001-0000-0000-000000000000}"/>
  <phoneticPr fontId="19" type="noConversion"/>
  <conditionalFormatting sqref="F1:F1048576">
    <cfRule type="containsText" dxfId="11" priority="3" operator="containsText" text="live">
      <formula>NOT(ISERROR(SEARCH("live",F1)))</formula>
    </cfRule>
    <cfRule type="containsText" dxfId="10" priority="4" operator="containsText" text="canceled">
      <formula>NOT(ISERROR(SEARCH("canceled",F1)))</formula>
    </cfRule>
    <cfRule type="containsText" dxfId="9" priority="5" operator="containsText" text="failed">
      <formula>NOT(ISERROR(SEARCH("failed",F1)))</formula>
    </cfRule>
    <cfRule type="containsText" priority="6" operator="containsText" text="failed">
      <formula>NOT(ISERROR(SEARCH("failed",F1)))</formula>
    </cfRule>
    <cfRule type="containsText" dxfId="8" priority="7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percentile" val="100"/>
        <cfvo type="num" val="200"/>
        <color rgb="FFFF0000"/>
        <color theme="9"/>
        <color theme="4"/>
      </colorScale>
    </cfRule>
  </conditionalFormatting>
  <conditionalFormatting sqref="R704">
    <cfRule type="colorScale" priority="2">
      <colorScale>
        <cfvo type="min"/>
        <cfvo type="percentile" val="100"/>
        <cfvo type="max"/>
        <color rgb="FFFF0000"/>
        <color theme="9"/>
        <color theme="8" tint="-0.249977111117893"/>
      </colorScale>
    </cfRule>
  </conditionalFormatting>
  <pageMargins left="0.75" right="0.75" top="1" bottom="1" header="0.5" footer="0.5"/>
  <ignoredErrors>
    <ignoredError sqref="P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9F8B-924A-41DD-8873-A0B98E8A3A06}">
  <sheetPr codeName="Sheet2"/>
  <dimension ref="A1:F14"/>
  <sheetViews>
    <sheetView workbookViewId="0">
      <selection activeCell="H22" sqref="H2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6</v>
      </c>
      <c r="B1" t="s">
        <v>2046</v>
      </c>
    </row>
    <row r="3" spans="1:6" x14ac:dyDescent="0.3">
      <c r="A3" s="4" t="s">
        <v>2044</v>
      </c>
      <c r="B3" s="4" t="s">
        <v>2045</v>
      </c>
    </row>
    <row r="4" spans="1:6" x14ac:dyDescent="0.3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5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">
      <c r="A7" s="5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2043</v>
      </c>
      <c r="E8">
        <v>4</v>
      </c>
      <c r="F8">
        <v>4</v>
      </c>
    </row>
    <row r="9" spans="1:6" x14ac:dyDescent="0.3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F6CD-06CD-4C71-8C38-2AC67C75CC11}">
  <sheetPr codeName="Sheet4"/>
  <dimension ref="A2:F31"/>
  <sheetViews>
    <sheetView topLeftCell="A4" zoomScale="83" zoomScaleNormal="83" workbookViewId="0">
      <selection activeCell="F27" sqref="F27"/>
    </sheetView>
  </sheetViews>
  <sheetFormatPr defaultRowHeight="15.6" x14ac:dyDescent="0.3"/>
  <cols>
    <col min="1" max="1" width="17.59765625" bestFit="1" customWidth="1"/>
    <col min="2" max="2" width="15.796875" bestFit="1" customWidth="1"/>
    <col min="3" max="3" width="5.796875" bestFit="1" customWidth="1"/>
    <col min="4" max="4" width="4.09765625" bestFit="1" customWidth="1"/>
    <col min="5" max="5" width="9.59765625" bestFit="1" customWidth="1"/>
    <col min="6" max="6" width="10.8984375" bestFit="1" customWidth="1"/>
    <col min="7" max="7" width="10.5" bestFit="1" customWidth="1"/>
    <col min="8" max="11" width="13.8984375" bestFit="1" customWidth="1"/>
    <col min="12" max="12" width="16.8984375" bestFit="1" customWidth="1"/>
    <col min="13" max="16" width="9.19921875" bestFit="1" customWidth="1"/>
    <col min="17" max="17" width="11.09765625" bestFit="1" customWidth="1"/>
    <col min="18" max="19" width="14.09765625" bestFit="1" customWidth="1"/>
    <col min="20" max="20" width="17.19921875" bestFit="1" customWidth="1"/>
    <col min="21" max="23" width="9.19921875" bestFit="1" customWidth="1"/>
    <col min="24" max="24" width="11" bestFit="1" customWidth="1"/>
    <col min="25" max="27" width="12.296875" bestFit="1" customWidth="1"/>
    <col min="28" max="28" width="15.296875" bestFit="1" customWidth="1"/>
    <col min="29" max="31" width="11.09765625" bestFit="1" customWidth="1"/>
    <col min="32" max="32" width="14.09765625" bestFit="1" customWidth="1"/>
    <col min="33" max="35" width="9.19921875" bestFit="1" customWidth="1"/>
    <col min="36" max="36" width="8.796875" bestFit="1" customWidth="1"/>
    <col min="37" max="38" width="9.19921875" bestFit="1" customWidth="1"/>
    <col min="39" max="39" width="10.5" bestFit="1" customWidth="1"/>
    <col min="40" max="42" width="14.3984375" bestFit="1" customWidth="1"/>
    <col min="43" max="43" width="17.5" bestFit="1" customWidth="1"/>
    <col min="44" max="47" width="11.3984375" bestFit="1" customWidth="1"/>
    <col min="48" max="48" width="14.3984375" bestFit="1" customWidth="1"/>
    <col min="49" max="52" width="19.3984375" bestFit="1" customWidth="1"/>
    <col min="53" max="53" width="22.3984375" bestFit="1" customWidth="1"/>
    <col min="54" max="57" width="9.19921875" bestFit="1" customWidth="1"/>
    <col min="58" max="58" width="10" bestFit="1" customWidth="1"/>
    <col min="59" max="60" width="17.09765625" bestFit="1" customWidth="1"/>
    <col min="61" max="61" width="20.09765625" bestFit="1" customWidth="1"/>
    <col min="62" max="64" width="9.19921875" bestFit="1" customWidth="1"/>
    <col min="65" max="65" width="9.296875" bestFit="1" customWidth="1"/>
    <col min="66" max="67" width="14.59765625" bestFit="1" customWidth="1"/>
    <col min="68" max="68" width="17.69921875" bestFit="1" customWidth="1"/>
    <col min="69" max="72" width="9.19921875" bestFit="1" customWidth="1"/>
    <col min="73" max="76" width="10.8984375" bestFit="1" customWidth="1"/>
    <col min="77" max="77" width="13.8984375" bestFit="1" customWidth="1"/>
    <col min="78" max="79" width="12.796875" bestFit="1" customWidth="1"/>
    <col min="80" max="80" width="15.796875" bestFit="1" customWidth="1"/>
    <col min="81" max="84" width="13.19921875" bestFit="1" customWidth="1"/>
    <col min="85" max="85" width="16.19921875" bestFit="1" customWidth="1"/>
    <col min="86" max="88" width="11.3984375" bestFit="1" customWidth="1"/>
    <col min="89" max="89" width="14.3984375" bestFit="1" customWidth="1"/>
    <col min="90" max="93" width="9.19921875" bestFit="1" customWidth="1"/>
    <col min="94" max="94" width="9.296875" bestFit="1" customWidth="1"/>
    <col min="95" max="95" width="13" bestFit="1" customWidth="1"/>
    <col min="96" max="96" width="16" bestFit="1" customWidth="1"/>
    <col min="97" max="98" width="10.8984375" bestFit="1" customWidth="1"/>
  </cols>
  <sheetData>
    <row r="2" spans="1:6" x14ac:dyDescent="0.3">
      <c r="A2" s="4" t="s">
        <v>6</v>
      </c>
      <c r="B2" t="s">
        <v>2046</v>
      </c>
    </row>
    <row r="3" spans="1:6" x14ac:dyDescent="0.3">
      <c r="A3" s="4" t="s">
        <v>2031</v>
      </c>
      <c r="B3" t="s">
        <v>2046</v>
      </c>
    </row>
    <row r="5" spans="1:6" x14ac:dyDescent="0.3">
      <c r="A5" s="4" t="s">
        <v>2044</v>
      </c>
      <c r="B5" s="4" t="s">
        <v>2045</v>
      </c>
    </row>
    <row r="6" spans="1:6" x14ac:dyDescent="0.3">
      <c r="A6" s="4" t="s">
        <v>2033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3">
      <c r="A7" s="5" t="s">
        <v>2047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3">
      <c r="A8" s="5" t="s">
        <v>2048</v>
      </c>
      <c r="E8">
        <v>4</v>
      </c>
      <c r="F8">
        <v>4</v>
      </c>
    </row>
    <row r="9" spans="1:6" x14ac:dyDescent="0.3">
      <c r="A9" s="5" t="s">
        <v>2049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3">
      <c r="A10" s="5" t="s">
        <v>2050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3">
      <c r="A11" s="5" t="s">
        <v>2051</v>
      </c>
      <c r="C11">
        <v>8</v>
      </c>
      <c r="E11">
        <v>10</v>
      </c>
      <c r="F11">
        <v>18</v>
      </c>
    </row>
    <row r="12" spans="1:6" x14ac:dyDescent="0.3">
      <c r="A12" s="5" t="s">
        <v>2052</v>
      </c>
      <c r="B12">
        <v>1</v>
      </c>
      <c r="C12">
        <v>7</v>
      </c>
      <c r="E12">
        <v>9</v>
      </c>
      <c r="F12">
        <v>17</v>
      </c>
    </row>
    <row r="13" spans="1:6" x14ac:dyDescent="0.3">
      <c r="A13" s="5" t="s">
        <v>2053</v>
      </c>
      <c r="B13">
        <v>4</v>
      </c>
      <c r="C13">
        <v>20</v>
      </c>
      <c r="E13">
        <v>22</v>
      </c>
      <c r="F13">
        <v>46</v>
      </c>
    </row>
    <row r="14" spans="1:6" x14ac:dyDescent="0.3">
      <c r="A14" s="5" t="s">
        <v>2054</v>
      </c>
      <c r="B14">
        <v>3</v>
      </c>
      <c r="C14">
        <v>19</v>
      </c>
      <c r="E14">
        <v>23</v>
      </c>
      <c r="F14">
        <v>45</v>
      </c>
    </row>
    <row r="15" spans="1:6" x14ac:dyDescent="0.3">
      <c r="A15" s="5" t="s">
        <v>2055</v>
      </c>
      <c r="B15">
        <v>1</v>
      </c>
      <c r="C15">
        <v>6</v>
      </c>
      <c r="E15">
        <v>10</v>
      </c>
      <c r="F15">
        <v>17</v>
      </c>
    </row>
    <row r="16" spans="1:6" x14ac:dyDescent="0.3">
      <c r="A16" s="5" t="s">
        <v>2056</v>
      </c>
      <c r="C16">
        <v>3</v>
      </c>
      <c r="E16">
        <v>4</v>
      </c>
      <c r="F16">
        <v>7</v>
      </c>
    </row>
    <row r="17" spans="1:6" x14ac:dyDescent="0.3">
      <c r="A17" s="5" t="s">
        <v>2057</v>
      </c>
      <c r="C17">
        <v>8</v>
      </c>
      <c r="D17">
        <v>1</v>
      </c>
      <c r="E17">
        <v>4</v>
      </c>
      <c r="F17">
        <v>13</v>
      </c>
    </row>
    <row r="18" spans="1:6" x14ac:dyDescent="0.3">
      <c r="A18" s="5" t="s">
        <v>2058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3">
      <c r="A19" s="5" t="s">
        <v>2059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3">
      <c r="A20" s="5" t="s">
        <v>2060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3">
      <c r="A21" s="5" t="s">
        <v>2061</v>
      </c>
      <c r="C21">
        <v>4</v>
      </c>
      <c r="E21">
        <v>4</v>
      </c>
      <c r="F21">
        <v>8</v>
      </c>
    </row>
    <row r="22" spans="1:6" x14ac:dyDescent="0.3">
      <c r="A22" s="5" t="s">
        <v>2062</v>
      </c>
      <c r="B22">
        <v>6</v>
      </c>
      <c r="C22">
        <v>30</v>
      </c>
      <c r="E22">
        <v>49</v>
      </c>
      <c r="F22">
        <v>85</v>
      </c>
    </row>
    <row r="23" spans="1:6" x14ac:dyDescent="0.3">
      <c r="A23" s="5" t="s">
        <v>2063</v>
      </c>
      <c r="C23">
        <v>9</v>
      </c>
      <c r="E23">
        <v>5</v>
      </c>
      <c r="F23">
        <v>14</v>
      </c>
    </row>
    <row r="24" spans="1:6" x14ac:dyDescent="0.3">
      <c r="A24" s="5" t="s">
        <v>2064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3">
      <c r="A25" s="5" t="s">
        <v>2065</v>
      </c>
      <c r="B25">
        <v>3</v>
      </c>
      <c r="C25">
        <v>3</v>
      </c>
      <c r="E25">
        <v>11</v>
      </c>
      <c r="F25">
        <v>17</v>
      </c>
    </row>
    <row r="26" spans="1:6" x14ac:dyDescent="0.3">
      <c r="A26" s="5" t="s">
        <v>2066</v>
      </c>
      <c r="C26">
        <v>7</v>
      </c>
      <c r="E26">
        <v>14</v>
      </c>
      <c r="F26">
        <v>21</v>
      </c>
    </row>
    <row r="27" spans="1:6" x14ac:dyDescent="0.3">
      <c r="A27" s="5" t="s">
        <v>2067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3">
      <c r="A28" s="5" t="s">
        <v>2068</v>
      </c>
      <c r="C28">
        <v>16</v>
      </c>
      <c r="D28">
        <v>1</v>
      </c>
      <c r="E28">
        <v>28</v>
      </c>
      <c r="F28">
        <v>45</v>
      </c>
    </row>
    <row r="29" spans="1:6" x14ac:dyDescent="0.3">
      <c r="A29" s="5" t="s">
        <v>2069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3">
      <c r="A30" s="5" t="s">
        <v>2070</v>
      </c>
      <c r="E30">
        <v>3</v>
      </c>
      <c r="F30">
        <v>3</v>
      </c>
    </row>
    <row r="31" spans="1:6" x14ac:dyDescent="0.3">
      <c r="A31" s="5" t="s">
        <v>2034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3580-37F4-4525-9341-4E8D4AE49D9E}">
  <sheetPr codeName="Sheet5"/>
  <dimension ref="A1:E18"/>
  <sheetViews>
    <sheetView workbookViewId="0">
      <selection activeCell="N21" sqref="N2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0.8984375" bestFit="1" customWidth="1"/>
    <col min="8" max="12" width="4.8984375" bestFit="1" customWidth="1"/>
    <col min="13" max="13" width="6.796875" bestFit="1" customWidth="1"/>
    <col min="14" max="14" width="10.8984375" bestFit="1" customWidth="1"/>
  </cols>
  <sheetData>
    <row r="1" spans="1:5" x14ac:dyDescent="0.3">
      <c r="A1" s="4" t="s">
        <v>2031</v>
      </c>
      <c r="B1" t="s">
        <v>2046</v>
      </c>
    </row>
    <row r="2" spans="1:5" x14ac:dyDescent="0.3">
      <c r="A2" s="4" t="s">
        <v>2073</v>
      </c>
      <c r="B2" t="s">
        <v>2046</v>
      </c>
    </row>
    <row r="4" spans="1:5" x14ac:dyDescent="0.3">
      <c r="A4" s="4" t="s">
        <v>2044</v>
      </c>
      <c r="B4" s="4" t="s">
        <v>2045</v>
      </c>
    </row>
    <row r="5" spans="1:5" x14ac:dyDescent="0.3">
      <c r="A5" s="4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5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3">
      <c r="A7" s="5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3">
      <c r="A8" s="5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3">
      <c r="A9" s="5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5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5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5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5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5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5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5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5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5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7166-82A5-4836-A0D7-CCD7FDC0D67C}">
  <sheetPr codeName="Sheet6"/>
  <dimension ref="A1:H13"/>
  <sheetViews>
    <sheetView workbookViewId="0">
      <selection activeCell="H23" sqref="H23"/>
    </sheetView>
  </sheetViews>
  <sheetFormatPr defaultRowHeight="15.6" x14ac:dyDescent="0.3"/>
  <cols>
    <col min="1" max="1" width="28.19921875" customWidth="1"/>
    <col min="2" max="2" width="19.8984375" customWidth="1"/>
    <col min="3" max="3" width="20" customWidth="1"/>
    <col min="4" max="4" width="20.59765625" customWidth="1"/>
    <col min="5" max="5" width="17.8984375" customWidth="1"/>
    <col min="6" max="6" width="20.796875" customWidth="1"/>
    <col min="7" max="7" width="19.59765625" customWidth="1"/>
    <col min="8" max="8" width="23.19921875" customWidth="1"/>
  </cols>
  <sheetData>
    <row r="1" spans="1:8" x14ac:dyDescent="0.3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3">
      <c r="A2" s="9" t="s">
        <v>2094</v>
      </c>
      <c r="B2">
        <f>COUNTIFS(Crowdfunding!D:D,"&lt;1000", Crowdfunding!F:F, "successful")</f>
        <v>30</v>
      </c>
      <c r="C2">
        <f>COUNTIFS(Crowdfunding!D:D,"&lt;1000", Crowdfunding!F:F, "failed")</f>
        <v>20</v>
      </c>
      <c r="D2">
        <f>COUNTIFS(Crowdfunding!D:D,"&lt;1000",Crowdfunding!F:F,"canceled")</f>
        <v>1</v>
      </c>
      <c r="E2">
        <f>SUM(B2,C2,D2)</f>
        <v>51</v>
      </c>
      <c r="F2" s="11">
        <f>B2/E2*100</f>
        <v>58.82352941176471</v>
      </c>
      <c r="G2" s="11">
        <f>C2/E2*100</f>
        <v>39.215686274509807</v>
      </c>
      <c r="H2" s="11">
        <f>D2/E2*100</f>
        <v>1.9607843137254901</v>
      </c>
    </row>
    <row r="3" spans="1:8" x14ac:dyDescent="0.3">
      <c r="A3" s="9" t="s">
        <v>2095</v>
      </c>
      <c r="B3">
        <f>COUNTIFS(Crowdfunding!D:D,"&gt;=1000",Crowdfunding!D:D,"&lt;=4999",Crowdfunding!F:F,"successful")</f>
        <v>191</v>
      </c>
      <c r="C3">
        <f>COUNTIFS(Crowdfunding!D:D,"&gt;=1000",Crowdfunding!D:D,"&lt;=4999",Crowdfunding!F:F,"failed")</f>
        <v>38</v>
      </c>
      <c r="D3">
        <f>COUNTIFS(Crowdfunding!D:D,"&gt;=1000",Crowdfunding!D:D,"&lt;=4999",Crowdfunding!F:F,"canceled")</f>
        <v>2</v>
      </c>
      <c r="E3">
        <f t="shared" ref="E3:E13" si="0">SUM(B3,C3,D3)</f>
        <v>231</v>
      </c>
      <c r="F3" s="11">
        <f t="shared" ref="F3:F13" si="1">B3/E3*100</f>
        <v>82.683982683982677</v>
      </c>
      <c r="G3" s="11">
        <f t="shared" ref="G3:G13" si="2">C3/E3*100</f>
        <v>16.450216450216452</v>
      </c>
      <c r="H3" s="11">
        <f t="shared" ref="H3:H13" si="3">D3/E3*100</f>
        <v>0.86580086580086579</v>
      </c>
    </row>
    <row r="4" spans="1:8" x14ac:dyDescent="0.3">
      <c r="A4" s="9" t="s">
        <v>2096</v>
      </c>
      <c r="B4">
        <f>COUNTIFS(Crowdfunding!D:D,"&gt;=5000",Crowdfunding!D:D,"&lt;=9999",Crowdfunding!F:F,"successful")</f>
        <v>164</v>
      </c>
      <c r="C4">
        <f>COUNTIFS(Crowdfunding!D:D,"&gt;=5000",Crowdfunding!D:D,"&lt;=9999",Crowdfunding!F:F,"failed")</f>
        <v>126</v>
      </c>
      <c r="D4">
        <f>COUNTIFS(Crowdfunding!D:D,"&gt;=5000",Crowdfunding!D:D,"&lt;=9999",Crowdfunding!F:F,"canceled")</f>
        <v>25</v>
      </c>
      <c r="E4">
        <f t="shared" si="0"/>
        <v>315</v>
      </c>
      <c r="F4" s="11">
        <f t="shared" si="1"/>
        <v>52.06349206349207</v>
      </c>
      <c r="G4" s="11">
        <f t="shared" si="2"/>
        <v>40</v>
      </c>
      <c r="H4" s="11">
        <f t="shared" si="3"/>
        <v>7.9365079365079358</v>
      </c>
    </row>
    <row r="5" spans="1:8" x14ac:dyDescent="0.3">
      <c r="A5" s="9" t="s">
        <v>2097</v>
      </c>
      <c r="B5">
        <f>COUNTIFS(Crowdfunding!D:D,"&gt;=10000",Crowdfunding!D:D,"&lt;=14999",Crowdfunding!F:F,"successful")</f>
        <v>4</v>
      </c>
      <c r="C5">
        <f>COUNTIFS(Crowdfunding!D:D,"&gt;=10000",Crowdfunding!D:D,"&lt;=14999",Crowdfunding!F:F,"failed")</f>
        <v>5</v>
      </c>
      <c r="D5">
        <f>COUNTIFS(Crowdfunding!D:D,"&gt;=10000",Crowdfunding!D:D,"&lt;=14999",Crowdfunding!F:F,"canceled")</f>
        <v>0</v>
      </c>
      <c r="E5">
        <f t="shared" si="0"/>
        <v>9</v>
      </c>
      <c r="F5" s="11">
        <f t="shared" si="1"/>
        <v>44.444444444444443</v>
      </c>
      <c r="G5" s="11">
        <f t="shared" si="2"/>
        <v>55.555555555555557</v>
      </c>
      <c r="H5" s="11">
        <f t="shared" si="3"/>
        <v>0</v>
      </c>
    </row>
    <row r="6" spans="1:8" x14ac:dyDescent="0.3">
      <c r="A6" s="9" t="s">
        <v>2098</v>
      </c>
      <c r="B6">
        <f>COUNTIFS(Crowdfunding!D:D,"&gt;=15000",Crowdfunding!D:D,"&lt;=19999",Crowdfunding!F:F,"successful")</f>
        <v>10</v>
      </c>
      <c r="C6">
        <f>COUNTIFS(Crowdfunding!D:D,"&gt;=15000",Crowdfunding!D:D,"&lt;=19999",Crowdfunding!F:F,"failed")</f>
        <v>0</v>
      </c>
      <c r="D6">
        <f>COUNTIFS(Crowdfunding!D:D,"&gt;=15000",Crowdfunding!D:D,"&lt;=19999",Crowdfunding!F:F,"canceled")</f>
        <v>0</v>
      </c>
      <c r="E6">
        <f t="shared" si="0"/>
        <v>10</v>
      </c>
      <c r="F6" s="11">
        <f t="shared" si="1"/>
        <v>100</v>
      </c>
      <c r="G6" s="11">
        <f t="shared" si="2"/>
        <v>0</v>
      </c>
      <c r="H6" s="11">
        <f t="shared" si="3"/>
        <v>0</v>
      </c>
    </row>
    <row r="7" spans="1:8" x14ac:dyDescent="0.3">
      <c r="A7" s="9" t="s">
        <v>2099</v>
      </c>
      <c r="B7">
        <f>COUNTIFS(Crowdfunding!D:D,"&gt;=20000",Crowdfunding!D:D,"&lt;=24999",Crowdfunding!F:F,"successful")</f>
        <v>7</v>
      </c>
      <c r="C7">
        <f>COUNTIFS(Crowdfunding!D:D,"&gt;=20000",Crowdfunding!D:D,"&lt;=24999",Crowdfunding!F:F,"failed")</f>
        <v>0</v>
      </c>
      <c r="D7">
        <f>COUNTIFS(Crowdfunding!D:D,"&gt;=20000",Crowdfunding!D:D,"&lt;=24999",Crowdfunding!F:F,"canceled")</f>
        <v>0</v>
      </c>
      <c r="E7">
        <f t="shared" si="0"/>
        <v>7</v>
      </c>
      <c r="F7" s="11">
        <f t="shared" si="1"/>
        <v>100</v>
      </c>
      <c r="G7" s="11">
        <f t="shared" si="2"/>
        <v>0</v>
      </c>
      <c r="H7" s="11">
        <f t="shared" si="3"/>
        <v>0</v>
      </c>
    </row>
    <row r="8" spans="1:8" x14ac:dyDescent="0.3">
      <c r="A8" s="9" t="s">
        <v>2100</v>
      </c>
      <c r="B8">
        <f>COUNTIFS(Crowdfunding!D:D,"&gt;=25000",Crowdfunding!D:D,"&lt;=29999",Crowdfunding!F:F,"successful")</f>
        <v>11</v>
      </c>
      <c r="C8">
        <f>COUNTIFS(Crowdfunding!D:D,"&gt;=25000",Crowdfunding!D:D,"&lt;=29999",Crowdfunding!F:F,"failed")</f>
        <v>3</v>
      </c>
      <c r="D8">
        <f>COUNTIFS(Crowdfunding!D:D,"&gt;=25000",Crowdfunding!D:D,"&lt;=29999",Crowdfunding!F:F,"canceled")</f>
        <v>0</v>
      </c>
      <c r="E8">
        <f t="shared" si="0"/>
        <v>14</v>
      </c>
      <c r="F8" s="11">
        <f t="shared" si="1"/>
        <v>78.571428571428569</v>
      </c>
      <c r="G8" s="11">
        <f t="shared" si="2"/>
        <v>21.428571428571427</v>
      </c>
      <c r="H8" s="11">
        <f t="shared" si="3"/>
        <v>0</v>
      </c>
    </row>
    <row r="9" spans="1:8" x14ac:dyDescent="0.3">
      <c r="A9" s="9" t="s">
        <v>2101</v>
      </c>
      <c r="B9">
        <f>COUNTIFS(Crowdfunding!D:D,"&gt;=30000",Crowdfunding!D:D,"&lt;=34999",Crowdfunding!F:F,"successful")</f>
        <v>7</v>
      </c>
      <c r="C9">
        <f>COUNTIFS(Crowdfunding!D:D,"&gt;=30000",Crowdfunding!D:D,"&lt;=34999",Crowdfunding!F:F,"failed")</f>
        <v>0</v>
      </c>
      <c r="D9">
        <f>COUNTIFS(Crowdfunding!D:D,"&gt;=30000",Crowdfunding!D:D,"&lt;=34999",Crowdfunding!F:F,"canceled")</f>
        <v>0</v>
      </c>
      <c r="E9">
        <f t="shared" si="0"/>
        <v>7</v>
      </c>
      <c r="F9" s="11">
        <f t="shared" si="1"/>
        <v>100</v>
      </c>
      <c r="G9" s="11">
        <f t="shared" si="2"/>
        <v>0</v>
      </c>
      <c r="H9" s="11">
        <f t="shared" si="3"/>
        <v>0</v>
      </c>
    </row>
    <row r="10" spans="1:8" x14ac:dyDescent="0.3">
      <c r="A10" s="9" t="s">
        <v>2102</v>
      </c>
      <c r="B10">
        <f>COUNTIFS(Crowdfunding!D:D,"&gt;=35000",Crowdfunding!D:D,"&lt;=39999",Crowdfunding!F:F,"successful")</f>
        <v>8</v>
      </c>
      <c r="C10">
        <f>COUNTIFS(Crowdfunding!D:D,"&gt;=35000",Crowdfunding!D:D,"&lt;=39999",Crowdfunding!F:F,"Failed")</f>
        <v>3</v>
      </c>
      <c r="D10">
        <f>COUNTIFS(Crowdfunding!D:D,"&gt;=35000",Crowdfunding!D:D,"&lt;=39999",Crowdfunding!F:F,"canceled")</f>
        <v>1</v>
      </c>
      <c r="E10">
        <f t="shared" si="0"/>
        <v>12</v>
      </c>
      <c r="F10" s="11">
        <f t="shared" si="1"/>
        <v>66.666666666666657</v>
      </c>
      <c r="G10" s="11">
        <f t="shared" si="2"/>
        <v>25</v>
      </c>
      <c r="H10" s="11">
        <f t="shared" si="3"/>
        <v>8.3333333333333321</v>
      </c>
    </row>
    <row r="11" spans="1:8" x14ac:dyDescent="0.3">
      <c r="A11" s="9" t="s">
        <v>2103</v>
      </c>
      <c r="B11">
        <f>COUNTIFS(Crowdfunding!D:D,"&gt;=40000",Crowdfunding!D:D,"&lt;=44999",Crowdfunding!F:F,"successful")</f>
        <v>11</v>
      </c>
      <c r="C11">
        <f>COUNTIFS(Crowdfunding!D:D,"&gt;=40000",Crowdfunding!D:D,"&lt;=44999",Crowdfunding!F:F,"failed")</f>
        <v>3</v>
      </c>
      <c r="D11">
        <f>COUNTIFS(Crowdfunding!D:D,"&gt;=40000",Crowdfunding!D:D,"&lt;=44999",Crowdfunding!F:F,"canceled")</f>
        <v>0</v>
      </c>
      <c r="E11">
        <f t="shared" si="0"/>
        <v>14</v>
      </c>
      <c r="F11" s="11">
        <f t="shared" si="1"/>
        <v>78.571428571428569</v>
      </c>
      <c r="G11" s="11">
        <f t="shared" si="2"/>
        <v>21.428571428571427</v>
      </c>
      <c r="H11" s="11">
        <f t="shared" si="3"/>
        <v>0</v>
      </c>
    </row>
    <row r="12" spans="1:8" x14ac:dyDescent="0.3">
      <c r="A12" s="9" t="s">
        <v>2104</v>
      </c>
      <c r="B12">
        <f>COUNTIFS(Crowdfunding!D:D,"&gt;=45000",Crowdfunding!D:D,"&lt;=49999",Crowdfunding!F:F,"successful")</f>
        <v>8</v>
      </c>
      <c r="C12">
        <f>COUNTIFS(Crowdfunding!D:D,"&gt;=45000",Crowdfunding!D:D,"&lt;=49999",Crowdfunding!F:F,"failed")</f>
        <v>3</v>
      </c>
      <c r="D12">
        <f>COUNTIFS(Crowdfunding!D:D,"&gt;=45000",Crowdfunding!D:D,"&lt;=49999",Crowdfunding!F:F,"canceled")</f>
        <v>0</v>
      </c>
      <c r="E12">
        <f t="shared" si="0"/>
        <v>11</v>
      </c>
      <c r="F12" s="11">
        <f t="shared" si="1"/>
        <v>72.727272727272734</v>
      </c>
      <c r="G12" s="11">
        <f t="shared" si="2"/>
        <v>27.27272727272727</v>
      </c>
      <c r="H12" s="11">
        <f t="shared" si="3"/>
        <v>0</v>
      </c>
    </row>
    <row r="13" spans="1:8" x14ac:dyDescent="0.3">
      <c r="A13" s="10" t="s">
        <v>2105</v>
      </c>
      <c r="B13">
        <f>COUNTIFS(Crowdfunding!D:D,"&gt;=50000", Crowdfunding!F:F, "successful")</f>
        <v>114</v>
      </c>
      <c r="C13">
        <f>COUNTIFS(Crowdfunding!D:D,"&gt;=50000", Crowdfunding!F:F, "failed")</f>
        <v>163</v>
      </c>
      <c r="D13">
        <f>COUNTIFS(Crowdfunding!D:D,"&gt;=50000", Crowdfunding!F:F, "canceled")</f>
        <v>28</v>
      </c>
      <c r="E13">
        <f t="shared" si="0"/>
        <v>305</v>
      </c>
      <c r="F13" s="11">
        <f t="shared" si="1"/>
        <v>37.377049180327873</v>
      </c>
      <c r="G13" s="11">
        <f t="shared" si="2"/>
        <v>53.442622950819676</v>
      </c>
      <c r="H13" s="11">
        <f t="shared" si="3"/>
        <v>9.1803278688524586</v>
      </c>
    </row>
  </sheetData>
  <phoneticPr fontId="1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21A3-6DA6-4905-9D73-AA8DC2C9B009}">
  <sheetPr codeName="Sheet7"/>
  <dimension ref="A1:J1052"/>
  <sheetViews>
    <sheetView tabSelected="1" topLeftCell="C1" workbookViewId="0">
      <selection activeCell="H1" sqref="H1:H1048576"/>
    </sheetView>
  </sheetViews>
  <sheetFormatPr defaultRowHeight="15.6" x14ac:dyDescent="0.3"/>
  <cols>
    <col min="1" max="1" width="18.296875" customWidth="1"/>
    <col min="2" max="2" width="17.19921875" customWidth="1"/>
    <col min="3" max="3" width="11.5" customWidth="1"/>
    <col min="4" max="4" width="17.8984375" customWidth="1"/>
    <col min="5" max="5" width="19.3984375" customWidth="1"/>
    <col min="7" max="7" width="20.5" customWidth="1"/>
    <col min="8" max="8" width="15.5" customWidth="1"/>
    <col min="9" max="9" width="18.3984375" customWidth="1"/>
  </cols>
  <sheetData>
    <row r="1" spans="1:10" x14ac:dyDescent="0.3">
      <c r="A1" s="1" t="s">
        <v>2106</v>
      </c>
      <c r="B1" s="1" t="s">
        <v>5</v>
      </c>
      <c r="D1" s="1" t="s">
        <v>2106</v>
      </c>
      <c r="E1" s="1" t="s">
        <v>5</v>
      </c>
      <c r="G1" s="1" t="s">
        <v>2107</v>
      </c>
      <c r="H1" s="8"/>
      <c r="I1" s="1" t="s">
        <v>2108</v>
      </c>
    </row>
    <row r="2" spans="1:10" x14ac:dyDescent="0.3">
      <c r="A2" t="s">
        <v>20</v>
      </c>
      <c r="B2">
        <v>158</v>
      </c>
      <c r="D2" t="s">
        <v>14</v>
      </c>
      <c r="E2">
        <v>0</v>
      </c>
      <c r="G2" t="s">
        <v>2109</v>
      </c>
      <c r="H2">
        <f>AVERAGE(B2:B566)</f>
        <v>851.14690265486729</v>
      </c>
      <c r="I2" t="s">
        <v>2109</v>
      </c>
      <c r="J2">
        <f>AVERAGE(E2:E365)</f>
        <v>585.61538461538464</v>
      </c>
    </row>
    <row r="3" spans="1:10" x14ac:dyDescent="0.3">
      <c r="A3" t="s">
        <v>20</v>
      </c>
      <c r="B3">
        <v>1425</v>
      </c>
      <c r="D3" t="s">
        <v>14</v>
      </c>
      <c r="E3">
        <v>24</v>
      </c>
      <c r="G3" t="s">
        <v>2110</v>
      </c>
      <c r="H3">
        <f>MEDIAN(B2:B566)</f>
        <v>201</v>
      </c>
      <c r="I3" t="s">
        <v>2110</v>
      </c>
      <c r="J3">
        <f>MEDIAN(E2:E365)</f>
        <v>114.5</v>
      </c>
    </row>
    <row r="4" spans="1:10" x14ac:dyDescent="0.3">
      <c r="A4" t="s">
        <v>20</v>
      </c>
      <c r="B4">
        <v>174</v>
      </c>
      <c r="D4" t="s">
        <v>14</v>
      </c>
      <c r="E4">
        <v>53</v>
      </c>
      <c r="G4" t="s">
        <v>2111</v>
      </c>
      <c r="H4">
        <f>MIN(B2:B566)</f>
        <v>16</v>
      </c>
      <c r="I4" t="s">
        <v>2111</v>
      </c>
      <c r="J4">
        <f>MIN(E2:E365)</f>
        <v>0</v>
      </c>
    </row>
    <row r="5" spans="1:10" x14ac:dyDescent="0.3">
      <c r="A5" t="s">
        <v>20</v>
      </c>
      <c r="B5">
        <v>227</v>
      </c>
      <c r="D5" t="s">
        <v>14</v>
      </c>
      <c r="E5">
        <v>18</v>
      </c>
      <c r="G5" t="s">
        <v>2112</v>
      </c>
      <c r="H5">
        <f>MAX(B2:B566)</f>
        <v>7295</v>
      </c>
      <c r="I5" t="s">
        <v>2112</v>
      </c>
      <c r="J5">
        <f>MAX(E2:E365)</f>
        <v>6080</v>
      </c>
    </row>
    <row r="6" spans="1:10" x14ac:dyDescent="0.3">
      <c r="A6" t="s">
        <v>20</v>
      </c>
      <c r="B6">
        <v>220</v>
      </c>
      <c r="D6" t="s">
        <v>14</v>
      </c>
      <c r="E6">
        <v>44</v>
      </c>
      <c r="G6" t="s">
        <v>2113</v>
      </c>
      <c r="H6">
        <f>VARP(B2:B566)</f>
        <v>1603373.7324019109</v>
      </c>
      <c r="I6" t="s">
        <v>2113</v>
      </c>
      <c r="J6">
        <f>VARP(E2:E365)</f>
        <v>921574.68174133555</v>
      </c>
    </row>
    <row r="7" spans="1:10" x14ac:dyDescent="0.3">
      <c r="A7" t="s">
        <v>20</v>
      </c>
      <c r="B7">
        <v>98</v>
      </c>
      <c r="D7" t="s">
        <v>14</v>
      </c>
      <c r="E7">
        <v>27</v>
      </c>
      <c r="G7" t="s">
        <v>2114</v>
      </c>
      <c r="H7">
        <f>_xlfn.STDEV.P(B2:B566)</f>
        <v>1266.2439466397898</v>
      </c>
      <c r="I7" t="s">
        <v>2114</v>
      </c>
      <c r="J7">
        <f>_xlfn.STDEV.P(E2:E365)</f>
        <v>959.98681331637863</v>
      </c>
    </row>
    <row r="8" spans="1:10" x14ac:dyDescent="0.3">
      <c r="A8" t="s">
        <v>20</v>
      </c>
      <c r="B8">
        <v>100</v>
      </c>
      <c r="D8" t="s">
        <v>14</v>
      </c>
      <c r="E8">
        <v>55</v>
      </c>
    </row>
    <row r="9" spans="1:10" x14ac:dyDescent="0.3">
      <c r="A9" t="s">
        <v>20</v>
      </c>
      <c r="B9">
        <v>1249</v>
      </c>
      <c r="D9" t="s">
        <v>14</v>
      </c>
      <c r="E9">
        <v>200</v>
      </c>
    </row>
    <row r="10" spans="1:10" x14ac:dyDescent="0.3">
      <c r="A10" t="s">
        <v>20</v>
      </c>
      <c r="B10">
        <v>1396</v>
      </c>
      <c r="D10" t="s">
        <v>14</v>
      </c>
      <c r="E10">
        <v>452</v>
      </c>
    </row>
    <row r="11" spans="1:10" x14ac:dyDescent="0.3">
      <c r="A11" t="s">
        <v>20</v>
      </c>
      <c r="B11">
        <v>890</v>
      </c>
      <c r="D11" t="s">
        <v>14</v>
      </c>
      <c r="E11">
        <v>674</v>
      </c>
    </row>
    <row r="12" spans="1:10" x14ac:dyDescent="0.3">
      <c r="A12" t="s">
        <v>20</v>
      </c>
      <c r="B12">
        <v>142</v>
      </c>
      <c r="D12" t="s">
        <v>14</v>
      </c>
      <c r="E12">
        <v>558</v>
      </c>
    </row>
    <row r="13" spans="1:10" x14ac:dyDescent="0.3">
      <c r="A13" t="s">
        <v>20</v>
      </c>
      <c r="B13">
        <v>2673</v>
      </c>
      <c r="D13" t="s">
        <v>14</v>
      </c>
      <c r="E13">
        <v>15</v>
      </c>
    </row>
    <row r="14" spans="1:10" x14ac:dyDescent="0.3">
      <c r="A14" t="s">
        <v>20</v>
      </c>
      <c r="B14">
        <v>163</v>
      </c>
      <c r="D14" t="s">
        <v>14</v>
      </c>
      <c r="E14">
        <v>2307</v>
      </c>
    </row>
    <row r="15" spans="1:10" x14ac:dyDescent="0.3">
      <c r="A15" t="s">
        <v>20</v>
      </c>
      <c r="B15">
        <v>2220</v>
      </c>
      <c r="D15" t="s">
        <v>14</v>
      </c>
      <c r="E15">
        <v>88</v>
      </c>
    </row>
    <row r="16" spans="1:10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  <row r="1052" spans="4:4" x14ac:dyDescent="0.3">
      <c r="D1052" t="str">
        <f>IF(Crowdfunding!F1051="failed","failed","")</f>
        <v/>
      </c>
    </row>
  </sheetData>
  <conditionalFormatting sqref="A2:A1048138">
    <cfRule type="containsText" dxfId="7" priority="6" operator="containsText" text="live">
      <formula>NOT(ISERROR(SEARCH("live",A2)))</formula>
    </cfRule>
    <cfRule type="containsText" dxfId="6" priority="7" operator="containsText" text="canceled">
      <formula>NOT(ISERROR(SEARCH("canceled",A2)))</formula>
    </cfRule>
    <cfRule type="containsText" dxfId="5" priority="8" operator="containsText" text="failed">
      <formula>NOT(ISERROR(SEARCH("failed",A2)))</formula>
    </cfRule>
    <cfRule type="containsText" priority="9" operator="containsText" text="failed">
      <formula>NOT(ISERROR(SEARCH("failed",A2)))</formula>
    </cfRule>
    <cfRule type="containsText" dxfId="4" priority="10" operator="containsText" text="successful">
      <formula>NOT(ISERROR(SEARCH("successful",A2)))</formula>
    </cfRule>
  </conditionalFormatting>
  <conditionalFormatting sqref="D2:D365">
    <cfRule type="containsText" dxfId="3" priority="1" operator="containsText" text="live">
      <formula>NOT(ISERROR(SEARCH("live",D2)))</formula>
    </cfRule>
    <cfRule type="containsText" dxfId="2" priority="2" operator="containsText" text="canceled">
      <formula>NOT(ISERROR(SEARCH("canceled",D2)))</formula>
    </cfRule>
    <cfRule type="containsText" dxfId="1" priority="3" operator="containsText" text="failed">
      <formula>NOT(ISERROR(SEARCH("failed",D2)))</formula>
    </cfRule>
    <cfRule type="containsText" priority="4" operator="containsText" text="failed">
      <formula>NOT(ISERROR(SEARCH("failed",D2)))</formula>
    </cfRule>
    <cfRule type="containsText" dxfId="0" priority="5" operator="containsText" text="successful">
      <formula>NOT(ISERROR(SEARCH("successful",D2)))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 Category</vt:lpstr>
      <vt:lpstr>Pivot Of Date Created</vt:lpstr>
      <vt:lpstr>8 Column</vt:lpstr>
      <vt:lpstr>Backers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Mrityunjay Pandey</cp:lastModifiedBy>
  <dcterms:created xsi:type="dcterms:W3CDTF">2021-09-29T18:52:28Z</dcterms:created>
  <dcterms:modified xsi:type="dcterms:W3CDTF">2023-09-12T03:24:52Z</dcterms:modified>
</cp:coreProperties>
</file>