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720" documentId="8_{61E82B74-827F-4C8D-9E56-3DF434851CAF}" xr6:coauthVersionLast="47" xr6:coauthVersionMax="47" xr10:uidLastSave="{EA8277D9-434F-4792-9254-4D287874E7E4}"/>
  <bookViews>
    <workbookView xWindow="-108" yWindow="-108" windowWidth="23256" windowHeight="12456" xr2:uid="{E6670257-1038-4483-9760-BC4C18B28E5A}"/>
  </bookViews>
  <sheets>
    <sheet name="Sheet1" sheetId="1" r:id="rId1"/>
  </sheets>
  <definedNames>
    <definedName name="_xlnm._FilterDatabase" localSheetId="0" hidden="1">Sheet1!$BY$130:$CD$351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50" i="1" l="1"/>
  <c r="CB292" i="1"/>
  <c r="CB257" i="1"/>
  <c r="CB242" i="1"/>
  <c r="CB208" i="1"/>
  <c r="CB179" i="1"/>
  <c r="CB158" i="1"/>
  <c r="CB351" i="1" s="1"/>
  <c r="BK92" i="1"/>
  <c r="BK93" i="1"/>
  <c r="BK94" i="1"/>
  <c r="BK95" i="1"/>
  <c r="BK96" i="1"/>
  <c r="BK97" i="1"/>
  <c r="BK98" i="1"/>
  <c r="BK99" i="1"/>
  <c r="BK100" i="1"/>
  <c r="BK91" i="1"/>
  <c r="BL92" i="1"/>
  <c r="BL93" i="1"/>
  <c r="BL94" i="1"/>
  <c r="BL95" i="1"/>
  <c r="BL96" i="1"/>
  <c r="BL97" i="1"/>
  <c r="BL98" i="1"/>
  <c r="BL99" i="1"/>
  <c r="BL100" i="1"/>
  <c r="BL101" i="1"/>
  <c r="BL91" i="1"/>
  <c r="BJ92" i="1"/>
  <c r="BJ93" i="1"/>
  <c r="BJ94" i="1"/>
  <c r="BJ95" i="1"/>
  <c r="BJ96" i="1"/>
  <c r="BJ97" i="1"/>
  <c r="BJ98" i="1"/>
  <c r="BJ99" i="1"/>
  <c r="BJ100" i="1"/>
  <c r="BJ101" i="1"/>
  <c r="BJ91" i="1"/>
  <c r="BI92" i="1"/>
  <c r="BI93" i="1"/>
  <c r="BI94" i="1"/>
  <c r="BI95" i="1"/>
  <c r="BI96" i="1"/>
  <c r="BI97" i="1"/>
  <c r="BI98" i="1"/>
  <c r="BI99" i="1"/>
  <c r="BI100" i="1"/>
  <c r="BI101" i="1"/>
  <c r="BI91" i="1"/>
  <c r="BH92" i="1"/>
  <c r="BH93" i="1"/>
  <c r="BH94" i="1"/>
  <c r="BH97" i="1"/>
  <c r="BG95" i="1"/>
  <c r="BG96" i="1"/>
  <c r="BG97" i="1"/>
  <c r="BG98" i="1"/>
  <c r="BG99" i="1"/>
  <c r="BG100" i="1"/>
  <c r="BG101" i="1"/>
  <c r="BG92" i="1"/>
  <c r="BG93" i="1"/>
  <c r="BG94" i="1"/>
  <c r="BG91" i="1"/>
  <c r="BF92" i="1"/>
  <c r="BF93" i="1"/>
  <c r="BF94" i="1"/>
  <c r="BF95" i="1"/>
  <c r="BH95" i="1" s="1"/>
  <c r="BF96" i="1"/>
  <c r="BH96" i="1" s="1"/>
  <c r="BF97" i="1"/>
  <c r="BF98" i="1"/>
  <c r="BH98" i="1" s="1"/>
  <c r="BF99" i="1"/>
  <c r="BH99" i="1" s="1"/>
  <c r="BF100" i="1"/>
  <c r="BH100" i="1" s="1"/>
  <c r="BF101" i="1"/>
  <c r="BH101" i="1" s="1"/>
  <c r="BF91" i="1"/>
  <c r="BH91" i="1" s="1"/>
  <c r="BE91" i="1"/>
  <c r="BE92" i="1"/>
  <c r="BE93" i="1"/>
  <c r="BE94" i="1"/>
  <c r="BE95" i="1"/>
  <c r="BE96" i="1"/>
  <c r="BE97" i="1"/>
  <c r="BE98" i="1"/>
  <c r="BE99" i="1"/>
  <c r="BE100" i="1"/>
  <c r="BE101" i="1"/>
  <c r="BC96" i="1"/>
  <c r="BC97" i="1"/>
  <c r="BC98" i="1"/>
  <c r="BC99" i="1"/>
  <c r="BC100" i="1"/>
  <c r="BC101" i="1"/>
  <c r="BC94" i="1"/>
  <c r="BC95" i="1"/>
  <c r="BC92" i="1"/>
  <c r="BC93" i="1"/>
  <c r="BC91" i="1"/>
  <c r="AY69" i="1"/>
  <c r="BA69" i="1" s="1"/>
  <c r="AU69" i="1"/>
  <c r="AU71" i="1" s="1"/>
  <c r="AU59" i="1"/>
  <c r="AU60" i="1"/>
  <c r="AU61" i="1"/>
  <c r="AU62" i="1"/>
  <c r="AU63" i="1"/>
  <c r="AU64" i="1"/>
  <c r="AU65" i="1"/>
  <c r="AU58" i="1"/>
  <c r="AN78" i="1"/>
  <c r="AN77" i="1"/>
  <c r="AN76" i="1"/>
  <c r="AM55" i="1"/>
  <c r="AM54" i="1"/>
  <c r="AM56" i="1" s="1"/>
  <c r="AF56" i="1"/>
  <c r="AG56" i="1"/>
  <c r="AH56" i="1"/>
  <c r="AI56" i="1"/>
  <c r="AJ56" i="1"/>
  <c r="AF57" i="1"/>
  <c r="AG57" i="1"/>
  <c r="AH57" i="1"/>
  <c r="AI57" i="1"/>
  <c r="AJ57" i="1"/>
  <c r="AF58" i="1"/>
  <c r="AG58" i="1"/>
  <c r="AH58" i="1"/>
  <c r="AI58" i="1"/>
  <c r="AJ58" i="1"/>
  <c r="AF59" i="1"/>
  <c r="AG59" i="1"/>
  <c r="AH59" i="1"/>
  <c r="AI59" i="1"/>
  <c r="AJ59" i="1"/>
  <c r="AG55" i="1"/>
  <c r="AH55" i="1"/>
  <c r="AI55" i="1"/>
  <c r="AJ55" i="1"/>
  <c r="AF55" i="1"/>
  <c r="AB57" i="1"/>
  <c r="AB58" i="1"/>
  <c r="AB59" i="1"/>
  <c r="AB60" i="1"/>
  <c r="AB61" i="1"/>
  <c r="AB56" i="1"/>
  <c r="E37" i="1"/>
  <c r="E36" i="1"/>
  <c r="E35" i="1"/>
  <c r="E34" i="1"/>
  <c r="F31" i="1"/>
  <c r="F28" i="1"/>
  <c r="H26" i="1"/>
  <c r="G26" i="1"/>
  <c r="F26" i="1"/>
  <c r="R16" i="1"/>
  <c r="R17" i="1"/>
  <c r="R18" i="1"/>
  <c r="R19" i="1"/>
  <c r="R20" i="1"/>
  <c r="R21" i="1"/>
  <c r="R22" i="1"/>
  <c r="R23" i="1"/>
  <c r="R24" i="1"/>
  <c r="R25" i="1"/>
  <c r="R26" i="1"/>
  <c r="R27" i="1"/>
  <c r="Q16" i="1"/>
  <c r="Q17" i="1"/>
  <c r="Q18" i="1"/>
  <c r="Q19" i="1"/>
  <c r="Q20" i="1"/>
  <c r="Q21" i="1"/>
  <c r="Q22" i="1"/>
  <c r="Q23" i="1"/>
  <c r="Q24" i="1"/>
  <c r="Q25" i="1"/>
  <c r="Q26" i="1"/>
  <c r="Q27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P28" i="1" s="1"/>
  <c r="R5" i="1"/>
  <c r="R6" i="1"/>
  <c r="R7" i="1"/>
  <c r="R8" i="1"/>
  <c r="R9" i="1"/>
  <c r="R10" i="1"/>
  <c r="R11" i="1"/>
  <c r="R12" i="1"/>
  <c r="R13" i="1"/>
  <c r="R14" i="1"/>
  <c r="R15" i="1"/>
  <c r="R4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Q5" i="1"/>
  <c r="Q6" i="1"/>
  <c r="Q7" i="1"/>
  <c r="Q8" i="1"/>
  <c r="Q9" i="1"/>
  <c r="Q10" i="1"/>
  <c r="Q11" i="1"/>
  <c r="Q12" i="1"/>
  <c r="Q13" i="1"/>
  <c r="Q14" i="1"/>
  <c r="Q15" i="1"/>
  <c r="Q4" i="1"/>
  <c r="Q28" i="1" s="1"/>
  <c r="P5" i="1"/>
  <c r="P6" i="1"/>
  <c r="P7" i="1"/>
  <c r="P8" i="1"/>
  <c r="P9" i="1"/>
  <c r="P10" i="1"/>
  <c r="P11" i="1"/>
  <c r="P12" i="1"/>
  <c r="P13" i="1"/>
  <c r="P14" i="1"/>
  <c r="P15" i="1"/>
  <c r="L19" i="1"/>
  <c r="L18" i="1"/>
  <c r="AU76" i="1" l="1"/>
  <c r="AU77" i="1"/>
  <c r="AU75" i="1"/>
  <c r="AU73" i="1"/>
  <c r="AU72" i="1"/>
  <c r="AN71" i="1"/>
  <c r="AN70" i="1"/>
  <c r="AN67" i="1"/>
  <c r="AN66" i="1"/>
  <c r="AN63" i="1"/>
  <c r="AN62" i="1"/>
  <c r="AM58" i="1"/>
  <c r="AM57" i="1"/>
  <c r="AM59" i="1" l="1"/>
</calcChain>
</file>

<file path=xl/sharedStrings.xml><?xml version="1.0" encoding="utf-8"?>
<sst xmlns="http://schemas.openxmlformats.org/spreadsheetml/2006/main" count="930" uniqueCount="185">
  <si>
    <t>sun</t>
  </si>
  <si>
    <t>mon</t>
  </si>
  <si>
    <t>tue</t>
  </si>
  <si>
    <t>wed</t>
  </si>
  <si>
    <t>thu</t>
  </si>
  <si>
    <t>fri</t>
  </si>
  <si>
    <t>sat</t>
  </si>
  <si>
    <t>jun</t>
  </si>
  <si>
    <t>feb</t>
  </si>
  <si>
    <t>jan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</si>
  <si>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</si>
  <si>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</si>
  <si>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</si>
  <si>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</si>
  <si>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</si>
  <si>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</si>
  <si>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</si>
  <si>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</si>
  <si>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</si>
  <si>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s.no</t>
  </si>
  <si>
    <t>day</t>
  </si>
  <si>
    <t>month</t>
  </si>
  <si>
    <t>date</t>
  </si>
  <si>
    <t>total</t>
  </si>
  <si>
    <t>Subtotal</t>
  </si>
  <si>
    <t>Average</t>
  </si>
  <si>
    <t>ppmt</t>
  </si>
  <si>
    <t>pmt</t>
  </si>
  <si>
    <t>loan amount</t>
  </si>
  <si>
    <t>period(year)</t>
  </si>
  <si>
    <t>roi</t>
  </si>
  <si>
    <t>impt</t>
  </si>
  <si>
    <t>balance</t>
  </si>
  <si>
    <t>Column1</t>
  </si>
  <si>
    <t>Column2</t>
  </si>
  <si>
    <t>Column3</t>
  </si>
  <si>
    <t>marks1</t>
  </si>
  <si>
    <t>mark2</t>
  </si>
  <si>
    <t>T/F</t>
  </si>
  <si>
    <t>Y/N</t>
  </si>
  <si>
    <t>madhav</t>
  </si>
  <si>
    <t>mark1</t>
  </si>
  <si>
    <t>Grade</t>
  </si>
  <si>
    <t>name</t>
  </si>
  <si>
    <t>rahul</t>
  </si>
  <si>
    <t>Practice</t>
  </si>
  <si>
    <t>reg no.</t>
  </si>
  <si>
    <t>points</t>
  </si>
  <si>
    <t>salary</t>
  </si>
  <si>
    <t>status</t>
  </si>
  <si>
    <t>mobile</t>
  </si>
  <si>
    <t>time</t>
  </si>
  <si>
    <t>Ram</t>
  </si>
  <si>
    <t>Mohan</t>
  </si>
  <si>
    <t>Krishna</t>
  </si>
  <si>
    <t>Rahul</t>
  </si>
  <si>
    <t>Madison Blake</t>
  </si>
  <si>
    <t>Xavier Nguyen</t>
  </si>
  <si>
    <t>Ava Patel</t>
  </si>
  <si>
    <t>Dylan Murphy</t>
  </si>
  <si>
    <t>Sofia Kim</t>
  </si>
  <si>
    <t>Ethan Santos</t>
  </si>
  <si>
    <t>Isabella Rivera</t>
  </si>
  <si>
    <t>Liam Chang</t>
  </si>
  <si>
    <t>Olivia Khan</t>
  </si>
  <si>
    <t>Mason Rodriguez</t>
  </si>
  <si>
    <t>Harper Singh</t>
  </si>
  <si>
    <t>Noah Williams</t>
  </si>
  <si>
    <t>Amelia Garcia</t>
  </si>
  <si>
    <t>Elijah Thompson</t>
  </si>
  <si>
    <t>Charlotte Chen</t>
  </si>
  <si>
    <t>Lucas Martinez</t>
  </si>
  <si>
    <t>Mia Brown</t>
  </si>
  <si>
    <t>Benjamin Gupta</t>
  </si>
  <si>
    <t>Evelyn Nguyen</t>
  </si>
  <si>
    <t>Alexander Hernandez</t>
  </si>
  <si>
    <t>Mohit</t>
  </si>
  <si>
    <t>Active</t>
  </si>
  <si>
    <t>Done</t>
  </si>
  <si>
    <t xml:space="preserve">cell reference : relative reference      absolute reference    mixed reference  </t>
  </si>
  <si>
    <t>grade</t>
  </si>
  <si>
    <t>percentage</t>
  </si>
  <si>
    <t>max</t>
  </si>
  <si>
    <t>Absolute reference</t>
  </si>
  <si>
    <t>Multiplication table : Mixed referencing</t>
  </si>
  <si>
    <t>Date function</t>
  </si>
  <si>
    <t>today</t>
  </si>
  <si>
    <t>now</t>
  </si>
  <si>
    <t>year</t>
  </si>
  <si>
    <t>Add/Subtract Days</t>
  </si>
  <si>
    <t>Date + 7 days</t>
  </si>
  <si>
    <t>Date - 7 days</t>
  </si>
  <si>
    <t>Date - 7 years</t>
  </si>
  <si>
    <t>Date + 7 months</t>
  </si>
  <si>
    <t>Date - 7 months</t>
  </si>
  <si>
    <t>Add/Subtract month</t>
  </si>
  <si>
    <t>Add/Subtract years</t>
  </si>
  <si>
    <t>Date + 7 years</t>
  </si>
  <si>
    <t>Networkdays</t>
  </si>
  <si>
    <t>start day</t>
  </si>
  <si>
    <t>end day</t>
  </si>
  <si>
    <t>republic day</t>
  </si>
  <si>
    <t>independence day</t>
  </si>
  <si>
    <t>Networkdays.intl</t>
  </si>
  <si>
    <t>Date</t>
  </si>
  <si>
    <t>Day/month</t>
  </si>
  <si>
    <t>Dob</t>
  </si>
  <si>
    <t>today date</t>
  </si>
  <si>
    <t>total years</t>
  </si>
  <si>
    <t>total months</t>
  </si>
  <si>
    <t>total days</t>
  </si>
  <si>
    <t>years</t>
  </si>
  <si>
    <t>months</t>
  </si>
  <si>
    <t>days</t>
  </si>
  <si>
    <t>vlookup with exact match</t>
  </si>
  <si>
    <t>product</t>
  </si>
  <si>
    <t>quantity</t>
  </si>
  <si>
    <t>price</t>
  </si>
  <si>
    <t>product code</t>
  </si>
  <si>
    <t>tv</t>
  </si>
  <si>
    <t>laptop</t>
  </si>
  <si>
    <t>computer</t>
  </si>
  <si>
    <t>shoes</t>
  </si>
  <si>
    <t>bat</t>
  </si>
  <si>
    <t>unit</t>
  </si>
  <si>
    <t>vlookup function with drop down list</t>
  </si>
  <si>
    <t>emp id</t>
  </si>
  <si>
    <t>first name</t>
  </si>
  <si>
    <t>last name</t>
  </si>
  <si>
    <t>domain name</t>
  </si>
  <si>
    <t>doj</t>
  </si>
  <si>
    <t>account number</t>
  </si>
  <si>
    <t>Shyam</t>
  </si>
  <si>
    <t>kumar</t>
  </si>
  <si>
    <t>singh</t>
  </si>
  <si>
    <t>rajput</t>
  </si>
  <si>
    <t>gupta</t>
  </si>
  <si>
    <t>raj</t>
  </si>
  <si>
    <t>gmail.com</t>
  </si>
  <si>
    <t>yahoo.com</t>
  </si>
  <si>
    <t>Employee details</t>
  </si>
  <si>
    <t>new first name</t>
  </si>
  <si>
    <t>city</t>
  </si>
  <si>
    <t>patna</t>
  </si>
  <si>
    <t>delhi</t>
  </si>
  <si>
    <t>mumbai</t>
  </si>
  <si>
    <t>kolkata</t>
  </si>
  <si>
    <t>small to capital</t>
  </si>
  <si>
    <t>username</t>
  </si>
  <si>
    <t>email</t>
  </si>
  <si>
    <t>starting 3 digits</t>
  </si>
  <si>
    <t>len email</t>
  </si>
  <si>
    <t>year of join</t>
  </si>
  <si>
    <t>gap between doj of two employee</t>
  </si>
  <si>
    <t>null</t>
  </si>
  <si>
    <t>weekday</t>
  </si>
  <si>
    <t>Order ID</t>
  </si>
  <si>
    <t>Product</t>
  </si>
  <si>
    <t>Category</t>
  </si>
  <si>
    <t>Amount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</si>
  <si>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</si>
  <si>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</si>
  <si>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</si>
  <si>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</si>
  <si>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</si>
  <si>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</si>
  <si>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</si>
  <si>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</si>
  <si>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</si>
  <si>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</si>
  <si>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</si>
  <si>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</si>
  <si>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</si>
  <si>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</si>
  <si>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</si>
  <si>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</si>
  <si>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</si>
  <si>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Australia Total</t>
  </si>
  <si>
    <t>Canada Total</t>
  </si>
  <si>
    <t>France Total</t>
  </si>
  <si>
    <t>Germany Total</t>
  </si>
  <si>
    <t>New Zealand Total</t>
  </si>
  <si>
    <t>United Kingdom Total</t>
  </si>
  <si>
    <t>United States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</si>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</sst>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164" formatCode="[$-F800]dddd\,\ mmmm\ dd\,\ yyyy"/>
    <numFmt numFmtId="165" formatCode="[$-F400]h:mm:ss\ AM/PM"/>
    <numFmt numFmtId="166" formatCode="dddd\,mmmm"/>
    <numFmt numFmtId="167" formatCode="&quot;₹&quot;\ #,##0.00"/>
    <numFmt numFmtId="169" formatCode="dddd"/>
    <numFmt numFmtId="174" formatCode="&quot;$&quot;#,##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1" applyNumberFormat="0" applyFont="0" applyFill="0" applyAlignment="0" applyProtection="0">
      <alignment horizontal="center"/>
    </xf>
    <xf numFmtId="0" fontId="5" fillId="0" borderId="1" applyNumberFormat="0" applyFont="0" applyFill="0" applyAlignment="0" applyProtection="0">
      <alignment horizontal="center"/>
    </xf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8" fontId="0" fillId="0" borderId="0" xfId="0" applyNumberFormat="1"/>
    <xf numFmtId="20" fontId="0" fillId="0" borderId="0" xfId="0" applyNumberFormat="1"/>
    <xf numFmtId="165" fontId="0" fillId="0" borderId="0" xfId="0" applyNumberFormat="1"/>
    <xf numFmtId="10" fontId="0" fillId="0" borderId="0" xfId="0" applyNumberFormat="1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/>
    <xf numFmtId="14" fontId="6" fillId="3" borderId="0" xfId="0" applyNumberFormat="1" applyFont="1" applyFill="1" applyBorder="1"/>
    <xf numFmtId="0" fontId="0" fillId="3" borderId="0" xfId="0" applyFill="1" applyBorder="1"/>
    <xf numFmtId="0" fontId="0" fillId="3" borderId="0" xfId="0" applyNumberFormat="1" applyFill="1" applyBorder="1"/>
    <xf numFmtId="169" fontId="0" fillId="3" borderId="0" xfId="0" applyNumberFormat="1" applyFill="1" applyBorder="1"/>
    <xf numFmtId="0" fontId="0" fillId="0" borderId="0" xfId="0"/>
    <xf numFmtId="0" fontId="3" fillId="0" borderId="0" xfId="0" applyFont="1"/>
    <xf numFmtId="174" fontId="0" fillId="0" borderId="0" xfId="0" applyNumberFormat="1"/>
    <xf numFmtId="14" fontId="0" fillId="0" borderId="0" xfId="0" applyNumberFormat="1"/>
  </cellXfs>
  <cellStyles count="3">
    <cellStyle name="Normal" xfId="0" builtinId="0"/>
    <cellStyle name="Style 1" xfId="1" xr:uid="{9056C32D-358A-4FCD-B85C-0DC773582A8F}"/>
    <cellStyle name="Style 2" xfId="2" xr:uid="{9AAE9ED7-EE73-48CC-AB1E-5DD7BA0806C6}"/>
  </cellStyles>
  <dxfs count="24"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169" formatCode="dddd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B05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2" formatCode="&quot;₹&quot;\ #,##0.00;[Red]&quot;₹&quot;\ \-#,##0.00"/>
    </dxf>
    <dxf>
      <numFmt numFmtId="12" formatCode="&quot;₹&quot;\ #,##0.00;[Red]&quot;₹&quot;\ \-#,##0.00"/>
    </dxf>
    <dxf>
      <numFmt numFmtId="19" formatCode="dd/mm/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5EA49-0550-48C5-87E3-2B28E1D3707F}" name="Table1" displayName="Table1" ref="A1:C13" totalsRowShown="0">
  <autoFilter ref="A1:C13" xr:uid="{FD25EA49-0550-48C5-87E3-2B28E1D3707F}"/>
  <tableColumns count="3">
    <tableColumn id="1" xr3:uid="{92A7B2AC-A39F-41B4-BCB3-BD10C156838F}" name="s.no"/>
    <tableColumn id="2" xr3:uid="{2753A78B-8424-4003-8021-40BAD5D490FB}" name="day"/>
    <tableColumn id="3" xr3:uid="{353D2786-830E-47A6-AC01-660B48EFBF6D}" name="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FA8C8-20BF-4064-8A12-C94D605D596E}" name="Table2" displayName="Table2" ref="G3:H17" totalsRowShown="0">
  <tableColumns count="2">
    <tableColumn id="1" xr3:uid="{3E20CDF6-9F7E-4F94-8484-7BB5606305D5}" name="date" dataDxfId="23"/>
    <tableColumn id="2" xr3:uid="{21E30A9A-9E4C-4254-A51C-1DD6BA7AFD1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06C6B-14D6-456A-9252-E113AA0F3485}" name="Table3" displayName="Table3" ref="K3:L19" totalsRowShown="0">
  <autoFilter ref="K3:L19" xr:uid="{8EF06C6B-14D6-456A-9252-E113AA0F3485}"/>
  <tableColumns count="2">
    <tableColumn id="1" xr3:uid="{692CEF75-2CF1-4BDC-A215-EBB0160FE2DA}" name="date" dataDxfId="22"/>
    <tableColumn id="2" xr3:uid="{4393BE6A-5EFD-450D-93C5-41192AA0E839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54F9D-A48A-4DF4-B4EF-F3CC5A5D512E}" name="Table4" displayName="Table4" ref="O3:V30" totalsRowShown="0">
  <autoFilter ref="O3:V30" xr:uid="{76B54F9D-A48A-4DF4-B4EF-F3CC5A5D512E}"/>
  <tableColumns count="8">
    <tableColumn id="1" xr3:uid="{7FD7BE01-119E-4862-9F25-45D1BAE74466}" name="month"/>
    <tableColumn id="2" xr3:uid="{EDB4BF3B-2768-4C08-8956-996AD47747AC}" name="pmt" dataDxfId="21"/>
    <tableColumn id="3" xr3:uid="{9FF179D7-35E3-4CF2-903A-9BD0AE7AC89F}" name="impt" dataDxfId="20"/>
    <tableColumn id="4" xr3:uid="{981D270F-B0C7-4E59-B7C1-E501B4A3EC42}" name="ppmt"/>
    <tableColumn id="5" xr3:uid="{881CA938-7FC1-435F-86FA-575E98222F2E}" name="Column1"/>
    <tableColumn id="6" xr3:uid="{0B2BCBF9-F69F-48AB-94DB-1FF18E0F74BE}" name="Column2"/>
    <tableColumn id="7" xr3:uid="{9DDB7481-5F92-4666-885B-6AD008573D45}" name="Column3"/>
    <tableColumn id="8" xr3:uid="{8F38DFE5-B616-43F4-A9FC-9D52AC5F54AF}" name="bala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9CC4D7-3946-4479-9BE7-12ABAF2F0964}" name="Table5" displayName="Table5" ref="AV90:BL101" totalsRowShown="0" headerRowDxfId="1" dataDxfId="0" tableBorderDxfId="19">
  <autoFilter ref="AV90:BL101" xr:uid="{8F9CC4D7-3946-4479-9BE7-12ABAF2F0964}"/>
  <tableColumns count="17">
    <tableColumn id="1" xr3:uid="{52ACACBB-EE51-4703-B677-50861446245A}" name="emp id" dataDxfId="18"/>
    <tableColumn id="2" xr3:uid="{1E61B455-E57E-46E9-BEBC-A7D185A6FEFC}" name="first name" dataDxfId="17"/>
    <tableColumn id="3" xr3:uid="{F6A22DE1-4798-43F8-8110-21E79575DAB2}" name="last name" dataDxfId="16"/>
    <tableColumn id="4" xr3:uid="{A2B5F080-C86A-4891-A278-6C4711058E86}" name="username" dataDxfId="15"/>
    <tableColumn id="5" xr3:uid="{F3723D56-80C1-484C-B83A-B35267928B56}" name="domain name" dataDxfId="14"/>
    <tableColumn id="6" xr3:uid="{5E8B9E58-F7F9-42AB-995A-017F480CA7FB}" name="doj" dataDxfId="13"/>
    <tableColumn id="7" xr3:uid="{232BCFCE-B87B-421C-B7B0-DE1F27F1790C}" name="account number" dataDxfId="12"/>
    <tableColumn id="8" xr3:uid="{20C79ED4-0157-4590-ACA0-95F5957AD359}" name="new first name" dataDxfId="11">
      <calculatedColumnFormula>LOWER(AW91)</calculatedColumnFormula>
    </tableColumn>
    <tableColumn id="9" xr3:uid="{B3864DEE-6BC9-4348-8FF6-AAE46E93AC56}" name="city" dataDxfId="10"/>
    <tableColumn id="10" xr3:uid="{EA204FD3-6E41-427A-994C-4492EEBA9C74}" name="small to capital" dataDxfId="9">
      <calculatedColumnFormula>UPPER(BD91)</calculatedColumnFormula>
    </tableColumn>
    <tableColumn id="11" xr3:uid="{1685A8EE-8EDE-4AB1-824B-406A7F90C257}" name="email" dataDxfId="8">
      <calculatedColumnFormula>_xlfn.CONCAT(AY91,"@",AZ91)</calculatedColumnFormula>
    </tableColumn>
    <tableColumn id="12" xr3:uid="{B14B26B1-76D0-4E64-9C43-602EE0AF72D5}" name="starting 3 digits" dataDxfId="7">
      <calculatedColumnFormula>MID(BB91,4,7)</calculatedColumnFormula>
    </tableColumn>
    <tableColumn id="13" xr3:uid="{00247960-0799-46FB-B648-35E185196D6B}" name="len email" dataDxfId="6">
      <calculatedColumnFormula>LEN(BF91)</calculatedColumnFormula>
    </tableColumn>
    <tableColumn id="14" xr3:uid="{0F520E2E-0ECD-494A-8878-5954E72A8FA1}" name="year of join" dataDxfId="5">
      <calculatedColumnFormula>YEAR(BA91)</calculatedColumnFormula>
    </tableColumn>
    <tableColumn id="15" xr3:uid="{54F40FB3-1806-4AA8-9DFE-38730D9A2ED6}" name="date" dataDxfId="4">
      <calculatedColumnFormula>DAY(BA91)</calculatedColumnFormula>
    </tableColumn>
    <tableColumn id="16" xr3:uid="{168D51EF-FF33-4807-B724-1BADCDCA4DE4}" name="gap between doj of two employee" dataDxfId="3"/>
    <tableColumn id="17" xr3:uid="{006950FB-7E9F-4C64-99DF-620E8E60804C}" name="weekday" dataDxfId="2">
      <calculatedColumnFormula>WEEKDAY(BA91)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E933-79A5-4E9B-947F-EEA4A711ECAA}">
  <dimension ref="A1:CD351"/>
  <sheetViews>
    <sheetView tabSelected="1" topLeftCell="BL149" zoomScale="81" zoomScaleNormal="85" workbookViewId="0">
      <selection activeCell="BV151" sqref="BV151"/>
    </sheetView>
  </sheetViews>
  <sheetFormatPr defaultRowHeight="14.4" outlineLevelRow="2" x14ac:dyDescent="0.3"/>
  <cols>
    <col min="3" max="3" width="10.33203125" bestFit="1" customWidth="1"/>
    <col min="4" max="4" width="6.109375" bestFit="1" customWidth="1"/>
    <col min="5" max="5" width="8" bestFit="1" customWidth="1"/>
    <col min="6" max="6" width="26.109375" bestFit="1" customWidth="1"/>
    <col min="7" max="7" width="15.109375" bestFit="1" customWidth="1"/>
    <col min="11" max="11" width="10.33203125" bestFit="1" customWidth="1"/>
    <col min="12" max="12" width="10.33203125" customWidth="1"/>
    <col min="15" max="15" width="8.5546875" customWidth="1"/>
    <col min="16" max="16" width="11.88671875" bestFit="1" customWidth="1"/>
    <col min="17" max="18" width="9.44140625" bestFit="1" customWidth="1"/>
    <col min="19" max="19" width="10.44140625" customWidth="1"/>
    <col min="20" max="20" width="10.88671875" bestFit="1" customWidth="1"/>
    <col min="21" max="21" width="11.33203125" bestFit="1" customWidth="1"/>
    <col min="22" max="22" width="10.44140625" bestFit="1" customWidth="1"/>
    <col min="26" max="26" width="12.77734375" bestFit="1" customWidth="1"/>
    <col min="27" max="27" width="5.5546875" bestFit="1" customWidth="1"/>
    <col min="28" max="28" width="10.109375" bestFit="1" customWidth="1"/>
    <col min="39" max="39" width="16.33203125" bestFit="1" customWidth="1"/>
    <col min="40" max="40" width="10.88671875" bestFit="1" customWidth="1"/>
    <col min="42" max="42" width="10.88671875" bestFit="1" customWidth="1"/>
    <col min="46" max="46" width="10.77734375" bestFit="1" customWidth="1"/>
    <col min="47" max="47" width="18.6640625" bestFit="1" customWidth="1"/>
    <col min="48" max="48" width="15.33203125" bestFit="1" customWidth="1"/>
    <col min="49" max="49" width="20" bestFit="1" customWidth="1"/>
    <col min="50" max="50" width="19.109375" bestFit="1" customWidth="1"/>
    <col min="51" max="51" width="19.21875" bestFit="1" customWidth="1"/>
    <col min="52" max="52" width="23.6640625" bestFit="1" customWidth="1"/>
    <col min="53" max="53" width="11.44140625" bestFit="1" customWidth="1"/>
    <col min="54" max="54" width="27.21875" bestFit="1" customWidth="1"/>
    <col min="55" max="55" width="25.88671875" bestFit="1" customWidth="1"/>
    <col min="56" max="56" width="11.77734375" bestFit="1" customWidth="1"/>
    <col min="57" max="57" width="26.21875" bestFit="1" customWidth="1"/>
    <col min="58" max="58" width="17.5546875" bestFit="1" customWidth="1"/>
    <col min="59" max="59" width="26.77734375" bestFit="1" customWidth="1"/>
    <col min="60" max="60" width="18.33203125" bestFit="1" customWidth="1"/>
    <col min="61" max="61" width="21.77734375" bestFit="1" customWidth="1"/>
    <col min="62" max="62" width="12.6640625" bestFit="1" customWidth="1"/>
    <col min="63" max="63" width="50" bestFit="1" customWidth="1"/>
    <col min="64" max="64" width="18.33203125" bestFit="1" customWidth="1"/>
    <col min="77" max="77" width="11.33203125" bestFit="1" customWidth="1"/>
    <col min="78" max="78" width="10.88671875" bestFit="1" customWidth="1"/>
    <col min="79" max="79" width="11.77734375" bestFit="1" customWidth="1"/>
    <col min="80" max="80" width="11.109375" bestFit="1" customWidth="1"/>
    <col min="81" max="81" width="10.44140625" bestFit="1" customWidth="1"/>
    <col min="82" max="82" width="20.44140625" bestFit="1" customWidth="1"/>
  </cols>
  <sheetData>
    <row r="1" spans="1:22" x14ac:dyDescent="0.3">
      <c r="A1" t="s">
        <v>19</v>
      </c>
      <c r="B1" t="s">
        <v>20</v>
      </c>
      <c r="C1" t="s">
        <v>21</v>
      </c>
    </row>
    <row r="2" spans="1:22" x14ac:dyDescent="0.3">
      <c r="A2">
        <v>1</v>
      </c>
      <c r="B2" t="s">
        <v>3</v>
      </c>
      <c r="C2" s="1" t="s">
        <v>9</v>
      </c>
      <c r="D2" s="1"/>
    </row>
    <row r="3" spans="1:22" x14ac:dyDescent="0.3">
      <c r="A3">
        <v>2</v>
      </c>
      <c r="B3" t="s">
        <v>4</v>
      </c>
      <c r="C3" s="1" t="s">
        <v>8</v>
      </c>
      <c r="D3" s="1"/>
      <c r="G3" t="s">
        <v>22</v>
      </c>
      <c r="H3" t="s">
        <v>20</v>
      </c>
      <c r="K3" t="s">
        <v>22</v>
      </c>
      <c r="L3" t="s">
        <v>23</v>
      </c>
      <c r="O3" t="s">
        <v>21</v>
      </c>
      <c r="P3" t="s">
        <v>27</v>
      </c>
      <c r="Q3" t="s">
        <v>31</v>
      </c>
      <c r="R3" t="s">
        <v>26</v>
      </c>
      <c r="S3" t="s">
        <v>33</v>
      </c>
      <c r="T3" t="s">
        <v>34</v>
      </c>
      <c r="U3" t="s">
        <v>35</v>
      </c>
      <c r="V3" t="s">
        <v>32</v>
      </c>
    </row>
    <row r="4" spans="1:22" x14ac:dyDescent="0.3">
      <c r="A4">
        <v>3</v>
      </c>
      <c r="B4" t="s">
        <v>5</v>
      </c>
      <c r="C4" t="s">
        <v>10</v>
      </c>
      <c r="D4" s="1"/>
      <c r="G4" s="2">
        <v>45322</v>
      </c>
      <c r="H4" t="s">
        <v>3</v>
      </c>
      <c r="K4" s="1">
        <v>45322</v>
      </c>
      <c r="L4">
        <v>8000</v>
      </c>
      <c r="O4">
        <v>1</v>
      </c>
      <c r="P4" s="3">
        <f>PMT($S$5/12,$T$5*12,-$U$5)</f>
        <v>4522.7291456184148</v>
      </c>
      <c r="Q4" s="3">
        <f>IPMT($S$5/12,O4,$T$5*12,-$U$5)</f>
        <v>666.66666666666674</v>
      </c>
      <c r="R4" s="3">
        <f>PPMT($S$5/12,O4,$T$5*12,-$U$5)</f>
        <v>3856.0624789517483</v>
      </c>
      <c r="S4" t="s">
        <v>30</v>
      </c>
      <c r="T4" t="s">
        <v>29</v>
      </c>
      <c r="U4" t="s">
        <v>28</v>
      </c>
      <c r="V4" s="3">
        <f>U5-R4</f>
        <v>96143.937521048254</v>
      </c>
    </row>
    <row r="5" spans="1:22" x14ac:dyDescent="0.3">
      <c r="A5">
        <v>4</v>
      </c>
      <c r="B5" t="s">
        <v>6</v>
      </c>
      <c r="C5" t="s">
        <v>11</v>
      </c>
      <c r="D5" s="1"/>
      <c r="G5" s="2">
        <v>45323</v>
      </c>
      <c r="H5" t="s">
        <v>4</v>
      </c>
      <c r="K5" s="1">
        <v>45323</v>
      </c>
      <c r="L5">
        <v>9000</v>
      </c>
      <c r="O5">
        <v>2</v>
      </c>
      <c r="P5" s="3">
        <f t="shared" ref="P5:P27" si="0">PMT($S$5/12,$T$5*12,-$U$5)</f>
        <v>4522.7291456184148</v>
      </c>
      <c r="Q5" s="3">
        <f t="shared" ref="Q5:Q27" si="1">IPMT($S$5/12,O5,$T$5*12,-$U$5)</f>
        <v>640.95958347365502</v>
      </c>
      <c r="R5" s="3">
        <f t="shared" ref="R5:R27" si="2">PPMT($S$5/12,O5,$T$5*12,-$U$5)</f>
        <v>3881.7695621447601</v>
      </c>
      <c r="S5">
        <v>0.08</v>
      </c>
      <c r="T5">
        <v>2</v>
      </c>
      <c r="U5">
        <v>100000</v>
      </c>
      <c r="V5" s="3">
        <f>V4-R5</f>
        <v>92262.16795890349</v>
      </c>
    </row>
    <row r="6" spans="1:22" x14ac:dyDescent="0.3">
      <c r="A6">
        <v>5</v>
      </c>
      <c r="B6" t="s">
        <v>0</v>
      </c>
      <c r="C6" t="s">
        <v>12</v>
      </c>
      <c r="D6" s="1"/>
      <c r="G6" s="2">
        <v>45324</v>
      </c>
      <c r="H6" t="s">
        <v>5</v>
      </c>
      <c r="K6" s="1">
        <v>45324</v>
      </c>
      <c r="L6">
        <v>10000</v>
      </c>
      <c r="O6">
        <v>3</v>
      </c>
      <c r="P6" s="3">
        <f t="shared" si="0"/>
        <v>4522.7291456184148</v>
      </c>
      <c r="Q6" s="3">
        <f t="shared" si="1"/>
        <v>615.0811197260233</v>
      </c>
      <c r="R6" s="3">
        <f t="shared" si="2"/>
        <v>3907.6480258923921</v>
      </c>
      <c r="V6" s="3">
        <f t="shared" ref="V6:V27" si="3">V5-R6</f>
        <v>88354.519933011092</v>
      </c>
    </row>
    <row r="7" spans="1:22" x14ac:dyDescent="0.3">
      <c r="A7">
        <v>6</v>
      </c>
      <c r="B7" t="s">
        <v>1</v>
      </c>
      <c r="C7" t="s">
        <v>7</v>
      </c>
      <c r="D7" s="1"/>
      <c r="G7" s="2">
        <v>45325</v>
      </c>
      <c r="H7" t="s">
        <v>6</v>
      </c>
      <c r="K7" s="1">
        <v>45325</v>
      </c>
      <c r="L7">
        <v>11000</v>
      </c>
      <c r="O7">
        <v>4</v>
      </c>
      <c r="P7" s="3">
        <f t="shared" si="0"/>
        <v>4522.7291456184148</v>
      </c>
      <c r="Q7" s="3">
        <f t="shared" si="1"/>
        <v>589.0301328867406</v>
      </c>
      <c r="R7" s="3">
        <f t="shared" si="2"/>
        <v>3933.6990127316749</v>
      </c>
      <c r="V7" s="3">
        <f t="shared" si="3"/>
        <v>84420.820920279424</v>
      </c>
    </row>
    <row r="8" spans="1:22" x14ac:dyDescent="0.3">
      <c r="A8">
        <v>7</v>
      </c>
      <c r="B8" t="s">
        <v>2</v>
      </c>
      <c r="C8" t="s">
        <v>13</v>
      </c>
      <c r="D8" s="1"/>
      <c r="G8" s="2">
        <v>45326</v>
      </c>
      <c r="H8" t="s">
        <v>0</v>
      </c>
      <c r="K8" s="1">
        <v>45326</v>
      </c>
      <c r="L8">
        <v>12000</v>
      </c>
      <c r="O8">
        <v>5</v>
      </c>
      <c r="P8" s="3">
        <f t="shared" si="0"/>
        <v>4522.7291456184148</v>
      </c>
      <c r="Q8" s="3">
        <f t="shared" si="1"/>
        <v>562.80547280186283</v>
      </c>
      <c r="R8" s="3">
        <f t="shared" si="2"/>
        <v>3959.9236728165524</v>
      </c>
      <c r="V8" s="3">
        <f t="shared" si="3"/>
        <v>80460.897247462868</v>
      </c>
    </row>
    <row r="9" spans="1:22" x14ac:dyDescent="0.3">
      <c r="A9">
        <v>8</v>
      </c>
      <c r="B9" t="s">
        <v>3</v>
      </c>
      <c r="C9" t="s">
        <v>14</v>
      </c>
      <c r="D9" s="1"/>
      <c r="G9" s="2">
        <v>45327</v>
      </c>
      <c r="H9" t="s">
        <v>1</v>
      </c>
      <c r="K9" s="1">
        <v>45327</v>
      </c>
      <c r="L9">
        <v>13000</v>
      </c>
      <c r="O9">
        <v>6</v>
      </c>
      <c r="P9" s="3">
        <f t="shared" si="0"/>
        <v>4522.7291456184148</v>
      </c>
      <c r="Q9" s="3">
        <f t="shared" si="1"/>
        <v>536.40598164975245</v>
      </c>
      <c r="R9" s="3">
        <f t="shared" si="2"/>
        <v>3986.3231639686624</v>
      </c>
      <c r="V9" s="3">
        <f t="shared" si="3"/>
        <v>76474.574083494212</v>
      </c>
    </row>
    <row r="10" spans="1:22" x14ac:dyDescent="0.3">
      <c r="A10">
        <v>9</v>
      </c>
      <c r="B10" t="s">
        <v>4</v>
      </c>
      <c r="C10" t="s">
        <v>15</v>
      </c>
      <c r="D10" s="1"/>
      <c r="G10" s="2">
        <v>45328</v>
      </c>
      <c r="H10" t="s">
        <v>2</v>
      </c>
      <c r="K10" s="1">
        <v>45328</v>
      </c>
      <c r="L10">
        <v>14000</v>
      </c>
      <c r="O10">
        <v>7</v>
      </c>
      <c r="P10" s="3">
        <f t="shared" si="0"/>
        <v>4522.7291456184148</v>
      </c>
      <c r="Q10" s="3">
        <f t="shared" si="1"/>
        <v>509.83049388996136</v>
      </c>
      <c r="R10" s="3">
        <f t="shared" si="2"/>
        <v>4012.8986517284543</v>
      </c>
      <c r="V10" s="3">
        <f t="shared" si="3"/>
        <v>72461.675431765761</v>
      </c>
    </row>
    <row r="11" spans="1:22" x14ac:dyDescent="0.3">
      <c r="A11">
        <v>10</v>
      </c>
      <c r="B11" t="s">
        <v>5</v>
      </c>
      <c r="C11" t="s">
        <v>16</v>
      </c>
      <c r="D11" s="1"/>
      <c r="G11" s="2">
        <v>45329</v>
      </c>
      <c r="H11" t="s">
        <v>3</v>
      </c>
      <c r="K11" s="1">
        <v>45329</v>
      </c>
      <c r="L11">
        <v>15000</v>
      </c>
      <c r="O11">
        <v>8</v>
      </c>
      <c r="P11" s="3">
        <f t="shared" si="0"/>
        <v>4522.7291456184148</v>
      </c>
      <c r="Q11" s="3">
        <f t="shared" si="1"/>
        <v>483.07783621177168</v>
      </c>
      <c r="R11" s="3">
        <f t="shared" si="2"/>
        <v>4039.6513094066436</v>
      </c>
      <c r="V11" s="3">
        <f t="shared" si="3"/>
        <v>68422.024122359115</v>
      </c>
    </row>
    <row r="12" spans="1:22" x14ac:dyDescent="0.3">
      <c r="A12">
        <v>11</v>
      </c>
      <c r="B12" t="s">
        <v>6</v>
      </c>
      <c r="C12" t="s">
        <v>17</v>
      </c>
      <c r="D12" s="1"/>
      <c r="G12" s="2">
        <v>45330</v>
      </c>
      <c r="H12" t="s">
        <v>4</v>
      </c>
      <c r="K12" s="1">
        <v>45330</v>
      </c>
      <c r="L12">
        <v>16000</v>
      </c>
      <c r="O12">
        <v>9</v>
      </c>
      <c r="P12" s="3">
        <f t="shared" si="0"/>
        <v>4522.7291456184148</v>
      </c>
      <c r="Q12" s="3">
        <f t="shared" si="1"/>
        <v>456.14682748239403</v>
      </c>
      <c r="R12" s="3">
        <f t="shared" si="2"/>
        <v>4066.5823181360211</v>
      </c>
      <c r="V12" s="3">
        <f t="shared" si="3"/>
        <v>64355.441804223097</v>
      </c>
    </row>
    <row r="13" spans="1:22" x14ac:dyDescent="0.3">
      <c r="A13">
        <v>12</v>
      </c>
      <c r="B13" t="s">
        <v>0</v>
      </c>
      <c r="C13" t="s">
        <v>18</v>
      </c>
      <c r="D13" s="1"/>
      <c r="G13" s="2">
        <v>45331</v>
      </c>
      <c r="H13" t="s">
        <v>5</v>
      </c>
      <c r="K13" s="1">
        <v>45331</v>
      </c>
      <c r="L13">
        <v>17000</v>
      </c>
      <c r="O13">
        <v>10</v>
      </c>
      <c r="P13" s="3">
        <f t="shared" si="0"/>
        <v>4522.7291456184148</v>
      </c>
      <c r="Q13" s="3">
        <f t="shared" si="1"/>
        <v>429.03627869482057</v>
      </c>
      <c r="R13" s="3">
        <f t="shared" si="2"/>
        <v>4093.6928669235945</v>
      </c>
      <c r="V13" s="3">
        <f t="shared" si="3"/>
        <v>60261.748937299504</v>
      </c>
    </row>
    <row r="14" spans="1:22" x14ac:dyDescent="0.3">
      <c r="G14" s="2">
        <v>45332</v>
      </c>
      <c r="H14" t="s">
        <v>6</v>
      </c>
      <c r="K14" s="1">
        <v>45332</v>
      </c>
      <c r="L14">
        <v>18000</v>
      </c>
      <c r="O14">
        <v>11</v>
      </c>
      <c r="P14" s="3">
        <f t="shared" si="0"/>
        <v>4522.7291456184148</v>
      </c>
      <c r="Q14" s="3">
        <f t="shared" si="1"/>
        <v>401.74499291532993</v>
      </c>
      <c r="R14" s="3">
        <f t="shared" si="2"/>
        <v>4120.9841527030849</v>
      </c>
      <c r="V14" s="3">
        <f t="shared" si="3"/>
        <v>56140.764784596417</v>
      </c>
    </row>
    <row r="15" spans="1:22" x14ac:dyDescent="0.3">
      <c r="G15" s="2">
        <v>45333</v>
      </c>
      <c r="H15" t="s">
        <v>0</v>
      </c>
      <c r="K15" s="1">
        <v>45333</v>
      </c>
      <c r="L15">
        <v>19000</v>
      </c>
      <c r="O15">
        <v>12</v>
      </c>
      <c r="P15" s="3">
        <f t="shared" si="0"/>
        <v>4522.7291456184148</v>
      </c>
      <c r="Q15" s="3">
        <f t="shared" si="1"/>
        <v>374.2717652306427</v>
      </c>
      <c r="R15" s="3">
        <f t="shared" si="2"/>
        <v>4148.4573803877729</v>
      </c>
      <c r="V15" s="3">
        <f t="shared" si="3"/>
        <v>51992.307404208645</v>
      </c>
    </row>
    <row r="16" spans="1:22" x14ac:dyDescent="0.3">
      <c r="G16" s="2">
        <v>45334</v>
      </c>
      <c r="H16" t="s">
        <v>1</v>
      </c>
      <c r="K16" s="1">
        <v>45334</v>
      </c>
      <c r="L16">
        <v>20000</v>
      </c>
      <c r="O16">
        <v>13</v>
      </c>
      <c r="P16" s="3">
        <f>PMT($S$5/12,$T$5*12,-$U$5)</f>
        <v>4522.7291456184148</v>
      </c>
      <c r="Q16" s="3">
        <f>IPMT($S$5/12,O16,$T$5*12,-$U$5)</f>
        <v>346.61538269472425</v>
      </c>
      <c r="R16" s="3">
        <f>PPMT($S$5/12,O16,$T$5*12,-$U$5)</f>
        <v>4176.113762923691</v>
      </c>
      <c r="V16" s="3">
        <f t="shared" si="3"/>
        <v>47816.193641284954</v>
      </c>
    </row>
    <row r="17" spans="4:22" x14ac:dyDescent="0.3">
      <c r="G17" s="2">
        <v>45335</v>
      </c>
      <c r="H17" t="s">
        <v>2</v>
      </c>
      <c r="K17" s="1">
        <v>45335</v>
      </c>
      <c r="L17">
        <v>21000</v>
      </c>
      <c r="O17">
        <v>14</v>
      </c>
      <c r="P17" s="3">
        <f t="shared" si="0"/>
        <v>4522.7291456184148</v>
      </c>
      <c r="Q17" s="3">
        <f t="shared" si="1"/>
        <v>318.77462427523295</v>
      </c>
      <c r="R17" s="3">
        <f t="shared" si="2"/>
        <v>4203.954521343182</v>
      </c>
      <c r="V17" s="3">
        <f t="shared" si="3"/>
        <v>43612.239119941769</v>
      </c>
    </row>
    <row r="18" spans="4:22" x14ac:dyDescent="0.3">
      <c r="G18" s="2"/>
      <c r="K18" t="s">
        <v>24</v>
      </c>
      <c r="L18">
        <f>SUBTOTAL(4,L4:L17)</f>
        <v>21000</v>
      </c>
      <c r="O18">
        <v>15</v>
      </c>
      <c r="P18" s="3">
        <f t="shared" si="0"/>
        <v>4522.7291456184148</v>
      </c>
      <c r="Q18" s="3">
        <f t="shared" si="1"/>
        <v>290.74826079961173</v>
      </c>
      <c r="R18" s="3">
        <f t="shared" si="2"/>
        <v>4231.980884818804</v>
      </c>
      <c r="V18" s="3">
        <f t="shared" si="3"/>
        <v>39380.258235122965</v>
      </c>
    </row>
    <row r="19" spans="4:22" x14ac:dyDescent="0.3">
      <c r="K19" t="s">
        <v>25</v>
      </c>
      <c r="L19">
        <f>SUBTOTAL(1,L4:L17)</f>
        <v>14500</v>
      </c>
      <c r="O19">
        <v>16</v>
      </c>
      <c r="P19" s="3">
        <f t="shared" si="0"/>
        <v>4522.7291456184148</v>
      </c>
      <c r="Q19" s="3">
        <f t="shared" si="1"/>
        <v>262.53505490081966</v>
      </c>
      <c r="R19" s="3">
        <f t="shared" si="2"/>
        <v>4260.1940907175949</v>
      </c>
      <c r="V19" s="3">
        <f t="shared" si="3"/>
        <v>35120.064144405369</v>
      </c>
    </row>
    <row r="20" spans="4:22" x14ac:dyDescent="0.3">
      <c r="O20">
        <v>17</v>
      </c>
      <c r="P20" s="3">
        <f t="shared" si="0"/>
        <v>4522.7291456184148</v>
      </c>
      <c r="Q20" s="3">
        <f t="shared" si="1"/>
        <v>234.13376096270238</v>
      </c>
      <c r="R20" s="3">
        <f t="shared" si="2"/>
        <v>4288.5953846557122</v>
      </c>
      <c r="V20" s="3">
        <f t="shared" si="3"/>
        <v>30831.468759749656</v>
      </c>
    </row>
    <row r="21" spans="4:22" x14ac:dyDescent="0.3">
      <c r="O21">
        <v>18</v>
      </c>
      <c r="P21" s="3">
        <f t="shared" si="0"/>
        <v>4522.7291456184148</v>
      </c>
      <c r="Q21" s="3">
        <f t="shared" si="1"/>
        <v>205.54312506499764</v>
      </c>
      <c r="R21" s="3">
        <f t="shared" si="2"/>
        <v>4317.1860205534185</v>
      </c>
      <c r="V21" s="3">
        <f t="shared" si="3"/>
        <v>26514.282739196238</v>
      </c>
    </row>
    <row r="22" spans="4:22" x14ac:dyDescent="0.3">
      <c r="O22">
        <v>19</v>
      </c>
      <c r="P22" s="3">
        <f t="shared" si="0"/>
        <v>4522.7291456184148</v>
      </c>
      <c r="Q22" s="3">
        <f t="shared" si="1"/>
        <v>176.76188492797488</v>
      </c>
      <c r="R22" s="3">
        <f t="shared" si="2"/>
        <v>4345.9672606904405</v>
      </c>
      <c r="V22" s="3">
        <f t="shared" si="3"/>
        <v>22168.3154785058</v>
      </c>
    </row>
    <row r="23" spans="4:22" x14ac:dyDescent="0.3">
      <c r="O23">
        <v>20</v>
      </c>
      <c r="P23" s="3">
        <f t="shared" si="0"/>
        <v>4522.7291456184148</v>
      </c>
      <c r="Q23" s="3">
        <f t="shared" si="1"/>
        <v>147.78876985670527</v>
      </c>
      <c r="R23" s="3">
        <f t="shared" si="2"/>
        <v>4374.9403757617101</v>
      </c>
      <c r="V23" s="3">
        <f t="shared" si="3"/>
        <v>17793.375102744089</v>
      </c>
    </row>
    <row r="24" spans="4:22" x14ac:dyDescent="0.3">
      <c r="O24">
        <v>21</v>
      </c>
      <c r="P24" s="3">
        <f t="shared" si="0"/>
        <v>4522.7291456184148</v>
      </c>
      <c r="Q24" s="3">
        <f t="shared" si="1"/>
        <v>118.62250068496053</v>
      </c>
      <c r="R24" s="3">
        <f t="shared" si="2"/>
        <v>4404.1066449334548</v>
      </c>
      <c r="V24" s="3">
        <f t="shared" si="3"/>
        <v>13389.268457810635</v>
      </c>
    </row>
    <row r="25" spans="4:22" x14ac:dyDescent="0.3">
      <c r="D25" t="s">
        <v>36</v>
      </c>
      <c r="E25" t="s">
        <v>37</v>
      </c>
      <c r="F25" t="s">
        <v>38</v>
      </c>
      <c r="G25" t="s">
        <v>39</v>
      </c>
      <c r="O25">
        <v>22</v>
      </c>
      <c r="P25" s="3">
        <f t="shared" si="0"/>
        <v>4522.7291456184148</v>
      </c>
      <c r="Q25" s="3">
        <f t="shared" si="1"/>
        <v>89.261789718737489</v>
      </c>
      <c r="R25" s="3">
        <f t="shared" si="2"/>
        <v>4433.4673558996774</v>
      </c>
      <c r="V25" s="3">
        <f t="shared" si="3"/>
        <v>8955.8011019109581</v>
      </c>
    </row>
    <row r="26" spans="4:22" x14ac:dyDescent="0.3">
      <c r="D26">
        <v>90</v>
      </c>
      <c r="E26">
        <v>100</v>
      </c>
      <c r="F26" t="b">
        <f>D26&gt;E26</f>
        <v>0</v>
      </c>
      <c r="G26" t="str">
        <f>IF(D26&gt;E26,"Yes","No")</f>
        <v>No</v>
      </c>
      <c r="H26" t="str">
        <f>IF(D26&gt;E26,UPPER(G27),UPPER(H27))</f>
        <v/>
      </c>
      <c r="O26">
        <v>23</v>
      </c>
      <c r="P26" s="3">
        <f t="shared" si="0"/>
        <v>4522.7291456184148</v>
      </c>
      <c r="Q26" s="3">
        <f t="shared" si="1"/>
        <v>59.705340679406291</v>
      </c>
      <c r="R26" s="3">
        <f t="shared" si="2"/>
        <v>4463.0238049390082</v>
      </c>
      <c r="V26" s="3">
        <f t="shared" si="3"/>
        <v>4492.7772969719499</v>
      </c>
    </row>
    <row r="27" spans="4:22" x14ac:dyDescent="0.3">
      <c r="D27" t="s">
        <v>41</v>
      </c>
      <c r="E27" t="s">
        <v>37</v>
      </c>
      <c r="F27" t="s">
        <v>42</v>
      </c>
      <c r="O27">
        <v>24</v>
      </c>
      <c r="P27" s="3">
        <f t="shared" si="0"/>
        <v>4522.7291456184148</v>
      </c>
      <c r="Q27" s="3">
        <f t="shared" si="1"/>
        <v>29.951848646479572</v>
      </c>
      <c r="R27" s="3">
        <f t="shared" si="2"/>
        <v>4492.7772969719354</v>
      </c>
      <c r="V27" s="3">
        <f t="shared" si="3"/>
        <v>1.4551915228366852E-11</v>
      </c>
    </row>
    <row r="28" spans="4:22" x14ac:dyDescent="0.3">
      <c r="D28">
        <v>70</v>
      </c>
      <c r="E28">
        <v>80</v>
      </c>
      <c r="F28" t="str">
        <f>IF(D28&gt;E28,IF(D28&gt;90,"You have scored more than 90","You have meet the first condition"),"Your marks is below 90")</f>
        <v>Your marks is below 90</v>
      </c>
      <c r="P28" s="3">
        <f>SUM(P4:P27)</f>
        <v>108545.49949484199</v>
      </c>
      <c r="Q28" s="3">
        <f>SUM(Q4:Q27)</f>
        <v>8545.4994948419717</v>
      </c>
    </row>
    <row r="30" spans="4:22" x14ac:dyDescent="0.3">
      <c r="D30" t="s">
        <v>41</v>
      </c>
      <c r="E30" t="s">
        <v>37</v>
      </c>
    </row>
    <row r="31" spans="4:22" x14ac:dyDescent="0.3">
      <c r="D31">
        <v>50</v>
      </c>
      <c r="E31">
        <v>80</v>
      </c>
      <c r="F31" t="str">
        <f>IF(AND(D31&gt;=45,E31&gt;=79),"You are passing candidate","You didn’t meet two conditions")</f>
        <v>You are passing candidate</v>
      </c>
    </row>
    <row r="33" spans="2:5" x14ac:dyDescent="0.3">
      <c r="B33" t="s">
        <v>43</v>
      </c>
      <c r="C33" t="s">
        <v>20</v>
      </c>
      <c r="D33" t="s">
        <v>41</v>
      </c>
    </row>
    <row r="34" spans="2:5" x14ac:dyDescent="0.3">
      <c r="B34" t="s">
        <v>40</v>
      </c>
      <c r="C34" t="s">
        <v>1</v>
      </c>
      <c r="D34">
        <v>50</v>
      </c>
      <c r="E34">
        <f>SUMIF(D34:D38,"&gt;51")</f>
        <v>120</v>
      </c>
    </row>
    <row r="35" spans="2:5" x14ac:dyDescent="0.3">
      <c r="B35" t="s">
        <v>44</v>
      </c>
      <c r="C35" t="s">
        <v>1</v>
      </c>
      <c r="D35">
        <v>55</v>
      </c>
      <c r="E35">
        <f>SUMIF(C34:C38,"mon",D34:D38)</f>
        <v>170</v>
      </c>
    </row>
    <row r="36" spans="2:5" x14ac:dyDescent="0.3">
      <c r="B36" t="s">
        <v>40</v>
      </c>
      <c r="C36" t="s">
        <v>1</v>
      </c>
      <c r="D36">
        <v>65</v>
      </c>
      <c r="E36">
        <f>AVERAGEIF(D34:D38,"&lt;51")</f>
        <v>42.333333333333336</v>
      </c>
    </row>
    <row r="37" spans="2:5" x14ac:dyDescent="0.3">
      <c r="B37" t="s">
        <v>44</v>
      </c>
      <c r="C37" t="s">
        <v>2</v>
      </c>
      <c r="D37">
        <v>45</v>
      </c>
      <c r="E37">
        <f>SUMIFS(B34:B38,C34:C38,"mon",D34:D38,"&gt;=50")</f>
        <v>0</v>
      </c>
    </row>
    <row r="38" spans="2:5" x14ac:dyDescent="0.3">
      <c r="B38" t="s">
        <v>40</v>
      </c>
      <c r="C38" t="s">
        <v>2</v>
      </c>
      <c r="D38">
        <v>32</v>
      </c>
    </row>
    <row r="50" spans="1:53" x14ac:dyDescent="0.3">
      <c r="F50" s="12" t="s">
        <v>45</v>
      </c>
      <c r="G50" s="11"/>
      <c r="H50" s="11"/>
      <c r="I50" s="11"/>
      <c r="J50" s="11"/>
      <c r="K50" s="11"/>
      <c r="L50" s="11"/>
    </row>
    <row r="51" spans="1:53" x14ac:dyDescent="0.3">
      <c r="F51" s="11"/>
      <c r="G51" s="11"/>
      <c r="H51" s="11"/>
      <c r="I51" s="11"/>
      <c r="J51" s="11"/>
      <c r="K51" s="11"/>
      <c r="L51" s="11"/>
    </row>
    <row r="53" spans="1:53" x14ac:dyDescent="0.3">
      <c r="Z53" s="11" t="s">
        <v>83</v>
      </c>
      <c r="AA53" s="11"/>
      <c r="AB53" s="11"/>
      <c r="AE53" s="11" t="s">
        <v>84</v>
      </c>
      <c r="AF53" s="11"/>
      <c r="AG53" s="11"/>
      <c r="AH53" s="11"/>
      <c r="AI53" s="11"/>
      <c r="AJ53" s="11"/>
      <c r="AM53" s="11" t="s">
        <v>85</v>
      </c>
      <c r="AN53" s="11"/>
      <c r="AO53" s="11"/>
    </row>
    <row r="54" spans="1:53" x14ac:dyDescent="0.3">
      <c r="Z54" t="s">
        <v>43</v>
      </c>
      <c r="AA54" t="s">
        <v>80</v>
      </c>
      <c r="AB54" t="s">
        <v>81</v>
      </c>
      <c r="AF54">
        <v>1</v>
      </c>
      <c r="AG54">
        <v>2</v>
      </c>
      <c r="AH54">
        <v>3</v>
      </c>
      <c r="AI54">
        <v>4</v>
      </c>
      <c r="AJ54">
        <v>5</v>
      </c>
      <c r="AM54" s="1">
        <f ca="1">TODAY()</f>
        <v>45329</v>
      </c>
      <c r="AN54" t="s">
        <v>86</v>
      </c>
    </row>
    <row r="55" spans="1:53" x14ac:dyDescent="0.3">
      <c r="D55" t="s">
        <v>19</v>
      </c>
      <c r="E55" t="s">
        <v>46</v>
      </c>
      <c r="F55" t="s">
        <v>43</v>
      </c>
      <c r="G55" t="s">
        <v>47</v>
      </c>
      <c r="H55" t="s">
        <v>48</v>
      </c>
      <c r="I55" t="s">
        <v>49</v>
      </c>
      <c r="J55" t="s">
        <v>50</v>
      </c>
      <c r="K55" t="s">
        <v>51</v>
      </c>
      <c r="Z55" t="s">
        <v>82</v>
      </c>
      <c r="AA55">
        <v>100</v>
      </c>
      <c r="AE55">
        <v>10</v>
      </c>
      <c r="AF55">
        <f>PRODUCT($AE55,AF$54)</f>
        <v>10</v>
      </c>
      <c r="AG55">
        <f t="shared" ref="AG55:AJ59" si="4">PRODUCT($AE55,AG$54)</f>
        <v>20</v>
      </c>
      <c r="AH55">
        <f t="shared" si="4"/>
        <v>30</v>
      </c>
      <c r="AI55">
        <f t="shared" si="4"/>
        <v>40</v>
      </c>
      <c r="AJ55">
        <f t="shared" si="4"/>
        <v>50</v>
      </c>
      <c r="AM55" s="7">
        <f ca="1">NOW()</f>
        <v>45329.475571064817</v>
      </c>
      <c r="AN55" t="s">
        <v>87</v>
      </c>
    </row>
    <row r="56" spans="1:53" x14ac:dyDescent="0.3">
      <c r="D56">
        <v>1</v>
      </c>
      <c r="E56">
        <v>123</v>
      </c>
      <c r="F56" t="s">
        <v>52</v>
      </c>
      <c r="G56">
        <v>100</v>
      </c>
      <c r="H56">
        <v>50000</v>
      </c>
      <c r="I56" t="s">
        <v>77</v>
      </c>
      <c r="J56">
        <v>9153247</v>
      </c>
      <c r="K56" s="5">
        <v>0.5</v>
      </c>
      <c r="Z56" t="s">
        <v>59</v>
      </c>
      <c r="AA56">
        <v>80</v>
      </c>
      <c r="AB56" s="6">
        <f>AA56/$AA$55</f>
        <v>0.8</v>
      </c>
      <c r="AE56">
        <v>20</v>
      </c>
      <c r="AF56">
        <f t="shared" ref="AF56:AF59" si="5">PRODUCT($AE56,AF$54)</f>
        <v>20</v>
      </c>
      <c r="AG56">
        <f t="shared" si="4"/>
        <v>40</v>
      </c>
      <c r="AH56">
        <f t="shared" si="4"/>
        <v>60</v>
      </c>
      <c r="AI56">
        <f t="shared" si="4"/>
        <v>80</v>
      </c>
      <c r="AJ56">
        <f t="shared" si="4"/>
        <v>100</v>
      </c>
      <c r="AM56">
        <f ca="1">DAY(AM54)</f>
        <v>7</v>
      </c>
      <c r="AN56" t="s">
        <v>20</v>
      </c>
    </row>
    <row r="57" spans="1:53" x14ac:dyDescent="0.3">
      <c r="D57">
        <v>2</v>
      </c>
      <c r="E57">
        <v>124</v>
      </c>
      <c r="F57" t="s">
        <v>53</v>
      </c>
      <c r="G57">
        <v>80</v>
      </c>
      <c r="H57">
        <v>80000</v>
      </c>
      <c r="I57" t="s">
        <v>78</v>
      </c>
      <c r="J57">
        <v>9491659</v>
      </c>
      <c r="K57" s="5">
        <v>0.49652777777777773</v>
      </c>
      <c r="Z57" t="s">
        <v>60</v>
      </c>
      <c r="AA57">
        <v>99</v>
      </c>
      <c r="AB57" s="6">
        <f t="shared" ref="AB57:AB61" si="6">AA57/$AA$55</f>
        <v>0.99</v>
      </c>
      <c r="AE57">
        <v>30</v>
      </c>
      <c r="AF57">
        <f t="shared" si="5"/>
        <v>30</v>
      </c>
      <c r="AG57">
        <f t="shared" si="4"/>
        <v>60</v>
      </c>
      <c r="AH57">
        <f t="shared" si="4"/>
        <v>90</v>
      </c>
      <c r="AI57">
        <f t="shared" si="4"/>
        <v>120</v>
      </c>
      <c r="AJ57">
        <f t="shared" si="4"/>
        <v>150</v>
      </c>
      <c r="AM57">
        <f ca="1">MONTH(AM54)</f>
        <v>2</v>
      </c>
      <c r="AN57" t="s">
        <v>21</v>
      </c>
      <c r="AT57" t="s">
        <v>104</v>
      </c>
      <c r="AU57" t="s">
        <v>105</v>
      </c>
      <c r="AX57" s="11" t="s">
        <v>114</v>
      </c>
      <c r="AY57" s="11"/>
      <c r="AZ57" s="11"/>
      <c r="BA57" s="11"/>
    </row>
    <row r="58" spans="1:53" x14ac:dyDescent="0.3">
      <c r="D58">
        <v>3</v>
      </c>
      <c r="E58">
        <v>125</v>
      </c>
      <c r="F58" t="s">
        <v>54</v>
      </c>
      <c r="G58">
        <v>60</v>
      </c>
      <c r="H58">
        <v>4000</v>
      </c>
      <c r="I58" t="s">
        <v>77</v>
      </c>
      <c r="J58">
        <v>9830071</v>
      </c>
      <c r="K58" s="5">
        <v>0.45555555555555555</v>
      </c>
      <c r="Z58" t="s">
        <v>61</v>
      </c>
      <c r="AA58">
        <v>56</v>
      </c>
      <c r="AB58" s="6">
        <f t="shared" si="6"/>
        <v>0.56000000000000005</v>
      </c>
      <c r="AE58">
        <v>40</v>
      </c>
      <c r="AF58">
        <f t="shared" si="5"/>
        <v>40</v>
      </c>
      <c r="AG58">
        <f t="shared" si="4"/>
        <v>80</v>
      </c>
      <c r="AH58">
        <f t="shared" si="4"/>
        <v>120</v>
      </c>
      <c r="AI58">
        <f t="shared" si="4"/>
        <v>160</v>
      </c>
      <c r="AJ58">
        <f t="shared" si="4"/>
        <v>200</v>
      </c>
      <c r="AM58">
        <f ca="1">YEAR(AM54)</f>
        <v>2024</v>
      </c>
      <c r="AN58" t="s">
        <v>88</v>
      </c>
      <c r="AT58" s="1">
        <v>45329</v>
      </c>
      <c r="AU58" s="8">
        <f>AT58</f>
        <v>45329</v>
      </c>
      <c r="AX58" t="s">
        <v>115</v>
      </c>
      <c r="AY58" t="s">
        <v>118</v>
      </c>
      <c r="AZ58" t="s">
        <v>116</v>
      </c>
      <c r="BA58" t="s">
        <v>117</v>
      </c>
    </row>
    <row r="59" spans="1:53" x14ac:dyDescent="0.3">
      <c r="D59">
        <v>4</v>
      </c>
      <c r="E59">
        <v>126</v>
      </c>
      <c r="F59" t="s">
        <v>55</v>
      </c>
      <c r="G59">
        <v>40</v>
      </c>
      <c r="H59">
        <v>60000</v>
      </c>
      <c r="I59" t="s">
        <v>78</v>
      </c>
      <c r="J59">
        <v>10168483</v>
      </c>
      <c r="K59" s="5">
        <v>0.5</v>
      </c>
      <c r="Z59" t="s">
        <v>62</v>
      </c>
      <c r="AA59">
        <v>58</v>
      </c>
      <c r="AB59" s="6">
        <f t="shared" si="6"/>
        <v>0.57999999999999996</v>
      </c>
      <c r="AE59">
        <v>50</v>
      </c>
      <c r="AF59">
        <f t="shared" si="5"/>
        <v>50</v>
      </c>
      <c r="AG59">
        <f t="shared" si="4"/>
        <v>100</v>
      </c>
      <c r="AH59">
        <f t="shared" si="4"/>
        <v>150</v>
      </c>
      <c r="AI59">
        <f t="shared" si="4"/>
        <v>200</v>
      </c>
      <c r="AJ59">
        <f t="shared" si="4"/>
        <v>250</v>
      </c>
      <c r="AM59" s="1">
        <f ca="1">DATE(AM58,AM57,AM56)</f>
        <v>45329</v>
      </c>
      <c r="AN59" t="s">
        <v>22</v>
      </c>
      <c r="AT59" s="1">
        <v>45330</v>
      </c>
      <c r="AU59" s="8">
        <f t="shared" ref="AU59:AU65" si="7">AT59</f>
        <v>45330</v>
      </c>
      <c r="AX59" t="s">
        <v>50</v>
      </c>
      <c r="AY59">
        <v>152468</v>
      </c>
      <c r="AZ59">
        <v>10</v>
      </c>
      <c r="BA59" s="10">
        <v>100</v>
      </c>
    </row>
    <row r="60" spans="1:53" x14ac:dyDescent="0.3">
      <c r="A60" s="13" t="s">
        <v>79</v>
      </c>
      <c r="B60" s="13"/>
      <c r="D60">
        <v>5</v>
      </c>
      <c r="E60">
        <v>127</v>
      </c>
      <c r="F60" t="s">
        <v>56</v>
      </c>
      <c r="G60">
        <v>20</v>
      </c>
      <c r="H60">
        <v>37000</v>
      </c>
      <c r="I60" t="s">
        <v>77</v>
      </c>
      <c r="J60">
        <v>10506895</v>
      </c>
      <c r="K60" s="5">
        <v>0.49652777777777773</v>
      </c>
      <c r="Z60" t="s">
        <v>63</v>
      </c>
      <c r="AA60">
        <v>26</v>
      </c>
      <c r="AB60" s="6">
        <f t="shared" si="6"/>
        <v>0.26</v>
      </c>
      <c r="AT60" s="1">
        <v>45331</v>
      </c>
      <c r="AU60" s="8">
        <f t="shared" si="7"/>
        <v>45331</v>
      </c>
      <c r="AX60" t="s">
        <v>119</v>
      </c>
      <c r="AY60">
        <v>152478</v>
      </c>
      <c r="AZ60">
        <v>20</v>
      </c>
      <c r="BA60" s="10">
        <v>500</v>
      </c>
    </row>
    <row r="61" spans="1:53" x14ac:dyDescent="0.3">
      <c r="A61" s="13"/>
      <c r="B61" s="13"/>
      <c r="D61">
        <v>6</v>
      </c>
      <c r="E61">
        <v>128</v>
      </c>
      <c r="F61" t="s">
        <v>57</v>
      </c>
      <c r="G61">
        <v>90</v>
      </c>
      <c r="H61">
        <v>32400</v>
      </c>
      <c r="I61" t="s">
        <v>78</v>
      </c>
      <c r="J61">
        <v>10845307</v>
      </c>
      <c r="K61" s="5">
        <v>0.45555555555555555</v>
      </c>
      <c r="Z61" t="s">
        <v>64</v>
      </c>
      <c r="AA61">
        <v>45</v>
      </c>
      <c r="AB61" s="6">
        <f t="shared" si="6"/>
        <v>0.45</v>
      </c>
      <c r="AM61" t="s">
        <v>89</v>
      </c>
      <c r="AT61" s="1">
        <v>45332</v>
      </c>
      <c r="AU61" s="8">
        <f t="shared" si="7"/>
        <v>45332</v>
      </c>
      <c r="AX61" t="s">
        <v>120</v>
      </c>
      <c r="AY61">
        <v>152488</v>
      </c>
      <c r="AZ61">
        <v>30</v>
      </c>
      <c r="BA61" s="10">
        <v>662</v>
      </c>
    </row>
    <row r="62" spans="1:53" x14ac:dyDescent="0.3">
      <c r="A62" s="13"/>
      <c r="B62" s="13"/>
      <c r="D62">
        <v>7</v>
      </c>
      <c r="E62">
        <v>129</v>
      </c>
      <c r="F62" t="s">
        <v>58</v>
      </c>
      <c r="G62">
        <v>70</v>
      </c>
      <c r="H62">
        <v>27800</v>
      </c>
      <c r="I62" t="s">
        <v>77</v>
      </c>
      <c r="J62">
        <v>11183719</v>
      </c>
      <c r="K62" s="5">
        <v>0.5</v>
      </c>
      <c r="AM62" t="s">
        <v>90</v>
      </c>
      <c r="AN62" s="1">
        <f ca="1">AM54+AO62</f>
        <v>45336</v>
      </c>
      <c r="AO62">
        <v>7</v>
      </c>
      <c r="AT62" s="1">
        <v>45333</v>
      </c>
      <c r="AU62" s="8">
        <f t="shared" si="7"/>
        <v>45333</v>
      </c>
      <c r="AX62" t="s">
        <v>121</v>
      </c>
      <c r="AY62">
        <v>152498</v>
      </c>
      <c r="AZ62">
        <v>40</v>
      </c>
      <c r="BA62" s="10">
        <v>516</v>
      </c>
    </row>
    <row r="63" spans="1:53" x14ac:dyDescent="0.3">
      <c r="A63" s="13"/>
      <c r="B63" s="13"/>
      <c r="D63">
        <v>8</v>
      </c>
      <c r="E63">
        <v>130</v>
      </c>
      <c r="F63" t="s">
        <v>59</v>
      </c>
      <c r="G63">
        <v>50</v>
      </c>
      <c r="H63">
        <v>23200</v>
      </c>
      <c r="I63" t="s">
        <v>78</v>
      </c>
      <c r="J63">
        <v>11522131</v>
      </c>
      <c r="K63" s="5">
        <v>0.49652777777777773</v>
      </c>
      <c r="AM63" t="s">
        <v>91</v>
      </c>
      <c r="AN63" s="1">
        <f ca="1">AM54-AO63</f>
        <v>45322</v>
      </c>
      <c r="AO63">
        <v>7</v>
      </c>
      <c r="AT63" s="1">
        <v>45334</v>
      </c>
      <c r="AU63" s="8">
        <f t="shared" si="7"/>
        <v>45334</v>
      </c>
      <c r="AX63" t="s">
        <v>122</v>
      </c>
      <c r="AY63">
        <v>152508</v>
      </c>
      <c r="AZ63">
        <v>50</v>
      </c>
      <c r="BA63" s="10">
        <v>166</v>
      </c>
    </row>
    <row r="64" spans="1:53" x14ac:dyDescent="0.3">
      <c r="A64" s="13"/>
      <c r="B64" s="13"/>
      <c r="D64">
        <v>9</v>
      </c>
      <c r="E64">
        <v>131</v>
      </c>
      <c r="F64" t="s">
        <v>60</v>
      </c>
      <c r="G64">
        <v>30</v>
      </c>
      <c r="H64">
        <v>18600</v>
      </c>
      <c r="I64" t="s">
        <v>77</v>
      </c>
      <c r="J64">
        <v>11860543</v>
      </c>
      <c r="K64" s="5">
        <v>0.45555555555555555</v>
      </c>
      <c r="AT64" s="1">
        <v>45335</v>
      </c>
      <c r="AU64" s="8">
        <f t="shared" si="7"/>
        <v>45335</v>
      </c>
      <c r="AX64" t="s">
        <v>123</v>
      </c>
      <c r="AY64">
        <v>152518</v>
      </c>
      <c r="AZ64">
        <v>60</v>
      </c>
      <c r="BA64" s="10">
        <v>516</v>
      </c>
    </row>
    <row r="65" spans="1:54" x14ac:dyDescent="0.3">
      <c r="A65" s="13"/>
      <c r="B65" s="13"/>
      <c r="D65">
        <v>10</v>
      </c>
      <c r="E65">
        <v>132</v>
      </c>
      <c r="F65" t="s">
        <v>61</v>
      </c>
      <c r="G65">
        <v>10</v>
      </c>
      <c r="H65">
        <v>14000</v>
      </c>
      <c r="I65" t="s">
        <v>78</v>
      </c>
      <c r="J65">
        <v>12198955</v>
      </c>
      <c r="K65" s="5">
        <v>0.5</v>
      </c>
      <c r="AM65" t="s">
        <v>95</v>
      </c>
      <c r="AT65" s="1">
        <v>45336</v>
      </c>
      <c r="AU65" s="8">
        <f t="shared" si="7"/>
        <v>45336</v>
      </c>
    </row>
    <row r="66" spans="1:54" x14ac:dyDescent="0.3">
      <c r="D66">
        <v>11</v>
      </c>
      <c r="E66">
        <v>133</v>
      </c>
      <c r="F66" t="s">
        <v>62</v>
      </c>
      <c r="G66">
        <v>100</v>
      </c>
      <c r="H66">
        <v>9400</v>
      </c>
      <c r="I66" t="s">
        <v>77</v>
      </c>
      <c r="J66">
        <v>12537367</v>
      </c>
      <c r="K66" s="5">
        <v>0.49652777777777773</v>
      </c>
      <c r="AM66" t="s">
        <v>93</v>
      </c>
      <c r="AN66" s="1">
        <f ca="1">EDATE(AM54,AO66)</f>
        <v>45542</v>
      </c>
      <c r="AO66">
        <v>7</v>
      </c>
    </row>
    <row r="67" spans="1:54" x14ac:dyDescent="0.3">
      <c r="D67">
        <v>12</v>
      </c>
      <c r="E67">
        <v>134</v>
      </c>
      <c r="F67" t="s">
        <v>63</v>
      </c>
      <c r="G67">
        <v>70</v>
      </c>
      <c r="H67">
        <v>4800</v>
      </c>
      <c r="I67" t="s">
        <v>78</v>
      </c>
      <c r="J67">
        <v>12875779</v>
      </c>
      <c r="K67" s="5">
        <v>0.45555555555555555</v>
      </c>
      <c r="AM67" t="s">
        <v>94</v>
      </c>
      <c r="AN67" s="1">
        <f ca="1">EDATE(AM54,AO67)</f>
        <v>45114</v>
      </c>
      <c r="AO67">
        <v>-7</v>
      </c>
      <c r="AX67" s="11" t="s">
        <v>125</v>
      </c>
      <c r="AY67" s="11"/>
      <c r="AZ67" s="11"/>
      <c r="BA67" s="11"/>
      <c r="BB67" s="11"/>
    </row>
    <row r="68" spans="1:54" x14ac:dyDescent="0.3">
      <c r="D68">
        <v>13</v>
      </c>
      <c r="E68">
        <v>135</v>
      </c>
      <c r="F68" t="s">
        <v>64</v>
      </c>
      <c r="G68">
        <v>40</v>
      </c>
      <c r="H68">
        <v>200</v>
      </c>
      <c r="I68" t="s">
        <v>77</v>
      </c>
      <c r="J68">
        <v>13214191</v>
      </c>
      <c r="K68" s="5">
        <v>0.5</v>
      </c>
      <c r="AT68" t="s">
        <v>106</v>
      </c>
      <c r="AU68" t="s">
        <v>107</v>
      </c>
      <c r="AX68" t="s">
        <v>115</v>
      </c>
      <c r="AY68" t="s">
        <v>117</v>
      </c>
      <c r="AZ68" t="s">
        <v>124</v>
      </c>
      <c r="BA68" t="s">
        <v>23</v>
      </c>
    </row>
    <row r="69" spans="1:54" x14ac:dyDescent="0.3">
      <c r="D69">
        <v>14</v>
      </c>
      <c r="E69">
        <v>136</v>
      </c>
      <c r="F69" t="s">
        <v>65</v>
      </c>
      <c r="G69">
        <v>10</v>
      </c>
      <c r="H69">
        <v>80000</v>
      </c>
      <c r="I69" t="s">
        <v>78</v>
      </c>
      <c r="J69">
        <v>13552603</v>
      </c>
      <c r="K69" s="5">
        <v>0.49652777777777773</v>
      </c>
      <c r="AM69" t="s">
        <v>96</v>
      </c>
      <c r="AT69" s="1">
        <v>38153</v>
      </c>
      <c r="AU69" s="1">
        <f ca="1">TODAY()</f>
        <v>45329</v>
      </c>
      <c r="AX69" t="s">
        <v>123</v>
      </c>
      <c r="AY69">
        <f>VLOOKUP(AX69,AX58:BA64,4,0)</f>
        <v>516</v>
      </c>
      <c r="AZ69">
        <v>9</v>
      </c>
      <c r="BA69">
        <f>AY69*AZ69</f>
        <v>4644</v>
      </c>
    </row>
    <row r="70" spans="1:54" x14ac:dyDescent="0.3">
      <c r="D70">
        <v>15</v>
      </c>
      <c r="E70">
        <v>137</v>
      </c>
      <c r="F70" t="s">
        <v>66</v>
      </c>
      <c r="G70">
        <v>90</v>
      </c>
      <c r="H70">
        <v>56000</v>
      </c>
      <c r="I70" t="s">
        <v>77</v>
      </c>
      <c r="J70">
        <v>13891015</v>
      </c>
      <c r="K70" s="5">
        <v>0.45555555555555555</v>
      </c>
      <c r="AM70" t="s">
        <v>97</v>
      </c>
      <c r="AN70" s="1">
        <f ca="1">EDATE(AM54,72)</f>
        <v>47521</v>
      </c>
      <c r="AO70">
        <v>7</v>
      </c>
      <c r="AU70" s="9"/>
    </row>
    <row r="71" spans="1:54" x14ac:dyDescent="0.3">
      <c r="D71">
        <v>16</v>
      </c>
      <c r="E71">
        <v>138</v>
      </c>
      <c r="F71" t="s">
        <v>67</v>
      </c>
      <c r="G71">
        <v>60</v>
      </c>
      <c r="H71">
        <v>45000</v>
      </c>
      <c r="I71" t="s">
        <v>78</v>
      </c>
      <c r="J71">
        <v>14229427</v>
      </c>
      <c r="K71" s="5">
        <v>0.5</v>
      </c>
      <c r="AM71" t="s">
        <v>92</v>
      </c>
      <c r="AN71" s="1">
        <f ca="1">EDATE(AM54,-72)</f>
        <v>43138</v>
      </c>
      <c r="AO71">
        <v>-7</v>
      </c>
      <c r="AT71" t="s">
        <v>108</v>
      </c>
      <c r="AU71">
        <f ca="1">DATEDIF(AT69,AU69,"Y")</f>
        <v>19</v>
      </c>
    </row>
    <row r="72" spans="1:54" x14ac:dyDescent="0.3">
      <c r="D72">
        <v>17</v>
      </c>
      <c r="E72">
        <v>139</v>
      </c>
      <c r="F72" t="s">
        <v>68</v>
      </c>
      <c r="G72">
        <v>30</v>
      </c>
      <c r="H72">
        <v>40000</v>
      </c>
      <c r="I72" t="s">
        <v>77</v>
      </c>
      <c r="J72">
        <v>14567839</v>
      </c>
      <c r="K72" s="5">
        <v>0.49652777777777773</v>
      </c>
      <c r="AT72" t="s">
        <v>109</v>
      </c>
      <c r="AU72">
        <f ca="1">DATEDIF(AT69,AU69,"M")</f>
        <v>235</v>
      </c>
    </row>
    <row r="73" spans="1:54" x14ac:dyDescent="0.3">
      <c r="D73">
        <v>18</v>
      </c>
      <c r="E73">
        <v>140</v>
      </c>
      <c r="F73" t="s">
        <v>69</v>
      </c>
      <c r="G73">
        <v>100</v>
      </c>
      <c r="H73">
        <v>35000</v>
      </c>
      <c r="I73" t="s">
        <v>78</v>
      </c>
      <c r="J73">
        <v>14906251</v>
      </c>
      <c r="K73" s="5">
        <v>0.45555555555555555</v>
      </c>
      <c r="AM73" t="s">
        <v>98</v>
      </c>
      <c r="AT73" t="s">
        <v>110</v>
      </c>
      <c r="AU73">
        <f ca="1">DATEDIF(AT69,AU69,"d")</f>
        <v>7176</v>
      </c>
    </row>
    <row r="74" spans="1:54" x14ac:dyDescent="0.3">
      <c r="D74">
        <v>19</v>
      </c>
      <c r="E74">
        <v>141</v>
      </c>
      <c r="F74" t="s">
        <v>70</v>
      </c>
      <c r="G74">
        <v>90</v>
      </c>
      <c r="H74">
        <v>30000</v>
      </c>
      <c r="I74" t="s">
        <v>77</v>
      </c>
      <c r="J74">
        <v>15244663</v>
      </c>
      <c r="K74" s="5">
        <v>0.5</v>
      </c>
      <c r="AM74" t="s">
        <v>99</v>
      </c>
      <c r="AN74" s="1">
        <v>45292</v>
      </c>
    </row>
    <row r="75" spans="1:54" x14ac:dyDescent="0.3">
      <c r="D75">
        <v>20</v>
      </c>
      <c r="E75">
        <v>142</v>
      </c>
      <c r="F75" t="s">
        <v>71</v>
      </c>
      <c r="G75">
        <v>70</v>
      </c>
      <c r="H75">
        <v>25000</v>
      </c>
      <c r="I75" t="s">
        <v>78</v>
      </c>
      <c r="J75">
        <v>15583075</v>
      </c>
      <c r="K75" s="5">
        <v>0.49652777777777773</v>
      </c>
      <c r="AM75" t="s">
        <v>100</v>
      </c>
      <c r="AN75" s="1">
        <v>45657</v>
      </c>
      <c r="AT75" t="s">
        <v>111</v>
      </c>
      <c r="AU75">
        <f ca="1">DATEDIF(AT69,AU69,"y")</f>
        <v>19</v>
      </c>
    </row>
    <row r="76" spans="1:54" x14ac:dyDescent="0.3">
      <c r="D76">
        <v>21</v>
      </c>
      <c r="E76">
        <v>143</v>
      </c>
      <c r="F76" t="s">
        <v>72</v>
      </c>
      <c r="G76">
        <v>60</v>
      </c>
      <c r="H76">
        <v>20000</v>
      </c>
      <c r="I76" t="s">
        <v>77</v>
      </c>
      <c r="J76">
        <v>15921487</v>
      </c>
      <c r="K76" s="5">
        <v>0.45555555555555555</v>
      </c>
      <c r="AM76" t="s">
        <v>98</v>
      </c>
      <c r="AN76">
        <f>NETWORKDAYS(AN74,AN75)</f>
        <v>262</v>
      </c>
      <c r="AP76" s="1">
        <v>45317</v>
      </c>
      <c r="AQ76" t="s">
        <v>101</v>
      </c>
      <c r="AT76" t="s">
        <v>112</v>
      </c>
      <c r="AU76">
        <f ca="1">DATEDIF(AT69,AU69,"ym")</f>
        <v>7</v>
      </c>
    </row>
    <row r="77" spans="1:54" x14ac:dyDescent="0.3">
      <c r="D77">
        <v>22</v>
      </c>
      <c r="E77">
        <v>144</v>
      </c>
      <c r="F77" t="s">
        <v>73</v>
      </c>
      <c r="G77">
        <v>45</v>
      </c>
      <c r="H77">
        <v>15000</v>
      </c>
      <c r="I77" t="s">
        <v>78</v>
      </c>
      <c r="J77">
        <v>16259899</v>
      </c>
      <c r="K77" s="5">
        <v>0.5</v>
      </c>
      <c r="AM77" t="s">
        <v>98</v>
      </c>
      <c r="AN77">
        <f>NETWORKDAYS(AN74,AN75,AP76:AP77)</f>
        <v>260</v>
      </c>
      <c r="AP77" s="1">
        <v>45306</v>
      </c>
      <c r="AQ77" t="s">
        <v>102</v>
      </c>
      <c r="AT77" t="s">
        <v>113</v>
      </c>
      <c r="AU77">
        <f ca="1">DATEDIF(AT69,AU69,"md")</f>
        <v>23</v>
      </c>
    </row>
    <row r="78" spans="1:54" x14ac:dyDescent="0.3">
      <c r="D78">
        <v>23</v>
      </c>
      <c r="E78">
        <v>145</v>
      </c>
      <c r="F78" t="s">
        <v>74</v>
      </c>
      <c r="G78">
        <v>31</v>
      </c>
      <c r="H78">
        <v>10000</v>
      </c>
      <c r="I78" t="s">
        <v>77</v>
      </c>
      <c r="J78">
        <v>16598311</v>
      </c>
      <c r="K78" s="5">
        <v>0.49652777777777773</v>
      </c>
      <c r="AM78" t="s">
        <v>103</v>
      </c>
      <c r="AN78">
        <f>NETWORKDAYS.INTL(AN74,AN75,4,AP76:AP77)</f>
        <v>259</v>
      </c>
    </row>
    <row r="79" spans="1:54" x14ac:dyDescent="0.3">
      <c r="D79">
        <v>24</v>
      </c>
      <c r="E79">
        <v>146</v>
      </c>
      <c r="F79" t="s">
        <v>75</v>
      </c>
      <c r="G79">
        <v>17</v>
      </c>
      <c r="H79">
        <v>5000</v>
      </c>
      <c r="I79" t="s">
        <v>78</v>
      </c>
      <c r="J79">
        <v>16936723</v>
      </c>
      <c r="K79" s="5">
        <v>0.45555555555555555</v>
      </c>
    </row>
    <row r="80" spans="1:54" x14ac:dyDescent="0.3">
      <c r="D80">
        <v>25</v>
      </c>
      <c r="E80">
        <v>147</v>
      </c>
      <c r="F80" t="s">
        <v>76</v>
      </c>
      <c r="G80">
        <v>50</v>
      </c>
      <c r="H80">
        <v>10000</v>
      </c>
      <c r="I80" t="s">
        <v>77</v>
      </c>
      <c r="J80">
        <v>17275135</v>
      </c>
      <c r="K80" s="5">
        <v>0.5</v>
      </c>
    </row>
    <row r="81" spans="11:64" x14ac:dyDescent="0.3">
      <c r="K81" s="4"/>
    </row>
    <row r="82" spans="11:64" x14ac:dyDescent="0.3">
      <c r="K82" s="4"/>
    </row>
    <row r="88" spans="11:64" ht="14.4" customHeight="1" x14ac:dyDescent="0.3">
      <c r="AV88" s="15" t="s">
        <v>140</v>
      </c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</row>
    <row r="89" spans="11:64" ht="15" thickBot="1" x14ac:dyDescent="0.35"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spans="11:64" ht="21" x14ac:dyDescent="0.4">
      <c r="AV90" s="17" t="s">
        <v>126</v>
      </c>
      <c r="AW90" s="17" t="s">
        <v>127</v>
      </c>
      <c r="AX90" s="17" t="s">
        <v>128</v>
      </c>
      <c r="AY90" s="17" t="s">
        <v>148</v>
      </c>
      <c r="AZ90" s="17" t="s">
        <v>129</v>
      </c>
      <c r="BA90" s="17" t="s">
        <v>130</v>
      </c>
      <c r="BB90" s="17" t="s">
        <v>131</v>
      </c>
      <c r="BC90" s="17" t="s">
        <v>141</v>
      </c>
      <c r="BD90" s="17" t="s">
        <v>142</v>
      </c>
      <c r="BE90" s="17" t="s">
        <v>147</v>
      </c>
      <c r="BF90" s="17" t="s">
        <v>149</v>
      </c>
      <c r="BG90" s="17" t="s">
        <v>150</v>
      </c>
      <c r="BH90" s="17" t="s">
        <v>151</v>
      </c>
      <c r="BI90" s="17" t="s">
        <v>152</v>
      </c>
      <c r="BJ90" s="17" t="s">
        <v>22</v>
      </c>
      <c r="BK90" s="17" t="s">
        <v>153</v>
      </c>
      <c r="BL90" s="17" t="s">
        <v>155</v>
      </c>
    </row>
    <row r="91" spans="11:64" ht="15.6" x14ac:dyDescent="0.3">
      <c r="AV91" s="18">
        <v>21000</v>
      </c>
      <c r="AW91" s="18" t="s">
        <v>52</v>
      </c>
      <c r="AX91" s="18" t="s">
        <v>133</v>
      </c>
      <c r="AY91" s="18" t="s">
        <v>133</v>
      </c>
      <c r="AZ91" s="18" t="s">
        <v>138</v>
      </c>
      <c r="BA91" s="19">
        <v>43391</v>
      </c>
      <c r="BB91" s="18">
        <v>1234484456</v>
      </c>
      <c r="BC91" s="20" t="str">
        <f>LOWER(AW91)</f>
        <v>ram</v>
      </c>
      <c r="BD91" s="20" t="s">
        <v>143</v>
      </c>
      <c r="BE91" s="20" t="str">
        <f>UPPER(BD91)</f>
        <v>PATNA</v>
      </c>
      <c r="BF91" s="20" t="str">
        <f>_xlfn.CONCAT(AY91,"@",AZ91)</f>
        <v>kumar@gmail.com</v>
      </c>
      <c r="BG91" s="20" t="str">
        <f>MID(BB91,1,3)</f>
        <v>123</v>
      </c>
      <c r="BH91" s="20">
        <f>LEN(BF91)</f>
        <v>15</v>
      </c>
      <c r="BI91" s="20">
        <f>YEAR(BA91)</f>
        <v>2018</v>
      </c>
      <c r="BJ91" s="21">
        <f>DAY(BA91)</f>
        <v>18</v>
      </c>
      <c r="BK91" s="20">
        <f>DATEDIF(BA91,BA92,"md")</f>
        <v>0</v>
      </c>
      <c r="BL91" s="22">
        <f>WEEKDAY(BA91)</f>
        <v>5</v>
      </c>
    </row>
    <row r="92" spans="11:64" ht="15.6" x14ac:dyDescent="0.3">
      <c r="AV92" s="18">
        <v>21001</v>
      </c>
      <c r="AW92" s="18" t="s">
        <v>53</v>
      </c>
      <c r="AX92" s="18" t="s">
        <v>134</v>
      </c>
      <c r="AY92" s="18" t="s">
        <v>136</v>
      </c>
      <c r="AZ92" s="18" t="s">
        <v>139</v>
      </c>
      <c r="BA92" s="19">
        <v>43422</v>
      </c>
      <c r="BB92" s="18">
        <v>1234484489</v>
      </c>
      <c r="BC92" s="20" t="str">
        <f t="shared" ref="BC92:BC101" si="8">LOWER(AW92)</f>
        <v>mohan</v>
      </c>
      <c r="BD92" s="20" t="s">
        <v>144</v>
      </c>
      <c r="BE92" s="20" t="str">
        <f t="shared" ref="BE92:BE101" si="9">UPPER(BD92)</f>
        <v>DELHI</v>
      </c>
      <c r="BF92" s="20" t="str">
        <f t="shared" ref="BF92:BF101" si="10">_xlfn.CONCAT(AY92,"@",AZ92)</f>
        <v>gupta@yahoo.com</v>
      </c>
      <c r="BG92" s="20" t="str">
        <f t="shared" ref="BG92:BG94" si="11">MID(BB92,1,3)</f>
        <v>123</v>
      </c>
      <c r="BH92" s="20">
        <f t="shared" ref="BH92:BH102" si="12">LEN(BF92)</f>
        <v>15</v>
      </c>
      <c r="BI92" s="20">
        <f t="shared" ref="BI92:BI101" si="13">YEAR(BA92)</f>
        <v>2018</v>
      </c>
      <c r="BJ92" s="21">
        <f t="shared" ref="BJ92:BJ101" si="14">DAY(BA92)</f>
        <v>18</v>
      </c>
      <c r="BK92" s="20">
        <f t="shared" ref="BK92:BK100" si="15">DATEDIF(BA92,BA93,"md")</f>
        <v>0</v>
      </c>
      <c r="BL92" s="22">
        <f t="shared" ref="BL92:BL101" si="16">WEEKDAY(BA92)</f>
        <v>1</v>
      </c>
    </row>
    <row r="93" spans="11:64" ht="15.6" x14ac:dyDescent="0.3">
      <c r="AV93" s="18">
        <v>21002</v>
      </c>
      <c r="AW93" s="18" t="s">
        <v>54</v>
      </c>
      <c r="AX93" s="18" t="s">
        <v>135</v>
      </c>
      <c r="AY93" s="18" t="s">
        <v>137</v>
      </c>
      <c r="AZ93" s="18" t="s">
        <v>138</v>
      </c>
      <c r="BA93" s="19">
        <v>43452</v>
      </c>
      <c r="BB93" s="18">
        <v>1234484522</v>
      </c>
      <c r="BC93" s="20" t="str">
        <f t="shared" si="8"/>
        <v>krishna</v>
      </c>
      <c r="BD93" s="20" t="s">
        <v>145</v>
      </c>
      <c r="BE93" s="20" t="str">
        <f t="shared" si="9"/>
        <v>MUMBAI</v>
      </c>
      <c r="BF93" s="20" t="str">
        <f t="shared" si="10"/>
        <v>raj@gmail.com</v>
      </c>
      <c r="BG93" s="20" t="str">
        <f t="shared" si="11"/>
        <v>123</v>
      </c>
      <c r="BH93" s="20">
        <f t="shared" si="12"/>
        <v>13</v>
      </c>
      <c r="BI93" s="20">
        <f t="shared" si="13"/>
        <v>2018</v>
      </c>
      <c r="BJ93" s="21">
        <f t="shared" si="14"/>
        <v>18</v>
      </c>
      <c r="BK93" s="20">
        <f t="shared" si="15"/>
        <v>0</v>
      </c>
      <c r="BL93" s="22">
        <f t="shared" si="16"/>
        <v>3</v>
      </c>
    </row>
    <row r="94" spans="11:64" ht="15.6" x14ac:dyDescent="0.3">
      <c r="AV94" s="18">
        <v>21003</v>
      </c>
      <c r="AW94" s="18" t="s">
        <v>55</v>
      </c>
      <c r="AX94" s="18" t="s">
        <v>133</v>
      </c>
      <c r="AY94" s="18" t="s">
        <v>133</v>
      </c>
      <c r="AZ94" s="18" t="s">
        <v>139</v>
      </c>
      <c r="BA94" s="19">
        <v>43483</v>
      </c>
      <c r="BB94" s="18">
        <v>1234484555</v>
      </c>
      <c r="BC94" s="20" t="str">
        <f>LOWER(AW94)</f>
        <v>rahul</v>
      </c>
      <c r="BD94" s="20" t="s">
        <v>146</v>
      </c>
      <c r="BE94" s="20" t="str">
        <f t="shared" si="9"/>
        <v>KOLKATA</v>
      </c>
      <c r="BF94" s="20" t="str">
        <f t="shared" si="10"/>
        <v>kumar@yahoo.com</v>
      </c>
      <c r="BG94" s="20" t="str">
        <f t="shared" si="11"/>
        <v>123</v>
      </c>
      <c r="BH94" s="20">
        <f t="shared" si="12"/>
        <v>15</v>
      </c>
      <c r="BI94" s="20">
        <f t="shared" si="13"/>
        <v>2019</v>
      </c>
      <c r="BJ94" s="21">
        <f t="shared" si="14"/>
        <v>18</v>
      </c>
      <c r="BK94" s="20">
        <f t="shared" si="15"/>
        <v>0</v>
      </c>
      <c r="BL94" s="22">
        <f t="shared" si="16"/>
        <v>6</v>
      </c>
    </row>
    <row r="95" spans="11:64" ht="15.6" x14ac:dyDescent="0.3">
      <c r="AV95" s="18">
        <v>21004</v>
      </c>
      <c r="AW95" s="18" t="s">
        <v>56</v>
      </c>
      <c r="AX95" s="18" t="s">
        <v>134</v>
      </c>
      <c r="AY95" s="18" t="s">
        <v>136</v>
      </c>
      <c r="AZ95" s="18" t="s">
        <v>138</v>
      </c>
      <c r="BA95" s="19">
        <v>43514</v>
      </c>
      <c r="BB95" s="18">
        <v>1234484588</v>
      </c>
      <c r="BC95" s="20" t="str">
        <f t="shared" si="8"/>
        <v>madison blake</v>
      </c>
      <c r="BD95" s="20" t="s">
        <v>143</v>
      </c>
      <c r="BE95" s="20" t="str">
        <f t="shared" si="9"/>
        <v>PATNA</v>
      </c>
      <c r="BF95" s="20" t="str">
        <f t="shared" si="10"/>
        <v>gupta@gmail.com</v>
      </c>
      <c r="BG95" s="20" t="str">
        <f t="shared" ref="BG95:BG101" si="17">MID(BB95,4,7)</f>
        <v>4484588</v>
      </c>
      <c r="BH95" s="20">
        <f t="shared" si="12"/>
        <v>15</v>
      </c>
      <c r="BI95" s="20">
        <f t="shared" si="13"/>
        <v>2019</v>
      </c>
      <c r="BJ95" s="21">
        <f t="shared" si="14"/>
        <v>18</v>
      </c>
      <c r="BK95" s="20">
        <f t="shared" si="15"/>
        <v>0</v>
      </c>
      <c r="BL95" s="22">
        <f t="shared" si="16"/>
        <v>2</v>
      </c>
    </row>
    <row r="96" spans="11:64" ht="15.6" x14ac:dyDescent="0.3">
      <c r="AV96" s="18">
        <v>21005</v>
      </c>
      <c r="AW96" s="18" t="s">
        <v>57</v>
      </c>
      <c r="AX96" s="18" t="s">
        <v>135</v>
      </c>
      <c r="AY96" s="18" t="s">
        <v>137</v>
      </c>
      <c r="AZ96" s="18" t="s">
        <v>139</v>
      </c>
      <c r="BA96" s="19">
        <v>43542</v>
      </c>
      <c r="BB96" s="18">
        <v>1234484621</v>
      </c>
      <c r="BC96" s="20" t="str">
        <f t="shared" si="8"/>
        <v>xavier nguyen</v>
      </c>
      <c r="BD96" s="20" t="s">
        <v>144</v>
      </c>
      <c r="BE96" s="20" t="str">
        <f t="shared" si="9"/>
        <v>DELHI</v>
      </c>
      <c r="BF96" s="20" t="str">
        <f t="shared" si="10"/>
        <v>raj@yahoo.com</v>
      </c>
      <c r="BG96" s="20" t="str">
        <f t="shared" si="17"/>
        <v>4484621</v>
      </c>
      <c r="BH96" s="20">
        <f t="shared" si="12"/>
        <v>13</v>
      </c>
      <c r="BI96" s="20">
        <f t="shared" si="13"/>
        <v>2019</v>
      </c>
      <c r="BJ96" s="21">
        <f t="shared" si="14"/>
        <v>18</v>
      </c>
      <c r="BK96" s="20">
        <f t="shared" si="15"/>
        <v>0</v>
      </c>
      <c r="BL96" s="22">
        <f t="shared" si="16"/>
        <v>2</v>
      </c>
    </row>
    <row r="97" spans="46:64" ht="15.6" x14ac:dyDescent="0.3">
      <c r="AV97" s="18">
        <v>21006</v>
      </c>
      <c r="AW97" s="18" t="s">
        <v>58</v>
      </c>
      <c r="AX97" s="18" t="s">
        <v>133</v>
      </c>
      <c r="AY97" s="18" t="s">
        <v>133</v>
      </c>
      <c r="AZ97" s="18" t="s">
        <v>138</v>
      </c>
      <c r="BA97" s="19">
        <v>43573</v>
      </c>
      <c r="BB97" s="18">
        <v>1234484654</v>
      </c>
      <c r="BC97" s="20" t="str">
        <f t="shared" si="8"/>
        <v>ava patel</v>
      </c>
      <c r="BD97" s="20" t="s">
        <v>145</v>
      </c>
      <c r="BE97" s="20" t="str">
        <f t="shared" si="9"/>
        <v>MUMBAI</v>
      </c>
      <c r="BF97" s="20" t="str">
        <f t="shared" si="10"/>
        <v>kumar@gmail.com</v>
      </c>
      <c r="BG97" s="20" t="str">
        <f t="shared" si="17"/>
        <v>4484654</v>
      </c>
      <c r="BH97" s="20">
        <f t="shared" si="12"/>
        <v>15</v>
      </c>
      <c r="BI97" s="20">
        <f t="shared" si="13"/>
        <v>2019</v>
      </c>
      <c r="BJ97" s="21">
        <f t="shared" si="14"/>
        <v>18</v>
      </c>
      <c r="BK97" s="20">
        <f t="shared" si="15"/>
        <v>0</v>
      </c>
      <c r="BL97" s="22">
        <f t="shared" si="16"/>
        <v>5</v>
      </c>
    </row>
    <row r="98" spans="46:64" ht="15.6" x14ac:dyDescent="0.3">
      <c r="AT98" s="14"/>
      <c r="AV98" s="18">
        <v>21007</v>
      </c>
      <c r="AW98" s="18" t="s">
        <v>59</v>
      </c>
      <c r="AX98" s="18" t="s">
        <v>134</v>
      </c>
      <c r="AY98" s="18" t="s">
        <v>136</v>
      </c>
      <c r="AZ98" s="18" t="s">
        <v>139</v>
      </c>
      <c r="BA98" s="19">
        <v>43603</v>
      </c>
      <c r="BB98" s="18">
        <v>1234484687</v>
      </c>
      <c r="BC98" s="20" t="str">
        <f t="shared" si="8"/>
        <v>dylan murphy</v>
      </c>
      <c r="BD98" s="20" t="s">
        <v>146</v>
      </c>
      <c r="BE98" s="20" t="str">
        <f t="shared" si="9"/>
        <v>KOLKATA</v>
      </c>
      <c r="BF98" s="20" t="str">
        <f t="shared" si="10"/>
        <v>gupta@yahoo.com</v>
      </c>
      <c r="BG98" s="20" t="str">
        <f t="shared" si="17"/>
        <v>4484687</v>
      </c>
      <c r="BH98" s="20">
        <f t="shared" si="12"/>
        <v>15</v>
      </c>
      <c r="BI98" s="20">
        <f t="shared" si="13"/>
        <v>2019</v>
      </c>
      <c r="BJ98" s="21">
        <f t="shared" si="14"/>
        <v>18</v>
      </c>
      <c r="BK98" s="20">
        <f t="shared" si="15"/>
        <v>0</v>
      </c>
      <c r="BL98" s="22">
        <f t="shared" si="16"/>
        <v>7</v>
      </c>
    </row>
    <row r="99" spans="46:64" ht="15.6" x14ac:dyDescent="0.3">
      <c r="AV99" s="18">
        <v>21008</v>
      </c>
      <c r="AW99" s="18" t="s">
        <v>60</v>
      </c>
      <c r="AX99" s="18" t="s">
        <v>135</v>
      </c>
      <c r="AY99" s="18" t="s">
        <v>137</v>
      </c>
      <c r="AZ99" s="18" t="s">
        <v>138</v>
      </c>
      <c r="BA99" s="19">
        <v>43634</v>
      </c>
      <c r="BB99" s="18">
        <v>1234484720</v>
      </c>
      <c r="BC99" s="20" t="str">
        <f t="shared" si="8"/>
        <v>sofia kim</v>
      </c>
      <c r="BD99" s="20" t="s">
        <v>143</v>
      </c>
      <c r="BE99" s="20" t="str">
        <f t="shared" si="9"/>
        <v>PATNA</v>
      </c>
      <c r="BF99" s="20" t="str">
        <f t="shared" si="10"/>
        <v>raj@gmail.com</v>
      </c>
      <c r="BG99" s="20" t="str">
        <f t="shared" si="17"/>
        <v>4484720</v>
      </c>
      <c r="BH99" s="20">
        <f t="shared" si="12"/>
        <v>13</v>
      </c>
      <c r="BI99" s="20">
        <f t="shared" si="13"/>
        <v>2019</v>
      </c>
      <c r="BJ99" s="21">
        <f t="shared" si="14"/>
        <v>18</v>
      </c>
      <c r="BK99" s="20">
        <f t="shared" si="15"/>
        <v>0</v>
      </c>
      <c r="BL99" s="22">
        <f t="shared" si="16"/>
        <v>3</v>
      </c>
    </row>
    <row r="100" spans="46:64" ht="15.6" x14ac:dyDescent="0.3">
      <c r="AV100" s="18">
        <v>21009</v>
      </c>
      <c r="AW100" s="18" t="s">
        <v>61</v>
      </c>
      <c r="AX100" s="18" t="s">
        <v>133</v>
      </c>
      <c r="AY100" s="18" t="s">
        <v>133</v>
      </c>
      <c r="AZ100" s="18" t="s">
        <v>139</v>
      </c>
      <c r="BA100" s="19">
        <v>43664</v>
      </c>
      <c r="BB100" s="18">
        <v>1234484753</v>
      </c>
      <c r="BC100" s="20" t="str">
        <f t="shared" si="8"/>
        <v>ethan santos</v>
      </c>
      <c r="BD100" s="20" t="s">
        <v>144</v>
      </c>
      <c r="BE100" s="20" t="str">
        <f t="shared" si="9"/>
        <v>DELHI</v>
      </c>
      <c r="BF100" s="20" t="str">
        <f t="shared" si="10"/>
        <v>kumar@yahoo.com</v>
      </c>
      <c r="BG100" s="20" t="str">
        <f t="shared" si="17"/>
        <v>4484753</v>
      </c>
      <c r="BH100" s="20">
        <f t="shared" si="12"/>
        <v>15</v>
      </c>
      <c r="BI100" s="20">
        <f t="shared" si="13"/>
        <v>2019</v>
      </c>
      <c r="BJ100" s="21">
        <f t="shared" si="14"/>
        <v>18</v>
      </c>
      <c r="BK100" s="20">
        <f t="shared" si="15"/>
        <v>0</v>
      </c>
      <c r="BL100" s="22">
        <f t="shared" si="16"/>
        <v>5</v>
      </c>
    </row>
    <row r="101" spans="46:64" ht="15.6" x14ac:dyDescent="0.3">
      <c r="AV101" s="18">
        <v>21010</v>
      </c>
      <c r="AW101" s="18" t="s">
        <v>132</v>
      </c>
      <c r="AX101" s="18" t="s">
        <v>134</v>
      </c>
      <c r="AY101" s="18" t="s">
        <v>136</v>
      </c>
      <c r="AZ101" s="18" t="s">
        <v>138</v>
      </c>
      <c r="BA101" s="19">
        <v>43695</v>
      </c>
      <c r="BB101" s="18">
        <v>1234484786</v>
      </c>
      <c r="BC101" s="20" t="str">
        <f t="shared" si="8"/>
        <v>shyam</v>
      </c>
      <c r="BD101" s="20" t="s">
        <v>145</v>
      </c>
      <c r="BE101" s="20" t="str">
        <f t="shared" si="9"/>
        <v>MUMBAI</v>
      </c>
      <c r="BF101" s="20" t="str">
        <f t="shared" si="10"/>
        <v>gupta@gmail.com</v>
      </c>
      <c r="BG101" s="20" t="str">
        <f t="shared" si="17"/>
        <v>4484786</v>
      </c>
      <c r="BH101" s="20">
        <f t="shared" si="12"/>
        <v>15</v>
      </c>
      <c r="BI101" s="20">
        <f t="shared" si="13"/>
        <v>2019</v>
      </c>
      <c r="BJ101" s="21">
        <f t="shared" si="14"/>
        <v>18</v>
      </c>
      <c r="BK101" s="20" t="s">
        <v>154</v>
      </c>
      <c r="BL101" s="22">
        <f t="shared" si="16"/>
        <v>1</v>
      </c>
    </row>
    <row r="130" spans="77:82" x14ac:dyDescent="0.3">
      <c r="BY130" s="24" t="s">
        <v>156</v>
      </c>
      <c r="BZ130" s="24" t="s">
        <v>157</v>
      </c>
      <c r="CA130" s="24" t="s">
        <v>158</v>
      </c>
      <c r="CB130" s="24" t="s">
        <v>159</v>
      </c>
      <c r="CC130" s="24" t="s">
        <v>104</v>
      </c>
      <c r="CD130" s="24" t="s">
        <v>160</v>
      </c>
    </row>
    <row r="131" spans="77:82" outlineLevel="2" x14ac:dyDescent="0.3">
      <c r="BY131" s="23">
        <v>7</v>
      </c>
      <c r="BZ131" s="23" t="s">
        <v>164</v>
      </c>
      <c r="CA131" s="23" t="s">
        <v>162</v>
      </c>
      <c r="CB131" s="25">
        <v>9062</v>
      </c>
      <c r="CC131" s="26">
        <v>42380</v>
      </c>
      <c r="CD131" s="23" t="s">
        <v>172</v>
      </c>
    </row>
    <row r="132" spans="77:82" outlineLevel="2" x14ac:dyDescent="0.3">
      <c r="BY132" s="23">
        <v>26</v>
      </c>
      <c r="BZ132" s="23" t="s">
        <v>161</v>
      </c>
      <c r="CA132" s="23" t="s">
        <v>162</v>
      </c>
      <c r="CB132" s="25">
        <v>5154</v>
      </c>
      <c r="CC132" s="26">
        <v>42417</v>
      </c>
      <c r="CD132" s="23" t="s">
        <v>172</v>
      </c>
    </row>
    <row r="133" spans="77:82" outlineLevel="2" x14ac:dyDescent="0.3">
      <c r="BY133" s="23">
        <v>32</v>
      </c>
      <c r="BZ133" s="23" t="s">
        <v>174</v>
      </c>
      <c r="CA133" s="23" t="s">
        <v>167</v>
      </c>
      <c r="CB133" s="25">
        <v>8892</v>
      </c>
      <c r="CC133" s="26">
        <v>42423</v>
      </c>
      <c r="CD133" s="23" t="s">
        <v>172</v>
      </c>
    </row>
    <row r="134" spans="77:82" outlineLevel="2" x14ac:dyDescent="0.3">
      <c r="BY134" s="23">
        <v>36</v>
      </c>
      <c r="BZ134" s="23" t="s">
        <v>174</v>
      </c>
      <c r="CA134" s="23" t="s">
        <v>167</v>
      </c>
      <c r="CB134" s="25">
        <v>5718</v>
      </c>
      <c r="CC134" s="26">
        <v>42433</v>
      </c>
      <c r="CD134" s="23" t="s">
        <v>172</v>
      </c>
    </row>
    <row r="135" spans="77:82" outlineLevel="2" x14ac:dyDescent="0.3">
      <c r="BY135" s="23">
        <v>44</v>
      </c>
      <c r="BZ135" s="23" t="s">
        <v>166</v>
      </c>
      <c r="CA135" s="23" t="s">
        <v>167</v>
      </c>
      <c r="CB135" s="25">
        <v>9400</v>
      </c>
      <c r="CC135" s="26">
        <v>42448</v>
      </c>
      <c r="CD135" s="23" t="s">
        <v>172</v>
      </c>
    </row>
    <row r="136" spans="77:82" outlineLevel="2" x14ac:dyDescent="0.3">
      <c r="BY136" s="23">
        <v>49</v>
      </c>
      <c r="BZ136" s="23" t="s">
        <v>166</v>
      </c>
      <c r="CA136" s="23" t="s">
        <v>167</v>
      </c>
      <c r="CB136" s="25">
        <v>4029</v>
      </c>
      <c r="CC136" s="26">
        <v>42455</v>
      </c>
      <c r="CD136" s="23" t="s">
        <v>172</v>
      </c>
    </row>
    <row r="137" spans="77:82" outlineLevel="2" x14ac:dyDescent="0.3">
      <c r="BY137" s="23">
        <v>52</v>
      </c>
      <c r="BZ137" s="23" t="s">
        <v>176</v>
      </c>
      <c r="CA137" s="23" t="s">
        <v>167</v>
      </c>
      <c r="CB137" s="25">
        <v>3663</v>
      </c>
      <c r="CC137" s="26">
        <v>42459</v>
      </c>
      <c r="CD137" s="23" t="s">
        <v>172</v>
      </c>
    </row>
    <row r="138" spans="77:82" outlineLevel="2" x14ac:dyDescent="0.3">
      <c r="BY138" s="23">
        <v>60</v>
      </c>
      <c r="BZ138" s="23" t="s">
        <v>171</v>
      </c>
      <c r="CA138" s="23" t="s">
        <v>167</v>
      </c>
      <c r="CB138" s="25">
        <v>1113</v>
      </c>
      <c r="CC138" s="26">
        <v>42478</v>
      </c>
      <c r="CD138" s="23" t="s">
        <v>172</v>
      </c>
    </row>
    <row r="139" spans="77:82" outlineLevel="2" x14ac:dyDescent="0.3">
      <c r="BY139" s="23">
        <v>84</v>
      </c>
      <c r="BZ139" s="23" t="s">
        <v>166</v>
      </c>
      <c r="CA139" s="23" t="s">
        <v>167</v>
      </c>
      <c r="CB139" s="25">
        <v>4248</v>
      </c>
      <c r="CC139" s="26">
        <v>42505</v>
      </c>
      <c r="CD139" s="23" t="s">
        <v>172</v>
      </c>
    </row>
    <row r="140" spans="77:82" outlineLevel="2" x14ac:dyDescent="0.3">
      <c r="BY140" s="23">
        <v>89</v>
      </c>
      <c r="BZ140" s="23" t="s">
        <v>174</v>
      </c>
      <c r="CA140" s="23" t="s">
        <v>167</v>
      </c>
      <c r="CB140" s="25">
        <v>4264</v>
      </c>
      <c r="CC140" s="26">
        <v>42509</v>
      </c>
      <c r="CD140" s="23" t="s">
        <v>172</v>
      </c>
    </row>
    <row r="141" spans="77:82" outlineLevel="2" x14ac:dyDescent="0.3">
      <c r="BY141" s="23">
        <v>95</v>
      </c>
      <c r="BZ141" s="23" t="s">
        <v>169</v>
      </c>
      <c r="CA141" s="23" t="s">
        <v>162</v>
      </c>
      <c r="CB141" s="25">
        <v>1002</v>
      </c>
      <c r="CC141" s="26">
        <v>42515</v>
      </c>
      <c r="CD141" s="23" t="s">
        <v>172</v>
      </c>
    </row>
    <row r="142" spans="77:82" outlineLevel="2" x14ac:dyDescent="0.3">
      <c r="BY142" s="23">
        <v>98</v>
      </c>
      <c r="BZ142" s="23" t="s">
        <v>171</v>
      </c>
      <c r="CA142" s="23" t="s">
        <v>167</v>
      </c>
      <c r="CB142" s="25">
        <v>1380</v>
      </c>
      <c r="CC142" s="26">
        <v>42516</v>
      </c>
      <c r="CD142" s="23" t="s">
        <v>172</v>
      </c>
    </row>
    <row r="143" spans="77:82" outlineLevel="2" x14ac:dyDescent="0.3">
      <c r="BY143" s="23">
        <v>113</v>
      </c>
      <c r="BZ143" s="23" t="s">
        <v>164</v>
      </c>
      <c r="CA143" s="23" t="s">
        <v>162</v>
      </c>
      <c r="CB143" s="25">
        <v>8891</v>
      </c>
      <c r="CC143" s="26">
        <v>42544</v>
      </c>
      <c r="CD143" s="23" t="s">
        <v>172</v>
      </c>
    </row>
    <row r="144" spans="77:82" outlineLevel="2" x14ac:dyDescent="0.3">
      <c r="BY144" s="23">
        <v>132</v>
      </c>
      <c r="BZ144" s="23" t="s">
        <v>166</v>
      </c>
      <c r="CA144" s="23" t="s">
        <v>167</v>
      </c>
      <c r="CB144" s="25">
        <v>7966</v>
      </c>
      <c r="CC144" s="26">
        <v>42581</v>
      </c>
      <c r="CD144" s="23" t="s">
        <v>172</v>
      </c>
    </row>
    <row r="145" spans="77:82" outlineLevel="2" x14ac:dyDescent="0.3">
      <c r="BY145" s="23">
        <v>134</v>
      </c>
      <c r="BZ145" s="23" t="s">
        <v>169</v>
      </c>
      <c r="CA145" s="23" t="s">
        <v>162</v>
      </c>
      <c r="CB145" s="25">
        <v>8416</v>
      </c>
      <c r="CC145" s="26">
        <v>42582</v>
      </c>
      <c r="CD145" s="23" t="s">
        <v>172</v>
      </c>
    </row>
    <row r="146" spans="77:82" outlineLevel="2" x14ac:dyDescent="0.3">
      <c r="BY146" s="23">
        <v>151</v>
      </c>
      <c r="BZ146" s="23" t="s">
        <v>166</v>
      </c>
      <c r="CA146" s="23" t="s">
        <v>167</v>
      </c>
      <c r="CB146" s="25">
        <v>424</v>
      </c>
      <c r="CC146" s="26">
        <v>42618</v>
      </c>
      <c r="CD146" s="23" t="s">
        <v>172</v>
      </c>
    </row>
    <row r="147" spans="77:82" outlineLevel="2" x14ac:dyDescent="0.3">
      <c r="BY147" s="23">
        <v>162</v>
      </c>
      <c r="BZ147" s="23" t="s">
        <v>176</v>
      </c>
      <c r="CA147" s="23" t="s">
        <v>167</v>
      </c>
      <c r="CB147" s="25">
        <v>5523</v>
      </c>
      <c r="CC147" s="26">
        <v>42638</v>
      </c>
      <c r="CD147" s="23" t="s">
        <v>172</v>
      </c>
    </row>
    <row r="148" spans="77:82" outlineLevel="2" x14ac:dyDescent="0.3">
      <c r="BY148" s="23">
        <v>165</v>
      </c>
      <c r="BZ148" s="23" t="s">
        <v>171</v>
      </c>
      <c r="CA148" s="23" t="s">
        <v>167</v>
      </c>
      <c r="CB148" s="25">
        <v>6187</v>
      </c>
      <c r="CC148" s="26">
        <v>42640</v>
      </c>
      <c r="CD148" s="23" t="s">
        <v>172</v>
      </c>
    </row>
    <row r="149" spans="77:82" outlineLevel="2" x14ac:dyDescent="0.3">
      <c r="BY149" s="23">
        <v>168</v>
      </c>
      <c r="BZ149" s="23" t="s">
        <v>166</v>
      </c>
      <c r="CA149" s="23" t="s">
        <v>167</v>
      </c>
      <c r="CB149" s="25">
        <v>793</v>
      </c>
      <c r="CC149" s="26">
        <v>42646</v>
      </c>
      <c r="CD149" s="23" t="s">
        <v>172</v>
      </c>
    </row>
    <row r="150" spans="77:82" outlineLevel="2" x14ac:dyDescent="0.3">
      <c r="BY150" s="23">
        <v>175</v>
      </c>
      <c r="BZ150" s="23" t="s">
        <v>166</v>
      </c>
      <c r="CA150" s="23" t="s">
        <v>167</v>
      </c>
      <c r="CB150" s="25">
        <v>7273</v>
      </c>
      <c r="CC150" s="26">
        <v>42668</v>
      </c>
      <c r="CD150" s="23" t="s">
        <v>172</v>
      </c>
    </row>
    <row r="151" spans="77:82" outlineLevel="2" x14ac:dyDescent="0.3">
      <c r="BY151" s="23">
        <v>177</v>
      </c>
      <c r="BZ151" s="23" t="s">
        <v>166</v>
      </c>
      <c r="CA151" s="23" t="s">
        <v>167</v>
      </c>
      <c r="CB151" s="25">
        <v>1197</v>
      </c>
      <c r="CC151" s="26">
        <v>42669</v>
      </c>
      <c r="CD151" s="23" t="s">
        <v>172</v>
      </c>
    </row>
    <row r="152" spans="77:82" outlineLevel="2" x14ac:dyDescent="0.3">
      <c r="BY152" s="23">
        <v>178</v>
      </c>
      <c r="BZ152" s="23" t="s">
        <v>169</v>
      </c>
      <c r="CA152" s="23" t="s">
        <v>162</v>
      </c>
      <c r="CB152" s="25">
        <v>5015</v>
      </c>
      <c r="CC152" s="26">
        <v>42669</v>
      </c>
      <c r="CD152" s="23" t="s">
        <v>172</v>
      </c>
    </row>
    <row r="153" spans="77:82" outlineLevel="2" x14ac:dyDescent="0.3">
      <c r="BY153" s="23">
        <v>189</v>
      </c>
      <c r="BZ153" s="23" t="s">
        <v>166</v>
      </c>
      <c r="CA153" s="23" t="s">
        <v>167</v>
      </c>
      <c r="CB153" s="25">
        <v>9014</v>
      </c>
      <c r="CC153" s="26">
        <v>42702</v>
      </c>
      <c r="CD153" s="23" t="s">
        <v>172</v>
      </c>
    </row>
    <row r="154" spans="77:82" outlineLevel="2" x14ac:dyDescent="0.3">
      <c r="BY154" s="23">
        <v>197</v>
      </c>
      <c r="BZ154" s="23" t="s">
        <v>166</v>
      </c>
      <c r="CA154" s="23" t="s">
        <v>167</v>
      </c>
      <c r="CB154" s="25">
        <v>8377</v>
      </c>
      <c r="CC154" s="26">
        <v>42716</v>
      </c>
      <c r="CD154" s="23" t="s">
        <v>172</v>
      </c>
    </row>
    <row r="155" spans="77:82" outlineLevel="2" x14ac:dyDescent="0.3">
      <c r="BY155" s="23">
        <v>201</v>
      </c>
      <c r="BZ155" s="23" t="s">
        <v>174</v>
      </c>
      <c r="CA155" s="23" t="s">
        <v>167</v>
      </c>
      <c r="CB155" s="25">
        <v>1760</v>
      </c>
      <c r="CC155" s="26">
        <v>42720</v>
      </c>
      <c r="CD155" s="23" t="s">
        <v>172</v>
      </c>
    </row>
    <row r="156" spans="77:82" outlineLevel="2" x14ac:dyDescent="0.3">
      <c r="BY156" s="23">
        <v>212</v>
      </c>
      <c r="BZ156" s="23" t="s">
        <v>161</v>
      </c>
      <c r="CA156" s="23" t="s">
        <v>162</v>
      </c>
      <c r="CB156" s="25">
        <v>2613</v>
      </c>
      <c r="CC156" s="26">
        <v>42733</v>
      </c>
      <c r="CD156" s="23" t="s">
        <v>172</v>
      </c>
    </row>
    <row r="157" spans="77:82" outlineLevel="2" x14ac:dyDescent="0.3">
      <c r="BY157" s="23">
        <v>213</v>
      </c>
      <c r="BZ157" s="23" t="s">
        <v>161</v>
      </c>
      <c r="CA157" s="23" t="s">
        <v>162</v>
      </c>
      <c r="CB157" s="25">
        <v>339</v>
      </c>
      <c r="CC157" s="26">
        <v>42734</v>
      </c>
      <c r="CD157" s="23" t="s">
        <v>172</v>
      </c>
    </row>
    <row r="158" spans="77:82" s="23" customFormat="1" outlineLevel="1" x14ac:dyDescent="0.3">
      <c r="CB158" s="25">
        <f>SUBTOTAL(9,CB131:CB157)</f>
        <v>131713</v>
      </c>
      <c r="CC158" s="26"/>
      <c r="CD158" s="24" t="s">
        <v>177</v>
      </c>
    </row>
    <row r="159" spans="77:82" outlineLevel="2" x14ac:dyDescent="0.3">
      <c r="BY159" s="23">
        <v>4</v>
      </c>
      <c r="BZ159" s="23" t="s">
        <v>166</v>
      </c>
      <c r="CA159" s="23" t="s">
        <v>167</v>
      </c>
      <c r="CB159" s="25">
        <v>8384</v>
      </c>
      <c r="CC159" s="26">
        <v>42379</v>
      </c>
      <c r="CD159" s="23" t="s">
        <v>168</v>
      </c>
    </row>
    <row r="160" spans="77:82" outlineLevel="2" x14ac:dyDescent="0.3">
      <c r="BY160" s="23">
        <v>10</v>
      </c>
      <c r="BZ160" s="23" t="s">
        <v>174</v>
      </c>
      <c r="CA160" s="23" t="s">
        <v>167</v>
      </c>
      <c r="CB160" s="25">
        <v>7431</v>
      </c>
      <c r="CC160" s="26">
        <v>42385</v>
      </c>
      <c r="CD160" s="23" t="s">
        <v>168</v>
      </c>
    </row>
    <row r="161" spans="77:82" outlineLevel="2" x14ac:dyDescent="0.3">
      <c r="BY161" s="23">
        <v>14</v>
      </c>
      <c r="BZ161" s="23" t="s">
        <v>164</v>
      </c>
      <c r="CA161" s="23" t="s">
        <v>162</v>
      </c>
      <c r="CB161" s="25">
        <v>2824</v>
      </c>
      <c r="CC161" s="26">
        <v>42391</v>
      </c>
      <c r="CD161" s="23" t="s">
        <v>168</v>
      </c>
    </row>
    <row r="162" spans="77:82" outlineLevel="2" x14ac:dyDescent="0.3">
      <c r="BY162" s="23">
        <v>23</v>
      </c>
      <c r="BZ162" s="23" t="s">
        <v>166</v>
      </c>
      <c r="CA162" s="23" t="s">
        <v>167</v>
      </c>
      <c r="CB162" s="25">
        <v>3642</v>
      </c>
      <c r="CC162" s="26">
        <v>42414</v>
      </c>
      <c r="CD162" s="23" t="s">
        <v>168</v>
      </c>
    </row>
    <row r="163" spans="77:82" outlineLevel="2" x14ac:dyDescent="0.3">
      <c r="BY163" s="23">
        <v>43</v>
      </c>
      <c r="BZ163" s="23" t="s">
        <v>166</v>
      </c>
      <c r="CA163" s="23" t="s">
        <v>167</v>
      </c>
      <c r="CB163" s="25">
        <v>135</v>
      </c>
      <c r="CC163" s="26">
        <v>42448</v>
      </c>
      <c r="CD163" s="23" t="s">
        <v>168</v>
      </c>
    </row>
    <row r="164" spans="77:82" outlineLevel="2" x14ac:dyDescent="0.3">
      <c r="BY164" s="23">
        <v>54</v>
      </c>
      <c r="BZ164" s="23" t="s">
        <v>174</v>
      </c>
      <c r="CA164" s="23" t="s">
        <v>167</v>
      </c>
      <c r="CB164" s="25">
        <v>4364</v>
      </c>
      <c r="CC164" s="26">
        <v>42461</v>
      </c>
      <c r="CD164" s="23" t="s">
        <v>168</v>
      </c>
    </row>
    <row r="165" spans="77:82" outlineLevel="2" x14ac:dyDescent="0.3">
      <c r="BY165" s="23">
        <v>62</v>
      </c>
      <c r="BZ165" s="23" t="s">
        <v>164</v>
      </c>
      <c r="CA165" s="23" t="s">
        <v>162</v>
      </c>
      <c r="CB165" s="25">
        <v>9231</v>
      </c>
      <c r="CC165" s="26">
        <v>42482</v>
      </c>
      <c r="CD165" s="23" t="s">
        <v>168</v>
      </c>
    </row>
    <row r="166" spans="77:82" outlineLevel="2" x14ac:dyDescent="0.3">
      <c r="BY166" s="23">
        <v>64</v>
      </c>
      <c r="BZ166" s="23" t="s">
        <v>174</v>
      </c>
      <c r="CA166" s="23" t="s">
        <v>167</v>
      </c>
      <c r="CB166" s="25">
        <v>2763</v>
      </c>
      <c r="CC166" s="26">
        <v>42485</v>
      </c>
      <c r="CD166" s="23" t="s">
        <v>168</v>
      </c>
    </row>
    <row r="167" spans="77:82" outlineLevel="2" x14ac:dyDescent="0.3">
      <c r="BY167" s="23">
        <v>73</v>
      </c>
      <c r="BZ167" s="23" t="s">
        <v>171</v>
      </c>
      <c r="CA167" s="23" t="s">
        <v>167</v>
      </c>
      <c r="CB167" s="25">
        <v>6295</v>
      </c>
      <c r="CC167" s="26">
        <v>42493</v>
      </c>
      <c r="CD167" s="23" t="s">
        <v>168</v>
      </c>
    </row>
    <row r="168" spans="77:82" outlineLevel="2" x14ac:dyDescent="0.3">
      <c r="BY168" s="23">
        <v>81</v>
      </c>
      <c r="BZ168" s="23" t="s">
        <v>166</v>
      </c>
      <c r="CA168" s="23" t="s">
        <v>167</v>
      </c>
      <c r="CB168" s="25">
        <v>6007</v>
      </c>
      <c r="CC168" s="26">
        <v>42502</v>
      </c>
      <c r="CD168" s="23" t="s">
        <v>168</v>
      </c>
    </row>
    <row r="169" spans="77:82" outlineLevel="2" x14ac:dyDescent="0.3">
      <c r="BY169" s="23">
        <v>97</v>
      </c>
      <c r="BZ169" s="23" t="s">
        <v>171</v>
      </c>
      <c r="CA169" s="23" t="s">
        <v>167</v>
      </c>
      <c r="CB169" s="25">
        <v>3644</v>
      </c>
      <c r="CC169" s="26">
        <v>42516</v>
      </c>
      <c r="CD169" s="23" t="s">
        <v>168</v>
      </c>
    </row>
    <row r="170" spans="77:82" outlineLevel="2" x14ac:dyDescent="0.3">
      <c r="BY170" s="23">
        <v>105</v>
      </c>
      <c r="BZ170" s="23" t="s">
        <v>176</v>
      </c>
      <c r="CA170" s="23" t="s">
        <v>167</v>
      </c>
      <c r="CB170" s="25">
        <v>3767</v>
      </c>
      <c r="CC170" s="26">
        <v>42519</v>
      </c>
      <c r="CD170" s="23" t="s">
        <v>168</v>
      </c>
    </row>
    <row r="171" spans="77:82" outlineLevel="2" x14ac:dyDescent="0.3">
      <c r="BY171" s="23">
        <v>108</v>
      </c>
      <c r="BZ171" s="23" t="s">
        <v>174</v>
      </c>
      <c r="CA171" s="23" t="s">
        <v>167</v>
      </c>
      <c r="CB171" s="25">
        <v>521</v>
      </c>
      <c r="CC171" s="26">
        <v>42525</v>
      </c>
      <c r="CD171" s="23" t="s">
        <v>168</v>
      </c>
    </row>
    <row r="172" spans="77:82" outlineLevel="2" x14ac:dyDescent="0.3">
      <c r="BY172" s="23">
        <v>111</v>
      </c>
      <c r="BZ172" s="23" t="s">
        <v>166</v>
      </c>
      <c r="CA172" s="23" t="s">
        <v>167</v>
      </c>
      <c r="CB172" s="25">
        <v>6941</v>
      </c>
      <c r="CC172" s="26">
        <v>42541</v>
      </c>
      <c r="CD172" s="23" t="s">
        <v>168</v>
      </c>
    </row>
    <row r="173" spans="77:82" outlineLevel="2" x14ac:dyDescent="0.3">
      <c r="BY173" s="23">
        <v>119</v>
      </c>
      <c r="BZ173" s="23" t="s">
        <v>166</v>
      </c>
      <c r="CA173" s="23" t="s">
        <v>167</v>
      </c>
      <c r="CB173" s="25">
        <v>8530</v>
      </c>
      <c r="CC173" s="26">
        <v>42556</v>
      </c>
      <c r="CD173" s="23" t="s">
        <v>168</v>
      </c>
    </row>
    <row r="174" spans="77:82" outlineLevel="2" x14ac:dyDescent="0.3">
      <c r="BY174" s="23">
        <v>144</v>
      </c>
      <c r="BZ174" s="23" t="s">
        <v>174</v>
      </c>
      <c r="CA174" s="23" t="s">
        <v>167</v>
      </c>
      <c r="CB174" s="25">
        <v>7333</v>
      </c>
      <c r="CC174" s="26">
        <v>42609</v>
      </c>
      <c r="CD174" s="23" t="s">
        <v>168</v>
      </c>
    </row>
    <row r="175" spans="77:82" outlineLevel="2" x14ac:dyDescent="0.3">
      <c r="BY175" s="23">
        <v>155</v>
      </c>
      <c r="BZ175" s="23" t="s">
        <v>164</v>
      </c>
      <c r="CA175" s="23" t="s">
        <v>162</v>
      </c>
      <c r="CB175" s="25">
        <v>352</v>
      </c>
      <c r="CC175" s="26">
        <v>42622</v>
      </c>
      <c r="CD175" s="23" t="s">
        <v>168</v>
      </c>
    </row>
    <row r="176" spans="77:82" outlineLevel="2" x14ac:dyDescent="0.3">
      <c r="BY176" s="23">
        <v>188</v>
      </c>
      <c r="BZ176" s="23" t="s">
        <v>171</v>
      </c>
      <c r="CA176" s="23" t="s">
        <v>167</v>
      </c>
      <c r="CB176" s="25">
        <v>9990</v>
      </c>
      <c r="CC176" s="26">
        <v>42702</v>
      </c>
      <c r="CD176" s="23" t="s">
        <v>168</v>
      </c>
    </row>
    <row r="177" spans="77:82" outlineLevel="2" x14ac:dyDescent="0.3">
      <c r="BY177" s="23">
        <v>196</v>
      </c>
      <c r="BZ177" s="23" t="s">
        <v>166</v>
      </c>
      <c r="CA177" s="23" t="s">
        <v>167</v>
      </c>
      <c r="CB177" s="25">
        <v>136</v>
      </c>
      <c r="CC177" s="26">
        <v>42716</v>
      </c>
      <c r="CD177" s="23" t="s">
        <v>168</v>
      </c>
    </row>
    <row r="178" spans="77:82" outlineLevel="2" x14ac:dyDescent="0.3">
      <c r="BY178" s="23">
        <v>205</v>
      </c>
      <c r="BZ178" s="23" t="s">
        <v>174</v>
      </c>
      <c r="CA178" s="23" t="s">
        <v>167</v>
      </c>
      <c r="CB178" s="25">
        <v>2455</v>
      </c>
      <c r="CC178" s="26">
        <v>42724</v>
      </c>
      <c r="CD178" s="23" t="s">
        <v>168</v>
      </c>
    </row>
    <row r="179" spans="77:82" s="23" customFormat="1" outlineLevel="1" x14ac:dyDescent="0.3">
      <c r="CB179" s="25">
        <f>SUBTOTAL(9,CB159:CB178)</f>
        <v>94745</v>
      </c>
      <c r="CC179" s="26"/>
      <c r="CD179" s="24" t="s">
        <v>178</v>
      </c>
    </row>
    <row r="180" spans="77:82" outlineLevel="2" x14ac:dyDescent="0.3">
      <c r="BY180" s="23">
        <v>9</v>
      </c>
      <c r="BZ180" s="23" t="s">
        <v>174</v>
      </c>
      <c r="CA180" s="23" t="s">
        <v>167</v>
      </c>
      <c r="CB180" s="25">
        <v>2417</v>
      </c>
      <c r="CC180" s="26">
        <v>42385</v>
      </c>
      <c r="CD180" s="23" t="s">
        <v>175</v>
      </c>
    </row>
    <row r="181" spans="77:82" outlineLevel="2" x14ac:dyDescent="0.3">
      <c r="BY181" s="23">
        <v>15</v>
      </c>
      <c r="BZ181" s="23" t="s">
        <v>174</v>
      </c>
      <c r="CA181" s="23" t="s">
        <v>167</v>
      </c>
      <c r="CB181" s="25">
        <v>6946</v>
      </c>
      <c r="CC181" s="26">
        <v>42393</v>
      </c>
      <c r="CD181" s="23" t="s">
        <v>175</v>
      </c>
    </row>
    <row r="182" spans="77:82" outlineLevel="2" x14ac:dyDescent="0.3">
      <c r="BY182" s="23">
        <v>21</v>
      </c>
      <c r="BZ182" s="23" t="s">
        <v>171</v>
      </c>
      <c r="CA182" s="23" t="s">
        <v>167</v>
      </c>
      <c r="CB182" s="25">
        <v>2256</v>
      </c>
      <c r="CC182" s="26">
        <v>42404</v>
      </c>
      <c r="CD182" s="23" t="s">
        <v>175</v>
      </c>
    </row>
    <row r="183" spans="77:82" outlineLevel="2" x14ac:dyDescent="0.3">
      <c r="BY183" s="23">
        <v>27</v>
      </c>
      <c r="BZ183" s="23" t="s">
        <v>176</v>
      </c>
      <c r="CA183" s="23" t="s">
        <v>167</v>
      </c>
      <c r="CB183" s="25">
        <v>7388</v>
      </c>
      <c r="CC183" s="26">
        <v>42418</v>
      </c>
      <c r="CD183" s="23" t="s">
        <v>175</v>
      </c>
    </row>
    <row r="184" spans="77:82" outlineLevel="2" x14ac:dyDescent="0.3">
      <c r="BY184" s="23">
        <v>30</v>
      </c>
      <c r="BZ184" s="23" t="s">
        <v>174</v>
      </c>
      <c r="CA184" s="23" t="s">
        <v>167</v>
      </c>
      <c r="CB184" s="25">
        <v>7602</v>
      </c>
      <c r="CC184" s="26">
        <v>42421</v>
      </c>
      <c r="CD184" s="23" t="s">
        <v>175</v>
      </c>
    </row>
    <row r="185" spans="77:82" outlineLevel="2" x14ac:dyDescent="0.3">
      <c r="BY185" s="23">
        <v>33</v>
      </c>
      <c r="BZ185" s="23" t="s">
        <v>174</v>
      </c>
      <c r="CA185" s="23" t="s">
        <v>167</v>
      </c>
      <c r="CB185" s="25">
        <v>2060</v>
      </c>
      <c r="CC185" s="26">
        <v>42429</v>
      </c>
      <c r="CD185" s="23" t="s">
        <v>175</v>
      </c>
    </row>
    <row r="186" spans="77:82" outlineLevel="2" x14ac:dyDescent="0.3">
      <c r="BY186" s="23">
        <v>35</v>
      </c>
      <c r="BZ186" s="23" t="s">
        <v>174</v>
      </c>
      <c r="CA186" s="23" t="s">
        <v>167</v>
      </c>
      <c r="CB186" s="25">
        <v>6509</v>
      </c>
      <c r="CC186" s="26">
        <v>42430</v>
      </c>
      <c r="CD186" s="23" t="s">
        <v>175</v>
      </c>
    </row>
    <row r="187" spans="77:82" outlineLevel="2" x14ac:dyDescent="0.3">
      <c r="BY187" s="23">
        <v>42</v>
      </c>
      <c r="BZ187" s="23" t="s">
        <v>164</v>
      </c>
      <c r="CA187" s="23" t="s">
        <v>162</v>
      </c>
      <c r="CB187" s="25">
        <v>5341</v>
      </c>
      <c r="CC187" s="26">
        <v>42445</v>
      </c>
      <c r="CD187" s="23" t="s">
        <v>175</v>
      </c>
    </row>
    <row r="188" spans="77:82" outlineLevel="2" x14ac:dyDescent="0.3">
      <c r="BY188" s="23">
        <v>51</v>
      </c>
      <c r="BZ188" s="23" t="s">
        <v>166</v>
      </c>
      <c r="CA188" s="23" t="s">
        <v>167</v>
      </c>
      <c r="CB188" s="25">
        <v>4781</v>
      </c>
      <c r="CC188" s="26">
        <v>42458</v>
      </c>
      <c r="CD188" s="23" t="s">
        <v>175</v>
      </c>
    </row>
    <row r="189" spans="77:82" outlineLevel="2" x14ac:dyDescent="0.3">
      <c r="BY189" s="23">
        <v>53</v>
      </c>
      <c r="BZ189" s="23" t="s">
        <v>174</v>
      </c>
      <c r="CA189" s="23" t="s">
        <v>167</v>
      </c>
      <c r="CB189" s="25">
        <v>6331</v>
      </c>
      <c r="CC189" s="26">
        <v>42461</v>
      </c>
      <c r="CD189" s="23" t="s">
        <v>175</v>
      </c>
    </row>
    <row r="190" spans="77:82" outlineLevel="2" x14ac:dyDescent="0.3">
      <c r="BY190" s="23">
        <v>66</v>
      </c>
      <c r="BZ190" s="23" t="s">
        <v>166</v>
      </c>
      <c r="CA190" s="23" t="s">
        <v>167</v>
      </c>
      <c r="CB190" s="25">
        <v>2427</v>
      </c>
      <c r="CC190" s="26">
        <v>42490</v>
      </c>
      <c r="CD190" s="23" t="s">
        <v>175</v>
      </c>
    </row>
    <row r="191" spans="77:82" outlineLevel="2" x14ac:dyDescent="0.3">
      <c r="BY191" s="23">
        <v>75</v>
      </c>
      <c r="BZ191" s="23" t="s">
        <v>174</v>
      </c>
      <c r="CA191" s="23" t="s">
        <v>167</v>
      </c>
      <c r="CB191" s="25">
        <v>4325</v>
      </c>
      <c r="CC191" s="26">
        <v>42495</v>
      </c>
      <c r="CD191" s="23" t="s">
        <v>175</v>
      </c>
    </row>
    <row r="192" spans="77:82" outlineLevel="2" x14ac:dyDescent="0.3">
      <c r="BY192" s="23">
        <v>79</v>
      </c>
      <c r="BZ192" s="23" t="s">
        <v>174</v>
      </c>
      <c r="CA192" s="23" t="s">
        <v>167</v>
      </c>
      <c r="CB192" s="25">
        <v>7671</v>
      </c>
      <c r="CC192" s="26">
        <v>42498</v>
      </c>
      <c r="CD192" s="23" t="s">
        <v>175</v>
      </c>
    </row>
    <row r="193" spans="77:82" outlineLevel="2" x14ac:dyDescent="0.3">
      <c r="BY193" s="23">
        <v>85</v>
      </c>
      <c r="BZ193" s="23" t="s">
        <v>166</v>
      </c>
      <c r="CA193" s="23" t="s">
        <v>167</v>
      </c>
      <c r="CB193" s="25">
        <v>9543</v>
      </c>
      <c r="CC193" s="26">
        <v>42506</v>
      </c>
      <c r="CD193" s="23" t="s">
        <v>175</v>
      </c>
    </row>
    <row r="194" spans="77:82" outlineLevel="2" x14ac:dyDescent="0.3">
      <c r="BY194" s="23">
        <v>101</v>
      </c>
      <c r="BZ194" s="23" t="s">
        <v>174</v>
      </c>
      <c r="CA194" s="23" t="s">
        <v>167</v>
      </c>
      <c r="CB194" s="25">
        <v>2193</v>
      </c>
      <c r="CC194" s="26">
        <v>42517</v>
      </c>
      <c r="CD194" s="23" t="s">
        <v>175</v>
      </c>
    </row>
    <row r="195" spans="77:82" outlineLevel="2" x14ac:dyDescent="0.3">
      <c r="BY195" s="23">
        <v>109</v>
      </c>
      <c r="BZ195" s="23" t="s">
        <v>174</v>
      </c>
      <c r="CA195" s="23" t="s">
        <v>167</v>
      </c>
      <c r="CB195" s="25">
        <v>5605</v>
      </c>
      <c r="CC195" s="26">
        <v>42531</v>
      </c>
      <c r="CD195" s="23" t="s">
        <v>175</v>
      </c>
    </row>
    <row r="196" spans="77:82" outlineLevel="2" x14ac:dyDescent="0.3">
      <c r="BY196" s="23">
        <v>114</v>
      </c>
      <c r="BZ196" s="23" t="s">
        <v>166</v>
      </c>
      <c r="CA196" s="23" t="s">
        <v>167</v>
      </c>
      <c r="CB196" s="25">
        <v>107</v>
      </c>
      <c r="CC196" s="26">
        <v>42546</v>
      </c>
      <c r="CD196" s="23" t="s">
        <v>175</v>
      </c>
    </row>
    <row r="197" spans="77:82" outlineLevel="2" x14ac:dyDescent="0.3">
      <c r="BY197" s="23">
        <v>118</v>
      </c>
      <c r="BZ197" s="23" t="s">
        <v>166</v>
      </c>
      <c r="CA197" s="23" t="s">
        <v>167</v>
      </c>
      <c r="CB197" s="25">
        <v>5002</v>
      </c>
      <c r="CC197" s="26">
        <v>42553</v>
      </c>
      <c r="CD197" s="23" t="s">
        <v>175</v>
      </c>
    </row>
    <row r="198" spans="77:82" outlineLevel="2" x14ac:dyDescent="0.3">
      <c r="BY198" s="23">
        <v>135</v>
      </c>
      <c r="BZ198" s="23" t="s">
        <v>166</v>
      </c>
      <c r="CA198" s="23" t="s">
        <v>167</v>
      </c>
      <c r="CB198" s="25">
        <v>7144</v>
      </c>
      <c r="CC198" s="26">
        <v>42583</v>
      </c>
      <c r="CD198" s="23" t="s">
        <v>175</v>
      </c>
    </row>
    <row r="199" spans="77:82" outlineLevel="2" x14ac:dyDescent="0.3">
      <c r="BY199" s="23">
        <v>141</v>
      </c>
      <c r="BZ199" s="23" t="s">
        <v>174</v>
      </c>
      <c r="CA199" s="23" t="s">
        <v>167</v>
      </c>
      <c r="CB199" s="25">
        <v>3844</v>
      </c>
      <c r="CC199" s="26">
        <v>42605</v>
      </c>
      <c r="CD199" s="23" t="s">
        <v>175</v>
      </c>
    </row>
    <row r="200" spans="77:82" outlineLevel="2" x14ac:dyDescent="0.3">
      <c r="BY200" s="23">
        <v>142</v>
      </c>
      <c r="BZ200" s="23" t="s">
        <v>174</v>
      </c>
      <c r="CA200" s="23" t="s">
        <v>167</v>
      </c>
      <c r="CB200" s="25">
        <v>7490</v>
      </c>
      <c r="CC200" s="26">
        <v>42606</v>
      </c>
      <c r="CD200" s="23" t="s">
        <v>175</v>
      </c>
    </row>
    <row r="201" spans="77:82" outlineLevel="2" x14ac:dyDescent="0.3">
      <c r="BY201" s="23">
        <v>157</v>
      </c>
      <c r="BZ201" s="23" t="s">
        <v>166</v>
      </c>
      <c r="CA201" s="23" t="s">
        <v>167</v>
      </c>
      <c r="CB201" s="25">
        <v>7090</v>
      </c>
      <c r="CC201" s="26">
        <v>42624</v>
      </c>
      <c r="CD201" s="23" t="s">
        <v>175</v>
      </c>
    </row>
    <row r="202" spans="77:82" outlineLevel="2" x14ac:dyDescent="0.3">
      <c r="BY202" s="23">
        <v>172</v>
      </c>
      <c r="BZ202" s="23" t="s">
        <v>174</v>
      </c>
      <c r="CA202" s="23" t="s">
        <v>167</v>
      </c>
      <c r="CB202" s="25">
        <v>8160</v>
      </c>
      <c r="CC202" s="26">
        <v>42659</v>
      </c>
      <c r="CD202" s="23" t="s">
        <v>175</v>
      </c>
    </row>
    <row r="203" spans="77:82" outlineLevel="2" x14ac:dyDescent="0.3">
      <c r="BY203" s="23">
        <v>183</v>
      </c>
      <c r="BZ203" s="23" t="s">
        <v>174</v>
      </c>
      <c r="CA203" s="23" t="s">
        <v>167</v>
      </c>
      <c r="CB203" s="25">
        <v>5321</v>
      </c>
      <c r="CC203" s="26">
        <v>42686</v>
      </c>
      <c r="CD203" s="23" t="s">
        <v>175</v>
      </c>
    </row>
    <row r="204" spans="77:82" outlineLevel="2" x14ac:dyDescent="0.3">
      <c r="BY204" s="23">
        <v>190</v>
      </c>
      <c r="BZ204" s="23" t="s">
        <v>174</v>
      </c>
      <c r="CA204" s="23" t="s">
        <v>167</v>
      </c>
      <c r="CB204" s="25">
        <v>1942</v>
      </c>
      <c r="CC204" s="26">
        <v>42703</v>
      </c>
      <c r="CD204" s="23" t="s">
        <v>175</v>
      </c>
    </row>
    <row r="205" spans="77:82" outlineLevel="2" x14ac:dyDescent="0.3">
      <c r="BY205" s="23">
        <v>193</v>
      </c>
      <c r="BZ205" s="23" t="s">
        <v>161</v>
      </c>
      <c r="CA205" s="23" t="s">
        <v>162</v>
      </c>
      <c r="CB205" s="25">
        <v>9104</v>
      </c>
      <c r="CC205" s="26">
        <v>42708</v>
      </c>
      <c r="CD205" s="23" t="s">
        <v>175</v>
      </c>
    </row>
    <row r="206" spans="77:82" outlineLevel="2" x14ac:dyDescent="0.3">
      <c r="BY206" s="23">
        <v>209</v>
      </c>
      <c r="BZ206" s="23" t="s">
        <v>174</v>
      </c>
      <c r="CA206" s="23" t="s">
        <v>167</v>
      </c>
      <c r="CB206" s="25">
        <v>1777</v>
      </c>
      <c r="CC206" s="26">
        <v>42732</v>
      </c>
      <c r="CD206" s="23" t="s">
        <v>175</v>
      </c>
    </row>
    <row r="207" spans="77:82" outlineLevel="2" x14ac:dyDescent="0.3">
      <c r="BY207" s="23">
        <v>210</v>
      </c>
      <c r="BZ207" s="23" t="s">
        <v>169</v>
      </c>
      <c r="CA207" s="23" t="s">
        <v>162</v>
      </c>
      <c r="CB207" s="25">
        <v>680</v>
      </c>
      <c r="CC207" s="26">
        <v>42732</v>
      </c>
      <c r="CD207" s="23" t="s">
        <v>175</v>
      </c>
    </row>
    <row r="208" spans="77:82" s="23" customFormat="1" outlineLevel="1" x14ac:dyDescent="0.3">
      <c r="CB208" s="25">
        <f>SUBTOTAL(9,CB180:CB207)</f>
        <v>141056</v>
      </c>
      <c r="CC208" s="26"/>
      <c r="CD208" s="24" t="s">
        <v>179</v>
      </c>
    </row>
    <row r="209" spans="77:82" outlineLevel="2" x14ac:dyDescent="0.3">
      <c r="BY209" s="23">
        <v>5</v>
      </c>
      <c r="BZ209" s="23" t="s">
        <v>169</v>
      </c>
      <c r="CA209" s="23" t="s">
        <v>162</v>
      </c>
      <c r="CB209" s="25">
        <v>2626</v>
      </c>
      <c r="CC209" s="26">
        <v>42379</v>
      </c>
      <c r="CD209" s="23" t="s">
        <v>170</v>
      </c>
    </row>
    <row r="210" spans="77:82" outlineLevel="2" x14ac:dyDescent="0.3">
      <c r="BY210" s="23">
        <v>11</v>
      </c>
      <c r="BZ210" s="23" t="s">
        <v>166</v>
      </c>
      <c r="CA210" s="23" t="s">
        <v>167</v>
      </c>
      <c r="CB210" s="25">
        <v>8250</v>
      </c>
      <c r="CC210" s="26">
        <v>42385</v>
      </c>
      <c r="CD210" s="23" t="s">
        <v>170</v>
      </c>
    </row>
    <row r="211" spans="77:82" outlineLevel="2" x14ac:dyDescent="0.3">
      <c r="BY211" s="23">
        <v>13</v>
      </c>
      <c r="BZ211" s="23" t="s">
        <v>161</v>
      </c>
      <c r="CA211" s="23" t="s">
        <v>162</v>
      </c>
      <c r="CB211" s="25">
        <v>1903</v>
      </c>
      <c r="CC211" s="26">
        <v>42389</v>
      </c>
      <c r="CD211" s="23" t="s">
        <v>170</v>
      </c>
    </row>
    <row r="212" spans="77:82" outlineLevel="2" x14ac:dyDescent="0.3">
      <c r="BY212" s="23">
        <v>29</v>
      </c>
      <c r="BZ212" s="23" t="s">
        <v>169</v>
      </c>
      <c r="CA212" s="23" t="s">
        <v>162</v>
      </c>
      <c r="CB212" s="25">
        <v>5101</v>
      </c>
      <c r="CC212" s="26">
        <v>42420</v>
      </c>
      <c r="CD212" s="23" t="s">
        <v>170</v>
      </c>
    </row>
    <row r="213" spans="77:82" outlineLevel="2" x14ac:dyDescent="0.3">
      <c r="BY213" s="23">
        <v>34</v>
      </c>
      <c r="BZ213" s="23" t="s">
        <v>164</v>
      </c>
      <c r="CA213" s="23" t="s">
        <v>162</v>
      </c>
      <c r="CB213" s="25">
        <v>1557</v>
      </c>
      <c r="CC213" s="26">
        <v>42429</v>
      </c>
      <c r="CD213" s="23" t="s">
        <v>170</v>
      </c>
    </row>
    <row r="214" spans="77:82" outlineLevel="2" x14ac:dyDescent="0.3">
      <c r="BY214" s="23">
        <v>45</v>
      </c>
      <c r="BZ214" s="23" t="s">
        <v>169</v>
      </c>
      <c r="CA214" s="23" t="s">
        <v>162</v>
      </c>
      <c r="CB214" s="25">
        <v>6045</v>
      </c>
      <c r="CC214" s="26">
        <v>42450</v>
      </c>
      <c r="CD214" s="23" t="s">
        <v>170</v>
      </c>
    </row>
    <row r="215" spans="77:82" outlineLevel="2" x14ac:dyDescent="0.3">
      <c r="BY215" s="23">
        <v>47</v>
      </c>
      <c r="BZ215" s="23" t="s">
        <v>171</v>
      </c>
      <c r="CA215" s="23" t="s">
        <v>167</v>
      </c>
      <c r="CB215" s="25">
        <v>8887</v>
      </c>
      <c r="CC215" s="26">
        <v>42452</v>
      </c>
      <c r="CD215" s="23" t="s">
        <v>170</v>
      </c>
    </row>
    <row r="216" spans="77:82" outlineLevel="2" x14ac:dyDescent="0.3">
      <c r="BY216" s="23">
        <v>50</v>
      </c>
      <c r="BZ216" s="23" t="s">
        <v>161</v>
      </c>
      <c r="CA216" s="23" t="s">
        <v>162</v>
      </c>
      <c r="CB216" s="25">
        <v>3665</v>
      </c>
      <c r="CC216" s="26">
        <v>42455</v>
      </c>
      <c r="CD216" s="23" t="s">
        <v>170</v>
      </c>
    </row>
    <row r="217" spans="77:82" outlineLevel="2" x14ac:dyDescent="0.3">
      <c r="BY217" s="23">
        <v>58</v>
      </c>
      <c r="BZ217" s="23" t="s">
        <v>164</v>
      </c>
      <c r="CA217" s="23" t="s">
        <v>162</v>
      </c>
      <c r="CB217" s="25">
        <v>277</v>
      </c>
      <c r="CC217" s="26">
        <v>42472</v>
      </c>
      <c r="CD217" s="23" t="s">
        <v>170</v>
      </c>
    </row>
    <row r="218" spans="77:82" outlineLevel="2" x14ac:dyDescent="0.3">
      <c r="BY218" s="23">
        <v>68</v>
      </c>
      <c r="BZ218" s="23" t="s">
        <v>161</v>
      </c>
      <c r="CA218" s="23" t="s">
        <v>162</v>
      </c>
      <c r="CB218" s="25">
        <v>2789</v>
      </c>
      <c r="CC218" s="26">
        <v>42491</v>
      </c>
      <c r="CD218" s="23" t="s">
        <v>170</v>
      </c>
    </row>
    <row r="219" spans="77:82" outlineLevel="2" x14ac:dyDescent="0.3">
      <c r="BY219" s="23">
        <v>74</v>
      </c>
      <c r="BZ219" s="23" t="s">
        <v>166</v>
      </c>
      <c r="CA219" s="23" t="s">
        <v>167</v>
      </c>
      <c r="CB219" s="25">
        <v>474</v>
      </c>
      <c r="CC219" s="26">
        <v>42495</v>
      </c>
      <c r="CD219" s="23" t="s">
        <v>170</v>
      </c>
    </row>
    <row r="220" spans="77:82" outlineLevel="2" x14ac:dyDescent="0.3">
      <c r="BY220" s="23">
        <v>82</v>
      </c>
      <c r="BZ220" s="23" t="s">
        <v>166</v>
      </c>
      <c r="CA220" s="23" t="s">
        <v>167</v>
      </c>
      <c r="CB220" s="25">
        <v>5030</v>
      </c>
      <c r="CC220" s="26">
        <v>42504</v>
      </c>
      <c r="CD220" s="23" t="s">
        <v>170</v>
      </c>
    </row>
    <row r="221" spans="77:82" outlineLevel="2" x14ac:dyDescent="0.3">
      <c r="BY221" s="23">
        <v>87</v>
      </c>
      <c r="BZ221" s="23" t="s">
        <v>169</v>
      </c>
      <c r="CA221" s="23" t="s">
        <v>162</v>
      </c>
      <c r="CB221" s="25">
        <v>7094</v>
      </c>
      <c r="CC221" s="26">
        <v>42506</v>
      </c>
      <c r="CD221" s="23" t="s">
        <v>170</v>
      </c>
    </row>
    <row r="222" spans="77:82" outlineLevel="2" x14ac:dyDescent="0.3">
      <c r="BY222" s="23">
        <v>91</v>
      </c>
      <c r="BZ222" s="23" t="s">
        <v>176</v>
      </c>
      <c r="CA222" s="23" t="s">
        <v>167</v>
      </c>
      <c r="CB222" s="25">
        <v>8775</v>
      </c>
      <c r="CC222" s="26">
        <v>42512</v>
      </c>
      <c r="CD222" s="23" t="s">
        <v>170</v>
      </c>
    </row>
    <row r="223" spans="77:82" outlineLevel="2" x14ac:dyDescent="0.3">
      <c r="BY223" s="23">
        <v>99</v>
      </c>
      <c r="BZ223" s="23" t="s">
        <v>164</v>
      </c>
      <c r="CA223" s="23" t="s">
        <v>162</v>
      </c>
      <c r="CB223" s="25">
        <v>8354</v>
      </c>
      <c r="CC223" s="26">
        <v>42516</v>
      </c>
      <c r="CD223" s="23" t="s">
        <v>170</v>
      </c>
    </row>
    <row r="224" spans="77:82" outlineLevel="2" x14ac:dyDescent="0.3">
      <c r="BY224" s="23">
        <v>106</v>
      </c>
      <c r="BZ224" s="23" t="s">
        <v>164</v>
      </c>
      <c r="CA224" s="23" t="s">
        <v>162</v>
      </c>
      <c r="CB224" s="25">
        <v>4685</v>
      </c>
      <c r="CC224" s="26">
        <v>42520</v>
      </c>
      <c r="CD224" s="23" t="s">
        <v>170</v>
      </c>
    </row>
    <row r="225" spans="77:82" outlineLevel="2" x14ac:dyDescent="0.3">
      <c r="BY225" s="23">
        <v>110</v>
      </c>
      <c r="BZ225" s="23" t="s">
        <v>164</v>
      </c>
      <c r="CA225" s="23" t="s">
        <v>162</v>
      </c>
      <c r="CB225" s="25">
        <v>9630</v>
      </c>
      <c r="CC225" s="26">
        <v>42532</v>
      </c>
      <c r="CD225" s="23" t="s">
        <v>170</v>
      </c>
    </row>
    <row r="226" spans="77:82" outlineLevel="2" x14ac:dyDescent="0.3">
      <c r="BY226" s="23">
        <v>125</v>
      </c>
      <c r="BZ226" s="23" t="s">
        <v>174</v>
      </c>
      <c r="CA226" s="23" t="s">
        <v>167</v>
      </c>
      <c r="CB226" s="25">
        <v>330</v>
      </c>
      <c r="CC226" s="26">
        <v>42571</v>
      </c>
      <c r="CD226" s="23" t="s">
        <v>170</v>
      </c>
    </row>
    <row r="227" spans="77:82" outlineLevel="2" x14ac:dyDescent="0.3">
      <c r="BY227" s="23">
        <v>139</v>
      </c>
      <c r="BZ227" s="23" t="s">
        <v>166</v>
      </c>
      <c r="CA227" s="23" t="s">
        <v>167</v>
      </c>
      <c r="CB227" s="25">
        <v>2836</v>
      </c>
      <c r="CC227" s="26">
        <v>42595</v>
      </c>
      <c r="CD227" s="23" t="s">
        <v>170</v>
      </c>
    </row>
    <row r="228" spans="77:82" outlineLevel="2" x14ac:dyDescent="0.3">
      <c r="BY228" s="23">
        <v>143</v>
      </c>
      <c r="BZ228" s="23" t="s">
        <v>164</v>
      </c>
      <c r="CA228" s="23" t="s">
        <v>162</v>
      </c>
      <c r="CB228" s="25">
        <v>4483</v>
      </c>
      <c r="CC228" s="26">
        <v>42607</v>
      </c>
      <c r="CD228" s="23" t="s">
        <v>170</v>
      </c>
    </row>
    <row r="229" spans="77:82" outlineLevel="2" x14ac:dyDescent="0.3">
      <c r="BY229" s="23">
        <v>147</v>
      </c>
      <c r="BZ229" s="23" t="s">
        <v>169</v>
      </c>
      <c r="CA229" s="23" t="s">
        <v>162</v>
      </c>
      <c r="CB229" s="25">
        <v>5761</v>
      </c>
      <c r="CC229" s="26">
        <v>42611</v>
      </c>
      <c r="CD229" s="23" t="s">
        <v>170</v>
      </c>
    </row>
    <row r="230" spans="77:82" outlineLevel="2" x14ac:dyDescent="0.3">
      <c r="BY230" s="23">
        <v>149</v>
      </c>
      <c r="BZ230" s="23" t="s">
        <v>166</v>
      </c>
      <c r="CA230" s="23" t="s">
        <v>167</v>
      </c>
      <c r="CB230" s="25">
        <v>4016</v>
      </c>
      <c r="CC230" s="26">
        <v>42614</v>
      </c>
      <c r="CD230" s="23" t="s">
        <v>170</v>
      </c>
    </row>
    <row r="231" spans="77:82" outlineLevel="2" x14ac:dyDescent="0.3">
      <c r="BY231" s="23">
        <v>160</v>
      </c>
      <c r="BZ231" s="23" t="s">
        <v>164</v>
      </c>
      <c r="CA231" s="23" t="s">
        <v>162</v>
      </c>
      <c r="CB231" s="25">
        <v>7927</v>
      </c>
      <c r="CC231" s="26">
        <v>42632</v>
      </c>
      <c r="CD231" s="23" t="s">
        <v>170</v>
      </c>
    </row>
    <row r="232" spans="77:82" outlineLevel="2" x14ac:dyDescent="0.3">
      <c r="BY232" s="23">
        <v>164</v>
      </c>
      <c r="BZ232" s="23" t="s">
        <v>161</v>
      </c>
      <c r="CA232" s="23" t="s">
        <v>162</v>
      </c>
      <c r="CB232" s="25">
        <v>7251</v>
      </c>
      <c r="CC232" s="26">
        <v>42639</v>
      </c>
      <c r="CD232" s="23" t="s">
        <v>170</v>
      </c>
    </row>
    <row r="233" spans="77:82" outlineLevel="2" x14ac:dyDescent="0.3">
      <c r="BY233" s="23">
        <v>166</v>
      </c>
      <c r="BZ233" s="23" t="s">
        <v>166</v>
      </c>
      <c r="CA233" s="23" t="s">
        <v>167</v>
      </c>
      <c r="CB233" s="25">
        <v>3210</v>
      </c>
      <c r="CC233" s="26">
        <v>42642</v>
      </c>
      <c r="CD233" s="23" t="s">
        <v>170</v>
      </c>
    </row>
    <row r="234" spans="77:82" outlineLevel="2" x14ac:dyDescent="0.3">
      <c r="BY234" s="23">
        <v>167</v>
      </c>
      <c r="BZ234" s="23" t="s">
        <v>161</v>
      </c>
      <c r="CA234" s="23" t="s">
        <v>162</v>
      </c>
      <c r="CB234" s="25">
        <v>682</v>
      </c>
      <c r="CC234" s="26">
        <v>42642</v>
      </c>
      <c r="CD234" s="23" t="s">
        <v>170</v>
      </c>
    </row>
    <row r="235" spans="77:82" outlineLevel="2" x14ac:dyDescent="0.3">
      <c r="BY235" s="23">
        <v>169</v>
      </c>
      <c r="BZ235" s="23" t="s">
        <v>161</v>
      </c>
      <c r="CA235" s="23" t="s">
        <v>162</v>
      </c>
      <c r="CB235" s="25">
        <v>5346</v>
      </c>
      <c r="CC235" s="26">
        <v>42647</v>
      </c>
      <c r="CD235" s="23" t="s">
        <v>170</v>
      </c>
    </row>
    <row r="236" spans="77:82" outlineLevel="2" x14ac:dyDescent="0.3">
      <c r="BY236" s="23">
        <v>176</v>
      </c>
      <c r="BZ236" s="23" t="s">
        <v>166</v>
      </c>
      <c r="CA236" s="23" t="s">
        <v>167</v>
      </c>
      <c r="CB236" s="25">
        <v>2402</v>
      </c>
      <c r="CC236" s="26">
        <v>42669</v>
      </c>
      <c r="CD236" s="23" t="s">
        <v>170</v>
      </c>
    </row>
    <row r="237" spans="77:82" outlineLevel="2" x14ac:dyDescent="0.3">
      <c r="BY237" s="23">
        <v>186</v>
      </c>
      <c r="BZ237" s="23" t="s">
        <v>164</v>
      </c>
      <c r="CA237" s="23" t="s">
        <v>162</v>
      </c>
      <c r="CB237" s="25">
        <v>284</v>
      </c>
      <c r="CC237" s="26">
        <v>42699</v>
      </c>
      <c r="CD237" s="23" t="s">
        <v>170</v>
      </c>
    </row>
    <row r="238" spans="77:82" outlineLevel="2" x14ac:dyDescent="0.3">
      <c r="BY238" s="23">
        <v>195</v>
      </c>
      <c r="BZ238" s="23" t="s">
        <v>169</v>
      </c>
      <c r="CA238" s="23" t="s">
        <v>162</v>
      </c>
      <c r="CB238" s="25">
        <v>3278</v>
      </c>
      <c r="CC238" s="26">
        <v>42710</v>
      </c>
      <c r="CD238" s="23" t="s">
        <v>170</v>
      </c>
    </row>
    <row r="239" spans="77:82" outlineLevel="2" x14ac:dyDescent="0.3">
      <c r="BY239" s="23">
        <v>199</v>
      </c>
      <c r="BZ239" s="23" t="s">
        <v>166</v>
      </c>
      <c r="CA239" s="23" t="s">
        <v>167</v>
      </c>
      <c r="CB239" s="25">
        <v>8702</v>
      </c>
      <c r="CC239" s="26">
        <v>42719</v>
      </c>
      <c r="CD239" s="23" t="s">
        <v>170</v>
      </c>
    </row>
    <row r="240" spans="77:82" outlineLevel="2" x14ac:dyDescent="0.3">
      <c r="BY240" s="23">
        <v>202</v>
      </c>
      <c r="BZ240" s="23" t="s">
        <v>166</v>
      </c>
      <c r="CA240" s="23" t="s">
        <v>167</v>
      </c>
      <c r="CB240" s="25">
        <v>4766</v>
      </c>
      <c r="CC240" s="26">
        <v>42722</v>
      </c>
      <c r="CD240" s="23" t="s">
        <v>170</v>
      </c>
    </row>
    <row r="241" spans="77:82" outlineLevel="2" x14ac:dyDescent="0.3">
      <c r="BY241" s="23">
        <v>207</v>
      </c>
      <c r="BZ241" s="23" t="s">
        <v>174</v>
      </c>
      <c r="CA241" s="23" t="s">
        <v>167</v>
      </c>
      <c r="CB241" s="25">
        <v>8752</v>
      </c>
      <c r="CC241" s="26">
        <v>42726</v>
      </c>
      <c r="CD241" s="23" t="s">
        <v>170</v>
      </c>
    </row>
    <row r="242" spans="77:82" s="23" customFormat="1" outlineLevel="1" x14ac:dyDescent="0.3">
      <c r="CB242" s="25">
        <f>SUBTOTAL(9,CB209:CB241)</f>
        <v>155168</v>
      </c>
      <c r="CC242" s="26"/>
      <c r="CD242" s="24" t="s">
        <v>180</v>
      </c>
    </row>
    <row r="243" spans="77:82" outlineLevel="2" x14ac:dyDescent="0.3">
      <c r="BY243" s="23">
        <v>8</v>
      </c>
      <c r="BZ243" s="23" t="s">
        <v>166</v>
      </c>
      <c r="CA243" s="23" t="s">
        <v>167</v>
      </c>
      <c r="CB243" s="25">
        <v>6906</v>
      </c>
      <c r="CC243" s="26">
        <v>42385</v>
      </c>
      <c r="CD243" s="23" t="s">
        <v>173</v>
      </c>
    </row>
    <row r="244" spans="77:82" outlineLevel="2" x14ac:dyDescent="0.3">
      <c r="BY244" s="23">
        <v>22</v>
      </c>
      <c r="BZ244" s="23" t="s">
        <v>166</v>
      </c>
      <c r="CA244" s="23" t="s">
        <v>167</v>
      </c>
      <c r="CB244" s="25">
        <v>1004</v>
      </c>
      <c r="CC244" s="26">
        <v>42411</v>
      </c>
      <c r="CD244" s="23" t="s">
        <v>173</v>
      </c>
    </row>
    <row r="245" spans="77:82" outlineLevel="2" x14ac:dyDescent="0.3">
      <c r="BY245" s="23">
        <v>46</v>
      </c>
      <c r="BZ245" s="23" t="s">
        <v>174</v>
      </c>
      <c r="CA245" s="23" t="s">
        <v>167</v>
      </c>
      <c r="CB245" s="25">
        <v>5820</v>
      </c>
      <c r="CC245" s="26">
        <v>42451</v>
      </c>
      <c r="CD245" s="23" t="s">
        <v>173</v>
      </c>
    </row>
    <row r="246" spans="77:82" outlineLevel="2" x14ac:dyDescent="0.3">
      <c r="BY246" s="23">
        <v>56</v>
      </c>
      <c r="BZ246" s="23" t="s">
        <v>166</v>
      </c>
      <c r="CA246" s="23" t="s">
        <v>167</v>
      </c>
      <c r="CB246" s="25">
        <v>1054</v>
      </c>
      <c r="CC246" s="26">
        <v>42466</v>
      </c>
      <c r="CD246" s="23" t="s">
        <v>173</v>
      </c>
    </row>
    <row r="247" spans="77:82" outlineLevel="2" x14ac:dyDescent="0.3">
      <c r="BY247" s="23">
        <v>67</v>
      </c>
      <c r="BZ247" s="23" t="s">
        <v>166</v>
      </c>
      <c r="CA247" s="23" t="s">
        <v>167</v>
      </c>
      <c r="CB247" s="25">
        <v>8663</v>
      </c>
      <c r="CC247" s="26">
        <v>42491</v>
      </c>
      <c r="CD247" s="23" t="s">
        <v>173</v>
      </c>
    </row>
    <row r="248" spans="77:82" outlineLevel="2" x14ac:dyDescent="0.3">
      <c r="BY248" s="23">
        <v>94</v>
      </c>
      <c r="BZ248" s="23" t="s">
        <v>166</v>
      </c>
      <c r="CA248" s="23" t="s">
        <v>167</v>
      </c>
      <c r="CB248" s="25">
        <v>4904</v>
      </c>
      <c r="CC248" s="26">
        <v>42515</v>
      </c>
      <c r="CD248" s="23" t="s">
        <v>173</v>
      </c>
    </row>
    <row r="249" spans="77:82" outlineLevel="2" x14ac:dyDescent="0.3">
      <c r="BY249" s="23">
        <v>120</v>
      </c>
      <c r="BZ249" s="23" t="s">
        <v>171</v>
      </c>
      <c r="CA249" s="23" t="s">
        <v>167</v>
      </c>
      <c r="CB249" s="25">
        <v>4819</v>
      </c>
      <c r="CC249" s="26">
        <v>42558</v>
      </c>
      <c r="CD249" s="23" t="s">
        <v>173</v>
      </c>
    </row>
    <row r="250" spans="77:82" outlineLevel="2" x14ac:dyDescent="0.3">
      <c r="BY250" s="23">
        <v>124</v>
      </c>
      <c r="BZ250" s="23" t="s">
        <v>171</v>
      </c>
      <c r="CA250" s="23" t="s">
        <v>167</v>
      </c>
      <c r="CB250" s="25">
        <v>6341</v>
      </c>
      <c r="CC250" s="26">
        <v>42571</v>
      </c>
      <c r="CD250" s="23" t="s">
        <v>173</v>
      </c>
    </row>
    <row r="251" spans="77:82" outlineLevel="2" x14ac:dyDescent="0.3">
      <c r="BY251" s="23">
        <v>127</v>
      </c>
      <c r="BZ251" s="23" t="s">
        <v>171</v>
      </c>
      <c r="CA251" s="23" t="s">
        <v>167</v>
      </c>
      <c r="CB251" s="25">
        <v>850</v>
      </c>
      <c r="CC251" s="26">
        <v>42573</v>
      </c>
      <c r="CD251" s="23" t="s">
        <v>173</v>
      </c>
    </row>
    <row r="252" spans="77:82" outlineLevel="2" x14ac:dyDescent="0.3">
      <c r="BY252" s="23">
        <v>148</v>
      </c>
      <c r="BZ252" s="23" t="s">
        <v>166</v>
      </c>
      <c r="CA252" s="23" t="s">
        <v>167</v>
      </c>
      <c r="CB252" s="25">
        <v>6864</v>
      </c>
      <c r="CC252" s="26">
        <v>42614</v>
      </c>
      <c r="CD252" s="23" t="s">
        <v>173</v>
      </c>
    </row>
    <row r="253" spans="77:82" outlineLevel="2" x14ac:dyDescent="0.3">
      <c r="BY253" s="23">
        <v>154</v>
      </c>
      <c r="BZ253" s="23" t="s">
        <v>164</v>
      </c>
      <c r="CA253" s="23" t="s">
        <v>162</v>
      </c>
      <c r="CB253" s="25">
        <v>4390</v>
      </c>
      <c r="CC253" s="26">
        <v>42622</v>
      </c>
      <c r="CD253" s="23" t="s">
        <v>173</v>
      </c>
    </row>
    <row r="254" spans="77:82" outlineLevel="2" x14ac:dyDescent="0.3">
      <c r="BY254" s="23">
        <v>170</v>
      </c>
      <c r="BZ254" s="23" t="s">
        <v>166</v>
      </c>
      <c r="CA254" s="23" t="s">
        <v>167</v>
      </c>
      <c r="CB254" s="25">
        <v>7103</v>
      </c>
      <c r="CC254" s="26">
        <v>42650</v>
      </c>
      <c r="CD254" s="23" t="s">
        <v>173</v>
      </c>
    </row>
    <row r="255" spans="77:82" outlineLevel="2" x14ac:dyDescent="0.3">
      <c r="BY255" s="23">
        <v>174</v>
      </c>
      <c r="BZ255" s="23" t="s">
        <v>166</v>
      </c>
      <c r="CA255" s="23" t="s">
        <v>167</v>
      </c>
      <c r="CB255" s="25">
        <v>3552</v>
      </c>
      <c r="CC255" s="26">
        <v>42666</v>
      </c>
      <c r="CD255" s="23" t="s">
        <v>173</v>
      </c>
    </row>
    <row r="256" spans="77:82" outlineLevel="2" x14ac:dyDescent="0.3">
      <c r="BY256" s="23">
        <v>206</v>
      </c>
      <c r="BZ256" s="23" t="s">
        <v>174</v>
      </c>
      <c r="CA256" s="23" t="s">
        <v>167</v>
      </c>
      <c r="CB256" s="25">
        <v>4512</v>
      </c>
      <c r="CC256" s="26">
        <v>42726</v>
      </c>
      <c r="CD256" s="23" t="s">
        <v>173</v>
      </c>
    </row>
    <row r="257" spans="77:82" s="23" customFormat="1" outlineLevel="1" x14ac:dyDescent="0.3">
      <c r="CB257" s="25">
        <f>SUBTOTAL(9,CB243:CB256)</f>
        <v>66782</v>
      </c>
      <c r="CC257" s="26"/>
      <c r="CD257" s="24" t="s">
        <v>181</v>
      </c>
    </row>
    <row r="258" spans="77:82" outlineLevel="2" x14ac:dyDescent="0.3">
      <c r="BY258" s="23">
        <v>2</v>
      </c>
      <c r="BZ258" s="23" t="s">
        <v>164</v>
      </c>
      <c r="CA258" s="23" t="s">
        <v>162</v>
      </c>
      <c r="CB258" s="25">
        <v>8239</v>
      </c>
      <c r="CC258" s="26">
        <v>42376</v>
      </c>
      <c r="CD258" s="23" t="s">
        <v>165</v>
      </c>
    </row>
    <row r="259" spans="77:82" outlineLevel="2" x14ac:dyDescent="0.3">
      <c r="BY259" s="23">
        <v>16</v>
      </c>
      <c r="BZ259" s="23" t="s">
        <v>166</v>
      </c>
      <c r="CA259" s="23" t="s">
        <v>167</v>
      </c>
      <c r="CB259" s="25">
        <v>2320</v>
      </c>
      <c r="CC259" s="26">
        <v>42396</v>
      </c>
      <c r="CD259" s="23" t="s">
        <v>165</v>
      </c>
    </row>
    <row r="260" spans="77:82" outlineLevel="2" x14ac:dyDescent="0.3">
      <c r="BY260" s="23">
        <v>18</v>
      </c>
      <c r="BZ260" s="23" t="s">
        <v>166</v>
      </c>
      <c r="CA260" s="23" t="s">
        <v>167</v>
      </c>
      <c r="CB260" s="25">
        <v>1135</v>
      </c>
      <c r="CC260" s="26">
        <v>42399</v>
      </c>
      <c r="CD260" s="23" t="s">
        <v>165</v>
      </c>
    </row>
    <row r="261" spans="77:82" outlineLevel="2" x14ac:dyDescent="0.3">
      <c r="BY261" s="23">
        <v>19</v>
      </c>
      <c r="BZ261" s="23" t="s">
        <v>164</v>
      </c>
      <c r="CA261" s="23" t="s">
        <v>162</v>
      </c>
      <c r="CB261" s="25">
        <v>3595</v>
      </c>
      <c r="CC261" s="26">
        <v>42399</v>
      </c>
      <c r="CD261" s="23" t="s">
        <v>165</v>
      </c>
    </row>
    <row r="262" spans="77:82" outlineLevel="2" x14ac:dyDescent="0.3">
      <c r="BY262" s="23">
        <v>25</v>
      </c>
      <c r="BZ262" s="23" t="s">
        <v>169</v>
      </c>
      <c r="CA262" s="23" t="s">
        <v>162</v>
      </c>
      <c r="CB262" s="25">
        <v>3559</v>
      </c>
      <c r="CC262" s="26">
        <v>42417</v>
      </c>
      <c r="CD262" s="23" t="s">
        <v>165</v>
      </c>
    </row>
    <row r="263" spans="77:82" outlineLevel="2" x14ac:dyDescent="0.3">
      <c r="BY263" s="23">
        <v>38</v>
      </c>
      <c r="BZ263" s="23" t="s">
        <v>161</v>
      </c>
      <c r="CA263" s="23" t="s">
        <v>162</v>
      </c>
      <c r="CB263" s="25">
        <v>9116</v>
      </c>
      <c r="CC263" s="26">
        <v>42434</v>
      </c>
      <c r="CD263" s="23" t="s">
        <v>165</v>
      </c>
    </row>
    <row r="264" spans="77:82" outlineLevel="2" x14ac:dyDescent="0.3">
      <c r="BY264" s="23">
        <v>41</v>
      </c>
      <c r="BZ264" s="23" t="s">
        <v>161</v>
      </c>
      <c r="CA264" s="23" t="s">
        <v>162</v>
      </c>
      <c r="CB264" s="25">
        <v>8941</v>
      </c>
      <c r="CC264" s="26">
        <v>42444</v>
      </c>
      <c r="CD264" s="23" t="s">
        <v>165</v>
      </c>
    </row>
    <row r="265" spans="77:82" outlineLevel="2" x14ac:dyDescent="0.3">
      <c r="BY265" s="23">
        <v>55</v>
      </c>
      <c r="BZ265" s="23" t="s">
        <v>161</v>
      </c>
      <c r="CA265" s="23" t="s">
        <v>162</v>
      </c>
      <c r="CB265" s="25">
        <v>607</v>
      </c>
      <c r="CC265" s="26">
        <v>42463</v>
      </c>
      <c r="CD265" s="23" t="s">
        <v>165</v>
      </c>
    </row>
    <row r="266" spans="77:82" outlineLevel="2" x14ac:dyDescent="0.3">
      <c r="BY266" s="23">
        <v>65</v>
      </c>
      <c r="BZ266" s="23" t="s">
        <v>166</v>
      </c>
      <c r="CA266" s="23" t="s">
        <v>167</v>
      </c>
      <c r="CB266" s="25">
        <v>7898</v>
      </c>
      <c r="CC266" s="26">
        <v>42487</v>
      </c>
      <c r="CD266" s="23" t="s">
        <v>165</v>
      </c>
    </row>
    <row r="267" spans="77:82" outlineLevel="2" x14ac:dyDescent="0.3">
      <c r="BY267" s="23">
        <v>71</v>
      </c>
      <c r="BZ267" s="23" t="s">
        <v>176</v>
      </c>
      <c r="CA267" s="23" t="s">
        <v>167</v>
      </c>
      <c r="CB267" s="25">
        <v>5600</v>
      </c>
      <c r="CC267" s="26">
        <v>42492</v>
      </c>
      <c r="CD267" s="23" t="s">
        <v>165</v>
      </c>
    </row>
    <row r="268" spans="77:82" outlineLevel="2" x14ac:dyDescent="0.3">
      <c r="BY268" s="23">
        <v>78</v>
      </c>
      <c r="BZ268" s="23" t="s">
        <v>166</v>
      </c>
      <c r="CA268" s="23" t="s">
        <v>167</v>
      </c>
      <c r="CB268" s="25">
        <v>9405</v>
      </c>
      <c r="CC268" s="26">
        <v>42498</v>
      </c>
      <c r="CD268" s="23" t="s">
        <v>165</v>
      </c>
    </row>
    <row r="269" spans="77:82" outlineLevel="2" x14ac:dyDescent="0.3">
      <c r="BY269" s="23">
        <v>80</v>
      </c>
      <c r="BZ269" s="23" t="s">
        <v>161</v>
      </c>
      <c r="CA269" s="23" t="s">
        <v>162</v>
      </c>
      <c r="CB269" s="25">
        <v>5791</v>
      </c>
      <c r="CC269" s="26">
        <v>42498</v>
      </c>
      <c r="CD269" s="23" t="s">
        <v>165</v>
      </c>
    </row>
    <row r="270" spans="77:82" outlineLevel="2" x14ac:dyDescent="0.3">
      <c r="BY270" s="23">
        <v>83</v>
      </c>
      <c r="BZ270" s="23" t="s">
        <v>161</v>
      </c>
      <c r="CA270" s="23" t="s">
        <v>162</v>
      </c>
      <c r="CB270" s="25">
        <v>6763</v>
      </c>
      <c r="CC270" s="26">
        <v>42504</v>
      </c>
      <c r="CD270" s="23" t="s">
        <v>165</v>
      </c>
    </row>
    <row r="271" spans="77:82" outlineLevel="2" x14ac:dyDescent="0.3">
      <c r="BY271" s="23">
        <v>86</v>
      </c>
      <c r="BZ271" s="23" t="s">
        <v>164</v>
      </c>
      <c r="CA271" s="23" t="s">
        <v>162</v>
      </c>
      <c r="CB271" s="25">
        <v>2054</v>
      </c>
      <c r="CC271" s="26">
        <v>42506</v>
      </c>
      <c r="CD271" s="23" t="s">
        <v>165</v>
      </c>
    </row>
    <row r="272" spans="77:82" outlineLevel="2" x14ac:dyDescent="0.3">
      <c r="BY272" s="23">
        <v>92</v>
      </c>
      <c r="BZ272" s="23" t="s">
        <v>164</v>
      </c>
      <c r="CA272" s="23" t="s">
        <v>162</v>
      </c>
      <c r="CB272" s="25">
        <v>2011</v>
      </c>
      <c r="CC272" s="26">
        <v>42513</v>
      </c>
      <c r="CD272" s="23" t="s">
        <v>165</v>
      </c>
    </row>
    <row r="273" spans="77:82" outlineLevel="2" x14ac:dyDescent="0.3">
      <c r="BY273" s="23">
        <v>96</v>
      </c>
      <c r="BZ273" s="23" t="s">
        <v>171</v>
      </c>
      <c r="CA273" s="23" t="s">
        <v>167</v>
      </c>
      <c r="CB273" s="25">
        <v>8141</v>
      </c>
      <c r="CC273" s="26">
        <v>42516</v>
      </c>
      <c r="CD273" s="23" t="s">
        <v>165</v>
      </c>
    </row>
    <row r="274" spans="77:82" outlineLevel="2" x14ac:dyDescent="0.3">
      <c r="BY274" s="23">
        <v>112</v>
      </c>
      <c r="BZ274" s="23" t="s">
        <v>164</v>
      </c>
      <c r="CA274" s="23" t="s">
        <v>162</v>
      </c>
      <c r="CB274" s="25">
        <v>7231</v>
      </c>
      <c r="CC274" s="26">
        <v>42541</v>
      </c>
      <c r="CD274" s="23" t="s">
        <v>165</v>
      </c>
    </row>
    <row r="275" spans="77:82" outlineLevel="2" x14ac:dyDescent="0.3">
      <c r="BY275" s="23">
        <v>121</v>
      </c>
      <c r="BZ275" s="23" t="s">
        <v>164</v>
      </c>
      <c r="CA275" s="23" t="s">
        <v>162</v>
      </c>
      <c r="CB275" s="25">
        <v>6343</v>
      </c>
      <c r="CC275" s="26">
        <v>42562</v>
      </c>
      <c r="CD275" s="23" t="s">
        <v>165</v>
      </c>
    </row>
    <row r="276" spans="77:82" outlineLevel="2" x14ac:dyDescent="0.3">
      <c r="BY276" s="23">
        <v>122</v>
      </c>
      <c r="BZ276" s="23" t="s">
        <v>171</v>
      </c>
      <c r="CA276" s="23" t="s">
        <v>167</v>
      </c>
      <c r="CB276" s="25">
        <v>2318</v>
      </c>
      <c r="CC276" s="26">
        <v>42564</v>
      </c>
      <c r="CD276" s="23" t="s">
        <v>165</v>
      </c>
    </row>
    <row r="277" spans="77:82" outlineLevel="2" x14ac:dyDescent="0.3">
      <c r="BY277" s="23">
        <v>123</v>
      </c>
      <c r="BZ277" s="23" t="s">
        <v>171</v>
      </c>
      <c r="CA277" s="23" t="s">
        <v>167</v>
      </c>
      <c r="CB277" s="25">
        <v>220</v>
      </c>
      <c r="CC277" s="26">
        <v>42571</v>
      </c>
      <c r="CD277" s="23" t="s">
        <v>165</v>
      </c>
    </row>
    <row r="278" spans="77:82" outlineLevel="2" x14ac:dyDescent="0.3">
      <c r="BY278" s="23">
        <v>126</v>
      </c>
      <c r="BZ278" s="23" t="s">
        <v>164</v>
      </c>
      <c r="CA278" s="23" t="s">
        <v>162</v>
      </c>
      <c r="CB278" s="25">
        <v>3027</v>
      </c>
      <c r="CC278" s="26">
        <v>42571</v>
      </c>
      <c r="CD278" s="23" t="s">
        <v>165</v>
      </c>
    </row>
    <row r="279" spans="77:82" outlineLevel="2" x14ac:dyDescent="0.3">
      <c r="BY279" s="23">
        <v>128</v>
      </c>
      <c r="BZ279" s="23" t="s">
        <v>166</v>
      </c>
      <c r="CA279" s="23" t="s">
        <v>167</v>
      </c>
      <c r="CB279" s="25">
        <v>8986</v>
      </c>
      <c r="CC279" s="26">
        <v>42574</v>
      </c>
      <c r="CD279" s="23" t="s">
        <v>165</v>
      </c>
    </row>
    <row r="280" spans="77:82" outlineLevel="2" x14ac:dyDescent="0.3">
      <c r="BY280" s="23">
        <v>130</v>
      </c>
      <c r="BZ280" s="23" t="s">
        <v>161</v>
      </c>
      <c r="CA280" s="23" t="s">
        <v>162</v>
      </c>
      <c r="CB280" s="25">
        <v>5751</v>
      </c>
      <c r="CC280" s="26">
        <v>42579</v>
      </c>
      <c r="CD280" s="23" t="s">
        <v>165</v>
      </c>
    </row>
    <row r="281" spans="77:82" outlineLevel="2" x14ac:dyDescent="0.3">
      <c r="BY281" s="23">
        <v>131</v>
      </c>
      <c r="BZ281" s="23" t="s">
        <v>174</v>
      </c>
      <c r="CA281" s="23" t="s">
        <v>167</v>
      </c>
      <c r="CB281" s="25">
        <v>1704</v>
      </c>
      <c r="CC281" s="26">
        <v>42580</v>
      </c>
      <c r="CD281" s="23" t="s">
        <v>165</v>
      </c>
    </row>
    <row r="282" spans="77:82" outlineLevel="2" x14ac:dyDescent="0.3">
      <c r="BY282" s="23">
        <v>146</v>
      </c>
      <c r="BZ282" s="23" t="s">
        <v>174</v>
      </c>
      <c r="CA282" s="23" t="s">
        <v>167</v>
      </c>
      <c r="CB282" s="25">
        <v>3944</v>
      </c>
      <c r="CC282" s="26">
        <v>42611</v>
      </c>
      <c r="CD282" s="23" t="s">
        <v>165</v>
      </c>
    </row>
    <row r="283" spans="77:82" outlineLevel="2" x14ac:dyDescent="0.3">
      <c r="BY283" s="23">
        <v>152</v>
      </c>
      <c r="BZ283" s="23" t="s">
        <v>166</v>
      </c>
      <c r="CA283" s="23" t="s">
        <v>167</v>
      </c>
      <c r="CB283" s="25">
        <v>8765</v>
      </c>
      <c r="CC283" s="26">
        <v>42620</v>
      </c>
      <c r="CD283" s="23" t="s">
        <v>165</v>
      </c>
    </row>
    <row r="284" spans="77:82" outlineLevel="2" x14ac:dyDescent="0.3">
      <c r="BY284" s="23">
        <v>163</v>
      </c>
      <c r="BZ284" s="23" t="s">
        <v>164</v>
      </c>
      <c r="CA284" s="23" t="s">
        <v>162</v>
      </c>
      <c r="CB284" s="25">
        <v>5936</v>
      </c>
      <c r="CC284" s="26">
        <v>42638</v>
      </c>
      <c r="CD284" s="23" t="s">
        <v>165</v>
      </c>
    </row>
    <row r="285" spans="77:82" outlineLevel="2" x14ac:dyDescent="0.3">
      <c r="BY285" s="23">
        <v>173</v>
      </c>
      <c r="BZ285" s="23" t="s">
        <v>174</v>
      </c>
      <c r="CA285" s="23" t="s">
        <v>167</v>
      </c>
      <c r="CB285" s="25">
        <v>7171</v>
      </c>
      <c r="CC285" s="26">
        <v>42666</v>
      </c>
      <c r="CD285" s="23" t="s">
        <v>165</v>
      </c>
    </row>
    <row r="286" spans="77:82" outlineLevel="2" x14ac:dyDescent="0.3">
      <c r="BY286" s="23">
        <v>180</v>
      </c>
      <c r="BZ286" s="23" t="s">
        <v>166</v>
      </c>
      <c r="CA286" s="23" t="s">
        <v>167</v>
      </c>
      <c r="CB286" s="25">
        <v>4399</v>
      </c>
      <c r="CC286" s="26">
        <v>42677</v>
      </c>
      <c r="CD286" s="23" t="s">
        <v>165</v>
      </c>
    </row>
    <row r="287" spans="77:82" outlineLevel="2" x14ac:dyDescent="0.3">
      <c r="BY287" s="23">
        <v>182</v>
      </c>
      <c r="BZ287" s="23" t="s">
        <v>174</v>
      </c>
      <c r="CA287" s="23" t="s">
        <v>167</v>
      </c>
      <c r="CB287" s="25">
        <v>4715</v>
      </c>
      <c r="CC287" s="26">
        <v>42683</v>
      </c>
      <c r="CD287" s="23" t="s">
        <v>165</v>
      </c>
    </row>
    <row r="288" spans="77:82" outlineLevel="2" x14ac:dyDescent="0.3">
      <c r="BY288" s="23">
        <v>185</v>
      </c>
      <c r="BZ288" s="23" t="s">
        <v>161</v>
      </c>
      <c r="CA288" s="23" t="s">
        <v>162</v>
      </c>
      <c r="CB288" s="25">
        <v>4846</v>
      </c>
      <c r="CC288" s="26">
        <v>42699</v>
      </c>
      <c r="CD288" s="23" t="s">
        <v>165</v>
      </c>
    </row>
    <row r="289" spans="77:82" outlineLevel="2" x14ac:dyDescent="0.3">
      <c r="BY289" s="23">
        <v>187</v>
      </c>
      <c r="BZ289" s="23" t="s">
        <v>171</v>
      </c>
      <c r="CA289" s="23" t="s">
        <v>167</v>
      </c>
      <c r="CB289" s="25">
        <v>8283</v>
      </c>
      <c r="CC289" s="26">
        <v>42700</v>
      </c>
      <c r="CD289" s="23" t="s">
        <v>165</v>
      </c>
    </row>
    <row r="290" spans="77:82" outlineLevel="2" x14ac:dyDescent="0.3">
      <c r="BY290" s="23">
        <v>203</v>
      </c>
      <c r="BZ290" s="23" t="s">
        <v>169</v>
      </c>
      <c r="CA290" s="23" t="s">
        <v>162</v>
      </c>
      <c r="CB290" s="25">
        <v>1541</v>
      </c>
      <c r="CC290" s="26">
        <v>42723</v>
      </c>
      <c r="CD290" s="23" t="s">
        <v>165</v>
      </c>
    </row>
    <row r="291" spans="77:82" outlineLevel="2" x14ac:dyDescent="0.3">
      <c r="BY291" s="23">
        <v>204</v>
      </c>
      <c r="BZ291" s="23" t="s">
        <v>171</v>
      </c>
      <c r="CA291" s="23" t="s">
        <v>167</v>
      </c>
      <c r="CB291" s="25">
        <v>2782</v>
      </c>
      <c r="CC291" s="26">
        <v>42724</v>
      </c>
      <c r="CD291" s="23" t="s">
        <v>165</v>
      </c>
    </row>
    <row r="292" spans="77:82" s="23" customFormat="1" outlineLevel="1" x14ac:dyDescent="0.3">
      <c r="CB292" s="25">
        <f>SUBTOTAL(9,CB258:CB291)</f>
        <v>173137</v>
      </c>
      <c r="CC292" s="26"/>
      <c r="CD292" s="24" t="s">
        <v>182</v>
      </c>
    </row>
    <row r="293" spans="77:82" outlineLevel="2" x14ac:dyDescent="0.3">
      <c r="BY293" s="23">
        <v>1</v>
      </c>
      <c r="BZ293" s="23" t="s">
        <v>161</v>
      </c>
      <c r="CA293" s="23" t="s">
        <v>162</v>
      </c>
      <c r="CB293" s="25">
        <v>4270</v>
      </c>
      <c r="CC293" s="26">
        <v>42375</v>
      </c>
      <c r="CD293" s="23" t="s">
        <v>163</v>
      </c>
    </row>
    <row r="294" spans="77:82" outlineLevel="2" x14ac:dyDescent="0.3">
      <c r="BY294" s="23">
        <v>3</v>
      </c>
      <c r="BZ294" s="23" t="s">
        <v>166</v>
      </c>
      <c r="CA294" s="23" t="s">
        <v>167</v>
      </c>
      <c r="CB294" s="25">
        <v>617</v>
      </c>
      <c r="CC294" s="26">
        <v>42377</v>
      </c>
      <c r="CD294" s="23" t="s">
        <v>163</v>
      </c>
    </row>
    <row r="295" spans="77:82" outlineLevel="2" x14ac:dyDescent="0.3">
      <c r="BY295" s="23">
        <v>6</v>
      </c>
      <c r="BZ295" s="23" t="s">
        <v>171</v>
      </c>
      <c r="CA295" s="23" t="s">
        <v>167</v>
      </c>
      <c r="CB295" s="25">
        <v>3610</v>
      </c>
      <c r="CC295" s="26">
        <v>42380</v>
      </c>
      <c r="CD295" s="23" t="s">
        <v>163</v>
      </c>
    </row>
    <row r="296" spans="77:82" outlineLevel="2" x14ac:dyDescent="0.3">
      <c r="BY296" s="23">
        <v>12</v>
      </c>
      <c r="BZ296" s="23" t="s">
        <v>164</v>
      </c>
      <c r="CA296" s="23" t="s">
        <v>162</v>
      </c>
      <c r="CB296" s="25">
        <v>7012</v>
      </c>
      <c r="CC296" s="26">
        <v>42387</v>
      </c>
      <c r="CD296" s="23" t="s">
        <v>163</v>
      </c>
    </row>
    <row r="297" spans="77:82" outlineLevel="2" x14ac:dyDescent="0.3">
      <c r="BY297" s="23">
        <v>17</v>
      </c>
      <c r="BZ297" s="23" t="s">
        <v>166</v>
      </c>
      <c r="CA297" s="23" t="s">
        <v>167</v>
      </c>
      <c r="CB297" s="25">
        <v>2116</v>
      </c>
      <c r="CC297" s="26">
        <v>42397</v>
      </c>
      <c r="CD297" s="23" t="s">
        <v>163</v>
      </c>
    </row>
    <row r="298" spans="77:82" outlineLevel="2" x14ac:dyDescent="0.3">
      <c r="BY298" s="23">
        <v>20</v>
      </c>
      <c r="BZ298" s="23" t="s">
        <v>174</v>
      </c>
      <c r="CA298" s="23" t="s">
        <v>167</v>
      </c>
      <c r="CB298" s="25">
        <v>1161</v>
      </c>
      <c r="CC298" s="26">
        <v>42402</v>
      </c>
      <c r="CD298" s="23" t="s">
        <v>163</v>
      </c>
    </row>
    <row r="299" spans="77:82" outlineLevel="2" x14ac:dyDescent="0.3">
      <c r="BY299" s="23">
        <v>24</v>
      </c>
      <c r="BZ299" s="23" t="s">
        <v>166</v>
      </c>
      <c r="CA299" s="23" t="s">
        <v>167</v>
      </c>
      <c r="CB299" s="25">
        <v>4582</v>
      </c>
      <c r="CC299" s="26">
        <v>42417</v>
      </c>
      <c r="CD299" s="23" t="s">
        <v>163</v>
      </c>
    </row>
    <row r="300" spans="77:82" outlineLevel="2" x14ac:dyDescent="0.3">
      <c r="BY300" s="23">
        <v>28</v>
      </c>
      <c r="BZ300" s="23" t="s">
        <v>169</v>
      </c>
      <c r="CA300" s="23" t="s">
        <v>162</v>
      </c>
      <c r="CB300" s="25">
        <v>7163</v>
      </c>
      <c r="CC300" s="26">
        <v>42418</v>
      </c>
      <c r="CD300" s="23" t="s">
        <v>163</v>
      </c>
    </row>
    <row r="301" spans="77:82" outlineLevel="2" x14ac:dyDescent="0.3">
      <c r="BY301" s="23">
        <v>31</v>
      </c>
      <c r="BZ301" s="23" t="s">
        <v>176</v>
      </c>
      <c r="CA301" s="23" t="s">
        <v>167</v>
      </c>
      <c r="CB301" s="25">
        <v>1641</v>
      </c>
      <c r="CC301" s="26">
        <v>42422</v>
      </c>
      <c r="CD301" s="23" t="s">
        <v>163</v>
      </c>
    </row>
    <row r="302" spans="77:82" outlineLevel="2" x14ac:dyDescent="0.3">
      <c r="BY302" s="23">
        <v>37</v>
      </c>
      <c r="BZ302" s="23" t="s">
        <v>174</v>
      </c>
      <c r="CA302" s="23" t="s">
        <v>167</v>
      </c>
      <c r="CB302" s="25">
        <v>7655</v>
      </c>
      <c r="CC302" s="26">
        <v>42434</v>
      </c>
      <c r="CD302" s="23" t="s">
        <v>163</v>
      </c>
    </row>
    <row r="303" spans="77:82" outlineLevel="2" x14ac:dyDescent="0.3">
      <c r="BY303" s="23">
        <v>39</v>
      </c>
      <c r="BZ303" s="23" t="s">
        <v>166</v>
      </c>
      <c r="CA303" s="23" t="s">
        <v>167</v>
      </c>
      <c r="CB303" s="25">
        <v>2795</v>
      </c>
      <c r="CC303" s="26">
        <v>42444</v>
      </c>
      <c r="CD303" s="23" t="s">
        <v>163</v>
      </c>
    </row>
    <row r="304" spans="77:82" outlineLevel="2" x14ac:dyDescent="0.3">
      <c r="BY304" s="23">
        <v>40</v>
      </c>
      <c r="BZ304" s="23" t="s">
        <v>166</v>
      </c>
      <c r="CA304" s="23" t="s">
        <v>167</v>
      </c>
      <c r="CB304" s="25">
        <v>5084</v>
      </c>
      <c r="CC304" s="26">
        <v>42444</v>
      </c>
      <c r="CD304" s="23" t="s">
        <v>163</v>
      </c>
    </row>
    <row r="305" spans="77:82" outlineLevel="2" x14ac:dyDescent="0.3">
      <c r="BY305" s="23">
        <v>48</v>
      </c>
      <c r="BZ305" s="23" t="s">
        <v>171</v>
      </c>
      <c r="CA305" s="23" t="s">
        <v>167</v>
      </c>
      <c r="CB305" s="25">
        <v>6982</v>
      </c>
      <c r="CC305" s="26">
        <v>42453</v>
      </c>
      <c r="CD305" s="23" t="s">
        <v>163</v>
      </c>
    </row>
    <row r="306" spans="77:82" outlineLevel="2" x14ac:dyDescent="0.3">
      <c r="BY306" s="23">
        <v>57</v>
      </c>
      <c r="BZ306" s="23" t="s">
        <v>161</v>
      </c>
      <c r="CA306" s="23" t="s">
        <v>162</v>
      </c>
      <c r="CB306" s="25">
        <v>7659</v>
      </c>
      <c r="CC306" s="26">
        <v>42466</v>
      </c>
      <c r="CD306" s="23" t="s">
        <v>163</v>
      </c>
    </row>
    <row r="307" spans="77:82" outlineLevel="2" x14ac:dyDescent="0.3">
      <c r="BY307" s="23">
        <v>59</v>
      </c>
      <c r="BZ307" s="23" t="s">
        <v>166</v>
      </c>
      <c r="CA307" s="23" t="s">
        <v>167</v>
      </c>
      <c r="CB307" s="25">
        <v>235</v>
      </c>
      <c r="CC307" s="26">
        <v>42477</v>
      </c>
      <c r="CD307" s="23" t="s">
        <v>163</v>
      </c>
    </row>
    <row r="308" spans="77:82" outlineLevel="2" x14ac:dyDescent="0.3">
      <c r="BY308" s="23">
        <v>61</v>
      </c>
      <c r="BZ308" s="23" t="s">
        <v>174</v>
      </c>
      <c r="CA308" s="23" t="s">
        <v>167</v>
      </c>
      <c r="CB308" s="25">
        <v>1128</v>
      </c>
      <c r="CC308" s="26">
        <v>42481</v>
      </c>
      <c r="CD308" s="23" t="s">
        <v>163</v>
      </c>
    </row>
    <row r="309" spans="77:82" outlineLevel="2" x14ac:dyDescent="0.3">
      <c r="BY309" s="23">
        <v>63</v>
      </c>
      <c r="BZ309" s="23" t="s">
        <v>166</v>
      </c>
      <c r="CA309" s="23" t="s">
        <v>167</v>
      </c>
      <c r="CB309" s="25">
        <v>4387</v>
      </c>
      <c r="CC309" s="26">
        <v>42483</v>
      </c>
      <c r="CD309" s="23" t="s">
        <v>163</v>
      </c>
    </row>
    <row r="310" spans="77:82" outlineLevel="2" x14ac:dyDescent="0.3">
      <c r="BY310" s="23">
        <v>69</v>
      </c>
      <c r="BZ310" s="23" t="s">
        <v>166</v>
      </c>
      <c r="CA310" s="23" t="s">
        <v>167</v>
      </c>
      <c r="CB310" s="25">
        <v>4054</v>
      </c>
      <c r="CC310" s="26">
        <v>42492</v>
      </c>
      <c r="CD310" s="23" t="s">
        <v>163</v>
      </c>
    </row>
    <row r="311" spans="77:82" outlineLevel="2" x14ac:dyDescent="0.3">
      <c r="BY311" s="23">
        <v>70</v>
      </c>
      <c r="BZ311" s="23" t="s">
        <v>176</v>
      </c>
      <c r="CA311" s="23" t="s">
        <v>167</v>
      </c>
      <c r="CB311" s="25">
        <v>2262</v>
      </c>
      <c r="CC311" s="26">
        <v>42492</v>
      </c>
      <c r="CD311" s="23" t="s">
        <v>163</v>
      </c>
    </row>
    <row r="312" spans="77:82" outlineLevel="2" x14ac:dyDescent="0.3">
      <c r="BY312" s="23">
        <v>72</v>
      </c>
      <c r="BZ312" s="23" t="s">
        <v>166</v>
      </c>
      <c r="CA312" s="23" t="s">
        <v>167</v>
      </c>
      <c r="CB312" s="25">
        <v>5787</v>
      </c>
      <c r="CC312" s="26">
        <v>42493</v>
      </c>
      <c r="CD312" s="23" t="s">
        <v>163</v>
      </c>
    </row>
    <row r="313" spans="77:82" outlineLevel="2" x14ac:dyDescent="0.3">
      <c r="BY313" s="23">
        <v>76</v>
      </c>
      <c r="BZ313" s="23" t="s">
        <v>166</v>
      </c>
      <c r="CA313" s="23" t="s">
        <v>167</v>
      </c>
      <c r="CB313" s="25">
        <v>592</v>
      </c>
      <c r="CC313" s="26">
        <v>42496</v>
      </c>
      <c r="CD313" s="23" t="s">
        <v>163</v>
      </c>
    </row>
    <row r="314" spans="77:82" outlineLevel="2" x14ac:dyDescent="0.3">
      <c r="BY314" s="23">
        <v>77</v>
      </c>
      <c r="BZ314" s="23" t="s">
        <v>171</v>
      </c>
      <c r="CA314" s="23" t="s">
        <v>167</v>
      </c>
      <c r="CB314" s="25">
        <v>4330</v>
      </c>
      <c r="CC314" s="26">
        <v>42498</v>
      </c>
      <c r="CD314" s="23" t="s">
        <v>163</v>
      </c>
    </row>
    <row r="315" spans="77:82" outlineLevel="2" x14ac:dyDescent="0.3">
      <c r="BY315" s="23">
        <v>88</v>
      </c>
      <c r="BZ315" s="23" t="s">
        <v>161</v>
      </c>
      <c r="CA315" s="23" t="s">
        <v>162</v>
      </c>
      <c r="CB315" s="25">
        <v>6087</v>
      </c>
      <c r="CC315" s="26">
        <v>42508</v>
      </c>
      <c r="CD315" s="23" t="s">
        <v>163</v>
      </c>
    </row>
    <row r="316" spans="77:82" outlineLevel="2" x14ac:dyDescent="0.3">
      <c r="BY316" s="23">
        <v>90</v>
      </c>
      <c r="BZ316" s="23" t="s">
        <v>176</v>
      </c>
      <c r="CA316" s="23" t="s">
        <v>167</v>
      </c>
      <c r="CB316" s="25">
        <v>9333</v>
      </c>
      <c r="CC316" s="26">
        <v>42510</v>
      </c>
      <c r="CD316" s="23" t="s">
        <v>163</v>
      </c>
    </row>
    <row r="317" spans="77:82" outlineLevel="2" x14ac:dyDescent="0.3">
      <c r="BY317" s="23">
        <v>93</v>
      </c>
      <c r="BZ317" s="23" t="s">
        <v>166</v>
      </c>
      <c r="CA317" s="23" t="s">
        <v>167</v>
      </c>
      <c r="CB317" s="25">
        <v>5632</v>
      </c>
      <c r="CC317" s="26">
        <v>42515</v>
      </c>
      <c r="CD317" s="23" t="s">
        <v>163</v>
      </c>
    </row>
    <row r="318" spans="77:82" outlineLevel="2" x14ac:dyDescent="0.3">
      <c r="BY318" s="23">
        <v>100</v>
      </c>
      <c r="BZ318" s="23" t="s">
        <v>166</v>
      </c>
      <c r="CA318" s="23" t="s">
        <v>167</v>
      </c>
      <c r="CB318" s="25">
        <v>5182</v>
      </c>
      <c r="CC318" s="26">
        <v>42517</v>
      </c>
      <c r="CD318" s="23" t="s">
        <v>163</v>
      </c>
    </row>
    <row r="319" spans="77:82" outlineLevel="2" x14ac:dyDescent="0.3">
      <c r="BY319" s="23">
        <v>102</v>
      </c>
      <c r="BZ319" s="23" t="s">
        <v>176</v>
      </c>
      <c r="CA319" s="23" t="s">
        <v>167</v>
      </c>
      <c r="CB319" s="25">
        <v>3647</v>
      </c>
      <c r="CC319" s="26">
        <v>42518</v>
      </c>
      <c r="CD319" s="23" t="s">
        <v>163</v>
      </c>
    </row>
    <row r="320" spans="77:82" outlineLevel="2" x14ac:dyDescent="0.3">
      <c r="BY320" s="23">
        <v>103</v>
      </c>
      <c r="BZ320" s="23" t="s">
        <v>174</v>
      </c>
      <c r="CA320" s="23" t="s">
        <v>167</v>
      </c>
      <c r="CB320" s="25">
        <v>4104</v>
      </c>
      <c r="CC320" s="26">
        <v>42518</v>
      </c>
      <c r="CD320" s="23" t="s">
        <v>163</v>
      </c>
    </row>
    <row r="321" spans="77:82" outlineLevel="2" x14ac:dyDescent="0.3">
      <c r="BY321" s="23">
        <v>104</v>
      </c>
      <c r="BZ321" s="23" t="s">
        <v>161</v>
      </c>
      <c r="CA321" s="23" t="s">
        <v>162</v>
      </c>
      <c r="CB321" s="25">
        <v>7457</v>
      </c>
      <c r="CC321" s="26">
        <v>42518</v>
      </c>
      <c r="CD321" s="23" t="s">
        <v>163</v>
      </c>
    </row>
    <row r="322" spans="77:82" outlineLevel="2" x14ac:dyDescent="0.3">
      <c r="BY322" s="23">
        <v>107</v>
      </c>
      <c r="BZ322" s="23" t="s">
        <v>166</v>
      </c>
      <c r="CA322" s="23" t="s">
        <v>167</v>
      </c>
      <c r="CB322" s="25">
        <v>3917</v>
      </c>
      <c r="CC322" s="26">
        <v>42525</v>
      </c>
      <c r="CD322" s="23" t="s">
        <v>163</v>
      </c>
    </row>
    <row r="323" spans="77:82" outlineLevel="2" x14ac:dyDescent="0.3">
      <c r="BY323" s="23">
        <v>115</v>
      </c>
      <c r="BZ323" s="23" t="s">
        <v>166</v>
      </c>
      <c r="CA323" s="23" t="s">
        <v>167</v>
      </c>
      <c r="CB323" s="25">
        <v>4243</v>
      </c>
      <c r="CC323" s="26">
        <v>42547</v>
      </c>
      <c r="CD323" s="23" t="s">
        <v>163</v>
      </c>
    </row>
    <row r="324" spans="77:82" outlineLevel="2" x14ac:dyDescent="0.3">
      <c r="BY324" s="23">
        <v>116</v>
      </c>
      <c r="BZ324" s="23" t="s">
        <v>171</v>
      </c>
      <c r="CA324" s="23" t="s">
        <v>167</v>
      </c>
      <c r="CB324" s="25">
        <v>4514</v>
      </c>
      <c r="CC324" s="26">
        <v>42548</v>
      </c>
      <c r="CD324" s="23" t="s">
        <v>163</v>
      </c>
    </row>
    <row r="325" spans="77:82" outlineLevel="2" x14ac:dyDescent="0.3">
      <c r="BY325" s="23">
        <v>117</v>
      </c>
      <c r="BZ325" s="23" t="s">
        <v>176</v>
      </c>
      <c r="CA325" s="23" t="s">
        <v>167</v>
      </c>
      <c r="CB325" s="25">
        <v>5480</v>
      </c>
      <c r="CC325" s="26">
        <v>42553</v>
      </c>
      <c r="CD325" s="23" t="s">
        <v>163</v>
      </c>
    </row>
    <row r="326" spans="77:82" outlineLevel="2" x14ac:dyDescent="0.3">
      <c r="BY326" s="23">
        <v>129</v>
      </c>
      <c r="BZ326" s="23" t="s">
        <v>164</v>
      </c>
      <c r="CA326" s="23" t="s">
        <v>162</v>
      </c>
      <c r="CB326" s="25">
        <v>3800</v>
      </c>
      <c r="CC326" s="26">
        <v>42576</v>
      </c>
      <c r="CD326" s="23" t="s">
        <v>163</v>
      </c>
    </row>
    <row r="327" spans="77:82" outlineLevel="2" x14ac:dyDescent="0.3">
      <c r="BY327" s="23">
        <v>133</v>
      </c>
      <c r="BZ327" s="23" t="s">
        <v>166</v>
      </c>
      <c r="CA327" s="23" t="s">
        <v>167</v>
      </c>
      <c r="CB327" s="25">
        <v>852</v>
      </c>
      <c r="CC327" s="26">
        <v>42582</v>
      </c>
      <c r="CD327" s="23" t="s">
        <v>163</v>
      </c>
    </row>
    <row r="328" spans="77:82" outlineLevel="2" x14ac:dyDescent="0.3">
      <c r="BY328" s="23">
        <v>136</v>
      </c>
      <c r="BZ328" s="23" t="s">
        <v>164</v>
      </c>
      <c r="CA328" s="23" t="s">
        <v>162</v>
      </c>
      <c r="CB328" s="25">
        <v>7854</v>
      </c>
      <c r="CC328" s="26">
        <v>42583</v>
      </c>
      <c r="CD328" s="23" t="s">
        <v>163</v>
      </c>
    </row>
    <row r="329" spans="77:82" outlineLevel="2" x14ac:dyDescent="0.3">
      <c r="BY329" s="23">
        <v>137</v>
      </c>
      <c r="BZ329" s="23" t="s">
        <v>171</v>
      </c>
      <c r="CA329" s="23" t="s">
        <v>167</v>
      </c>
      <c r="CB329" s="25">
        <v>859</v>
      </c>
      <c r="CC329" s="26">
        <v>42585</v>
      </c>
      <c r="CD329" s="23" t="s">
        <v>163</v>
      </c>
    </row>
    <row r="330" spans="77:82" outlineLevel="2" x14ac:dyDescent="0.3">
      <c r="BY330" s="23">
        <v>138</v>
      </c>
      <c r="BZ330" s="23" t="s">
        <v>164</v>
      </c>
      <c r="CA330" s="23" t="s">
        <v>162</v>
      </c>
      <c r="CB330" s="25">
        <v>8049</v>
      </c>
      <c r="CC330" s="26">
        <v>42594</v>
      </c>
      <c r="CD330" s="23" t="s">
        <v>163</v>
      </c>
    </row>
    <row r="331" spans="77:82" outlineLevel="2" x14ac:dyDescent="0.3">
      <c r="BY331" s="23">
        <v>140</v>
      </c>
      <c r="BZ331" s="23" t="s">
        <v>161</v>
      </c>
      <c r="CA331" s="23" t="s">
        <v>162</v>
      </c>
      <c r="CB331" s="25">
        <v>1743</v>
      </c>
      <c r="CC331" s="26">
        <v>42601</v>
      </c>
      <c r="CD331" s="23" t="s">
        <v>163</v>
      </c>
    </row>
    <row r="332" spans="77:82" outlineLevel="2" x14ac:dyDescent="0.3">
      <c r="BY332" s="23">
        <v>145</v>
      </c>
      <c r="BZ332" s="23" t="s">
        <v>161</v>
      </c>
      <c r="CA332" s="23" t="s">
        <v>162</v>
      </c>
      <c r="CB332" s="25">
        <v>7654</v>
      </c>
      <c r="CC332" s="26">
        <v>42610</v>
      </c>
      <c r="CD332" s="23" t="s">
        <v>163</v>
      </c>
    </row>
    <row r="333" spans="77:82" outlineLevel="2" x14ac:dyDescent="0.3">
      <c r="BY333" s="23">
        <v>150</v>
      </c>
      <c r="BZ333" s="23" t="s">
        <v>166</v>
      </c>
      <c r="CA333" s="23" t="s">
        <v>167</v>
      </c>
      <c r="CB333" s="25">
        <v>1841</v>
      </c>
      <c r="CC333" s="26">
        <v>42615</v>
      </c>
      <c r="CD333" s="23" t="s">
        <v>163</v>
      </c>
    </row>
    <row r="334" spans="77:82" outlineLevel="2" x14ac:dyDescent="0.3">
      <c r="BY334" s="23">
        <v>153</v>
      </c>
      <c r="BZ334" s="23" t="s">
        <v>166</v>
      </c>
      <c r="CA334" s="23" t="s">
        <v>167</v>
      </c>
      <c r="CB334" s="25">
        <v>5583</v>
      </c>
      <c r="CC334" s="26">
        <v>42621</v>
      </c>
      <c r="CD334" s="23" t="s">
        <v>163</v>
      </c>
    </row>
    <row r="335" spans="77:82" outlineLevel="2" x14ac:dyDescent="0.3">
      <c r="BY335" s="23">
        <v>156</v>
      </c>
      <c r="BZ335" s="23" t="s">
        <v>174</v>
      </c>
      <c r="CA335" s="23" t="s">
        <v>167</v>
      </c>
      <c r="CB335" s="25">
        <v>8489</v>
      </c>
      <c r="CC335" s="26">
        <v>42624</v>
      </c>
      <c r="CD335" s="23" t="s">
        <v>163</v>
      </c>
    </row>
    <row r="336" spans="77:82" outlineLevel="2" x14ac:dyDescent="0.3">
      <c r="BY336" s="23">
        <v>158</v>
      </c>
      <c r="BZ336" s="23" t="s">
        <v>166</v>
      </c>
      <c r="CA336" s="23" t="s">
        <v>167</v>
      </c>
      <c r="CB336" s="25">
        <v>7880</v>
      </c>
      <c r="CC336" s="26">
        <v>42628</v>
      </c>
      <c r="CD336" s="23" t="s">
        <v>163</v>
      </c>
    </row>
    <row r="337" spans="77:82" outlineLevel="2" x14ac:dyDescent="0.3">
      <c r="BY337" s="23">
        <v>159</v>
      </c>
      <c r="BZ337" s="23" t="s">
        <v>171</v>
      </c>
      <c r="CA337" s="23" t="s">
        <v>167</v>
      </c>
      <c r="CB337" s="25">
        <v>3861</v>
      </c>
      <c r="CC337" s="26">
        <v>42631</v>
      </c>
      <c r="CD337" s="23" t="s">
        <v>163</v>
      </c>
    </row>
    <row r="338" spans="77:82" outlineLevel="2" x14ac:dyDescent="0.3">
      <c r="BY338" s="23">
        <v>161</v>
      </c>
      <c r="BZ338" s="23" t="s">
        <v>166</v>
      </c>
      <c r="CA338" s="23" t="s">
        <v>167</v>
      </c>
      <c r="CB338" s="25">
        <v>6162</v>
      </c>
      <c r="CC338" s="26">
        <v>42633</v>
      </c>
      <c r="CD338" s="23" t="s">
        <v>163</v>
      </c>
    </row>
    <row r="339" spans="77:82" outlineLevel="2" x14ac:dyDescent="0.3">
      <c r="BY339" s="23">
        <v>171</v>
      </c>
      <c r="BZ339" s="23" t="s">
        <v>161</v>
      </c>
      <c r="CA339" s="23" t="s">
        <v>162</v>
      </c>
      <c r="CB339" s="25">
        <v>4603</v>
      </c>
      <c r="CC339" s="26">
        <v>42653</v>
      </c>
      <c r="CD339" s="23" t="s">
        <v>163</v>
      </c>
    </row>
    <row r="340" spans="77:82" outlineLevel="2" x14ac:dyDescent="0.3">
      <c r="BY340" s="23">
        <v>179</v>
      </c>
      <c r="BZ340" s="23" t="s">
        <v>171</v>
      </c>
      <c r="CA340" s="23" t="s">
        <v>167</v>
      </c>
      <c r="CB340" s="25">
        <v>5818</v>
      </c>
      <c r="CC340" s="26">
        <v>42676</v>
      </c>
      <c r="CD340" s="23" t="s">
        <v>163</v>
      </c>
    </row>
    <row r="341" spans="77:82" outlineLevel="2" x14ac:dyDescent="0.3">
      <c r="BY341" s="23">
        <v>181</v>
      </c>
      <c r="BZ341" s="23" t="s">
        <v>161</v>
      </c>
      <c r="CA341" s="23" t="s">
        <v>162</v>
      </c>
      <c r="CB341" s="25">
        <v>3011</v>
      </c>
      <c r="CC341" s="26">
        <v>42677</v>
      </c>
      <c r="CD341" s="23" t="s">
        <v>163</v>
      </c>
    </row>
    <row r="342" spans="77:82" outlineLevel="2" x14ac:dyDescent="0.3">
      <c r="BY342" s="23">
        <v>184</v>
      </c>
      <c r="BZ342" s="23" t="s">
        <v>166</v>
      </c>
      <c r="CA342" s="23" t="s">
        <v>167</v>
      </c>
      <c r="CB342" s="25">
        <v>8894</v>
      </c>
      <c r="CC342" s="26">
        <v>42689</v>
      </c>
      <c r="CD342" s="23" t="s">
        <v>163</v>
      </c>
    </row>
    <row r="343" spans="77:82" outlineLevel="2" x14ac:dyDescent="0.3">
      <c r="BY343" s="23">
        <v>191</v>
      </c>
      <c r="BZ343" s="23" t="s">
        <v>166</v>
      </c>
      <c r="CA343" s="23" t="s">
        <v>167</v>
      </c>
      <c r="CB343" s="25">
        <v>7223</v>
      </c>
      <c r="CC343" s="26">
        <v>42704</v>
      </c>
      <c r="CD343" s="23" t="s">
        <v>163</v>
      </c>
    </row>
    <row r="344" spans="77:82" outlineLevel="2" x14ac:dyDescent="0.3">
      <c r="BY344" s="23">
        <v>192</v>
      </c>
      <c r="BZ344" s="23" t="s">
        <v>161</v>
      </c>
      <c r="CA344" s="23" t="s">
        <v>162</v>
      </c>
      <c r="CB344" s="25">
        <v>4673</v>
      </c>
      <c r="CC344" s="26">
        <v>42706</v>
      </c>
      <c r="CD344" s="23" t="s">
        <v>163</v>
      </c>
    </row>
    <row r="345" spans="77:82" outlineLevel="2" x14ac:dyDescent="0.3">
      <c r="BY345" s="23">
        <v>194</v>
      </c>
      <c r="BZ345" s="23" t="s">
        <v>174</v>
      </c>
      <c r="CA345" s="23" t="s">
        <v>167</v>
      </c>
      <c r="CB345" s="25">
        <v>6078</v>
      </c>
      <c r="CC345" s="26">
        <v>42709</v>
      </c>
      <c r="CD345" s="23" t="s">
        <v>163</v>
      </c>
    </row>
    <row r="346" spans="77:82" outlineLevel="2" x14ac:dyDescent="0.3">
      <c r="BY346" s="23">
        <v>198</v>
      </c>
      <c r="BZ346" s="23" t="s">
        <v>166</v>
      </c>
      <c r="CA346" s="23" t="s">
        <v>167</v>
      </c>
      <c r="CB346" s="25">
        <v>2382</v>
      </c>
      <c r="CC346" s="26">
        <v>42716</v>
      </c>
      <c r="CD346" s="23" t="s">
        <v>163</v>
      </c>
    </row>
    <row r="347" spans="77:82" outlineLevel="2" x14ac:dyDescent="0.3">
      <c r="BY347" s="23">
        <v>200</v>
      </c>
      <c r="BZ347" s="23" t="s">
        <v>166</v>
      </c>
      <c r="CA347" s="23" t="s">
        <v>167</v>
      </c>
      <c r="CB347" s="25">
        <v>5021</v>
      </c>
      <c r="CC347" s="26">
        <v>42720</v>
      </c>
      <c r="CD347" s="23" t="s">
        <v>163</v>
      </c>
    </row>
    <row r="348" spans="77:82" outlineLevel="2" x14ac:dyDescent="0.3">
      <c r="BY348" s="23">
        <v>208</v>
      </c>
      <c r="BZ348" s="23" t="s">
        <v>161</v>
      </c>
      <c r="CA348" s="23" t="s">
        <v>162</v>
      </c>
      <c r="CB348" s="25">
        <v>9127</v>
      </c>
      <c r="CC348" s="26">
        <v>42729</v>
      </c>
      <c r="CD348" s="23" t="s">
        <v>163</v>
      </c>
    </row>
    <row r="349" spans="77:82" outlineLevel="2" x14ac:dyDescent="0.3">
      <c r="BY349" s="23">
        <v>211</v>
      </c>
      <c r="BZ349" s="23" t="s">
        <v>171</v>
      </c>
      <c r="CA349" s="23" t="s">
        <v>167</v>
      </c>
      <c r="CB349" s="25">
        <v>958</v>
      </c>
      <c r="CC349" s="26">
        <v>42733</v>
      </c>
      <c r="CD349" s="23" t="s">
        <v>163</v>
      </c>
    </row>
    <row r="350" spans="77:82" s="23" customFormat="1" outlineLevel="1" x14ac:dyDescent="0.3">
      <c r="CB350" s="25">
        <f>SUBTOTAL(9,CB293:CB349)</f>
        <v>267133</v>
      </c>
      <c r="CC350" s="26"/>
      <c r="CD350" s="24" t="s">
        <v>183</v>
      </c>
    </row>
    <row r="351" spans="77:82" s="23" customFormat="1" x14ac:dyDescent="0.3">
      <c r="CB351" s="25">
        <f>SUBTOTAL(9,CB131:CB349)</f>
        <v>1029734</v>
      </c>
      <c r="CC351" s="26"/>
      <c r="CD351" s="24" t="s">
        <v>184</v>
      </c>
    </row>
  </sheetData>
  <autoFilter ref="BY130:CD351" xr:uid="{88E2E933-79A5-4E9B-947F-EEA4A711ECAA}"/>
  <sortState xmlns:xlrd2="http://schemas.microsoft.com/office/spreadsheetml/2017/richdata2" ref="BY131:CD349">
    <sortCondition ref="BY130:BY349"/>
  </sortState>
  <mergeCells count="8">
    <mergeCell ref="AV88:BL89"/>
    <mergeCell ref="AX57:BA57"/>
    <mergeCell ref="AX67:BB67"/>
    <mergeCell ref="F50:L51"/>
    <mergeCell ref="A60:B65"/>
    <mergeCell ref="Z53:AB53"/>
    <mergeCell ref="AE53:AJ53"/>
    <mergeCell ref="AM53:AO53"/>
  </mergeCells>
  <phoneticPr fontId="1" type="noConversion"/>
  <dataValidations count="1">
    <dataValidation type="list" allowBlank="1" showInputMessage="1" showErrorMessage="1" sqref="AX69" xr:uid="{306C402A-8391-47D3-8782-47DB9504149A}">
      <formula1>$AX$59:$AX$64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2024-01-31T04:37:00Z</dcterms:created>
  <dcterms:modified xsi:type="dcterms:W3CDTF">2024-02-07T05:57:32Z</dcterms:modified>
</cp:coreProperties>
</file>