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ad\Downloads\"/>
    </mc:Choice>
  </mc:AlternateContent>
  <bookViews>
    <workbookView xWindow="0" yWindow="0" windowWidth="19365" windowHeight="8340" activeTab="2"/>
  </bookViews>
  <sheets>
    <sheet name="Thermodynamic Data" sheetId="1" r:id="rId1"/>
    <sheet name="Benzene" sheetId="2" r:id="rId2"/>
    <sheet name="Methane" sheetId="3" r:id="rId3"/>
  </sheets>
  <definedNames>
    <definedName name="solver_adj" localSheetId="0" hidden="1">'Thermodynamic Data'!$K$7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'Thermodynamic Data'!$L$7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G70" i="3" l="1"/>
  <c r="G71" i="3"/>
  <c r="G72" i="3"/>
  <c r="G73" i="3"/>
  <c r="G74" i="3"/>
  <c r="G75" i="3"/>
  <c r="G76" i="3"/>
  <c r="G77" i="3"/>
  <c r="G78" i="3"/>
  <c r="G79" i="3"/>
  <c r="G80" i="3"/>
  <c r="G69" i="3"/>
  <c r="G68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65" i="3"/>
  <c r="I66" i="3"/>
  <c r="I67" i="3"/>
  <c r="I68" i="3"/>
  <c r="I69" i="3"/>
  <c r="I70" i="3"/>
  <c r="I62" i="3"/>
  <c r="I63" i="3"/>
  <c r="I64" i="3"/>
  <c r="I61" i="3"/>
  <c r="I60" i="3"/>
  <c r="C63" i="3"/>
  <c r="C62" i="3"/>
  <c r="B63" i="3"/>
  <c r="B62" i="3"/>
  <c r="G46" i="2"/>
  <c r="G38" i="2"/>
  <c r="G37" i="2"/>
  <c r="I44" i="2"/>
  <c r="I45" i="2"/>
  <c r="I40" i="2"/>
  <c r="I41" i="2"/>
  <c r="I35" i="2"/>
  <c r="I34" i="2"/>
  <c r="C38" i="2"/>
  <c r="G47" i="2" s="1"/>
  <c r="B38" i="2"/>
  <c r="C37" i="2"/>
  <c r="B37" i="2"/>
  <c r="D29" i="3"/>
  <c r="D30" i="3"/>
  <c r="D28" i="3"/>
  <c r="N44" i="3"/>
  <c r="N45" i="3"/>
  <c r="N46" i="3"/>
  <c r="N47" i="3"/>
  <c r="N48" i="3"/>
  <c r="N49" i="3"/>
  <c r="N50" i="3"/>
  <c r="N51" i="3"/>
  <c r="N43" i="3"/>
  <c r="N42" i="3"/>
  <c r="N33" i="3"/>
  <c r="N34" i="3"/>
  <c r="N35" i="3"/>
  <c r="N36" i="3"/>
  <c r="N28" i="3"/>
  <c r="N29" i="3"/>
  <c r="N30" i="3"/>
  <c r="N31" i="3"/>
  <c r="N32" i="3"/>
  <c r="N27" i="3"/>
  <c r="N26" i="3"/>
  <c r="N15" i="3"/>
  <c r="N16" i="3"/>
  <c r="N9" i="3"/>
  <c r="N10" i="3"/>
  <c r="N11" i="3"/>
  <c r="N12" i="3"/>
  <c r="N13" i="3"/>
  <c r="N14" i="3"/>
  <c r="N8" i="3"/>
  <c r="N7" i="3"/>
  <c r="L48" i="3"/>
  <c r="L49" i="3"/>
  <c r="L50" i="3"/>
  <c r="L44" i="3"/>
  <c r="L45" i="3"/>
  <c r="L46" i="3"/>
  <c r="L47" i="3"/>
  <c r="L38" i="3"/>
  <c r="L39" i="3"/>
  <c r="L40" i="3"/>
  <c r="L41" i="3"/>
  <c r="L42" i="3"/>
  <c r="L43" i="3"/>
  <c r="L35" i="3"/>
  <c r="L36" i="3"/>
  <c r="L37" i="3"/>
  <c r="L31" i="3"/>
  <c r="L32" i="3"/>
  <c r="L33" i="3"/>
  <c r="L34" i="3"/>
  <c r="L27" i="3"/>
  <c r="L28" i="3"/>
  <c r="L29" i="3"/>
  <c r="L30" i="3"/>
  <c r="L20" i="3"/>
  <c r="L21" i="3"/>
  <c r="L22" i="3"/>
  <c r="L23" i="3"/>
  <c r="L24" i="3"/>
  <c r="L25" i="3"/>
  <c r="L26" i="3"/>
  <c r="L14" i="3"/>
  <c r="L15" i="3"/>
  <c r="L16" i="3"/>
  <c r="L17" i="3"/>
  <c r="L18" i="3"/>
  <c r="L19" i="3"/>
  <c r="L9" i="3"/>
  <c r="L10" i="3"/>
  <c r="L11" i="3"/>
  <c r="L12" i="3"/>
  <c r="L13" i="3"/>
  <c r="L8" i="3"/>
  <c r="L7" i="3"/>
  <c r="B28" i="2"/>
  <c r="B29" i="2"/>
  <c r="B27" i="2"/>
  <c r="O18" i="2"/>
  <c r="O19" i="2"/>
  <c r="O20" i="2"/>
  <c r="O21" i="2"/>
  <c r="O22" i="2"/>
  <c r="O23" i="2"/>
  <c r="O17" i="2"/>
  <c r="O16" i="2"/>
  <c r="I15" i="2"/>
  <c r="I16" i="2"/>
  <c r="I17" i="2"/>
  <c r="I18" i="2"/>
  <c r="I10" i="2"/>
  <c r="I11" i="2"/>
  <c r="I12" i="2"/>
  <c r="I13" i="2"/>
  <c r="I14" i="2"/>
  <c r="I9" i="2"/>
  <c r="I8" i="2"/>
  <c r="O9" i="2"/>
  <c r="O10" i="2"/>
  <c r="O11" i="2"/>
  <c r="O12" i="2"/>
  <c r="O8" i="2"/>
  <c r="O7" i="2"/>
  <c r="L12" i="2"/>
  <c r="L13" i="2"/>
  <c r="L22" i="2"/>
  <c r="L23" i="2"/>
  <c r="L24" i="2"/>
  <c r="L25" i="2"/>
  <c r="L26" i="2"/>
  <c r="L27" i="2"/>
  <c r="L28" i="2"/>
  <c r="L29" i="2"/>
  <c r="L30" i="2"/>
  <c r="L18" i="2"/>
  <c r="L19" i="2"/>
  <c r="L20" i="2"/>
  <c r="L21" i="2"/>
  <c r="L14" i="2"/>
  <c r="L15" i="2"/>
  <c r="L16" i="2"/>
  <c r="L17" i="2"/>
  <c r="B7" i="2"/>
  <c r="C8" i="1"/>
  <c r="B8" i="1"/>
  <c r="L7" i="1"/>
  <c r="C7" i="1"/>
  <c r="B7" i="1"/>
  <c r="I37" i="2" l="1"/>
  <c r="I39" i="2"/>
  <c r="I43" i="2"/>
  <c r="G41" i="2"/>
  <c r="G43" i="2"/>
  <c r="G45" i="2"/>
  <c r="I36" i="2"/>
  <c r="I38" i="2"/>
  <c r="I42" i="2"/>
  <c r="G40" i="2"/>
  <c r="G42" i="2"/>
  <c r="G44" i="2"/>
  <c r="G36" i="2"/>
  <c r="G39" i="2"/>
</calcChain>
</file>

<file path=xl/sharedStrings.xml><?xml version="1.0" encoding="utf-8"?>
<sst xmlns="http://schemas.openxmlformats.org/spreadsheetml/2006/main" count="126" uniqueCount="51">
  <si>
    <t>SRK</t>
  </si>
  <si>
    <t>PR</t>
  </si>
  <si>
    <t>є</t>
  </si>
  <si>
    <t>1-(2^0.5)</t>
  </si>
  <si>
    <t>σ</t>
  </si>
  <si>
    <t>1+(2^0.5)</t>
  </si>
  <si>
    <t>Ωa</t>
  </si>
  <si>
    <t>Ωb</t>
  </si>
  <si>
    <t>benzene</t>
  </si>
  <si>
    <t>methane</t>
  </si>
  <si>
    <t>k</t>
  </si>
  <si>
    <r>
      <t>0.48+1.574</t>
    </r>
    <r>
      <rPr>
        <sz val="11"/>
        <color theme="1"/>
        <rFont val="Calibri"/>
        <family val="2"/>
      </rPr>
      <t>Ѡ-0.176Ѡ^2</t>
    </r>
  </si>
  <si>
    <r>
      <t>0.37464+1.54226</t>
    </r>
    <r>
      <rPr>
        <sz val="11"/>
        <color theme="1"/>
        <rFont val="Calibri"/>
        <family val="2"/>
      </rPr>
      <t>Ѡ-0.26992Ѡ^2</t>
    </r>
  </si>
  <si>
    <t>Pr</t>
  </si>
  <si>
    <t>V</t>
  </si>
  <si>
    <t>f</t>
  </si>
  <si>
    <t>Tr</t>
  </si>
  <si>
    <t>P</t>
  </si>
  <si>
    <t>T</t>
  </si>
  <si>
    <t>Pc(bar)</t>
  </si>
  <si>
    <t>Tc(K)</t>
  </si>
  <si>
    <t>Vc(cm3/mol)</t>
  </si>
  <si>
    <t>Ѡ</t>
  </si>
  <si>
    <t>Benzene</t>
  </si>
  <si>
    <t>Methane</t>
  </si>
  <si>
    <t>a</t>
  </si>
  <si>
    <t>b</t>
  </si>
  <si>
    <t>alpha</t>
  </si>
  <si>
    <t>For benzene,</t>
  </si>
  <si>
    <t>1st root</t>
  </si>
  <si>
    <t>min</t>
  </si>
  <si>
    <t>mid</t>
  </si>
  <si>
    <t>max</t>
  </si>
  <si>
    <t>Therefore Vr values are:</t>
  </si>
  <si>
    <t>For methane</t>
  </si>
  <si>
    <t>From the graph of cubic equation vs. V</t>
  </si>
  <si>
    <t>The roots of V are as follows</t>
  </si>
  <si>
    <t>Vr</t>
  </si>
  <si>
    <t>For Tr=1.2 and Pr=1.5</t>
  </si>
  <si>
    <t>f(cubic)</t>
  </si>
  <si>
    <t xml:space="preserve">Only 1 root is obtained at </t>
  </si>
  <si>
    <t xml:space="preserve">Above Tc gas can not be liquified, hence for Tr=1.2 </t>
  </si>
  <si>
    <t>get only one root and that root gives volume of gas.</t>
  </si>
  <si>
    <r>
      <t>Vc(cm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</t>
    </r>
  </si>
  <si>
    <t>Vmin</t>
  </si>
  <si>
    <t>Vmid</t>
  </si>
  <si>
    <t>Vmax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</si>
  <si>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</t>
    </r>
  </si>
  <si>
    <t>y</t>
  </si>
  <si>
    <t>Y</t>
  </si>
  <si>
    <t>Tr=0.85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</si>
</sst>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2" borderId="0" xfId="0" applyFont="1" applyFill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9" borderId="0" xfId="0" applyFill="1"/>
    <xf numFmtId="0" fontId="5" fillId="4" borderId="0" xfId="0" applyFont="1" applyFill="1"/>
    <xf numFmtId="0" fontId="4" fillId="10" borderId="0" xfId="0" applyFont="1" applyFill="1"/>
    <xf numFmtId="0" fontId="0" fillId="11" borderId="0" xfId="0" applyFont="1" applyFill="1"/>
    <xf numFmtId="0" fontId="2" fillId="12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  <a:r>
              <a:rPr lang="en-US" baseline="0"/>
              <a:t> Vs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 vs V</c:v>
          </c:tx>
          <c:marker>
            <c:symbol val="none"/>
          </c:marker>
          <c:xVal>
            <c:numRef>
              <c:f>Benzene!$K$12:$K$24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1E-4</c:v>
                </c:pt>
                <c:pt idx="2">
                  <c:v>1.9000000000000001E-4</c:v>
                </c:pt>
                <c:pt idx="3">
                  <c:v>2.7999999999999998E-4</c:v>
                </c:pt>
                <c:pt idx="4">
                  <c:v>3.6999999999999999E-4</c:v>
                </c:pt>
                <c:pt idx="5">
                  <c:v>4.6000000000000001E-4</c:v>
                </c:pt>
                <c:pt idx="6">
                  <c:v>5.5000000000000003E-4</c:v>
                </c:pt>
                <c:pt idx="7">
                  <c:v>6.4000000000000005E-4</c:v>
                </c:pt>
                <c:pt idx="8">
                  <c:v>7.2999999999999996E-4</c:v>
                </c:pt>
                <c:pt idx="9">
                  <c:v>8.1999999999999998E-4</c:v>
                </c:pt>
                <c:pt idx="10">
                  <c:v>9.1E-4</c:v>
                </c:pt>
                <c:pt idx="11">
                  <c:v>1E-3</c:v>
                </c:pt>
                <c:pt idx="12">
                  <c:v>1.09E-3</c:v>
                </c:pt>
              </c:numCache>
            </c:numRef>
          </c:xVal>
          <c:yVal>
            <c:numRef>
              <c:f>Benzene!$L$12:$L$24</c:f>
              <c:numCache>
                <c:formatCode>General</c:formatCode>
                <c:ptCount val="13"/>
                <c:pt idx="0">
                  <c:v>-6.5799886975537543E-11</c:v>
                </c:pt>
                <c:pt idx="1">
                  <c:v>-1.4211189022138652E-11</c:v>
                </c:pt>
                <c:pt idx="2">
                  <c:v>1.5917945439235689E-11</c:v>
                </c:pt>
                <c:pt idx="3">
                  <c:v>2.8961516408585468E-11</c:v>
                </c:pt>
                <c:pt idx="4">
                  <c:v>2.9293523885910741E-11</c:v>
                </c:pt>
                <c:pt idx="5">
                  <c:v>2.1287967871211405E-11</c:v>
                </c:pt>
                <c:pt idx="6">
                  <c:v>9.3188483644875667E-12</c:v>
                </c:pt>
                <c:pt idx="7">
                  <c:v>-2.2398346342608112E-12</c:v>
                </c:pt>
                <c:pt idx="8">
                  <c:v>-9.0140811250337393E-12</c:v>
                </c:pt>
                <c:pt idx="9">
                  <c:v>-6.6298911078311765E-12</c:v>
                </c:pt>
                <c:pt idx="10">
                  <c:v>9.2867354173467112E-12</c:v>
                </c:pt>
                <c:pt idx="11">
                  <c:v>4.3109798450500223E-11</c:v>
                </c:pt>
                <c:pt idx="12">
                  <c:v>9.9213297991628935E-11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47144"/>
        <c:axId val="272845968"/>
      </c:scatterChart>
      <c:valAx>
        <c:axId val="27284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845968"/>
        <c:crosses val="autoZero"/>
        <c:crossBetween val="midCat"/>
      </c:valAx>
      <c:valAx>
        <c:axId val="27284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84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solidFill>
        <a:srgbClr val="FF6699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Benzene!$H$34:$H$45</c:f>
              <c:numCache>
                <c:formatCode>General</c:formatCode>
                <c:ptCount val="12"/>
                <c:pt idx="0">
                  <c:v>1.0000000000000001E-5</c:v>
                </c:pt>
                <c:pt idx="1">
                  <c:v>1E-4</c:v>
                </c:pt>
                <c:pt idx="2">
                  <c:v>1.9000000000000001E-4</c:v>
                </c:pt>
                <c:pt idx="3">
                  <c:v>2.7999999999999998E-4</c:v>
                </c:pt>
                <c:pt idx="4">
                  <c:v>3.6999999999999999E-4</c:v>
                </c:pt>
                <c:pt idx="5">
                  <c:v>4.6000000000000001E-4</c:v>
                </c:pt>
                <c:pt idx="6">
                  <c:v>5.5000000000000003E-4</c:v>
                </c:pt>
                <c:pt idx="7">
                  <c:v>6.4000000000000005E-4</c:v>
                </c:pt>
                <c:pt idx="8">
                  <c:v>7.2999999999999996E-4</c:v>
                </c:pt>
                <c:pt idx="9">
                  <c:v>8.1999999999999998E-4</c:v>
                </c:pt>
                <c:pt idx="10">
                  <c:v>9.1E-4</c:v>
                </c:pt>
                <c:pt idx="11">
                  <c:v>1E-3</c:v>
                </c:pt>
              </c:numCache>
            </c:numRef>
          </c:xVal>
          <c:yVal>
            <c:numRef>
              <c:f>Benzene!$I$34:$I$45</c:f>
              <c:numCache>
                <c:formatCode>General</c:formatCode>
                <c:ptCount val="12"/>
                <c:pt idx="0">
                  <c:v>-2.2185274053004857E-11</c:v>
                </c:pt>
                <c:pt idx="1">
                  <c:v>-8.6037853449410447E-12</c:v>
                </c:pt>
                <c:pt idx="2">
                  <c:v>-2.5479735743005519E-12</c:v>
                </c:pt>
                <c:pt idx="3">
                  <c:v>3.5616125891663045E-13</c:v>
                </c:pt>
                <c:pt idx="4">
                  <c:v>4.4826191547105045E-12</c:v>
                </c:pt>
                <c:pt idx="5">
                  <c:v>1.4205400113081033E-11</c:v>
                </c:pt>
                <c:pt idx="6">
                  <c:v>3.3898504134028265E-11</c:v>
                </c:pt>
                <c:pt idx="7">
                  <c:v>6.7935931217552246E-11</c:v>
                </c:pt>
                <c:pt idx="8">
                  <c:v>1.2069168136365275E-10</c:v>
                </c:pt>
                <c:pt idx="9">
                  <c:v>1.9653975457233001E-10</c:v>
                </c:pt>
                <c:pt idx="10">
                  <c:v>2.9985415084358405E-10</c:v>
                </c:pt>
                <c:pt idx="11">
                  <c:v>4.3500887017741485E-10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53032"/>
        <c:axId val="274822424"/>
      </c:scatterChart>
      <c:valAx>
        <c:axId val="2364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822424"/>
        <c:crosses val="autoZero"/>
        <c:crossBetween val="midCat"/>
      </c:valAx>
      <c:valAx>
        <c:axId val="27482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45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/>
    </a:solidFill>
    <a:ln>
      <a:solidFill>
        <a:schemeClr val="accent3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 vs. V</c:v>
          </c:tx>
          <c:marker>
            <c:symbol val="none"/>
          </c:marker>
          <c:xVal>
            <c:numRef>
              <c:f>Methane!$K$7:$K$50</c:f>
              <c:numCache>
                <c:formatCode>General</c:formatCode>
                <c:ptCount val="44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  <c:pt idx="12">
                  <c:v>1.0900000000000001E-4</c:v>
                </c:pt>
                <c:pt idx="13">
                  <c:v>1.18E-4</c:v>
                </c:pt>
                <c:pt idx="14">
                  <c:v>1.27E-4</c:v>
                </c:pt>
                <c:pt idx="15">
                  <c:v>1.36E-4</c:v>
                </c:pt>
                <c:pt idx="16">
                  <c:v>1.45E-4</c:v>
                </c:pt>
                <c:pt idx="17">
                  <c:v>1.54E-4</c:v>
                </c:pt>
                <c:pt idx="18">
                  <c:v>1.63E-4</c:v>
                </c:pt>
                <c:pt idx="19">
                  <c:v>1.7200000000000001E-4</c:v>
                </c:pt>
                <c:pt idx="20">
                  <c:v>1.8100000000000001E-4</c:v>
                </c:pt>
                <c:pt idx="21">
                  <c:v>1.9000000000000001E-4</c:v>
                </c:pt>
                <c:pt idx="22">
                  <c:v>1.9900000000000001E-4</c:v>
                </c:pt>
                <c:pt idx="23">
                  <c:v>2.0799999999999999E-4</c:v>
                </c:pt>
                <c:pt idx="24">
                  <c:v>2.1699999999999999E-4</c:v>
                </c:pt>
                <c:pt idx="25">
                  <c:v>2.2599999999999999E-4</c:v>
                </c:pt>
                <c:pt idx="26">
                  <c:v>2.3499999999999999E-4</c:v>
                </c:pt>
                <c:pt idx="27">
                  <c:v>2.4399999999999999E-4</c:v>
                </c:pt>
                <c:pt idx="28">
                  <c:v>2.5300000000000002E-4</c:v>
                </c:pt>
                <c:pt idx="29">
                  <c:v>2.6200000000000003E-4</c:v>
                </c:pt>
                <c:pt idx="30">
                  <c:v>2.7099999999999997E-4</c:v>
                </c:pt>
                <c:pt idx="31">
                  <c:v>2.7999999999999998E-4</c:v>
                </c:pt>
                <c:pt idx="32">
                  <c:v>2.8899999999999998E-4</c:v>
                </c:pt>
                <c:pt idx="33">
                  <c:v>2.9799999999999998E-4</c:v>
                </c:pt>
                <c:pt idx="34">
                  <c:v>3.0699999999999998E-4</c:v>
                </c:pt>
                <c:pt idx="35">
                  <c:v>3.1599999999999998E-4</c:v>
                </c:pt>
                <c:pt idx="36">
                  <c:v>3.2499999999999999E-4</c:v>
                </c:pt>
                <c:pt idx="37">
                  <c:v>3.3399999999999999E-4</c:v>
                </c:pt>
                <c:pt idx="38">
                  <c:v>3.4299999999999999E-4</c:v>
                </c:pt>
                <c:pt idx="39">
                  <c:v>3.5199999999999999E-4</c:v>
                </c:pt>
                <c:pt idx="40">
                  <c:v>3.6099999999999999E-4</c:v>
                </c:pt>
                <c:pt idx="41">
                  <c:v>3.6999999999999999E-4</c:v>
                </c:pt>
                <c:pt idx="42">
                  <c:v>3.79E-4</c:v>
                </c:pt>
                <c:pt idx="43">
                  <c:v>3.88E-4</c:v>
                </c:pt>
              </c:numCache>
            </c:numRef>
          </c:xVal>
          <c:yVal>
            <c:numRef>
              <c:f>Methane!$L$7:$L$50</c:f>
              <c:numCache>
                <c:formatCode>General</c:formatCode>
                <c:ptCount val="44"/>
                <c:pt idx="0">
                  <c:v>-3.1672368422070603E-12</c:v>
                </c:pt>
                <c:pt idx="1">
                  <c:v>-2.4058045132300603E-12</c:v>
                </c:pt>
                <c:pt idx="2">
                  <c:v>-1.7342848438704518E-12</c:v>
                </c:pt>
                <c:pt idx="3">
                  <c:v>-1.1483038341282346E-12</c:v>
                </c:pt>
                <c:pt idx="4">
                  <c:v>-6.4348748400340888E-13</c:v>
                </c:pt>
                <c:pt idx="5">
                  <c:v>-2.1546179349597437E-13</c:v>
                </c:pt>
                <c:pt idx="6">
                  <c:v>1.4014723739406876E-13</c:v>
                </c:pt>
                <c:pt idx="7">
                  <c:v>4.2771360866672071E-13</c:v>
                </c:pt>
                <c:pt idx="8">
                  <c:v>6.5161132032198127E-13</c:v>
                </c:pt>
                <c:pt idx="9">
                  <c:v>8.1621437235985104E-13</c:v>
                </c:pt>
                <c:pt idx="10">
                  <c:v>9.2589676478032901E-13</c:v>
                </c:pt>
                <c:pt idx="11">
                  <c:v>9.850324975834158E-13</c:v>
                </c:pt>
                <c:pt idx="12">
                  <c:v>9.9799557076911118E-13</c:v>
                </c:pt>
                <c:pt idx="13">
                  <c:v>9.6915998433741576E-13</c:v>
                </c:pt>
                <c:pt idx="14">
                  <c:v>9.0289973828832935E-13</c:v>
                </c:pt>
                <c:pt idx="15">
                  <c:v>8.0358883262185011E-13</c:v>
                </c:pt>
                <c:pt idx="16">
                  <c:v>6.7560126733797866E-13</c:v>
                </c:pt>
                <c:pt idx="17">
                  <c:v>5.2331104243671801E-13</c:v>
                </c:pt>
                <c:pt idx="18">
                  <c:v>3.5109215791806636E-13</c:v>
                </c:pt>
                <c:pt idx="19">
                  <c:v>1.6331861378202025E-13</c:v>
                </c:pt>
                <c:pt idx="20">
                  <c:v>-3.5635589971412424E-14</c:v>
                </c:pt>
                <c:pt idx="21">
                  <c:v>-2.4139645334224319E-13</c:v>
                </c:pt>
                <c:pt idx="22">
                  <c:v>-4.4958997633045771E-13</c:v>
                </c:pt>
                <c:pt idx="23">
                  <c:v>-6.5584215893606426E-13</c:v>
                </c:pt>
                <c:pt idx="24">
                  <c:v>-8.5577900115906466E-13</c:v>
                </c:pt>
                <c:pt idx="25">
                  <c:v>-1.0450265029994575E-12</c:v>
                </c:pt>
                <c:pt idx="26">
                  <c:v>-1.2192106644572446E-12</c:v>
                </c:pt>
                <c:pt idx="27">
                  <c:v>-1.3739574855324149E-12</c:v>
                </c:pt>
                <c:pt idx="28">
                  <c:v>-1.5048929662249863E-12</c:v>
                </c:pt>
                <c:pt idx="29">
                  <c:v>-1.6076431065349381E-12</c:v>
                </c:pt>
                <c:pt idx="30">
                  <c:v>-1.6778339064622849E-12</c:v>
                </c:pt>
                <c:pt idx="31">
                  <c:v>-1.7110913660070254E-12</c:v>
                </c:pt>
                <c:pt idx="32">
                  <c:v>-1.7030414851691549E-12</c:v>
                </c:pt>
                <c:pt idx="33">
                  <c:v>-1.6493102639486753E-12</c:v>
                </c:pt>
                <c:pt idx="34">
                  <c:v>-1.5455237023455948E-12</c:v>
                </c:pt>
                <c:pt idx="35">
                  <c:v>-1.3873078003598926E-12</c:v>
                </c:pt>
                <c:pt idx="36">
                  <c:v>-1.17028855799159E-12</c:v>
                </c:pt>
                <c:pt idx="37">
                  <c:v>-8.9009197524068232E-13</c:v>
                </c:pt>
                <c:pt idx="38">
                  <c:v>-5.4234405210716163E-13</c:v>
                </c:pt>
                <c:pt idx="39">
                  <c:v>-1.2267078859102333E-13</c:v>
                </c:pt>
                <c:pt idx="40">
                  <c:v>3.7330181530771138E-13</c:v>
                </c:pt>
                <c:pt idx="41">
                  <c:v>9.4994775958905361E-13</c:v>
                </c:pt>
                <c:pt idx="42">
                  <c:v>1.6116410442530145E-12</c:v>
                </c:pt>
                <c:pt idx="43">
                  <c:v>2.3627556692995792E-12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23600"/>
        <c:axId val="274823992"/>
      </c:scatterChart>
      <c:valAx>
        <c:axId val="27482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23992"/>
        <c:crosses val="autoZero"/>
        <c:crossBetween val="midCat"/>
      </c:valAx>
      <c:valAx>
        <c:axId val="27482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2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Methane!$H$60:$H$92</c:f>
              <c:numCache>
                <c:formatCode>General</c:formatCode>
                <c:ptCount val="33"/>
                <c:pt idx="0">
                  <c:v>9.9999999999999995E-7</c:v>
                </c:pt>
                <c:pt idx="1">
                  <c:v>1.0000000000000001E-5</c:v>
                </c:pt>
                <c:pt idx="2">
                  <c:v>1.9000000000000001E-5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5.5000000000000002E-5</c:v>
                </c:pt>
                <c:pt idx="7">
                  <c:v>6.3999999999999997E-5</c:v>
                </c:pt>
                <c:pt idx="8">
                  <c:v>7.2999999999999999E-5</c:v>
                </c:pt>
                <c:pt idx="9">
                  <c:v>8.2000000000000001E-5</c:v>
                </c:pt>
                <c:pt idx="10">
                  <c:v>9.1000000000000003E-5</c:v>
                </c:pt>
                <c:pt idx="11">
                  <c:v>1E-4</c:v>
                </c:pt>
                <c:pt idx="12">
                  <c:v>1.0900000000000001E-4</c:v>
                </c:pt>
                <c:pt idx="13">
                  <c:v>1.18E-4</c:v>
                </c:pt>
                <c:pt idx="14">
                  <c:v>1.27E-4</c:v>
                </c:pt>
                <c:pt idx="15">
                  <c:v>1.36E-4</c:v>
                </c:pt>
                <c:pt idx="16">
                  <c:v>1.45E-4</c:v>
                </c:pt>
                <c:pt idx="17">
                  <c:v>1.54E-4</c:v>
                </c:pt>
                <c:pt idx="18">
                  <c:v>1.63E-4</c:v>
                </c:pt>
                <c:pt idx="19">
                  <c:v>1.7200000000000001E-4</c:v>
                </c:pt>
                <c:pt idx="20">
                  <c:v>1.8100000000000001E-4</c:v>
                </c:pt>
                <c:pt idx="21">
                  <c:v>1.9000000000000001E-4</c:v>
                </c:pt>
                <c:pt idx="22">
                  <c:v>1.9900000000000001E-4</c:v>
                </c:pt>
                <c:pt idx="23">
                  <c:v>2.0799999999999999E-4</c:v>
                </c:pt>
                <c:pt idx="24">
                  <c:v>2.1699999999999999E-4</c:v>
                </c:pt>
                <c:pt idx="25">
                  <c:v>2.2599999999999999E-4</c:v>
                </c:pt>
                <c:pt idx="26">
                  <c:v>2.3499999999999999E-4</c:v>
                </c:pt>
                <c:pt idx="27">
                  <c:v>2.4399999999999999E-4</c:v>
                </c:pt>
                <c:pt idx="28">
                  <c:v>2.5300000000000002E-4</c:v>
                </c:pt>
                <c:pt idx="29">
                  <c:v>2.6200000000000003E-4</c:v>
                </c:pt>
                <c:pt idx="30">
                  <c:v>2.7099999999999997E-4</c:v>
                </c:pt>
                <c:pt idx="31">
                  <c:v>2.7999999999999998E-4</c:v>
                </c:pt>
                <c:pt idx="32">
                  <c:v>2.8899999999999998E-4</c:v>
                </c:pt>
              </c:numCache>
            </c:numRef>
          </c:xVal>
          <c:yVal>
            <c:numRef>
              <c:f>Methane!$I$60:$I$92</c:f>
              <c:numCache>
                <c:formatCode>General</c:formatCode>
                <c:ptCount val="33"/>
                <c:pt idx="0">
                  <c:v>-1.0588119256591255E-12</c:v>
                </c:pt>
                <c:pt idx="1">
                  <c:v>-8.3916462703571196E-13</c:v>
                </c:pt>
                <c:pt idx="2">
                  <c:v>-6.5925622705577667E-13</c:v>
                </c:pt>
                <c:pt idx="3">
                  <c:v>-5.1471272571931977E-13</c:v>
                </c:pt>
                <c:pt idx="4">
                  <c:v>-4.0116012302634095E-13</c:v>
                </c:pt>
                <c:pt idx="5">
                  <c:v>-3.1422441897684042E-13</c:v>
                </c:pt>
                <c:pt idx="6">
                  <c:v>-2.4953161357081809E-13</c:v>
                </c:pt>
                <c:pt idx="7">
                  <c:v>-2.0270770680827415E-13</c:v>
                </c:pt>
                <c:pt idx="8">
                  <c:v>-1.6937869868920861E-13</c:v>
                </c:pt>
                <c:pt idx="9">
                  <c:v>-1.4517058921362118E-13</c:v>
                </c:pt>
                <c:pt idx="10">
                  <c:v>-1.2570937838151164E-13</c:v>
                </c:pt>
                <c:pt idx="11">
                  <c:v>-1.0662106619288061E-13</c:v>
                </c:pt>
                <c:pt idx="12">
                  <c:v>-8.3531652647727887E-14</c:v>
                </c:pt>
                <c:pt idx="13">
                  <c:v>-5.2067137746053681E-14</c:v>
                </c:pt>
                <c:pt idx="14">
                  <c:v>-7.8535214878567797E-15</c:v>
                </c:pt>
                <c:pt idx="15">
                  <c:v>5.3483196126860592E-14</c:v>
                </c:pt>
                <c:pt idx="16">
                  <c:v>1.3631701509809985E-13</c:v>
                </c:pt>
                <c:pt idx="17">
                  <c:v>2.4502193542586159E-13</c:v>
                </c:pt>
                <c:pt idx="18">
                  <c:v>3.839719571101456E-13</c:v>
                </c:pt>
                <c:pt idx="19">
                  <c:v>5.5754108015095049E-13</c:v>
                </c:pt>
                <c:pt idx="20">
                  <c:v>7.7010330454827684E-13</c:v>
                </c:pt>
                <c:pt idx="21">
                  <c:v>1.0260326303021245E-12</c:v>
                </c:pt>
                <c:pt idx="22">
                  <c:v>1.3297030574124947E-12</c:v>
                </c:pt>
                <c:pt idx="23">
                  <c:v>1.6854885858793851E-12</c:v>
                </c:pt>
                <c:pt idx="24">
                  <c:v>2.0977632157027993E-12</c:v>
                </c:pt>
                <c:pt idx="25">
                  <c:v>2.5709009468827347E-12</c:v>
                </c:pt>
                <c:pt idx="26">
                  <c:v>3.1092757794191929E-12</c:v>
                </c:pt>
                <c:pt idx="27">
                  <c:v>3.7172617133121702E-12</c:v>
                </c:pt>
                <c:pt idx="28">
                  <c:v>4.3992327485616739E-12</c:v>
                </c:pt>
                <c:pt idx="29">
                  <c:v>5.1595628851676955E-12</c:v>
                </c:pt>
                <c:pt idx="30">
                  <c:v>6.0026261231302358E-12</c:v>
                </c:pt>
                <c:pt idx="31">
                  <c:v>6.9327964624493001E-12</c:v>
                </c:pt>
                <c:pt idx="32">
                  <c:v>7.9544479031248891E-12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25168"/>
        <c:axId val="274825560"/>
      </c:scatterChart>
      <c:valAx>
        <c:axId val="2748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25560"/>
        <c:crosses val="autoZero"/>
        <c:crossBetween val="midCat"/>
      </c:valAx>
      <c:valAx>
        <c:axId val="27482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2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95250</xdr:rowOff>
    </xdr:from>
    <xdr:to>
      <xdr:col>24</xdr:col>
      <xdr:colOff>219075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31</xdr:row>
      <xdr:rowOff>104775</xdr:rowOff>
    </xdr:from>
    <xdr:to>
      <xdr:col>21</xdr:col>
      <xdr:colOff>209550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0</xdr:row>
          <xdr:rowOff>95250</xdr:rowOff>
        </xdr:from>
        <xdr:to>
          <xdr:col>31</xdr:col>
          <xdr:colOff>133350</xdr:colOff>
          <xdr:row>4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30</xdr:row>
      <xdr:rowOff>123825</xdr:rowOff>
    </xdr:from>
    <xdr:to>
      <xdr:col>8</xdr:col>
      <xdr:colOff>561975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52</xdr:row>
      <xdr:rowOff>19050</xdr:rowOff>
    </xdr:from>
    <xdr:to>
      <xdr:col>10</xdr:col>
      <xdr:colOff>323850</xdr:colOff>
      <xdr:row>66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438150</xdr:colOff>
          <xdr:row>0</xdr:row>
          <xdr:rowOff>28575</xdr:rowOff>
        </xdr:from>
        <xdr:to>
          <xdr:col>28</xdr:col>
          <xdr:colOff>95250</xdr:colOff>
          <xdr:row>3</xdr:row>
          <xdr:rowOff>38100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4" sqref="H14"/>
    </sheetView>
  </sheetViews>
  <sheetFormatPr defaultRowHeight="15" x14ac:dyDescent="0.25"/>
  <cols>
    <col min="3" max="3" width="12" bestFit="1" customWidth="1"/>
    <col min="4" max="4" width="12.42578125" bestFit="1" customWidth="1"/>
  </cols>
  <sheetData>
    <row r="1" spans="1:12" x14ac:dyDescent="0.25">
      <c r="A1" s="11"/>
      <c r="B1" s="11" t="s">
        <v>0</v>
      </c>
      <c r="C1" s="11" t="s">
        <v>1</v>
      </c>
      <c r="D1" s="11"/>
      <c r="E1" s="11"/>
    </row>
    <row r="2" spans="1:12" x14ac:dyDescent="0.25">
      <c r="A2" s="12" t="s">
        <v>2</v>
      </c>
      <c r="B2" s="12">
        <v>0</v>
      </c>
      <c r="C2" s="11" t="s">
        <v>3</v>
      </c>
      <c r="D2" s="11"/>
      <c r="E2" s="11"/>
    </row>
    <row r="3" spans="1:12" x14ac:dyDescent="0.25">
      <c r="A3" s="12" t="s">
        <v>4</v>
      </c>
      <c r="B3" s="12">
        <v>1</v>
      </c>
      <c r="C3" s="11" t="s">
        <v>5</v>
      </c>
      <c r="D3" s="11"/>
      <c r="E3" s="11"/>
    </row>
    <row r="4" spans="1:12" x14ac:dyDescent="0.25">
      <c r="A4" s="12" t="s">
        <v>6</v>
      </c>
      <c r="B4" s="11">
        <v>0.42748000000000003</v>
      </c>
      <c r="C4" s="11">
        <v>0.457235</v>
      </c>
      <c r="D4" s="11"/>
      <c r="E4" s="11"/>
    </row>
    <row r="5" spans="1:12" x14ac:dyDescent="0.25">
      <c r="A5" s="12" t="s">
        <v>7</v>
      </c>
      <c r="B5" s="11">
        <v>8.6639999999999995E-2</v>
      </c>
      <c r="C5" s="11">
        <v>7.7796000000000004E-2</v>
      </c>
      <c r="D5" s="11"/>
      <c r="E5" s="11"/>
      <c r="F5" s="5"/>
      <c r="G5" s="5"/>
      <c r="H5" s="5"/>
    </row>
    <row r="6" spans="1:12" x14ac:dyDescent="0.25">
      <c r="A6" s="12" t="s">
        <v>10</v>
      </c>
      <c r="B6" s="11" t="s">
        <v>11</v>
      </c>
      <c r="C6" s="11" t="s">
        <v>12</v>
      </c>
      <c r="D6" s="11"/>
      <c r="E6" s="11"/>
      <c r="F6" s="5"/>
      <c r="G6" s="5"/>
      <c r="H6" s="5"/>
      <c r="J6" t="s">
        <v>17</v>
      </c>
      <c r="K6" t="s">
        <v>14</v>
      </c>
      <c r="L6" t="s">
        <v>15</v>
      </c>
    </row>
    <row r="7" spans="1:12" x14ac:dyDescent="0.25">
      <c r="A7" s="12" t="s">
        <v>8</v>
      </c>
      <c r="B7" s="11">
        <f>0.48+1.574*E11-0.17*POWER(E11,2)</f>
        <v>0.80604752000000002</v>
      </c>
      <c r="C7" s="11">
        <f>0.37464+1.54226*E11-0.26992*POWER(E11,2)</f>
        <v>0.68946783552000002</v>
      </c>
      <c r="D7" s="11"/>
      <c r="E7" s="11"/>
      <c r="F7" s="5"/>
      <c r="G7" s="5"/>
      <c r="H7" s="5"/>
      <c r="K7">
        <v>1</v>
      </c>
      <c r="L7">
        <f>K7^3+POWER(K7,2)*((0+1-1)*0.0000828005439705521-(8.314*477.785*POWER(10,-5)/24.45))+K7*(-1*POWER(0.0000828005439705521,2)-(8.314*477.785*POWER(10,-5)/24.45)*0.0000828005439705521+(1.90921198742876*1.12977432092859*POWER(10,-5)/24.45))-(0+0+(1.12977432092859*1.90921198742876*0.0000828005439705521*POWER(10,-5)/24.45))</f>
        <v>0.99837607633470582</v>
      </c>
    </row>
    <row r="8" spans="1:12" x14ac:dyDescent="0.25">
      <c r="A8" s="12" t="s">
        <v>9</v>
      </c>
      <c r="B8" s="11">
        <f>0.48+1.574*E12-0.17*POWER(E12,2)</f>
        <v>0.49729342999999998</v>
      </c>
      <c r="C8" s="11">
        <f>0.37464+1.54226*E12-0.26992*POWER(E12,2)</f>
        <v>0.39157219967999995</v>
      </c>
      <c r="D8" s="11"/>
      <c r="E8" s="11"/>
      <c r="F8" s="5"/>
      <c r="G8" s="5"/>
      <c r="H8" s="5"/>
    </row>
    <row r="9" spans="1:12" x14ac:dyDescent="0.25">
      <c r="A9" s="11"/>
      <c r="B9" s="11"/>
      <c r="C9" s="11"/>
      <c r="D9" s="11"/>
      <c r="E9" s="11"/>
      <c r="F9" s="5"/>
      <c r="G9" s="5"/>
      <c r="H9" s="5"/>
    </row>
    <row r="10" spans="1:12" x14ac:dyDescent="0.25">
      <c r="B10" t="s">
        <v>19</v>
      </c>
      <c r="C10" t="s">
        <v>20</v>
      </c>
      <c r="D10" t="s">
        <v>21</v>
      </c>
      <c r="E10" s="1" t="s">
        <v>22</v>
      </c>
      <c r="F10" s="5"/>
      <c r="G10" s="5"/>
      <c r="H10" s="5"/>
    </row>
    <row r="11" spans="1:12" x14ac:dyDescent="0.25">
      <c r="A11" t="s">
        <v>23</v>
      </c>
      <c r="B11">
        <v>48.9</v>
      </c>
      <c r="C11">
        <v>562.1</v>
      </c>
      <c r="D11">
        <v>259</v>
      </c>
      <c r="E11">
        <v>0.21199999999999999</v>
      </c>
    </row>
    <row r="12" spans="1:12" x14ac:dyDescent="0.25">
      <c r="A12" t="s">
        <v>24</v>
      </c>
      <c r="B12">
        <v>46</v>
      </c>
      <c r="C12">
        <v>190.4</v>
      </c>
      <c r="D12">
        <v>99.2</v>
      </c>
      <c r="E12">
        <v>1.0999999999999999E-2</v>
      </c>
    </row>
    <row r="14" spans="1:12" x14ac:dyDescent="0.25">
      <c r="C14" t="s">
        <v>0</v>
      </c>
      <c r="D14" t="s">
        <v>1</v>
      </c>
    </row>
    <row r="15" spans="1:12" x14ac:dyDescent="0.25">
      <c r="A15" t="s">
        <v>25</v>
      </c>
      <c r="B15" t="s">
        <v>8</v>
      </c>
      <c r="C15">
        <v>1.9092119874287601</v>
      </c>
      <c r="D15">
        <v>2.0421038249087373</v>
      </c>
    </row>
    <row r="16" spans="1:12" x14ac:dyDescent="0.25">
      <c r="A16" t="s">
        <v>25</v>
      </c>
      <c r="B16" t="s">
        <v>9</v>
      </c>
      <c r="C16">
        <v>0.23286911757053269</v>
      </c>
      <c r="D16">
        <v>0.24907811119201484</v>
      </c>
    </row>
    <row r="18" spans="1:4" x14ac:dyDescent="0.25">
      <c r="A18" t="s">
        <v>26</v>
      </c>
      <c r="B18" t="s">
        <v>8</v>
      </c>
      <c r="C18">
        <v>8.2800543970552095E-5</v>
      </c>
      <c r="D18">
        <v>7.4348466282699396E-5</v>
      </c>
    </row>
    <row r="19" spans="1:4" x14ac:dyDescent="0.25">
      <c r="A19" t="s">
        <v>26</v>
      </c>
      <c r="B19" t="s">
        <v>9</v>
      </c>
      <c r="C19">
        <v>2.9815189648695651E-5</v>
      </c>
      <c r="D19">
        <v>2.677172776904348E-5</v>
      </c>
    </row>
    <row r="25" spans="1:4" x14ac:dyDescent="0.25">
      <c r="A25" t="s">
        <v>27</v>
      </c>
      <c r="B25" t="s">
        <v>0</v>
      </c>
      <c r="C25" t="s">
        <v>1</v>
      </c>
    </row>
    <row r="26" spans="1:4" x14ac:dyDescent="0.25">
      <c r="A26" t="s">
        <v>8</v>
      </c>
      <c r="B26">
        <v>1.12977432092859</v>
      </c>
      <c r="C26">
        <v>1.1105153040207183</v>
      </c>
    </row>
    <row r="27" spans="1:4" x14ac:dyDescent="0.25">
      <c r="A27" t="s">
        <v>9</v>
      </c>
      <c r="B27">
        <v>1.0791294185033216</v>
      </c>
      <c r="C27">
        <v>1.0620548810096209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workbookViewId="0">
      <selection activeCell="A10" sqref="A10"/>
    </sheetView>
  </sheetViews>
  <sheetFormatPr defaultRowHeight="15" x14ac:dyDescent="0.25"/>
  <cols>
    <col min="4" max="4" width="12.42578125" bestFit="1" customWidth="1"/>
    <col min="8" max="8" width="10" bestFit="1" customWidth="1"/>
    <col min="9" max="9" width="12.7109375" bestFit="1" customWidth="1"/>
    <col min="11" max="11" width="11" bestFit="1" customWidth="1"/>
    <col min="12" max="12" width="16.42578125" customWidth="1"/>
  </cols>
  <sheetData>
    <row r="1" spans="1:15" x14ac:dyDescent="0.25">
      <c r="A1" t="s">
        <v>28</v>
      </c>
    </row>
    <row r="2" spans="1:15" x14ac:dyDescent="0.25">
      <c r="A2" s="18" t="s">
        <v>2</v>
      </c>
      <c r="B2" s="18">
        <v>0</v>
      </c>
      <c r="C2" s="21"/>
      <c r="D2" s="21"/>
      <c r="E2" s="21"/>
    </row>
    <row r="3" spans="1:15" x14ac:dyDescent="0.25">
      <c r="A3" s="18" t="s">
        <v>4</v>
      </c>
      <c r="B3" s="18">
        <v>1</v>
      </c>
      <c r="C3" s="21"/>
      <c r="D3" s="21"/>
      <c r="E3" s="21"/>
    </row>
    <row r="4" spans="1:15" x14ac:dyDescent="0.25">
      <c r="A4" s="18" t="s">
        <v>6</v>
      </c>
      <c r="B4" s="21">
        <v>0.42748000000000003</v>
      </c>
      <c r="C4" s="21"/>
      <c r="D4" s="21"/>
      <c r="E4" s="21"/>
    </row>
    <row r="5" spans="1:15" x14ac:dyDescent="0.25">
      <c r="A5" s="18" t="s">
        <v>7</v>
      </c>
      <c r="B5" s="21">
        <v>8.6639999999999995E-2</v>
      </c>
      <c r="C5" s="21"/>
      <c r="D5" s="21"/>
      <c r="E5" s="21"/>
    </row>
    <row r="6" spans="1:15" x14ac:dyDescent="0.25">
      <c r="A6" s="18" t="s">
        <v>10</v>
      </c>
      <c r="B6" s="21"/>
      <c r="C6" s="21"/>
      <c r="D6" s="21"/>
      <c r="E6" s="21"/>
      <c r="N6" s="9" t="s">
        <v>29</v>
      </c>
      <c r="O6" s="9"/>
    </row>
    <row r="7" spans="1:15" x14ac:dyDescent="0.25">
      <c r="A7" s="18" t="s">
        <v>8</v>
      </c>
      <c r="B7" s="21">
        <f>0.48+1.574*E11-0.17*POWER(E11,2)</f>
        <v>0.48</v>
      </c>
      <c r="C7" s="21"/>
      <c r="D7" s="21"/>
      <c r="E7" s="21"/>
      <c r="N7" s="5">
        <v>1E-4</v>
      </c>
      <c r="O7" s="5">
        <f>N7^3+POWER(N7,2)*((0+1-1)*0.0000828005439705521-(8.314*477.785*POWER(10,-5)/24.45))+N7*(-1*POWER(0.0000828005439705521,2)-(8.314*477.785*POWER(10,-5)/24.45)*0.0000828005439705521+(1.90921198742876*1.12977432092859*POWER(10,-5)/24.45))-(0+0+(1.12977432092859*1.90921198742876*0.0000828005439705521*POWER(10,-5)/24.45))</f>
        <v>-1.4211189022138652E-11</v>
      </c>
    </row>
    <row r="8" spans="1:15" x14ac:dyDescent="0.25">
      <c r="A8" s="21"/>
      <c r="B8" s="21"/>
      <c r="C8" s="21"/>
      <c r="D8" s="21"/>
      <c r="E8" s="21"/>
      <c r="H8" s="5">
        <v>5.5000000000000003E-4</v>
      </c>
      <c r="I8" s="5">
        <f>H8^3+POWER(H8,2)*((0+1-1)*0.0000828005439705521-(8.314*477.785*POWER(10,-5)/24.45))+H8*(-1*POWER(0.0000828005439705521,2)-(8.314*477.785*POWER(10,-5)/24.45)*0.0000828005439705521+(1.90921198742876*1.12977432092859*POWER(10,-5)/24.45))-(0+0+(1.12977432092859*1.90921198742876*0.0000828005439705521*POWER(10,-5)/24.45))</f>
        <v>9.3188483644875667E-12</v>
      </c>
      <c r="N8" s="5">
        <v>1.1E-4</v>
      </c>
      <c r="O8" s="5">
        <f>N8^3+POWER(N8,2)*((0+1-1)*0.0000828005439705521-(8.314*477.785*POWER(10,-5)/24.45))+N8*(-1*POWER(0.0000828005439705521,2)-(8.314*477.785*POWER(10,-5)/24.45)*0.0000828005439705521+(1.90921198742876*1.12977432092859*POWER(10,-5)/24.45))-(0+0+(1.12977432092859*1.90921198742876*0.0000828005439705521*POWER(10,-5)/24.45))</f>
        <v>-9.8837758848489279E-12</v>
      </c>
    </row>
    <row r="9" spans="1:15" ht="17.25" x14ac:dyDescent="0.25">
      <c r="A9" s="21"/>
      <c r="B9" s="21" t="s">
        <v>19</v>
      </c>
      <c r="C9" s="21" t="s">
        <v>20</v>
      </c>
      <c r="D9" s="21" t="s">
        <v>43</v>
      </c>
      <c r="E9" s="18" t="s">
        <v>22</v>
      </c>
      <c r="H9" s="5">
        <v>5.5999999999999995E-4</v>
      </c>
      <c r="I9" s="5">
        <f>H9^3+POWER(H9,2)*((0+1-1)*0.0000828005439705521-(8.314*477.785*POWER(10,-5)/24.45))+H9*(-1*POWER(0.0000828005439705521,2)-(8.314*477.785*POWER(10,-5)/24.45)*0.0000828005439705521+(1.90921198742876*1.12977432092859*POWER(10,-5)/24.45))-(0+0+(1.12977432092859*1.90921198742876*0.0000828005439705521*POWER(10,-5)/24.45))</f>
        <v>7.9342817839858498E-12</v>
      </c>
      <c r="N9" s="5">
        <v>1.2E-4</v>
      </c>
      <c r="O9" s="5">
        <f t="shared" ref="O9:O12" si="0">N9^3+POWER(N9,2)*((0+1-1)*0.0000828005439705521-(8.314*477.785*POWER(10,-5)/24.45))+N9*(-1*POWER(0.0000828005439705521,2)-(8.314*477.785*POWER(10,-5)/24.45)*0.0000828005439705521+(1.90921198742876*1.12977432092859*POWER(10,-5)/24.45))-(0+0+(1.12977432092859*1.90921198742876*0.0000828005439705521*POWER(10,-5)/24.45))</f>
        <v>-5.8152956301768E-12</v>
      </c>
    </row>
    <row r="10" spans="1:15" x14ac:dyDescent="0.25">
      <c r="A10" s="21" t="s">
        <v>23</v>
      </c>
      <c r="B10" s="21">
        <v>48.9</v>
      </c>
      <c r="C10" s="21">
        <v>562.1</v>
      </c>
      <c r="D10" s="21">
        <v>259</v>
      </c>
      <c r="E10" s="21">
        <v>0.21199999999999999</v>
      </c>
      <c r="H10" s="5">
        <v>5.6999999999999998E-4</v>
      </c>
      <c r="I10" s="5">
        <f t="shared" ref="I10:I14" si="1">H10^3+POWER(H10,2)*((0+1-1)*0.0000828005439705521-(8.314*477.785*POWER(10,-5)/24.45))+H10*(-1*POWER(0.0000828005439705521,2)-(8.314*477.785*POWER(10,-5)/24.45)*0.0000828005439705521+(1.90921198742876*1.12977432092859*POWER(10,-5)/24.45))-(0+0+(1.12977432092859*1.90921198742876*0.0000828005439705521*POWER(10,-5)/24.45))</f>
        <v>6.5607823208666556E-12</v>
      </c>
      <c r="K10" t="s">
        <v>50</v>
      </c>
      <c r="N10" s="3">
        <v>1.2999999999999999E-4</v>
      </c>
      <c r="O10" s="3">
        <f t="shared" si="0"/>
        <v>-1.9997482581222686E-12</v>
      </c>
    </row>
    <row r="11" spans="1:15" x14ac:dyDescent="0.25">
      <c r="A11" s="21"/>
      <c r="B11" s="21"/>
      <c r="C11" s="21"/>
      <c r="D11" s="21"/>
      <c r="E11" s="21"/>
      <c r="H11" s="5">
        <v>5.8E-4</v>
      </c>
      <c r="I11" s="5">
        <f t="shared" si="1"/>
        <v>5.2043499751296736E-12</v>
      </c>
      <c r="K11" t="s">
        <v>14</v>
      </c>
      <c r="L11" t="s">
        <v>49</v>
      </c>
      <c r="N11" s="5">
        <v>1.3999999999999999E-4</v>
      </c>
      <c r="O11" s="5">
        <f t="shared" si="0"/>
        <v>1.5688662313146917E-12</v>
      </c>
    </row>
    <row r="12" spans="1:15" x14ac:dyDescent="0.25">
      <c r="A12" s="21" t="s">
        <v>25</v>
      </c>
      <c r="B12" s="21" t="s">
        <v>8</v>
      </c>
      <c r="C12" s="21">
        <v>1.9092119874287601</v>
      </c>
      <c r="D12" s="21"/>
      <c r="E12" s="21"/>
      <c r="H12" s="5">
        <v>5.9000000000000003E-4</v>
      </c>
      <c r="I12" s="5">
        <f t="shared" si="1"/>
        <v>3.8709847467752655E-12</v>
      </c>
      <c r="K12">
        <v>1.0000000000000001E-5</v>
      </c>
      <c r="L12">
        <f>K12^3+POWER(K12,2)*((0+1-1)*0.0000828005439705521-(8.314*477.785*POWER(10,-5)/24.45))+K12*(-1*POWER(0.0000828005439705521,2)-(8.314*477.785*POWER(10,-5)/24.45)*0.0000828005439705521+(1.90921198742876*1.12977432092859*POWER(10,-5)/24.45))-(0+0+(1.12977432092859*1.90921198742876*0.0000828005439705521*POWER(10,-5)/24.45))</f>
        <v>-6.5799886975537543E-11</v>
      </c>
      <c r="N12" s="5">
        <v>1.4999999999999999E-4</v>
      </c>
      <c r="O12" s="5">
        <f t="shared" si="0"/>
        <v>4.896547838134068E-12</v>
      </c>
    </row>
    <row r="13" spans="1:15" x14ac:dyDescent="0.25">
      <c r="A13" s="21" t="s">
        <v>26</v>
      </c>
      <c r="B13" s="21" t="s">
        <v>8</v>
      </c>
      <c r="C13" s="21">
        <v>8.2800543970552095E-5</v>
      </c>
      <c r="D13" s="21"/>
      <c r="E13" s="21"/>
      <c r="H13" s="5">
        <v>5.9999999999999995E-4</v>
      </c>
      <c r="I13" s="5">
        <f t="shared" si="1"/>
        <v>2.5666866358032243E-12</v>
      </c>
      <c r="K13" s="3">
        <v>1E-4</v>
      </c>
      <c r="L13" s="3">
        <f>K13^3+POWER(K13,2)*((0+1-1)*0.0000828005439705521-(8.314*477.785*POWER(10,-5)/24.45))+K13*(-1*POWER(0.0000828005439705521,2)-(8.314*477.785*POWER(10,-5)/24.45)*0.0000828005439705521+(1.90921198742876*1.12977432092859*POWER(10,-5)/24.45))-(0+0+(1.12977432092859*1.90921198742876*0.0000828005439705521*POWER(10,-5)/24.45))</f>
        <v>-1.4211189022138652E-11</v>
      </c>
    </row>
    <row r="14" spans="1:15" x14ac:dyDescent="0.25">
      <c r="A14" s="21"/>
      <c r="B14" s="21"/>
      <c r="C14" s="21"/>
      <c r="D14" s="21" t="s">
        <v>8</v>
      </c>
      <c r="E14" s="21"/>
      <c r="H14" s="5">
        <v>6.0999999999999997E-4</v>
      </c>
      <c r="I14" s="5">
        <f t="shared" si="1"/>
        <v>1.2974556422136014E-12</v>
      </c>
      <c r="K14" s="3">
        <v>1.9000000000000001E-4</v>
      </c>
      <c r="L14" s="3">
        <f t="shared" ref="L14:L17" si="2">K14^3+POWER(K14,2)*((0+1-1)*0.0000828005439705521-(8.314*477.785*POWER(10,-5)/24.45))+K14*(-1*POWER(0.0000828005439705521,2)-(8.314*477.785*POWER(10,-5)/24.45)*0.0000828005439705521+(1.90921198742876*1.12977432092859*POWER(10,-5)/24.45))-(0+0+(1.12977432092859*1.90921198742876*0.0000828005439705521*POWER(10,-5)/24.45))</f>
        <v>1.5917945439235689E-11</v>
      </c>
    </row>
    <row r="15" spans="1:15" x14ac:dyDescent="0.25">
      <c r="A15" s="21" t="s">
        <v>27</v>
      </c>
      <c r="B15" s="21" t="s">
        <v>0</v>
      </c>
      <c r="C15" s="21" t="s">
        <v>13</v>
      </c>
      <c r="D15" s="21">
        <v>0.5</v>
      </c>
      <c r="E15" s="21"/>
      <c r="H15" s="15">
        <v>6.1999999999999902E-4</v>
      </c>
      <c r="I15" s="15">
        <f>H15^3+POWER(H15,2)*((0+1-1)*0.0000828005439705521-(8.314*477.785*POWER(10,-5)/24.45))+H15*(-1*POWER(0.0000828005439705521,2)-(8.314*477.785*POWER(10,-5)/24.45)*0.0000828005439705521+(1.90921198742876*1.12977432092859*POWER(10,-5)/24.45))-(0+0+(1.12977432092859*1.90921198742876*0.0000828005439705521*POWER(10,-5)/24.45))</f>
        <v>6.929176600650001E-14</v>
      </c>
      <c r="K15">
        <v>2.7999999999999998E-4</v>
      </c>
      <c r="L15">
        <f t="shared" si="2"/>
        <v>2.8961516408585468E-11</v>
      </c>
    </row>
    <row r="16" spans="1:15" x14ac:dyDescent="0.25">
      <c r="A16" s="21" t="s">
        <v>8</v>
      </c>
      <c r="B16" s="21">
        <v>1.12977432092859</v>
      </c>
      <c r="C16" s="21" t="s">
        <v>16</v>
      </c>
      <c r="D16" s="21">
        <v>0.85</v>
      </c>
      <c r="E16" s="21"/>
      <c r="H16" s="5">
        <v>6.2999999999999905E-4</v>
      </c>
      <c r="I16" s="5">
        <f>H16^3+POWER(H16,2)*((0+1-1)*0.0000828005439705521-(8.314*477.785*POWER(10,-5)/24.45))+H16*(-1*POWER(0.0000828005439705521,2)-(8.314*477.785*POWER(10,-5)/24.45)*0.0000828005439705521+(1.90921198742876*1.12977432092859*POWER(10,-5)/24.45))-(0+0+(1.12977432092859*1.90921198742876*0.0000828005439705521*POWER(10,-5)/24.45))</f>
        <v>-1.1118049928182869E-12</v>
      </c>
      <c r="K16">
        <v>3.6999999999999999E-4</v>
      </c>
      <c r="L16">
        <f t="shared" si="2"/>
        <v>2.9293523885910741E-11</v>
      </c>
      <c r="N16" s="5">
        <v>8.1999999999999998E-4</v>
      </c>
      <c r="O16" s="5">
        <f t="shared" ref="O16:O23" si="3">N16^3+POWER(N16,2)*((0+1-1)*0.0000828005439705521-(8.314*477.785*POWER(10,-5)/24.45))+N16*(-1*POWER(0.0000828005439705521,2)-(8.314*477.785*POWER(10,-5)/24.45)*0.0000828005439705521+(1.90921198742876*1.12977432092859*POWER(10,-5)/24.45))-(0+0+(1.12977432092859*1.90921198742876*0.0000828005439705521*POWER(10,-5)/24.45))</f>
        <v>-6.6298911078311765E-12</v>
      </c>
    </row>
    <row r="17" spans="1:15" x14ac:dyDescent="0.25">
      <c r="A17" s="21"/>
      <c r="B17" s="21"/>
      <c r="C17" s="21" t="s">
        <v>17</v>
      </c>
      <c r="D17" s="21">
        <v>24.45</v>
      </c>
      <c r="E17" s="21"/>
      <c r="H17" s="5">
        <v>6.3999999999999897E-4</v>
      </c>
      <c r="I17" s="5">
        <f t="shared" ref="I17:I18" si="4">H17^3+POWER(H17,2)*((0+1-1)*0.0000828005439705521-(8.314*477.785*POWER(10,-5)/24.45))+H17*(-1*POWER(0.0000828005439705521,2)-(8.314*477.785*POWER(10,-5)/24.45)*0.0000828005439705521+(1.90921198742876*1.12977432092859*POWER(10,-5)/24.45))-(0+0+(1.12977432092859*1.90921198742876*0.0000828005439705521*POWER(10,-5)/24.45))</f>
        <v>-2.2398346342608112E-12</v>
      </c>
      <c r="K17">
        <v>4.6000000000000001E-4</v>
      </c>
      <c r="L17">
        <f t="shared" si="2"/>
        <v>2.1287967871211405E-11</v>
      </c>
      <c r="N17" s="5">
        <v>8.3000000000000001E-4</v>
      </c>
      <c r="O17" s="5">
        <f>N17^3+POWER(N17,2)*((0+1-1)*0.0000828005439705521-(8.314*477.785*POWER(10,-5)/24.45))+N17*(-1*POWER(0.0000828005439705521,2)-(8.314*477.785*POWER(10,-5)/24.45)*0.0000828005439705521+(1.90921198742876*1.12977432092859*POWER(10,-5)/24.45))-(0+0+(1.12977432092859*1.90921198742876*0.0000828005439705521*POWER(10,-5)/24.45))</f>
        <v>-5.6096455190078086E-12</v>
      </c>
    </row>
    <row r="18" spans="1:15" x14ac:dyDescent="0.25">
      <c r="A18" s="21"/>
      <c r="B18" s="21"/>
      <c r="C18" s="21" t="s">
        <v>18</v>
      </c>
      <c r="D18" s="21">
        <v>477.78500000000003</v>
      </c>
      <c r="E18" s="21"/>
      <c r="H18" s="5">
        <v>6.4999999999999899E-4</v>
      </c>
      <c r="I18" s="5">
        <f t="shared" si="4"/>
        <v>-3.3087971583207113E-12</v>
      </c>
      <c r="K18" s="4">
        <v>5.5000000000000003E-4</v>
      </c>
      <c r="L18" s="4">
        <f>K18^3+POWER(K18,2)*((0+1-1)*0.0000828005439705521-(8.314*477.785*POWER(10,-5)/24.45))+K18*(-1*POWER(0.0000828005439705521,2)-(8.314*477.785*POWER(10,-5)/24.45)*0.0000828005439705521+(1.90921198742876*1.12977432092859*POWER(10,-5)/24.45))-(0+0+(1.12977432092859*1.90921198742876*0.0000828005439705521*POWER(10,-5)/24.45))</f>
        <v>9.3188483644875667E-12</v>
      </c>
      <c r="N18" s="5">
        <v>8.4000000000000003E-4</v>
      </c>
      <c r="O18" s="5">
        <f t="shared" si="3"/>
        <v>-4.4163328128020276E-12</v>
      </c>
    </row>
    <row r="19" spans="1:15" x14ac:dyDescent="0.25">
      <c r="K19" s="4">
        <v>6.4000000000000005E-4</v>
      </c>
      <c r="L19" s="4">
        <f>K19^3+POWER(K19,2)*((0+1-1)*0.0000828005439705521-(8.314*477.785*POWER(10,-5)/24.45))+K19*(-1*POWER(0.0000828005439705521,2)-(8.314*477.785*POWER(10,-5)/24.45)*0.0000828005439705521+(1.90921198742876*1.12977432092859*POWER(10,-5)/24.45))-(0+0+(1.12977432092859*1.90921198742876*0.0000828005439705521*POWER(10,-5)/24.45))</f>
        <v>-2.2398346342608112E-12</v>
      </c>
      <c r="N19" s="5">
        <v>8.4999999999999995E-4</v>
      </c>
      <c r="O19" s="5">
        <f t="shared" si="3"/>
        <v>-3.0439529892136786E-12</v>
      </c>
    </row>
    <row r="20" spans="1:15" x14ac:dyDescent="0.25">
      <c r="K20">
        <v>7.2999999999999996E-4</v>
      </c>
      <c r="L20">
        <f t="shared" ref="L20:L21" si="5">K20^3+POWER(K20,2)*((0+1-1)*0.0000828005439705521-(8.314*477.785*POWER(10,-5)/24.45))+K20*(-1*POWER(0.0000828005439705521,2)-(8.314*477.785*POWER(10,-5)/24.45)*0.0000828005439705521+(1.90921198742876*1.12977432092859*POWER(10,-5)/24.45))-(0+0+(1.12977432092859*1.90921198742876*0.0000828005439705521*POWER(10,-5)/24.45))</f>
        <v>-9.0140811250337393E-12</v>
      </c>
      <c r="N20" s="5">
        <v>8.5999999999999998E-4</v>
      </c>
      <c r="O20" s="5">
        <f t="shared" si="3"/>
        <v>-1.4865060482430204E-12</v>
      </c>
    </row>
    <row r="21" spans="1:15" x14ac:dyDescent="0.25">
      <c r="K21" s="6">
        <v>8.1999999999999998E-4</v>
      </c>
      <c r="L21" s="6">
        <f t="shared" si="5"/>
        <v>-6.6298911078311765E-12</v>
      </c>
      <c r="N21" s="6">
        <v>8.7000000000000001E-4</v>
      </c>
      <c r="O21" s="6">
        <f t="shared" si="3"/>
        <v>2.6200801011010201E-13</v>
      </c>
    </row>
    <row r="22" spans="1:15" x14ac:dyDescent="0.25">
      <c r="A22" s="14" t="s">
        <v>44</v>
      </c>
      <c r="B22" s="14">
        <v>1.2999999999999999E-4</v>
      </c>
      <c r="K22" s="6">
        <v>9.1E-4</v>
      </c>
      <c r="L22" s="6">
        <f>K22^3+POWER(K22,2)*((0+1-1)*0.0000828005439705521-(8.314*477.785*POWER(10,-5)/24.45))+K22*(-1*POWER(0.0000828005439705521,2)-(8.314*477.785*POWER(10,-5)/24.45)*0.0000828005439705521+(1.90921198742876*1.12977432092859*POWER(10,-5)/24.45))-(0+0+(1.12977432092859*1.90921198742876*0.0000828005439705521*POWER(10,-5)/24.45))</f>
        <v>9.2867354173467112E-12</v>
      </c>
      <c r="N22" s="5">
        <v>8.8000000000000003E-4</v>
      </c>
      <c r="O22" s="5">
        <f t="shared" si="3"/>
        <v>2.2075891858456366E-12</v>
      </c>
    </row>
    <row r="23" spans="1:15" x14ac:dyDescent="0.25">
      <c r="A23" s="14" t="s">
        <v>45</v>
      </c>
      <c r="B23" s="14">
        <v>6.2E-4</v>
      </c>
      <c r="K23" s="5">
        <v>1E-3</v>
      </c>
      <c r="L23" s="5">
        <f>K23^3+POWER(K23,2)*((0+1-1)*0.0000828005439705521-(8.314*477.785*POWER(10,-5)/24.45))+K23*(-1*POWER(0.0000828005439705521,2)-(8.314*477.785*POWER(10,-5)/24.45)*0.0000828005439705521+(1.90921198742876*1.12977432092859*POWER(10,-5)/24.45))-(0+0+(1.12977432092859*1.90921198742876*0.0000828005439705521*POWER(10,-5)/24.45))</f>
        <v>4.3109798450500223E-11</v>
      </c>
      <c r="N23" s="5">
        <v>8.8999999999999995E-4</v>
      </c>
      <c r="O23" s="5">
        <f t="shared" si="3"/>
        <v>4.3562374789636348E-12</v>
      </c>
    </row>
    <row r="24" spans="1:15" x14ac:dyDescent="0.25">
      <c r="A24" s="14" t="s">
        <v>46</v>
      </c>
      <c r="B24" s="14">
        <v>8.7000000000000001E-4</v>
      </c>
      <c r="K24" s="5">
        <v>1.09E-3</v>
      </c>
      <c r="L24" s="5">
        <f t="shared" ref="L24:L27" si="6">K24^3+POWER(K24,2)*((0+1-1)*0.0000828005439705521-(8.314*477.785*POWER(10,-5)/24.45))+K24*(-1*POWER(0.0000828005439705521,2)-(8.314*477.785*POWER(10,-5)/24.45)*0.0000828005439705521+(1.90921198742876*1.12977432092859*POWER(10,-5)/24.45))-(0+0+(1.12977432092859*1.90921198742876*0.0000828005439705521*POWER(10,-5)/24.45))</f>
        <v>9.9213297991628935E-11</v>
      </c>
    </row>
    <row r="25" spans="1:15" x14ac:dyDescent="0.25">
      <c r="K25">
        <v>1.1800000000000001E-3</v>
      </c>
      <c r="L25">
        <f t="shared" si="6"/>
        <v>1.8197123404073334E-10</v>
      </c>
    </row>
    <row r="26" spans="1:15" x14ac:dyDescent="0.25">
      <c r="A26" t="s">
        <v>33</v>
      </c>
      <c r="K26">
        <v>1.2700000000000001E-3</v>
      </c>
      <c r="L26">
        <f t="shared" si="6"/>
        <v>2.9575760659781283E-10</v>
      </c>
    </row>
    <row r="27" spans="1:15" x14ac:dyDescent="0.25">
      <c r="A27" t="s">
        <v>30</v>
      </c>
      <c r="B27">
        <f>B22/0.000259</f>
        <v>0.50193050193050193</v>
      </c>
      <c r="K27">
        <v>1.3600000000000001E-3</v>
      </c>
      <c r="L27">
        <f t="shared" si="6"/>
        <v>4.4494641566286843E-10</v>
      </c>
    </row>
    <row r="28" spans="1:15" x14ac:dyDescent="0.25">
      <c r="A28" t="s">
        <v>31</v>
      </c>
      <c r="B28">
        <f t="shared" ref="B28:B29" si="7">B23/0.000259</f>
        <v>2.3938223938223939</v>
      </c>
      <c r="K28" s="5">
        <v>1.4499999999999999E-3</v>
      </c>
      <c r="L28" s="5">
        <f>K28^3+POWER(K28,2)*((0+1-1)*0.0000828005439705521-(8.314*477.785*POWER(10,-5)/24.45))+K28*(-1*POWER(0.0000828005439705521,2)-(8.314*477.785*POWER(10,-5)/24.45)*0.0000828005439705521+(1.90921198742876*1.12977432092859*POWER(10,-5)/24.45))-(0+0+(1.12977432092859*1.90921198742876*0.0000828005439705521*POWER(10,-5)/24.45))</f>
        <v>6.339116612358985E-10</v>
      </c>
    </row>
    <row r="29" spans="1:15" x14ac:dyDescent="0.25">
      <c r="A29" t="s">
        <v>32</v>
      </c>
      <c r="B29">
        <f t="shared" si="7"/>
        <v>3.359073359073359</v>
      </c>
      <c r="K29" s="5">
        <v>1.5399999999999999E-3</v>
      </c>
      <c r="L29" s="5">
        <f>K29^3+POWER(K29,2)*((0+1-1)*0.0000828005439705521-(8.314*477.785*POWER(10,-5)/24.45))+K29*(-1*POWER(0.0000828005439705521,2)-(8.314*477.785*POWER(10,-5)/24.45)*0.0000828005439705521+(1.90921198742876*1.12977432092859*POWER(10,-5)/24.45))-(0+0+(1.12977432092859*1.90921198742876*0.0000828005439705521*POWER(10,-5)/24.45))</f>
        <v>8.6702734331690512E-10</v>
      </c>
    </row>
    <row r="30" spans="1:15" x14ac:dyDescent="0.25">
      <c r="K30">
        <v>1.6299999999999999E-3</v>
      </c>
      <c r="L30">
        <f t="shared" ref="L30" si="8">K30^3+POWER(K30,2)*((0+1-1)*0.0000828005439705521-(8.314*477.785*POWER(10,-5)/24.45))+K30*(-1*POWER(0.0000828005439705521,2)-(8.314*477.785*POWER(10,-5)/24.45)*0.0000828005439705521+(1.90921198742876*1.12977432092859*POWER(10,-5)/24.45))-(0+0+(1.12977432092859*1.90921198742876*0.0000828005439705521*POWER(10,-5)/24.45))</f>
        <v>1.1486674619058862E-9</v>
      </c>
    </row>
    <row r="32" spans="1:15" x14ac:dyDescent="0.25">
      <c r="E32" s="10" t="s">
        <v>38</v>
      </c>
      <c r="F32" s="10"/>
      <c r="G32" s="10"/>
      <c r="H32" s="10"/>
    </row>
    <row r="33" spans="1:11" x14ac:dyDescent="0.25">
      <c r="H33" t="s">
        <v>14</v>
      </c>
      <c r="I33" t="s">
        <v>39</v>
      </c>
    </row>
    <row r="34" spans="1:11" x14ac:dyDescent="0.25">
      <c r="B34" t="s">
        <v>8</v>
      </c>
      <c r="H34">
        <v>1.0000000000000001E-5</v>
      </c>
      <c r="I34">
        <f t="shared" ref="I34:I45" si="9">H34^3+POWER(H34,2)*((0+1-1)*0.0000828005439705521-(8.314*$C$38*POWER(10,-5)/73.35))+H34*(-1*POWER(0.0000828005439705521,2)-(8.314*$C$38*POWER(10,-5)/73.35)*0.0000828005439705521+(1.90921198742876*1.12977432092859*POWER(10,-5)/73.35))-(0+0+(1.12977432092859*1.90921198742876*0.0000828005439705521*POWER(10,-5)/73.35))</f>
        <v>-2.2185274053004857E-11</v>
      </c>
    </row>
    <row r="35" spans="1:11" x14ac:dyDescent="0.25">
      <c r="A35" t="s">
        <v>13</v>
      </c>
      <c r="B35">
        <v>0.5</v>
      </c>
      <c r="C35">
        <v>1.5</v>
      </c>
      <c r="H35">
        <v>1E-4</v>
      </c>
      <c r="I35">
        <f t="shared" si="9"/>
        <v>-8.6037853449410447E-12</v>
      </c>
      <c r="K35" s="8"/>
    </row>
    <row r="36" spans="1:11" x14ac:dyDescent="0.25">
      <c r="A36" t="s">
        <v>16</v>
      </c>
      <c r="B36">
        <v>0.85</v>
      </c>
      <c r="C36">
        <v>1.2</v>
      </c>
      <c r="F36">
        <v>1.9000000000000001E-4</v>
      </c>
      <c r="G36">
        <f>F36^3+POWER(F36,2)*((0+1-1)*0.0000828005439705521-(8.314*$C$38*POWER(10,-5)/73.35))+F36*(-1*POWER(0.0000828005439705521,2)-(8.314*$C$38*POWER(10,-5)/73.35)*0.0000828005439705521+(1.90921198742876*1.12977432092859*POWER(10,-5)/73.35))-(0+0+(1.12977432092859*1.90921198742876*0.0000828005439705521*POWER(10,-5)/73.35))</f>
        <v>-2.5479735743005519E-12</v>
      </c>
      <c r="H36">
        <v>1.9000000000000001E-4</v>
      </c>
      <c r="I36">
        <f t="shared" si="9"/>
        <v>-2.5479735743005519E-12</v>
      </c>
    </row>
    <row r="37" spans="1:11" x14ac:dyDescent="0.25">
      <c r="A37" t="s">
        <v>17</v>
      </c>
      <c r="B37">
        <f>B35*$B$10</f>
        <v>24.45</v>
      </c>
      <c r="C37">
        <f>C35*$B$10</f>
        <v>73.349999999999994</v>
      </c>
      <c r="F37">
        <v>2.0000000000000001E-4</v>
      </c>
      <c r="G37">
        <f>F37^3+POWER(F37,2)*((0+1-1)*0.0000828005439705521-(8.314*$C$38*POWER(10,-5)/73.35))+F37*(-1*POWER(0.0000828005439705521,2)-(8.314*$C$38*POWER(10,-5)/73.35)*0.0000828005439705521+(1.90921198742876*1.12977432092859*POWER(10,-5)/73.35))-(0+0+(1.12977432092859*1.90921198742876*0.0000828005439705521*POWER(10,-5)/73.35))</f>
        <v>-2.1496535588851434E-12</v>
      </c>
      <c r="H37">
        <v>2.7999999999999998E-4</v>
      </c>
      <c r="I37">
        <f t="shared" si="9"/>
        <v>3.5616125891663045E-13</v>
      </c>
      <c r="K37" s="8"/>
    </row>
    <row r="38" spans="1:11" x14ac:dyDescent="0.25">
      <c r="A38" t="s">
        <v>18</v>
      </c>
      <c r="B38">
        <f>B36*$C$10</f>
        <v>477.78500000000003</v>
      </c>
      <c r="C38">
        <f>C36*$C$10</f>
        <v>674.52</v>
      </c>
      <c r="F38">
        <v>2.1000000000000001E-4</v>
      </c>
      <c r="G38">
        <f t="shared" ref="G38:G41" si="10">F38^3+POWER(F38,2)*((0+1-1)*0.0000828005439705521-(8.314*$C$38*POWER(10,-5)/73.35))+F38*(-1*POWER(0.0000828005439705521,2)-(8.314*$C$38*POWER(10,-5)/73.35)*0.0000828005439705521+(1.90921198742876*1.12977432092859*POWER(10,-5)/73.35))-(0+0+(1.12977432092859*1.90921198742876*0.0000828005439705521*POWER(10,-5)/73.35))</f>
        <v>-1.7842431352897733E-12</v>
      </c>
      <c r="H38">
        <v>3.6999999999999999E-4</v>
      </c>
      <c r="I38">
        <f t="shared" si="9"/>
        <v>4.4826191547105045E-12</v>
      </c>
    </row>
    <row r="39" spans="1:11" x14ac:dyDescent="0.25">
      <c r="F39">
        <v>2.2000000000000001E-4</v>
      </c>
      <c r="G39">
        <f t="shared" si="10"/>
        <v>-1.4457423035144577E-12</v>
      </c>
      <c r="H39">
        <v>4.6000000000000001E-4</v>
      </c>
      <c r="I39">
        <f t="shared" si="9"/>
        <v>1.4205400113081033E-11</v>
      </c>
      <c r="K39" s="8"/>
    </row>
    <row r="40" spans="1:11" x14ac:dyDescent="0.25">
      <c r="F40">
        <v>2.3000000000000001E-4</v>
      </c>
      <c r="G40">
        <f t="shared" si="10"/>
        <v>-1.1281510635591745E-12</v>
      </c>
      <c r="H40">
        <v>5.5000000000000003E-4</v>
      </c>
      <c r="I40">
        <f t="shared" si="9"/>
        <v>3.3898504134028265E-11</v>
      </c>
    </row>
    <row r="41" spans="1:11" x14ac:dyDescent="0.25">
      <c r="A41" t="s">
        <v>40</v>
      </c>
      <c r="F41">
        <v>2.4000000000000001E-4</v>
      </c>
      <c r="G41">
        <f t="shared" si="10"/>
        <v>-8.2546941542392693E-13</v>
      </c>
      <c r="H41">
        <v>6.4000000000000005E-4</v>
      </c>
      <c r="I41">
        <f t="shared" si="9"/>
        <v>6.7935931217552246E-11</v>
      </c>
    </row>
    <row r="42" spans="1:11" ht="17.25" x14ac:dyDescent="0.25">
      <c r="A42" s="13" t="s">
        <v>14</v>
      </c>
      <c r="B42" s="13">
        <v>2.7E-4</v>
      </c>
      <c r="C42" t="s">
        <v>47</v>
      </c>
      <c r="F42">
        <v>2.5000000000000001E-4</v>
      </c>
      <c r="G42">
        <f>F42^3+POWER(F42,2)*((0+1-1)*0.0000828005439705521-(8.314*$C$38*POWER(10,-5)/73.35))+F42*(-1*POWER(0.0000828005439705521,2)-(8.314*$C$38*POWER(10,-5)/73.35)*0.0000828005439705521+(1.90921198742876*1.12977432092859*POWER(10,-5)/73.35))-(0+0+(1.12977432092859*1.90921198742876*0.0000828005439705521*POWER(10,-5)/73.35))</f>
        <v>-5.3169735910871533E-13</v>
      </c>
      <c r="H42">
        <v>7.2999999999999996E-4</v>
      </c>
      <c r="I42">
        <f t="shared" si="9"/>
        <v>1.2069168136365275E-10</v>
      </c>
      <c r="K42" s="8"/>
    </row>
    <row r="43" spans="1:11" x14ac:dyDescent="0.25">
      <c r="A43" t="s">
        <v>41</v>
      </c>
      <c r="F43">
        <v>2.5999999999999998E-4</v>
      </c>
      <c r="G43">
        <f>F43^3+POWER(F43,2)*((0+1-1)*0.0000828005439705521-(8.314*$C$38*POWER(10,-5)/73.35))+F43*(-1*POWER(0.0000828005439705521,2)-(8.314*$C$38*POWER(10,-5)/73.35)*0.0000828005439705521+(1.90921198742876*1.12977432092859*POWER(10,-5)/73.35))-(0+0+(1.12977432092859*1.90921198742876*0.0000828005439705521*POWER(10,-5)/73.35))</f>
        <v>-2.4083489461357221E-13</v>
      </c>
      <c r="H43">
        <v>8.1999999999999998E-4</v>
      </c>
      <c r="I43">
        <f t="shared" si="9"/>
        <v>1.9653975457233001E-10</v>
      </c>
    </row>
    <row r="44" spans="1:11" x14ac:dyDescent="0.25">
      <c r="A44" t="s">
        <v>42</v>
      </c>
      <c r="F44" s="2">
        <v>2.7E-4</v>
      </c>
      <c r="G44" s="2">
        <f>F44^3+POWER(F44,2)*((0+1-1)*0.0000828005439705521-(8.314*$C$38*POWER(10,-5)/73.35))+F44*(-1*POWER(0.0000828005439705521,2)-(8.314*$C$38*POWER(10,-5)/73.35)*0.0000828005439705521+(1.90921198742876*1.12977432092859*POWER(10,-5)/73.35))-(0+0+(1.12977432092859*1.90921198742876*0.0000828005439705521*POWER(10,-5)/73.35))</f>
        <v>5.311797806156036E-14</v>
      </c>
      <c r="H44">
        <v>9.1E-4</v>
      </c>
      <c r="I44">
        <f t="shared" si="9"/>
        <v>2.9985415084358405E-10</v>
      </c>
      <c r="K44" s="8"/>
    </row>
    <row r="45" spans="1:11" x14ac:dyDescent="0.25">
      <c r="F45">
        <v>2.7999999999999998E-4</v>
      </c>
      <c r="G45">
        <f>F45^3+POWER(F45,2)*((0+1-1)*0.0000828005439705521-(8.314*$C$38*POWER(10,-5)/73.35))+F45*(-1*POWER(0.0000828005439705521,2)-(8.314*$C$38*POWER(10,-5)/73.35)*0.0000828005439705521+(1.90921198742876*1.12977432092859*POWER(10,-5)/73.35))-(0+0+(1.12977432092859*1.90921198742876*0.0000828005439705521*POWER(10,-5)/73.35))</f>
        <v>3.5616125891663045E-13</v>
      </c>
      <c r="H45">
        <v>1E-3</v>
      </c>
      <c r="I45">
        <f t="shared" si="9"/>
        <v>4.3500887017741485E-10</v>
      </c>
    </row>
    <row r="46" spans="1:11" x14ac:dyDescent="0.25">
      <c r="F46">
        <v>2.9E-4</v>
      </c>
      <c r="G46">
        <f t="shared" ref="G46:G47" si="11">F46^3+POWER(F46,2)*((0+1-1)*0.0000828005439705521-(8.314*$C$38*POWER(10,-5)/73.35))+F46*(-1*POWER(0.0000828005439705521,2)-(8.314*$C$38*POWER(10,-5)/73.35)*0.0000828005439705521+(1.90921198742876*1.12977432092859*POWER(10,-5)/73.35))-(0+0+(1.12977432092859*1.90921198742876*0.0000828005439705521*POWER(10,-5)/73.35))</f>
        <v>6.7429494795165077E-13</v>
      </c>
      <c r="K46" s="8"/>
    </row>
    <row r="47" spans="1:11" x14ac:dyDescent="0.25">
      <c r="F47">
        <v>2.9999999999999997E-4</v>
      </c>
      <c r="G47">
        <f t="shared" si="11"/>
        <v>1.0135190451666728E-12</v>
      </c>
    </row>
    <row r="48" spans="1:11" x14ac:dyDescent="0.25">
      <c r="K48" s="8"/>
    </row>
    <row r="51" spans="11:11" x14ac:dyDescent="0.25">
      <c r="K51" s="8"/>
    </row>
    <row r="53" spans="11:11" x14ac:dyDescent="0.25">
      <c r="K53" s="8"/>
    </row>
    <row r="55" spans="11:11" x14ac:dyDescent="0.25">
      <c r="K55" s="8"/>
    </row>
    <row r="59" spans="11:11" x14ac:dyDescent="0.25">
      <c r="K59" s="8"/>
    </row>
    <row r="61" spans="11:11" x14ac:dyDescent="0.25">
      <c r="K61" s="8"/>
    </row>
  </sheetData>
  <mergeCells count="2">
    <mergeCell ref="N6:O6"/>
    <mergeCell ref="E32:H3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15</xdr:col>
                <xdr:colOff>209550</xdr:colOff>
                <xdr:row>0</xdr:row>
                <xdr:rowOff>95250</xdr:rowOff>
              </from>
              <to>
                <xdr:col>31</xdr:col>
                <xdr:colOff>133350</xdr:colOff>
                <xdr:row>4</xdr:row>
                <xdr:rowOff>19050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2"/>
  <sheetViews>
    <sheetView tabSelected="1" workbookViewId="0"/>
  </sheetViews>
  <sheetFormatPr defaultRowHeight="15" x14ac:dyDescent="0.25"/>
  <cols>
    <col min="2" max="2" width="12" bestFit="1" customWidth="1"/>
    <col min="4" max="4" width="13.85546875" customWidth="1"/>
    <col min="9" max="9" width="12.7109375" bestFit="1" customWidth="1"/>
    <col min="11" max="11" width="9.28515625" bestFit="1" customWidth="1"/>
    <col min="12" max="12" width="12.7109375" bestFit="1" customWidth="1"/>
    <col min="13" max="13" width="9.28515625" bestFit="1" customWidth="1"/>
    <col min="14" max="14" width="12.7109375" bestFit="1" customWidth="1"/>
  </cols>
  <sheetData>
    <row r="1" spans="1:14" x14ac:dyDescent="0.25">
      <c r="A1" s="13" t="s">
        <v>34</v>
      </c>
      <c r="B1" s="13"/>
    </row>
    <row r="2" spans="1:14" x14ac:dyDescent="0.25">
      <c r="A2" s="20" t="s">
        <v>2</v>
      </c>
      <c r="B2" s="20">
        <v>0</v>
      </c>
      <c r="D2" s="14"/>
      <c r="E2" s="14" t="s">
        <v>8</v>
      </c>
      <c r="F2" s="14" t="s">
        <v>9</v>
      </c>
    </row>
    <row r="3" spans="1:14" x14ac:dyDescent="0.25">
      <c r="A3" s="20" t="s">
        <v>4</v>
      </c>
      <c r="B3" s="20">
        <v>1</v>
      </c>
      <c r="D3" s="14" t="s">
        <v>13</v>
      </c>
      <c r="E3" s="14">
        <v>0.5</v>
      </c>
      <c r="F3" s="14">
        <v>0.5</v>
      </c>
    </row>
    <row r="4" spans="1:14" x14ac:dyDescent="0.25">
      <c r="A4" s="20" t="s">
        <v>6</v>
      </c>
      <c r="B4" s="13">
        <v>0.42748000000000003</v>
      </c>
      <c r="D4" s="14" t="s">
        <v>16</v>
      </c>
      <c r="E4" s="14">
        <v>0.85</v>
      </c>
      <c r="F4" s="14">
        <v>0.85</v>
      </c>
    </row>
    <row r="5" spans="1:14" x14ac:dyDescent="0.25">
      <c r="A5" s="20" t="s">
        <v>7</v>
      </c>
      <c r="B5" s="13">
        <v>8.6639999999999995E-2</v>
      </c>
      <c r="D5" s="14" t="s">
        <v>17</v>
      </c>
      <c r="E5" s="14">
        <v>24.45</v>
      </c>
      <c r="F5" s="14">
        <v>23</v>
      </c>
    </row>
    <row r="6" spans="1:14" x14ac:dyDescent="0.25">
      <c r="D6" s="14" t="s">
        <v>18</v>
      </c>
      <c r="E6" s="14">
        <v>477.78500000000003</v>
      </c>
      <c r="F6" s="14">
        <v>161.84</v>
      </c>
      <c r="K6" t="s">
        <v>14</v>
      </c>
      <c r="L6" t="s">
        <v>48</v>
      </c>
    </row>
    <row r="7" spans="1:14" x14ac:dyDescent="0.25">
      <c r="K7">
        <v>9.9999999999999995E-7</v>
      </c>
      <c r="L7">
        <f>K7^3+POWER(K7,2)*((0+1-1)*$C$14-(8.314*$F$6*POWER(10,-5)/23))+K7*(-1*POWER($C$14,2)-(8.314*$F$6*POWER(10,-5)/23)*$C$14+($C$13*$B$16*POWER(10,-5)/23))-(0+0+($C$13*$B$16*$C$14*POWER(10,-5)/23))</f>
        <v>-3.1672368422070603E-12</v>
      </c>
      <c r="M7" s="5">
        <v>4.6E-5</v>
      </c>
      <c r="N7" s="5">
        <f t="shared" ref="L7:N13" si="0">M7^3+POWER(M7,2)*((0+1-1)*$C$14-(8.314*$F$6*POWER(10,-5)/23))+M7*(-1*POWER($C$14,2)-(8.314*$F$6*POWER(10,-5)/23)*$C$14+($C$13*$B$16*POWER(10,-5)/23))-(0+0+($C$13*$B$16*$C$14*POWER(10,-5)/23))</f>
        <v>-2.1546179349597437E-13</v>
      </c>
    </row>
    <row r="8" spans="1:14" x14ac:dyDescent="0.25">
      <c r="A8" t="s">
        <v>9</v>
      </c>
      <c r="B8">
        <v>0.49729342999999998</v>
      </c>
      <c r="K8">
        <v>1.0000000000000001E-5</v>
      </c>
      <c r="L8">
        <f>K8^3+POWER(K8,2)*((0+1-1)*$C$14-(8.314*$F$6*POWER(10,-5)/23))+K8*(-1*POWER($C$14,2)-(8.314*$F$6*POWER(10,-5)/23)*$C$14+($C$13*$B$16*POWER(10,-5)/23))-(0+0+($C$13*$B$16*$C$14*POWER(10,-5)/23))</f>
        <v>-2.4058045132300603E-12</v>
      </c>
      <c r="M8" s="5">
        <v>4.6999999999999997E-5</v>
      </c>
      <c r="N8" s="5">
        <f t="shared" si="0"/>
        <v>-1.7245354761350615E-13</v>
      </c>
    </row>
    <row r="9" spans="1:14" x14ac:dyDescent="0.25">
      <c r="K9">
        <v>1.9000000000000001E-5</v>
      </c>
      <c r="L9">
        <f t="shared" si="0"/>
        <v>-1.7342848438704518E-12</v>
      </c>
      <c r="M9" s="5">
        <v>4.8000000000000001E-5</v>
      </c>
      <c r="N9" s="5">
        <f t="shared" ref="N9" si="1">M9^3+POWER(M9,2)*((0+1-1)*$C$14-(8.314*$F$6*POWER(10,-5)/23))+M9*(-1*POWER($C$14,2)-(8.314*$F$6*POWER(10,-5)/23)*$C$14+($C$13*$B$16*POWER(10,-5)/23))-(0+0+($C$13*$B$16*$C$14*POWER(10,-5)/23))</f>
        <v>-1.3033333456581934E-13</v>
      </c>
    </row>
    <row r="10" spans="1:14" x14ac:dyDescent="0.25">
      <c r="B10" t="s">
        <v>19</v>
      </c>
      <c r="C10" t="s">
        <v>20</v>
      </c>
      <c r="D10" t="s">
        <v>21</v>
      </c>
      <c r="E10" s="19" t="s">
        <v>22</v>
      </c>
      <c r="K10">
        <v>2.8E-5</v>
      </c>
      <c r="L10">
        <f t="shared" si="0"/>
        <v>-1.1483038341282346E-12</v>
      </c>
      <c r="M10" s="5">
        <v>4.8999999999999998E-5</v>
      </c>
      <c r="N10" s="5">
        <f t="shared" ref="N10" si="2">M10^3+POWER(M10,2)*((0+1-1)*$C$14-(8.314*$F$6*POWER(10,-5)/23))+M10*(-1*POWER($C$14,2)-(8.314*$F$6*POWER(10,-5)/23)*$C$14+($C$13*$B$16*POWER(10,-5)/23))-(0+0+($C$13*$B$16*$C$14*POWER(10,-5)/23))</f>
        <v>-8.9095154352916119E-14</v>
      </c>
    </row>
    <row r="11" spans="1:14" x14ac:dyDescent="0.25">
      <c r="K11">
        <v>3.6999999999999998E-5</v>
      </c>
      <c r="L11">
        <f t="shared" si="0"/>
        <v>-6.4348748400340888E-13</v>
      </c>
      <c r="M11" s="5">
        <v>5.0000000000000002E-5</v>
      </c>
      <c r="N11" s="5">
        <f t="shared" ref="N11" si="3">M11^3+POWER(M11,2)*((0+1-1)*$C$14-(8.314*$F$6*POWER(10,-5)/23))+M11*(-1*POWER($C$14,2)-(8.314*$F$6*POWER(10,-5)/23)*$C$14+($C$13*$B$16*POWER(10,-5)/23))-(0+0+($C$13*$B$16*$C$14*POWER(10,-5)/23))</f>
        <v>-4.8733006974795458E-14</v>
      </c>
    </row>
    <row r="12" spans="1:14" x14ac:dyDescent="0.25">
      <c r="A12" t="s">
        <v>24</v>
      </c>
      <c r="B12">
        <v>46</v>
      </c>
      <c r="C12">
        <v>190.4</v>
      </c>
      <c r="D12">
        <v>99.2</v>
      </c>
      <c r="E12">
        <v>1.0999999999999999E-2</v>
      </c>
      <c r="K12" s="16">
        <v>4.6E-5</v>
      </c>
      <c r="L12" s="16">
        <f t="shared" si="0"/>
        <v>-2.1546179349597437E-13</v>
      </c>
      <c r="M12" s="17">
        <v>5.1E-5</v>
      </c>
      <c r="N12" s="17">
        <f t="shared" ref="N12" si="4">M12^3+POWER(M12,2)*((0+1-1)*$C$14-(8.314*$F$6*POWER(10,-5)/23))+M12*(-1*POWER($C$14,2)-(8.314*$F$6*POWER(10,-5)/23)*$C$14+($C$13*$B$16*POWER(10,-5)/23))-(0+0+($C$13*$B$16*$C$14*POWER(10,-5)/23))</f>
        <v>-9.2408924314579275E-15</v>
      </c>
    </row>
    <row r="13" spans="1:14" x14ac:dyDescent="0.25">
      <c r="A13" t="s">
        <v>25</v>
      </c>
      <c r="C13">
        <v>0.23286911757053269</v>
      </c>
      <c r="K13" s="16">
        <v>5.5000000000000002E-5</v>
      </c>
      <c r="L13" s="16">
        <f t="shared" si="0"/>
        <v>1.4014723739406876E-13</v>
      </c>
      <c r="M13" s="5">
        <v>5.1999999999999997E-5</v>
      </c>
      <c r="N13" s="5">
        <f t="shared" ref="N13" si="5">M13^3+POWER(M13,2)*((0+1-1)*$C$14-(8.314*$F$6*POWER(10,-5)/23))+M13*(-1*POWER($C$14,2)-(8.314*$F$6*POWER(10,-5)/23)*$C$14+($C$13*$B$16*POWER(10,-5)/23))-(0+0+($C$13*$B$16*$C$14*POWER(10,-5)/23))</f>
        <v>2.938718927709832E-14</v>
      </c>
    </row>
    <row r="14" spans="1:14" x14ac:dyDescent="0.25">
      <c r="A14" t="s">
        <v>26</v>
      </c>
      <c r="C14">
        <v>2.9815189648695651E-5</v>
      </c>
      <c r="K14">
        <v>6.3999999999999997E-5</v>
      </c>
      <c r="L14">
        <f>K14^3+POWER(K14,2)*((0+1-1)*$C$14-(8.314*$F$6*POWER(10,-5)/23))+K14*(-1*POWER($C$14,2)-(8.314*$F$6*POWER(10,-5)/23)*$C$14+($C$13*$B$16*POWER(10,-5)/23))-(0+0+($C$13*$B$16*$C$14*POWER(10,-5)/23))</f>
        <v>4.2771360866672071E-13</v>
      </c>
      <c r="M14" s="5">
        <v>5.3000000000000001E-5</v>
      </c>
      <c r="N14" s="5">
        <f t="shared" ref="N14" si="6">M14^3+POWER(M14,2)*((0+1-1)*$C$14-(8.314*$F$6*POWER(10,-5)/23))+M14*(-1*POWER($C$14,2)-(8.314*$F$6*POWER(10,-5)/23)*$C$14+($C$13*$B$16*POWER(10,-5)/23))-(0+0+($C$13*$B$16*$C$14*POWER(10,-5)/23))</f>
        <v>6.7157238150871093E-14</v>
      </c>
    </row>
    <row r="15" spans="1:14" x14ac:dyDescent="0.25">
      <c r="K15">
        <v>7.2999999999999999E-5</v>
      </c>
      <c r="L15">
        <f>K15^3+POWER(K15,2)*((0+1-1)*$C$14-(8.314*$F$6*POWER(10,-5)/23))+K15*(-1*POWER($C$14,2)-(8.314*$F$6*POWER(10,-5)/23)*$C$14+($C$13*$B$16*POWER(10,-5)/23))-(0+0+($C$13*$B$16*$C$14*POWER(10,-5)/23))</f>
        <v>6.5161132032198127E-13</v>
      </c>
      <c r="M15" s="5">
        <v>5.3999999999999998E-5</v>
      </c>
      <c r="N15" s="5">
        <f t="shared" ref="N15" si="7">M15^3+POWER(M15,2)*((0+1-1)*$C$14-(8.314*$F$6*POWER(10,-5)/23))+M15*(-1*POWER($C$14,2)-(8.314*$F$6*POWER(10,-5)/23)*$C$14+($C$13*$B$16*POWER(10,-5)/23))-(0+0+($C$13*$B$16*$C$14*POWER(10,-5)/23))</f>
        <v>1.0407525418986062E-13</v>
      </c>
    </row>
    <row r="16" spans="1:14" x14ac:dyDescent="0.25">
      <c r="A16" t="s">
        <v>27</v>
      </c>
      <c r="B16">
        <v>1.0791294185033216</v>
      </c>
      <c r="K16">
        <v>8.2000000000000001E-5</v>
      </c>
      <c r="L16">
        <f t="shared" ref="L16:L19" si="8">K16^3+POWER(K16,2)*((0+1-1)*$C$14-(8.314*$F$6*POWER(10,-5)/23))+K16*(-1*POWER($C$14,2)-(8.314*$F$6*POWER(10,-5)/23)*$C$14+($C$13*$B$16*POWER(10,-5)/23))-(0+0+($C$13*$B$16*$C$14*POWER(10,-5)/23))</f>
        <v>8.1621437235985104E-13</v>
      </c>
      <c r="M16" s="5">
        <v>5.5000000000000002E-5</v>
      </c>
      <c r="N16" s="5">
        <f t="shared" ref="N16" si="9">M16^3+POWER(M16,2)*((0+1-1)*$C$14-(8.314*$F$6*POWER(10,-5)/23))+M16*(-1*POWER($C$14,2)-(8.314*$F$6*POWER(10,-5)/23)*$C$14+($C$13*$B$16*POWER(10,-5)/23))-(0+0+($C$13*$B$16*$C$14*POWER(10,-5)/23))</f>
        <v>1.4014723739406876E-13</v>
      </c>
    </row>
    <row r="17" spans="1:14" x14ac:dyDescent="0.25">
      <c r="K17">
        <v>9.1000000000000003E-5</v>
      </c>
      <c r="L17">
        <f t="shared" si="8"/>
        <v>9.2589676478032901E-13</v>
      </c>
    </row>
    <row r="18" spans="1:14" x14ac:dyDescent="0.25">
      <c r="K18">
        <v>1E-4</v>
      </c>
      <c r="L18">
        <f t="shared" si="8"/>
        <v>9.850324975834158E-13</v>
      </c>
    </row>
    <row r="19" spans="1:14" x14ac:dyDescent="0.25">
      <c r="K19">
        <v>1.0900000000000001E-4</v>
      </c>
      <c r="L19">
        <f t="shared" si="8"/>
        <v>9.9799557076911118E-13</v>
      </c>
    </row>
    <row r="20" spans="1:14" x14ac:dyDescent="0.25">
      <c r="K20">
        <v>1.18E-4</v>
      </c>
      <c r="L20">
        <f>K20^3+POWER(K20,2)*((0+1-1)*$C$14-(8.314*$F$6*POWER(10,-5)/23))+K20*(-1*POWER($C$14,2)-(8.314*$F$6*POWER(10,-5)/23)*$C$14+($C$13*$B$16*POWER(10,-5)/23))-(0+0+($C$13*$B$16*$C$14*POWER(10,-5)/23))</f>
        <v>9.6915998433741576E-13</v>
      </c>
    </row>
    <row r="21" spans="1:14" x14ac:dyDescent="0.25">
      <c r="K21">
        <v>1.27E-4</v>
      </c>
      <c r="L21">
        <f>K21^3+POWER(K21,2)*((0+1-1)*$C$14-(8.314*$F$6*POWER(10,-5)/23))+K21*(-1*POWER($C$14,2)-(8.314*$F$6*POWER(10,-5)/23)*$C$14+($C$13*$B$16*POWER(10,-5)/23))-(0+0+($C$13*$B$16*$C$14*POWER(10,-5)/23))</f>
        <v>9.0289973828832935E-13</v>
      </c>
    </row>
    <row r="22" spans="1:14" x14ac:dyDescent="0.25">
      <c r="K22">
        <v>1.36E-4</v>
      </c>
      <c r="L22">
        <f t="shared" ref="L22:N26" si="10">K22^3+POWER(K22,2)*((0+1-1)*$C$14-(8.314*$F$6*POWER(10,-5)/23))+K22*(-1*POWER($C$14,2)-(8.314*$F$6*POWER(10,-5)/23)*$C$14+($C$13*$B$16*POWER(10,-5)/23))-(0+0+($C$13*$B$16*$C$14*POWER(10,-5)/23))</f>
        <v>8.0358883262185011E-13</v>
      </c>
    </row>
    <row r="23" spans="1:14" x14ac:dyDescent="0.25">
      <c r="K23">
        <v>1.45E-4</v>
      </c>
      <c r="L23">
        <f t="shared" si="10"/>
        <v>6.7560126733797866E-13</v>
      </c>
    </row>
    <row r="24" spans="1:14" x14ac:dyDescent="0.25">
      <c r="K24">
        <v>1.54E-4</v>
      </c>
      <c r="L24">
        <f t="shared" si="10"/>
        <v>5.2331104243671801E-13</v>
      </c>
    </row>
    <row r="25" spans="1:14" x14ac:dyDescent="0.25">
      <c r="K25">
        <v>1.63E-4</v>
      </c>
      <c r="L25">
        <f t="shared" si="10"/>
        <v>3.5109215791806636E-13</v>
      </c>
    </row>
    <row r="26" spans="1:14" x14ac:dyDescent="0.25">
      <c r="A26" t="s">
        <v>35</v>
      </c>
      <c r="K26" s="6">
        <v>1.7200000000000001E-4</v>
      </c>
      <c r="L26" s="6">
        <f t="shared" si="10"/>
        <v>1.6331861378202025E-13</v>
      </c>
      <c r="M26" s="5">
        <v>1.7200000000000001E-4</v>
      </c>
      <c r="N26" s="5">
        <f t="shared" si="10"/>
        <v>1.6331861378202025E-13</v>
      </c>
    </row>
    <row r="27" spans="1:14" x14ac:dyDescent="0.25">
      <c r="A27" t="s">
        <v>36</v>
      </c>
      <c r="D27" t="s">
        <v>37</v>
      </c>
      <c r="K27" s="6">
        <v>1.8100000000000001E-4</v>
      </c>
      <c r="L27" s="6">
        <f>K27^3+POWER(K27,2)*((0+1-1)*$C$14-(8.314*$F$6*POWER(10,-5)/23))+K27*(-1*POWER($C$14,2)-(8.314*$F$6*POWER(10,-5)/23)*$C$14+($C$13*$B$16*POWER(10,-5)/23))-(0+0+($C$13*$B$16*$C$14*POWER(10,-5)/23))</f>
        <v>-3.5635589971412424E-14</v>
      </c>
      <c r="M27" s="5">
        <v>1.73E-4</v>
      </c>
      <c r="N27" s="5">
        <f>M27^3+POWER(M27,2)*((0+1-1)*$C$14-(8.314*$F$6*POWER(10,-5)/23))+M27*(-1*POWER($C$14,2)-(8.314*$F$6*POWER(10,-5)/23)*$C$14+($C$13*$B$16*POWER(10,-5)/23))-(0+0+($C$13*$B$16*$C$14*POWER(10,-5)/23))</f>
        <v>1.4168472248188103E-13</v>
      </c>
    </row>
    <row r="28" spans="1:14" x14ac:dyDescent="0.25">
      <c r="A28" t="s">
        <v>30</v>
      </c>
      <c r="B28" s="7">
        <v>5.1E-5</v>
      </c>
      <c r="D28">
        <f>B28/0.0000992</f>
        <v>0.51411290322580649</v>
      </c>
      <c r="K28">
        <v>1.9000000000000001E-4</v>
      </c>
      <c r="L28">
        <f>K28^3+POWER(K28,2)*((0+1-1)*$C$14-(8.314*$F$6*POWER(10,-5)/23))+K28*(-1*POWER($C$14,2)-(8.314*$F$6*POWER(10,-5)/23)*$C$14+($C$13*$B$16*POWER(10,-5)/23))-(0+0+($C$13*$B$16*$C$14*POWER(10,-5)/23))</f>
        <v>-2.4139645334224319E-13</v>
      </c>
      <c r="M28" s="5">
        <v>1.74E-4</v>
      </c>
      <c r="N28" s="5">
        <f t="shared" ref="N28:N29" si="11">M28^3+POWER(M28,2)*((0+1-1)*$C$14-(8.314*$F$6*POWER(10,-5)/23))+M28*(-1*POWER($C$14,2)-(8.314*$F$6*POWER(10,-5)/23)*$C$14+($C$13*$B$16*POWER(10,-5)/23))-(0+0+($C$13*$B$16*$C$14*POWER(10,-5)/23))</f>
        <v>1.1991879834695898E-13</v>
      </c>
    </row>
    <row r="29" spans="1:14" x14ac:dyDescent="0.25">
      <c r="A29" t="s">
        <v>31</v>
      </c>
      <c r="B29" s="2">
        <v>1.7899999999999999E-4</v>
      </c>
      <c r="D29">
        <f t="shared" ref="D29:D30" si="12">B29/0.0000992</f>
        <v>1.8044354838709675</v>
      </c>
      <c r="K29">
        <v>1.9900000000000001E-4</v>
      </c>
      <c r="L29">
        <f t="shared" ref="L29:L30" si="13">K29^3+POWER(K29,2)*((0+1-1)*$C$14-(8.314*$F$6*POWER(10,-5)/23))+K29*(-1*POWER($C$14,2)-(8.314*$F$6*POWER(10,-5)/23)*$C$14+($C$13*$B$16*POWER(10,-5)/23))-(0+0+($C$13*$B$16*$C$14*POWER(10,-5)/23))</f>
        <v>-4.4958997633045771E-13</v>
      </c>
      <c r="M29" s="5">
        <v>1.75E-4</v>
      </c>
      <c r="N29" s="5">
        <f t="shared" si="11"/>
        <v>9.8026841377254358E-14</v>
      </c>
    </row>
    <row r="30" spans="1:14" x14ac:dyDescent="0.25">
      <c r="A30" t="s">
        <v>32</v>
      </c>
      <c r="B30" s="2">
        <v>3.5399999999999999E-4</v>
      </c>
      <c r="D30">
        <f t="shared" si="12"/>
        <v>3.568548387096774</v>
      </c>
      <c r="K30">
        <v>2.0799999999999999E-4</v>
      </c>
      <c r="L30">
        <f t="shared" si="13"/>
        <v>-6.5584215893606426E-13</v>
      </c>
      <c r="M30" s="5">
        <v>1.76E-4</v>
      </c>
      <c r="N30" s="5">
        <f t="shared" ref="N30:N31" si="14">M30^3+POWER(M30,2)*((0+1-1)*$C$14-(8.314*$F$6*POWER(10,-5)/23))+M30*(-1*POWER($C$14,2)-(8.314*$F$6*POWER(10,-5)/23)*$C$14+($C$13*$B$16*POWER(10,-5)/23))-(0+0+($C$13*$B$16*$C$14*POWER(10,-5)/23))</f>
        <v>7.6014851572767379E-14</v>
      </c>
    </row>
    <row r="31" spans="1:14" x14ac:dyDescent="0.25">
      <c r="K31">
        <v>2.1699999999999999E-4</v>
      </c>
      <c r="L31">
        <f>K31^3+POWER(K31,2)*((0+1-1)*$C$14-(8.314*$F$6*POWER(10,-5)/23))+K31*(-1*POWER($C$14,2)-(8.314*$F$6*POWER(10,-5)/23)*$C$14+($C$13*$B$16*POWER(10,-5)/23))-(0+0+($C$13*$B$16*$C$14*POWER(10,-5)/23))</f>
        <v>-8.5577900115906466E-13</v>
      </c>
      <c r="M31" s="5">
        <v>1.7699999999999999E-4</v>
      </c>
      <c r="N31" s="5">
        <f t="shared" si="14"/>
        <v>5.3888828933498282E-14</v>
      </c>
    </row>
    <row r="32" spans="1:14" x14ac:dyDescent="0.25">
      <c r="K32">
        <v>2.2599999999999999E-4</v>
      </c>
      <c r="L32">
        <f>K32^3+POWER(K32,2)*((0+1-1)*$C$14-(8.314*$F$6*POWER(10,-5)/23))+K32*(-1*POWER($C$14,2)-(8.314*$F$6*POWER(10,-5)/23)*$C$14+($C$13*$B$16*POWER(10,-5)/23))-(0+0+($C$13*$B$16*$C$14*POWER(10,-5)/23))</f>
        <v>-1.0450265029994575E-12</v>
      </c>
      <c r="M32" s="5">
        <v>1.7799999999999999E-4</v>
      </c>
      <c r="N32" s="5">
        <f t="shared" ref="N32" si="15">M32^3+POWER(M32,2)*((0+1-1)*$C$14-(8.314*$F$6*POWER(10,-5)/23))+M32*(-1*POWER($C$14,2)-(8.314*$F$6*POWER(10,-5)/23)*$C$14+($C$13*$B$16*POWER(10,-5)/23))-(0+0+($C$13*$B$16*$C$14*POWER(10,-5)/23))</f>
        <v>3.165477345944245E-14</v>
      </c>
    </row>
    <row r="33" spans="11:14" x14ac:dyDescent="0.25">
      <c r="K33">
        <v>2.3499999999999999E-4</v>
      </c>
      <c r="L33">
        <f t="shared" ref="L33:L34" si="16">K33^3+POWER(K33,2)*((0+1-1)*$C$14-(8.314*$F$6*POWER(10,-5)/23))+K33*(-1*POWER($C$14,2)-(8.314*$F$6*POWER(10,-5)/23)*$C$14+($C$13*$B$16*POWER(10,-5)/23))-(0+0+($C$13*$B$16*$C$14*POWER(10,-5)/23))</f>
        <v>-1.2192106644572446E-12</v>
      </c>
      <c r="M33" s="2">
        <v>1.7899999999999999E-4</v>
      </c>
      <c r="N33" s="2">
        <f t="shared" ref="N33" si="17">M33^3+POWER(M33,2)*((0+1-1)*$C$14-(8.314*$F$6*POWER(10,-5)/23))+M33*(-1*POWER($C$14,2)-(8.314*$F$6*POWER(10,-5)/23)*$C$14+($C$13*$B$16*POWER(10,-5)/23))-(0+0+($C$13*$B$16*$C$14*POWER(10,-5)/23))</f>
        <v>9.318685150608196E-15</v>
      </c>
    </row>
    <row r="34" spans="11:14" x14ac:dyDescent="0.25">
      <c r="K34">
        <v>2.4399999999999999E-4</v>
      </c>
      <c r="L34">
        <f t="shared" si="16"/>
        <v>-1.3739574855324149E-12</v>
      </c>
      <c r="M34" s="5">
        <v>1.8000000000000001E-4</v>
      </c>
      <c r="N34" s="5">
        <f>M34^3+POWER(M34,2)*((0+1-1)*$C$14-(8.314*$F$6*POWER(10,-5)/23))+M34*(-1*POWER($C$14,2)-(8.314*$F$6*POWER(10,-5)/23)*$C$14+($C$13*$B$16*POWER(10,-5)/23))-(0+0+($C$13*$B$16*$C$14*POWER(10,-5)/23))</f>
        <v>-1.3113435993012327E-14</v>
      </c>
    </row>
    <row r="35" spans="11:14" x14ac:dyDescent="0.25">
      <c r="K35">
        <v>2.5300000000000002E-4</v>
      </c>
      <c r="L35">
        <f>K35^3+POWER(K35,2)*((0+1-1)*$C$14-(8.314*$F$6*POWER(10,-5)/23))+K35*(-1*POWER($C$14,2)-(8.314*$F$6*POWER(10,-5)/23)*$C$14+($C$13*$B$16*POWER(10,-5)/23))-(0+0+($C$13*$B$16*$C$14*POWER(10,-5)/23))</f>
        <v>-1.5048929662249863E-12</v>
      </c>
      <c r="M35" s="5">
        <v>1.8100000000000001E-4</v>
      </c>
      <c r="N35" s="5">
        <f t="shared" ref="N35:N36" si="18">M35^3+POWER(M35,2)*((0+1-1)*$C$14-(8.314*$F$6*POWER(10,-5)/23))+M35*(-1*POWER($C$14,2)-(8.314*$F$6*POWER(10,-5)/23)*$C$14+($C$13*$B$16*POWER(10,-5)/23))-(0+0+($C$13*$B$16*$C$14*POWER(10,-5)/23))</f>
        <v>-3.5635589971412424E-14</v>
      </c>
    </row>
    <row r="36" spans="11:14" x14ac:dyDescent="0.25">
      <c r="K36">
        <v>2.6200000000000003E-4</v>
      </c>
      <c r="L36">
        <f>K36^3+POWER(K36,2)*((0+1-1)*$C$14-(8.314*$F$6*POWER(10,-5)/23))+K36*(-1*POWER($C$14,2)-(8.314*$F$6*POWER(10,-5)/23)*$C$14+($C$13*$B$16*POWER(10,-5)/23))-(0+0+($C$13*$B$16*$C$14*POWER(10,-5)/23))</f>
        <v>-1.6076431065349381E-12</v>
      </c>
      <c r="M36" s="5">
        <v>1.8200000000000001E-4</v>
      </c>
      <c r="N36" s="5">
        <f t="shared" si="18"/>
        <v>-5.824177678459671E-14</v>
      </c>
    </row>
    <row r="37" spans="11:14" x14ac:dyDescent="0.25">
      <c r="K37">
        <v>2.7099999999999997E-4</v>
      </c>
      <c r="L37">
        <f t="shared" ref="L37" si="19">K37^3+POWER(K37,2)*((0+1-1)*$C$14-(8.314*$F$6*POWER(10,-5)/23))+K37*(-1*POWER($C$14,2)-(8.314*$F$6*POWER(10,-5)/23)*$C$14+($C$13*$B$16*POWER(10,-5)/23))-(0+0+($C$13*$B$16*$C$14*POWER(10,-5)/23))</f>
        <v>-1.6778339064622849E-12</v>
      </c>
    </row>
    <row r="38" spans="11:14" x14ac:dyDescent="0.25">
      <c r="K38">
        <v>2.7999999999999998E-4</v>
      </c>
      <c r="L38">
        <f>K38^3+POWER(K38,2)*((0+1-1)*$C$14-(8.314*$F$6*POWER(10,-5)/23))+K38*(-1*POWER($C$14,2)-(8.314*$F$6*POWER(10,-5)/23)*$C$14+($C$13*$B$16*POWER(10,-5)/23))-(0+0+($C$13*$B$16*$C$14*POWER(10,-5)/23))</f>
        <v>-1.7110913660070254E-12</v>
      </c>
    </row>
    <row r="39" spans="11:14" x14ac:dyDescent="0.25">
      <c r="K39">
        <v>2.8899999999999998E-4</v>
      </c>
      <c r="L39">
        <f>K39^3+POWER(K39,2)*((0+1-1)*$C$14-(8.314*$F$6*POWER(10,-5)/23))+K39*(-1*POWER($C$14,2)-(8.314*$F$6*POWER(10,-5)/23)*$C$14+($C$13*$B$16*POWER(10,-5)/23))-(0+0+($C$13*$B$16*$C$14*POWER(10,-5)/23))</f>
        <v>-1.7030414851691549E-12</v>
      </c>
    </row>
    <row r="40" spans="11:14" x14ac:dyDescent="0.25">
      <c r="K40">
        <v>2.9799999999999998E-4</v>
      </c>
      <c r="L40">
        <f t="shared" ref="L40:L43" si="20">K40^3+POWER(K40,2)*((0+1-1)*$C$14-(8.314*$F$6*POWER(10,-5)/23))+K40*(-1*POWER($C$14,2)-(8.314*$F$6*POWER(10,-5)/23)*$C$14+($C$13*$B$16*POWER(10,-5)/23))-(0+0+($C$13*$B$16*$C$14*POWER(10,-5)/23))</f>
        <v>-1.6493102639486753E-12</v>
      </c>
    </row>
    <row r="41" spans="11:14" x14ac:dyDescent="0.25">
      <c r="K41">
        <v>3.0699999999999998E-4</v>
      </c>
      <c r="L41">
        <f t="shared" si="20"/>
        <v>-1.5455237023455948E-12</v>
      </c>
    </row>
    <row r="42" spans="11:14" x14ac:dyDescent="0.25">
      <c r="K42">
        <v>3.1599999999999998E-4</v>
      </c>
      <c r="L42">
        <f t="shared" si="20"/>
        <v>-1.3873078003598926E-12</v>
      </c>
      <c r="M42" s="5">
        <v>3.5199999999999999E-4</v>
      </c>
      <c r="N42" s="5">
        <f t="shared" ref="N42:N51" si="21">M42^3+POWER(M42,2)*((0+1-1)*$C$14-(8.314*$F$6*POWER(10,-5)/23))+M42*(-1*POWER($C$14,2)-(8.314*$F$6*POWER(10,-5)/23)*$C$14+($C$13*$B$16*POWER(10,-5)/23))-(0+0+($C$13*$B$16*$C$14*POWER(10,-5)/23))</f>
        <v>-1.2267078859102333E-13</v>
      </c>
    </row>
    <row r="43" spans="11:14" x14ac:dyDescent="0.25">
      <c r="K43">
        <v>3.2499999999999999E-4</v>
      </c>
      <c r="L43">
        <f t="shared" si="20"/>
        <v>-1.17028855799159E-12</v>
      </c>
      <c r="M43" s="5">
        <v>3.5300000000000002E-4</v>
      </c>
      <c r="N43" s="5">
        <f t="shared" si="21"/>
        <v>-7.1410590152029832E-14</v>
      </c>
    </row>
    <row r="44" spans="11:14" x14ac:dyDescent="0.25">
      <c r="K44">
        <v>3.3399999999999999E-4</v>
      </c>
      <c r="L44">
        <f>K44^3+POWER(K44,2)*((0+1-1)*$C$14-(8.314*$F$6*POWER(10,-5)/23))+K44*(-1*POWER($C$14,2)-(8.314*$F$6*POWER(10,-5)/23)*$C$14+($C$13*$B$16*POWER(10,-5)/23))-(0+0+($C$13*$B$16*$C$14*POWER(10,-5)/23))</f>
        <v>-8.9009197524068232E-13</v>
      </c>
      <c r="M44" s="2">
        <v>3.5399999999999999E-4</v>
      </c>
      <c r="N44" s="2">
        <f t="shared" si="21"/>
        <v>-1.9202424547824167E-14</v>
      </c>
    </row>
    <row r="45" spans="11:14" x14ac:dyDescent="0.25">
      <c r="K45">
        <v>3.4299999999999999E-4</v>
      </c>
      <c r="L45">
        <f>K45^3+POWER(K45,2)*((0+1-1)*$C$14-(8.314*$F$6*POWER(10,-5)/23))+K45*(-1*POWER($C$14,2)-(8.314*$F$6*POWER(10,-5)/23)*$C$14+($C$13*$B$16*POWER(10,-5)/23))-(0+0+($C$13*$B$16*$C$14*POWER(10,-5)/23))</f>
        <v>-5.4234405210716163E-13</v>
      </c>
      <c r="M45" s="5">
        <v>3.5500000000000001E-4</v>
      </c>
      <c r="N45" s="5">
        <f t="shared" si="21"/>
        <v>3.3959708221590666E-14</v>
      </c>
    </row>
    <row r="46" spans="11:14" x14ac:dyDescent="0.25">
      <c r="K46" s="6">
        <v>3.5199999999999999E-4</v>
      </c>
      <c r="L46" s="6">
        <f t="shared" ref="L46:L47" si="22">K46^3+POWER(K46,2)*((0+1-1)*$C$14-(8.314*$F$6*POWER(10,-5)/23))+K46*(-1*POWER($C$14,2)-(8.314*$F$6*POWER(10,-5)/23)*$C$14+($C$13*$B$16*POWER(10,-5)/23))-(0+0+($C$13*$B$16*$C$14*POWER(10,-5)/23))</f>
        <v>-1.2267078859102333E-13</v>
      </c>
      <c r="M46" s="5">
        <v>3.5599999999999998E-4</v>
      </c>
      <c r="N46" s="5">
        <f t="shared" si="21"/>
        <v>8.8081808156231054E-14</v>
      </c>
    </row>
    <row r="47" spans="11:14" x14ac:dyDescent="0.25">
      <c r="K47" s="6">
        <v>3.6099999999999999E-4</v>
      </c>
      <c r="L47" s="6">
        <f t="shared" si="22"/>
        <v>3.7330181530771138E-13</v>
      </c>
      <c r="M47" s="5">
        <v>3.57E-4</v>
      </c>
      <c r="N47" s="5">
        <f t="shared" si="21"/>
        <v>1.4316987525610046E-13</v>
      </c>
    </row>
    <row r="48" spans="11:14" x14ac:dyDescent="0.25">
      <c r="K48">
        <v>3.6999999999999999E-4</v>
      </c>
      <c r="L48">
        <f>K48^3+POWER(K48,2)*((0+1-1)*$C$14-(8.314*$F$6*POWER(10,-5)/23))+K48*(-1*POWER($C$14,2)-(8.314*$F$6*POWER(10,-5)/23)*$C$14+($C$13*$B$16*POWER(10,-5)/23))-(0+0+($C$13*$B$16*$C$14*POWER(10,-5)/23))</f>
        <v>9.4994775958905361E-13</v>
      </c>
      <c r="M48" s="5">
        <v>3.5799999999999997E-4</v>
      </c>
      <c r="N48" s="5">
        <f t="shared" si="21"/>
        <v>1.992299095211765E-13</v>
      </c>
    </row>
    <row r="49" spans="1:14" x14ac:dyDescent="0.25">
      <c r="K49">
        <v>3.79E-4</v>
      </c>
      <c r="L49">
        <f>K49^3+POWER(K49,2)*((0+1-1)*$C$14-(8.314*$F$6*POWER(10,-5)/23))+K49*(-1*POWER($C$14,2)-(8.314*$F$6*POWER(10,-5)/23)*$C$14+($C$13*$B$16*POWER(10,-5)/23))-(0+0+($C$13*$B$16*$C$14*POWER(10,-5)/23))</f>
        <v>1.6116410442530145E-12</v>
      </c>
      <c r="M49" s="5">
        <v>3.59E-4</v>
      </c>
      <c r="N49" s="5">
        <f t="shared" si="21"/>
        <v>2.5626791095146911E-13</v>
      </c>
    </row>
    <row r="50" spans="1:14" x14ac:dyDescent="0.25">
      <c r="K50">
        <v>3.88E-4</v>
      </c>
      <c r="L50">
        <f t="shared" ref="L50" si="23">K50^3+POWER(K50,2)*((0+1-1)*$C$14-(8.314*$F$6*POWER(10,-5)/23))+K50*(-1*POWER($C$14,2)-(8.314*$F$6*POWER(10,-5)/23)*$C$14+($C$13*$B$16*POWER(10,-5)/23))-(0+0+($C$13*$B$16*$C$14*POWER(10,-5)/23))</f>
        <v>2.3627556692995792E-12</v>
      </c>
      <c r="M50" s="5">
        <v>3.6000000000000002E-4</v>
      </c>
      <c r="N50" s="5">
        <f t="shared" si="21"/>
        <v>3.1428987954697527E-13</v>
      </c>
    </row>
    <row r="51" spans="1:14" x14ac:dyDescent="0.25">
      <c r="M51" s="5">
        <v>3.6099999999999999E-4</v>
      </c>
      <c r="N51" s="5">
        <f t="shared" si="21"/>
        <v>3.7330181530771138E-13</v>
      </c>
    </row>
    <row r="56" spans="1:14" x14ac:dyDescent="0.25">
      <c r="G56" s="10" t="s">
        <v>38</v>
      </c>
      <c r="H56" s="10"/>
      <c r="I56" s="10"/>
      <c r="J56" s="10"/>
    </row>
    <row r="59" spans="1:14" x14ac:dyDescent="0.25">
      <c r="B59" t="s">
        <v>8</v>
      </c>
      <c r="C59" t="s">
        <v>9</v>
      </c>
      <c r="H59" t="s">
        <v>14</v>
      </c>
      <c r="I59" t="s">
        <v>15</v>
      </c>
    </row>
    <row r="60" spans="1:14" x14ac:dyDescent="0.25">
      <c r="A60" t="s">
        <v>13</v>
      </c>
      <c r="B60">
        <v>0.5</v>
      </c>
      <c r="C60">
        <v>1.5</v>
      </c>
      <c r="H60">
        <v>9.9999999999999995E-7</v>
      </c>
      <c r="I60">
        <f>H60^3+POWER(H60,2)*((0+1-1)*$C$14-(8.314*228.48*POWER(10,-5)/69))+H60*(-1*POWER($C$14,2)-(8.314*228.48*POWER(10,-5)/69)*$C$14+($C$13*$B$16*POWER(10,-5)/69))-(0+0+($C$13*$B$16*$C$14*POWER(10,-5)/69))</f>
        <v>-1.0588119256591255E-12</v>
      </c>
    </row>
    <row r="61" spans="1:14" x14ac:dyDescent="0.25">
      <c r="A61" t="s">
        <v>16</v>
      </c>
      <c r="B61">
        <v>0.85</v>
      </c>
      <c r="C61">
        <v>1.2</v>
      </c>
      <c r="H61">
        <v>1.0000000000000001E-5</v>
      </c>
      <c r="I61">
        <f>H61^3+POWER(H61,2)*((0+1-1)*$C$14-(8.314*228.48*POWER(10,-5)/69))+H61*(-1*POWER($C$14,2)-(8.314*228.48*POWER(10,-5)/69)*$C$14+($C$13*$B$16*POWER(10,-5)/69))-(0+0+($C$13*$B$16*$C$14*POWER(10,-5)/69))</f>
        <v>-8.3916462703571196E-13</v>
      </c>
    </row>
    <row r="62" spans="1:14" x14ac:dyDescent="0.25">
      <c r="A62" t="s">
        <v>17</v>
      </c>
      <c r="B62">
        <f>B60*$B$12</f>
        <v>23</v>
      </c>
      <c r="C62">
        <f>C60*$B$12</f>
        <v>69</v>
      </c>
      <c r="H62">
        <v>1.9000000000000001E-5</v>
      </c>
      <c r="I62">
        <f t="shared" ref="G62:I92" si="24">H62^3+POWER(H62,2)*((0+1-1)*$C$14-(8.314*228.48*POWER(10,-5)/69))+H62*(-1*POWER($C$14,2)-(8.314*228.48*POWER(10,-5)/69)*$C$14+($C$13*$B$16*POWER(10,-5)/69))-(0+0+($C$13*$B$16*$C$14*POWER(10,-5)/69))</f>
        <v>-6.5925622705577667E-13</v>
      </c>
    </row>
    <row r="63" spans="1:14" x14ac:dyDescent="0.25">
      <c r="A63" t="s">
        <v>18</v>
      </c>
      <c r="B63">
        <f>B61*$C$12</f>
        <v>161.84</v>
      </c>
      <c r="C63">
        <f>C61*$C$12</f>
        <v>228.48</v>
      </c>
      <c r="H63">
        <v>2.8E-5</v>
      </c>
      <c r="I63">
        <f t="shared" si="24"/>
        <v>-5.1471272571931977E-13</v>
      </c>
    </row>
    <row r="64" spans="1:14" x14ac:dyDescent="0.25">
      <c r="H64">
        <v>3.6999999999999998E-5</v>
      </c>
      <c r="I64">
        <f t="shared" si="24"/>
        <v>-4.0116012302634095E-13</v>
      </c>
    </row>
    <row r="65" spans="1:9" x14ac:dyDescent="0.25">
      <c r="H65">
        <v>4.6E-5</v>
      </c>
      <c r="I65">
        <f t="shared" si="24"/>
        <v>-3.1422441897684042E-13</v>
      </c>
    </row>
    <row r="66" spans="1:9" x14ac:dyDescent="0.25">
      <c r="H66">
        <v>5.5000000000000002E-5</v>
      </c>
      <c r="I66">
        <f t="shared" si="24"/>
        <v>-2.4953161357081809E-13</v>
      </c>
    </row>
    <row r="67" spans="1:9" x14ac:dyDescent="0.25">
      <c r="H67">
        <v>6.3999999999999997E-5</v>
      </c>
      <c r="I67">
        <f t="shared" si="24"/>
        <v>-2.0270770680827415E-13</v>
      </c>
    </row>
    <row r="68" spans="1:9" x14ac:dyDescent="0.25">
      <c r="F68">
        <v>1.27E-4</v>
      </c>
      <c r="G68">
        <f t="shared" si="24"/>
        <v>-7.8535214878567797E-15</v>
      </c>
      <c r="H68">
        <v>7.2999999999999999E-5</v>
      </c>
      <c r="I68">
        <f t="shared" si="24"/>
        <v>-1.6937869868920861E-13</v>
      </c>
    </row>
    <row r="69" spans="1:9" x14ac:dyDescent="0.25">
      <c r="A69" t="s">
        <v>41</v>
      </c>
      <c r="F69" s="2">
        <v>1.2799999999999999E-4</v>
      </c>
      <c r="G69" s="2">
        <f t="shared" si="24"/>
        <v>-1.9639158939519018E-15</v>
      </c>
      <c r="H69">
        <v>8.2000000000000001E-5</v>
      </c>
      <c r="I69">
        <f t="shared" si="24"/>
        <v>-1.4517058921362118E-13</v>
      </c>
    </row>
    <row r="70" spans="1:9" x14ac:dyDescent="0.25">
      <c r="A70" t="s">
        <v>42</v>
      </c>
      <c r="F70">
        <v>1.2899999999999999E-4</v>
      </c>
      <c r="G70">
        <f t="shared" ref="G70" si="25">F70^3+POWER(F70,2)*((0+1-1)*$C$14-(8.314*228.48*POWER(10,-5)/69))+F70*(-1*POWER($C$14,2)-(8.314*228.48*POWER(10,-5)/69)*$C$14+($C$13*$B$16*POWER(10,-5)/69))-(0+0+($C$13*$B$16*$C$14*POWER(10,-5)/69))</f>
        <v>4.1430860129980374E-15</v>
      </c>
      <c r="H70">
        <v>9.1000000000000003E-5</v>
      </c>
      <c r="I70">
        <f t="shared" si="24"/>
        <v>-1.2570937838151164E-13</v>
      </c>
    </row>
    <row r="71" spans="1:9" ht="17.25" x14ac:dyDescent="0.25">
      <c r="A71" t="s">
        <v>14</v>
      </c>
      <c r="B71">
        <v>1.2799999999999999E-4</v>
      </c>
      <c r="C71" t="s">
        <v>47</v>
      </c>
      <c r="F71">
        <v>1.2999999999999999E-4</v>
      </c>
      <c r="G71">
        <f t="shared" ref="G71" si="26">F71^3+POWER(F71,2)*((0+1-1)*$C$14-(8.314*228.48*POWER(10,-5)/69))+F71*(-1*POWER($C$14,2)-(8.314*228.48*POWER(10,-5)/69)*$C$14+($C$13*$B$16*POWER(10,-5)/69))-(0+0+($C$13*$B$16*$C$14*POWER(10,-5)/69))</f>
        <v>1.0473484232990039E-14</v>
      </c>
      <c r="H71">
        <v>1E-4</v>
      </c>
      <c r="I71">
        <f t="shared" si="24"/>
        <v>-1.0662106619288061E-13</v>
      </c>
    </row>
    <row r="72" spans="1:9" x14ac:dyDescent="0.25">
      <c r="F72">
        <v>1.3100000000000001E-4</v>
      </c>
      <c r="G72">
        <f t="shared" ref="G72" si="27">F72^3+POWER(F72,2)*((0+1-1)*$C$14-(8.314*228.48*POWER(10,-5)/69))+F72*(-1*POWER($C$14,2)-(8.314*228.48*POWER(10,-5)/69)*$C$14+($C$13*$B$16*POWER(10,-5)/69))-(0+0+($C$13*$B$16*$C$14*POWER(10,-5)/69))</f>
        <v>1.7033278766026759E-14</v>
      </c>
      <c r="H72">
        <v>1.0900000000000001E-4</v>
      </c>
      <c r="I72">
        <f t="shared" si="24"/>
        <v>-8.3531652647727887E-14</v>
      </c>
    </row>
    <row r="73" spans="1:9" x14ac:dyDescent="0.25">
      <c r="F73">
        <v>1.3200000000000001E-4</v>
      </c>
      <c r="G73">
        <f t="shared" ref="G73" si="28">F73^3+POWER(F73,2)*((0+1-1)*$C$14-(8.314*228.48*POWER(10,-5)/69))+F73*(-1*POWER($C$14,2)-(8.314*228.48*POWER(10,-5)/69)*$C$14+($C$13*$B$16*POWER(10,-5)/69))-(0+0+($C$13*$B$16*$C$14*POWER(10,-5)/69))</f>
        <v>2.3828469612106814E-14</v>
      </c>
      <c r="H73">
        <v>1.18E-4</v>
      </c>
      <c r="I73">
        <f t="shared" si="24"/>
        <v>-5.2067137746053681E-14</v>
      </c>
    </row>
    <row r="74" spans="1:9" x14ac:dyDescent="0.25">
      <c r="F74">
        <v>1.3300000000000001E-4</v>
      </c>
      <c r="G74">
        <f t="shared" ref="G74" si="29">F74^3+POWER(F74,2)*((0+1-1)*$C$14-(8.314*228.48*POWER(10,-5)/69))+F74*(-1*POWER($C$14,2)-(8.314*228.48*POWER(10,-5)/69)*$C$14+($C$13*$B$16*POWER(10,-5)/69))-(0+0+($C$13*$B$16*$C$14*POWER(10,-5)/69))</f>
        <v>3.0865056771230033E-14</v>
      </c>
      <c r="H74">
        <v>1.27E-4</v>
      </c>
      <c r="I74">
        <f t="shared" si="24"/>
        <v>-7.8535214878567797E-15</v>
      </c>
    </row>
    <row r="75" spans="1:9" x14ac:dyDescent="0.25">
      <c r="F75">
        <v>1.34E-4</v>
      </c>
      <c r="G75">
        <f t="shared" ref="G75" si="30">F75^3+POWER(F75,2)*((0+1-1)*$C$14-(8.314*228.48*POWER(10,-5)/69))+F75*(-1*POWER($C$14,2)-(8.314*228.48*POWER(10,-5)/69)*$C$14+($C$13*$B$16*POWER(10,-5)/69))-(0+0+($C$13*$B$16*$C$14*POWER(10,-5)/69))</f>
        <v>3.8149040243396648E-14</v>
      </c>
      <c r="H75">
        <v>1.36E-4</v>
      </c>
      <c r="I75">
        <f t="shared" si="24"/>
        <v>5.3483196126860592E-14</v>
      </c>
    </row>
    <row r="76" spans="1:9" x14ac:dyDescent="0.25">
      <c r="F76">
        <v>1.35E-4</v>
      </c>
      <c r="G76">
        <f t="shared" ref="G76" si="31">F76^3+POWER(F76,2)*((0+1-1)*$C$14-(8.314*228.48*POWER(10,-5)/69))+F76*(-1*POWER($C$14,2)-(8.314*228.48*POWER(10,-5)/69)*$C$14+($C$13*$B$16*POWER(10,-5)/69))-(0+0+($C$13*$B$16*$C$14*POWER(10,-5)/69))</f>
        <v>4.5686420028606488E-14</v>
      </c>
      <c r="H76">
        <v>1.45E-4</v>
      </c>
      <c r="I76">
        <f t="shared" si="24"/>
        <v>1.3631701509809985E-13</v>
      </c>
    </row>
    <row r="77" spans="1:9" x14ac:dyDescent="0.25">
      <c r="F77">
        <v>1.36E-4</v>
      </c>
      <c r="G77">
        <f t="shared" ref="G77" si="32">F77^3+POWER(F77,2)*((0+1-1)*$C$14-(8.314*228.48*POWER(10,-5)/69))+F77*(-1*POWER($C$14,2)-(8.314*228.48*POWER(10,-5)/69)*$C$14+($C$13*$B$16*POWER(10,-5)/69))-(0+0+($C$13*$B$16*$C$14*POWER(10,-5)/69))</f>
        <v>5.3483196126860592E-14</v>
      </c>
      <c r="H77">
        <v>1.54E-4</v>
      </c>
      <c r="I77">
        <f t="shared" si="24"/>
        <v>2.4502193542586159E-13</v>
      </c>
    </row>
    <row r="78" spans="1:9" x14ac:dyDescent="0.25">
      <c r="F78">
        <v>1.37E-4</v>
      </c>
      <c r="G78">
        <f t="shared" ref="G78" si="33">F78^3+POWER(F78,2)*((0+1-1)*$C$14-(8.314*228.48*POWER(10,-5)/69))+F78*(-1*POWER($C$14,2)-(8.314*228.48*POWER(10,-5)/69)*$C$14+($C$13*$B$16*POWER(10,-5)/69))-(0+0+($C$13*$B$16*$C$14*POWER(10,-5)/69))</f>
        <v>6.1545368538157579E-14</v>
      </c>
      <c r="H78">
        <v>1.63E-4</v>
      </c>
      <c r="I78">
        <f t="shared" si="24"/>
        <v>3.839719571101456E-13</v>
      </c>
    </row>
    <row r="79" spans="1:9" x14ac:dyDescent="0.25">
      <c r="F79">
        <v>1.3799999999999999E-4</v>
      </c>
      <c r="G79">
        <f t="shared" ref="G79" si="34">F79^3+POWER(F79,2)*((0+1-1)*$C$14-(8.314*228.48*POWER(10,-5)/69))+F79*(-1*POWER($C$14,2)-(8.314*228.48*POWER(10,-5)/69)*$C$14+($C$13*$B$16*POWER(10,-5)/69))-(0+0+($C$13*$B$16*$C$14*POWER(10,-5)/69))</f>
        <v>6.9878937262498083E-14</v>
      </c>
      <c r="H79">
        <v>1.7200000000000001E-4</v>
      </c>
      <c r="I79">
        <f t="shared" si="24"/>
        <v>5.5754108015095049E-13</v>
      </c>
    </row>
    <row r="80" spans="1:9" x14ac:dyDescent="0.25">
      <c r="F80">
        <v>1.3899999999999999E-4</v>
      </c>
      <c r="G80">
        <f t="shared" ref="G80" si="35">F80^3+POWER(F80,2)*((0+1-1)*$C$14-(8.314*228.48*POWER(10,-5)/69))+F80*(-1*POWER($C$14,2)-(8.314*228.48*POWER(10,-5)/69)*$C$14+($C$13*$B$16*POWER(10,-5)/69))-(0+0+($C$13*$B$16*$C$14*POWER(10,-5)/69))</f>
        <v>7.8489902299882337E-14</v>
      </c>
      <c r="H80">
        <v>1.8100000000000001E-4</v>
      </c>
      <c r="I80">
        <f t="shared" si="24"/>
        <v>7.7010330454827684E-13</v>
      </c>
    </row>
    <row r="81" spans="8:9" x14ac:dyDescent="0.25">
      <c r="H81">
        <v>1.9000000000000001E-4</v>
      </c>
      <c r="I81">
        <f t="shared" si="24"/>
        <v>1.0260326303021245E-12</v>
      </c>
    </row>
    <row r="82" spans="8:9" x14ac:dyDescent="0.25">
      <c r="H82">
        <v>1.9900000000000001E-4</v>
      </c>
      <c r="I82">
        <f t="shared" si="24"/>
        <v>1.3297030574124947E-12</v>
      </c>
    </row>
    <row r="83" spans="8:9" x14ac:dyDescent="0.25">
      <c r="H83">
        <v>2.0799999999999999E-4</v>
      </c>
      <c r="I83">
        <f t="shared" si="24"/>
        <v>1.6854885858793851E-12</v>
      </c>
    </row>
    <row r="84" spans="8:9" x14ac:dyDescent="0.25">
      <c r="H84">
        <v>2.1699999999999999E-4</v>
      </c>
      <c r="I84">
        <f t="shared" si="24"/>
        <v>2.0977632157027993E-12</v>
      </c>
    </row>
    <row r="85" spans="8:9" x14ac:dyDescent="0.25">
      <c r="H85">
        <v>2.2599999999999999E-4</v>
      </c>
      <c r="I85">
        <f t="shared" si="24"/>
        <v>2.5709009468827347E-12</v>
      </c>
    </row>
    <row r="86" spans="8:9" x14ac:dyDescent="0.25">
      <c r="H86">
        <v>2.3499999999999999E-4</v>
      </c>
      <c r="I86">
        <f t="shared" si="24"/>
        <v>3.1092757794191929E-12</v>
      </c>
    </row>
    <row r="87" spans="8:9" x14ac:dyDescent="0.25">
      <c r="H87">
        <v>2.4399999999999999E-4</v>
      </c>
      <c r="I87">
        <f t="shared" si="24"/>
        <v>3.7172617133121702E-12</v>
      </c>
    </row>
    <row r="88" spans="8:9" x14ac:dyDescent="0.25">
      <c r="H88">
        <v>2.5300000000000002E-4</v>
      </c>
      <c r="I88">
        <f t="shared" si="24"/>
        <v>4.3992327485616739E-12</v>
      </c>
    </row>
    <row r="89" spans="8:9" x14ac:dyDescent="0.25">
      <c r="H89">
        <v>2.6200000000000003E-4</v>
      </c>
      <c r="I89">
        <f t="shared" si="24"/>
        <v>5.1595628851676955E-12</v>
      </c>
    </row>
    <row r="90" spans="8:9" x14ac:dyDescent="0.25">
      <c r="H90">
        <v>2.7099999999999997E-4</v>
      </c>
      <c r="I90">
        <f t="shared" si="24"/>
        <v>6.0026261231302358E-12</v>
      </c>
    </row>
    <row r="91" spans="8:9" x14ac:dyDescent="0.25">
      <c r="H91">
        <v>2.7999999999999998E-4</v>
      </c>
      <c r="I91">
        <f t="shared" si="24"/>
        <v>6.9327964624493001E-12</v>
      </c>
    </row>
    <row r="92" spans="8:9" x14ac:dyDescent="0.25">
      <c r="H92">
        <v>2.8899999999999998E-4</v>
      </c>
      <c r="I92">
        <f t="shared" si="24"/>
        <v>7.9544479031248891E-12</v>
      </c>
    </row>
  </sheetData>
  <mergeCells count="1">
    <mergeCell ref="G56:J5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>
              <from>
                <xdr:col>14</xdr:col>
                <xdr:colOff>438150</xdr:colOff>
                <xdr:row>0</xdr:row>
                <xdr:rowOff>28575</xdr:rowOff>
              </from>
              <to>
                <xdr:col>28</xdr:col>
                <xdr:colOff>95250</xdr:colOff>
                <xdr:row>3</xdr:row>
                <xdr:rowOff>38100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Thermodynamic Data</vt:lpstr>
      <vt:lpstr>Benzene</vt:lpstr>
      <vt:lpstr>Methane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2014-01-18T09:18:58Z</dcterms:created>
  <dcterms:modified xsi:type="dcterms:W3CDTF">2014-01-18T13:37:11Z</dcterms:modified>
</cp:coreProperties>
</file>