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d\Documents\"/>
    </mc:Choice>
  </mc:AlternateContent>
  <bookViews>
    <workbookView xWindow="0" yWindow="0" windowWidth="19350" windowHeight="8340"/>
  </bookViews>
  <sheets>
    <sheet name="Que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8" i="1" l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37" i="1"/>
  <c r="R37" i="1"/>
  <c r="U37" i="1" s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37" i="1"/>
  <c r="T18" i="1"/>
  <c r="U18" i="1" s="1"/>
  <c r="T19" i="1"/>
  <c r="U19" i="1"/>
  <c r="T20" i="1"/>
  <c r="U20" i="1" s="1"/>
  <c r="T21" i="1"/>
  <c r="U21" i="1" s="1"/>
  <c r="T22" i="1"/>
  <c r="U22" i="1" s="1"/>
  <c r="T23" i="1"/>
  <c r="U23" i="1"/>
  <c r="T24" i="1"/>
  <c r="U24" i="1" s="1"/>
  <c r="T25" i="1"/>
  <c r="U25" i="1"/>
  <c r="T26" i="1"/>
  <c r="U26" i="1" s="1"/>
  <c r="T27" i="1"/>
  <c r="U27" i="1"/>
  <c r="T28" i="1"/>
  <c r="U28" i="1" s="1"/>
  <c r="T29" i="1"/>
  <c r="U29" i="1"/>
  <c r="T30" i="1"/>
  <c r="U30" i="1" s="1"/>
  <c r="T31" i="1"/>
  <c r="U31" i="1"/>
  <c r="T32" i="1"/>
  <c r="U32" i="1" s="1"/>
  <c r="T17" i="1"/>
  <c r="R17" i="1"/>
  <c r="U17" i="1" s="1"/>
  <c r="O18" i="1"/>
  <c r="P18" i="1" s="1"/>
  <c r="O19" i="1"/>
  <c r="P19" i="1"/>
  <c r="O20" i="1"/>
  <c r="P20" i="1" s="1"/>
  <c r="O21" i="1"/>
  <c r="P21" i="1"/>
  <c r="O22" i="1"/>
  <c r="P22" i="1" s="1"/>
  <c r="O23" i="1"/>
  <c r="P23" i="1"/>
  <c r="O24" i="1"/>
  <c r="P24" i="1" s="1"/>
  <c r="O25" i="1"/>
  <c r="P25" i="1"/>
  <c r="O26" i="1"/>
  <c r="P26" i="1" s="1"/>
  <c r="O27" i="1"/>
  <c r="P27" i="1"/>
  <c r="O28" i="1"/>
  <c r="P28" i="1" s="1"/>
  <c r="O29" i="1"/>
  <c r="P29" i="1"/>
  <c r="O30" i="1"/>
  <c r="P30" i="1" s="1"/>
  <c r="O31" i="1"/>
  <c r="P31" i="1"/>
  <c r="O32" i="1"/>
  <c r="P32" i="1" s="1"/>
  <c r="O17" i="1"/>
  <c r="P17" i="1"/>
  <c r="O8" i="1"/>
  <c r="O7" i="1"/>
  <c r="D17" i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19" i="1"/>
  <c r="N7" i="1"/>
  <c r="M37" i="1"/>
  <c r="P37" i="1" s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M32" i="1"/>
  <c r="M20" i="1"/>
  <c r="M21" i="1"/>
  <c r="M22" i="1"/>
  <c r="M23" i="1" s="1"/>
  <c r="M24" i="1" s="1"/>
  <c r="M25" i="1" s="1"/>
  <c r="M26" i="1" s="1"/>
  <c r="M27" i="1" s="1"/>
  <c r="M28" i="1" s="1"/>
  <c r="M29" i="1" s="1"/>
  <c r="M30" i="1" s="1"/>
  <c r="M31" i="1" s="1"/>
  <c r="M19" i="1"/>
  <c r="M1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37" i="1"/>
  <c r="G37" i="1"/>
  <c r="D38" i="1"/>
  <c r="E38" i="1" s="1"/>
  <c r="D39" i="1"/>
  <c r="E39" i="1"/>
  <c r="D40" i="1"/>
  <c r="E40" i="1" s="1"/>
  <c r="D41" i="1"/>
  <c r="E41" i="1"/>
  <c r="D42" i="1"/>
  <c r="E42" i="1" s="1"/>
  <c r="D43" i="1"/>
  <c r="E43" i="1"/>
  <c r="D44" i="1"/>
  <c r="E44" i="1" s="1"/>
  <c r="D45" i="1"/>
  <c r="E45" i="1"/>
  <c r="D46" i="1"/>
  <c r="E46" i="1" s="1"/>
  <c r="D47" i="1"/>
  <c r="E47" i="1"/>
  <c r="D48" i="1"/>
  <c r="E48" i="1" s="1"/>
  <c r="D49" i="1"/>
  <c r="E49" i="1"/>
  <c r="D50" i="1"/>
  <c r="E50" i="1" s="1"/>
  <c r="D51" i="1"/>
  <c r="E51" i="1"/>
  <c r="D52" i="1"/>
  <c r="E52" i="1" s="1"/>
  <c r="D37" i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39" i="1"/>
  <c r="B38" i="1"/>
  <c r="C38" i="1" s="1"/>
  <c r="E37" i="1"/>
  <c r="C37" i="1"/>
  <c r="B3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17" i="1"/>
  <c r="B18" i="1"/>
  <c r="B17" i="1"/>
  <c r="G19" i="1"/>
  <c r="G20" i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18" i="1"/>
  <c r="R38" i="1" l="1"/>
  <c r="S37" i="1"/>
  <c r="R18" i="1"/>
  <c r="S17" i="1"/>
  <c r="M38" i="1"/>
  <c r="N37" i="1"/>
  <c r="M18" i="1"/>
  <c r="J37" i="1"/>
  <c r="G38" i="1"/>
  <c r="H37" i="1"/>
  <c r="D18" i="1"/>
  <c r="E18" i="1" s="1"/>
  <c r="C32" i="1"/>
  <c r="C18" i="1"/>
  <c r="D30" i="1"/>
  <c r="E30" i="1" s="1"/>
  <c r="D27" i="1"/>
  <c r="E27" i="1" s="1"/>
  <c r="C26" i="1"/>
  <c r="D24" i="1"/>
  <c r="E24" i="1" s="1"/>
  <c r="C23" i="1"/>
  <c r="C20" i="1"/>
  <c r="D31" i="1"/>
  <c r="E31" i="1" s="1"/>
  <c r="C30" i="1"/>
  <c r="C27" i="1"/>
  <c r="C24" i="1"/>
  <c r="D21" i="1"/>
  <c r="E21" i="1" s="1"/>
  <c r="C31" i="1"/>
  <c r="C28" i="1"/>
  <c r="D25" i="1"/>
  <c r="E25" i="1" s="1"/>
  <c r="D22" i="1"/>
  <c r="E22" i="1" s="1"/>
  <c r="C21" i="1"/>
  <c r="D19" i="1"/>
  <c r="E19" i="1" s="1"/>
  <c r="D29" i="1"/>
  <c r="E29" i="1" s="1"/>
  <c r="D26" i="1"/>
  <c r="E26" i="1" s="1"/>
  <c r="C25" i="1"/>
  <c r="D23" i="1"/>
  <c r="E23" i="1" s="1"/>
  <c r="C22" i="1"/>
  <c r="D20" i="1"/>
  <c r="E20" i="1" s="1"/>
  <c r="C19" i="1"/>
  <c r="S38" i="1" l="1"/>
  <c r="R39" i="1"/>
  <c r="S18" i="1"/>
  <c r="R19" i="1"/>
  <c r="N38" i="1"/>
  <c r="M39" i="1"/>
  <c r="H38" i="1"/>
  <c r="G39" i="1"/>
  <c r="C39" i="1"/>
  <c r="D32" i="1"/>
  <c r="E32" i="1" s="1"/>
  <c r="D28" i="1"/>
  <c r="E28" i="1" s="1"/>
  <c r="C29" i="1"/>
  <c r="S39" i="1" l="1"/>
  <c r="R40" i="1"/>
  <c r="S19" i="1"/>
  <c r="R20" i="1"/>
  <c r="N39" i="1"/>
  <c r="M40" i="1"/>
  <c r="H39" i="1"/>
  <c r="G40" i="1"/>
  <c r="C40" i="1"/>
  <c r="J17" i="1"/>
  <c r="H17" i="1"/>
  <c r="C17" i="1"/>
  <c r="I9" i="1"/>
  <c r="I8" i="1"/>
  <c r="H8" i="1"/>
  <c r="I3" i="1"/>
  <c r="I2" i="1"/>
  <c r="H3" i="1"/>
  <c r="H2" i="1"/>
  <c r="S40" i="1" l="1"/>
  <c r="R41" i="1"/>
  <c r="S20" i="1"/>
  <c r="R21" i="1"/>
  <c r="N40" i="1"/>
  <c r="M41" i="1"/>
  <c r="H40" i="1"/>
  <c r="G41" i="1"/>
  <c r="C41" i="1"/>
  <c r="H19" i="1"/>
  <c r="H18" i="1"/>
  <c r="E17" i="1"/>
  <c r="B3" i="1"/>
  <c r="G3" i="1" s="1"/>
  <c r="B2" i="1"/>
  <c r="G2" i="1" s="1"/>
  <c r="F2" i="1"/>
  <c r="F3" i="1"/>
  <c r="B12" i="1"/>
  <c r="B11" i="1"/>
  <c r="D3" i="1"/>
  <c r="D2" i="1"/>
  <c r="S41" i="1" l="1"/>
  <c r="R42" i="1"/>
  <c r="S21" i="1"/>
  <c r="R22" i="1"/>
  <c r="N41" i="1"/>
  <c r="M42" i="1"/>
  <c r="H41" i="1"/>
  <c r="G42" i="1"/>
  <c r="C42" i="1"/>
  <c r="H20" i="1"/>
  <c r="C7" i="1"/>
  <c r="C6" i="1"/>
  <c r="C2" i="1"/>
  <c r="S42" i="1" l="1"/>
  <c r="R43" i="1"/>
  <c r="S22" i="1"/>
  <c r="R23" i="1"/>
  <c r="N42" i="1"/>
  <c r="M43" i="1"/>
  <c r="H42" i="1"/>
  <c r="G43" i="1"/>
  <c r="C43" i="1"/>
  <c r="H21" i="1"/>
  <c r="S43" i="1" l="1"/>
  <c r="R44" i="1"/>
  <c r="S23" i="1"/>
  <c r="R24" i="1"/>
  <c r="N43" i="1"/>
  <c r="M44" i="1"/>
  <c r="H43" i="1"/>
  <c r="G44" i="1"/>
  <c r="C44" i="1"/>
  <c r="H22" i="1"/>
  <c r="S44" i="1" l="1"/>
  <c r="R45" i="1"/>
  <c r="S24" i="1"/>
  <c r="R25" i="1"/>
  <c r="N44" i="1"/>
  <c r="M45" i="1"/>
  <c r="H44" i="1"/>
  <c r="G45" i="1"/>
  <c r="C45" i="1"/>
  <c r="H23" i="1"/>
  <c r="S45" i="1" l="1"/>
  <c r="R46" i="1"/>
  <c r="S25" i="1"/>
  <c r="R26" i="1"/>
  <c r="N45" i="1"/>
  <c r="M46" i="1"/>
  <c r="H45" i="1"/>
  <c r="G46" i="1"/>
  <c r="C46" i="1"/>
  <c r="H24" i="1"/>
  <c r="S46" i="1" l="1"/>
  <c r="R47" i="1"/>
  <c r="S26" i="1"/>
  <c r="R27" i="1"/>
  <c r="N46" i="1"/>
  <c r="M47" i="1"/>
  <c r="H46" i="1"/>
  <c r="G47" i="1"/>
  <c r="C47" i="1"/>
  <c r="H25" i="1"/>
  <c r="S47" i="1" l="1"/>
  <c r="R48" i="1"/>
  <c r="S27" i="1"/>
  <c r="R28" i="1"/>
  <c r="N47" i="1"/>
  <c r="M48" i="1"/>
  <c r="H47" i="1"/>
  <c r="G48" i="1"/>
  <c r="C48" i="1"/>
  <c r="H26" i="1"/>
  <c r="S48" i="1" l="1"/>
  <c r="R49" i="1"/>
  <c r="S28" i="1"/>
  <c r="R29" i="1"/>
  <c r="N48" i="1"/>
  <c r="M49" i="1"/>
  <c r="H48" i="1"/>
  <c r="G49" i="1"/>
  <c r="C49" i="1"/>
  <c r="H27" i="1"/>
  <c r="S49" i="1" l="1"/>
  <c r="R50" i="1"/>
  <c r="S29" i="1"/>
  <c r="R30" i="1"/>
  <c r="N49" i="1"/>
  <c r="M50" i="1"/>
  <c r="H49" i="1"/>
  <c r="G50" i="1"/>
  <c r="C50" i="1"/>
  <c r="H28" i="1"/>
  <c r="S50" i="1" l="1"/>
  <c r="R51" i="1"/>
  <c r="S30" i="1"/>
  <c r="R31" i="1"/>
  <c r="N50" i="1"/>
  <c r="M51" i="1"/>
  <c r="H50" i="1"/>
  <c r="G51" i="1"/>
  <c r="C51" i="1"/>
  <c r="H29" i="1"/>
  <c r="S51" i="1" l="1"/>
  <c r="R52" i="1"/>
  <c r="S31" i="1"/>
  <c r="R32" i="1"/>
  <c r="N51" i="1"/>
  <c r="M52" i="1"/>
  <c r="H51" i="1"/>
  <c r="G52" i="1"/>
  <c r="C52" i="1"/>
  <c r="H30" i="1"/>
  <c r="S52" i="1" l="1"/>
  <c r="S32" i="1"/>
  <c r="N52" i="1"/>
  <c r="H52" i="1"/>
  <c r="H31" i="1"/>
  <c r="H32" i="1" l="1"/>
</calcChain>
</file>

<file path=xl/sharedStrings.xml><?xml version="1.0" encoding="utf-8"?>
<sst xmlns="http://schemas.openxmlformats.org/spreadsheetml/2006/main" count="73" uniqueCount="35">
  <si>
    <t>Q.1</t>
  </si>
  <si>
    <t>Methane</t>
  </si>
  <si>
    <t>Benzene</t>
  </si>
  <si>
    <t>Ѡ</t>
  </si>
  <si>
    <t>Tc(K)</t>
  </si>
  <si>
    <t>a(SRK)</t>
  </si>
  <si>
    <t>b(SRK)</t>
  </si>
  <si>
    <t>SRK</t>
  </si>
  <si>
    <t>PR</t>
  </si>
  <si>
    <t>Ԑ</t>
  </si>
  <si>
    <t>Ωa</t>
  </si>
  <si>
    <t>Ωb</t>
  </si>
  <si>
    <t>σ</t>
  </si>
  <si>
    <t>k</t>
  </si>
  <si>
    <t>0.48+1.574*omega-0.176*omega*omega</t>
  </si>
  <si>
    <t>0.37464+1.54226*omega-0.26992*omega*omega</t>
  </si>
  <si>
    <t>R</t>
  </si>
  <si>
    <t>J/mol.K</t>
  </si>
  <si>
    <t>K for methane</t>
  </si>
  <si>
    <t>K for benzene</t>
  </si>
  <si>
    <r>
      <t>Vc(m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</t>
    </r>
  </si>
  <si>
    <r>
      <t>Pc(N/m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</si>
  <si>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a(PR)</t>
  </si>
  <si>
    <t>b(PR)</t>
  </si>
  <si>
    <t>Q.2</t>
  </si>
  <si>
    <r>
      <t>V(m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</t>
    </r>
  </si>
  <si>
    <t>Vr</t>
  </si>
  <si>
    <t>P(N/m2)</t>
  </si>
  <si>
    <t>Tr</t>
  </si>
  <si>
    <t>alpha(Tr)</t>
  </si>
  <si>
    <t>Pr</t>
  </si>
  <si>
    <t>SRK,Tr=0.85</t>
  </si>
  <si>
    <t>SRK,Tr=1</t>
  </si>
  <si>
    <t>PR,Tr=0.85</t>
  </si>
  <si>
    <t>PR,Tr=1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</si>
</sst>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43576695770172"/>
          <c:y val="4.0072859744990891E-2"/>
          <c:w val="0.78613494741728718"/>
          <c:h val="0.89363108299987093"/>
        </c:manualLayout>
      </c:layout>
      <c:scatterChart>
        <c:scatterStyle val="smoothMarker"/>
        <c:varyColors val="0"/>
        <c:ser>
          <c:idx val="0"/>
          <c:order val="0"/>
          <c:tx>
            <c:v>Methane,SRK,Tr=0.85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Que.1!$C$17:$C$32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Que.1!$E$17:$E$32</c:f>
              <c:numCache>
                <c:formatCode>General</c:formatCode>
                <c:ptCount val="16"/>
                <c:pt idx="0">
                  <c:v>4.1739704626403773</c:v>
                </c:pt>
                <c:pt idx="1">
                  <c:v>1.7209052998381846</c:v>
                </c:pt>
                <c:pt idx="2">
                  <c:v>1.0838945490330523</c:v>
                </c:pt>
                <c:pt idx="3">
                  <c:v>0.79107135918783011</c:v>
                </c:pt>
                <c:pt idx="4">
                  <c:v>0.62281316139365339</c:v>
                </c:pt>
                <c:pt idx="5">
                  <c:v>0.51357705731680681</c:v>
                </c:pt>
                <c:pt idx="6">
                  <c:v>0.4369412879558201</c:v>
                </c:pt>
                <c:pt idx="7">
                  <c:v>0.38020695189241743</c:v>
                </c:pt>
                <c:pt idx="8">
                  <c:v>0.33651269467832068</c:v>
                </c:pt>
                <c:pt idx="9">
                  <c:v>0.30182613938110436</c:v>
                </c:pt>
                <c:pt idx="10">
                  <c:v>0.27362212380355305</c:v>
                </c:pt>
                <c:pt idx="11">
                  <c:v>0.25023867598802513</c:v>
                </c:pt>
                <c:pt idx="12">
                  <c:v>0.23053721654715062</c:v>
                </c:pt>
                <c:pt idx="13">
                  <c:v>0.21371156084523871</c:v>
                </c:pt>
                <c:pt idx="14">
                  <c:v>0.19917487134564896</c:v>
                </c:pt>
                <c:pt idx="15">
                  <c:v>0.18648980866557704</c:v>
                </c:pt>
              </c:numCache>
            </c:numRef>
          </c:yVal>
          <c:smooth val="1"/>
        </c:ser>
        <c:ser>
          <c:idx val="1"/>
          <c:order val="1"/>
          <c:tx>
            <c:v>Methane,SRK,Tr=1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Que.1!$H$17:$H$32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Que.1!$J$17:$J$32</c:f>
              <c:numCache>
                <c:formatCode>General</c:formatCode>
                <c:ptCount val="16"/>
                <c:pt idx="0">
                  <c:v>4.9105535032160894</c:v>
                </c:pt>
                <c:pt idx="1">
                  <c:v>2.0245944861138834</c:v>
                </c:pt>
                <c:pt idx="2">
                  <c:v>1.2751700727216957</c:v>
                </c:pt>
                <c:pt idx="3">
                  <c:v>0.93067220197541822</c:v>
                </c:pt>
                <c:pt idx="4">
                  <c:v>0.73272138083701255</c:v>
                </c:pt>
                <c:pt idx="5">
                  <c:v>0.6042083170811392</c:v>
                </c:pt>
                <c:pt idx="6">
                  <c:v>0.51404858832397382</c:v>
                </c:pt>
                <c:pt idx="7">
                  <c:v>0.44730231052943792</c:v>
                </c:pt>
                <c:pt idx="8">
                  <c:v>0.39589730198557621</c:v>
                </c:pt>
                <c:pt idx="9">
                  <c:v>0.35508958982585292</c:v>
                </c:pt>
                <c:pt idx="10">
                  <c:v>0.32190839499162821</c:v>
                </c:pt>
                <c:pt idx="11">
                  <c:v>0.29439845635420353</c:v>
                </c:pt>
                <c:pt idx="12">
                  <c:v>0.27122026875053995</c:v>
                </c:pt>
                <c:pt idx="13">
                  <c:v>0.2514253796670407</c:v>
                </c:pt>
                <c:pt idx="14">
                  <c:v>0.23432339200102836</c:v>
                </c:pt>
                <c:pt idx="15">
                  <c:v>0.21939978883099581</c:v>
                </c:pt>
              </c:numCache>
            </c:numRef>
          </c:yVal>
          <c:smooth val="1"/>
        </c:ser>
        <c:ser>
          <c:idx val="2"/>
          <c:order val="2"/>
          <c:tx>
            <c:v>Methane,PR,Tr=0.85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Que.1!$C$37:$C$52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Que.1!$E$37:$E$52</c:f>
              <c:numCache>
                <c:formatCode>General</c:formatCode>
                <c:ptCount val="16"/>
                <c:pt idx="0">
                  <c:v>4.0002440774452799</c:v>
                </c:pt>
                <c:pt idx="1">
                  <c:v>1.6906336151115797</c:v>
                </c:pt>
                <c:pt idx="2">
                  <c:v>1.0718071175742963</c:v>
                </c:pt>
                <c:pt idx="3">
                  <c:v>0.7846133009729801</c:v>
                </c:pt>
                <c:pt idx="4">
                  <c:v>0.61880319009957407</c:v>
                </c:pt>
                <c:pt idx="5">
                  <c:v>0.51084727522142392</c:v>
                </c:pt>
                <c:pt idx="6">
                  <c:v>0.43496382710220943</c:v>
                </c:pt>
                <c:pt idx="7">
                  <c:v>0.37870879418158504</c:v>
                </c:pt>
                <c:pt idx="8">
                  <c:v>0.33533856113000138</c:v>
                </c:pt>
                <c:pt idx="9">
                  <c:v>0.30088124121850285</c:v>
                </c:pt>
                <c:pt idx="10">
                  <c:v>0.27284533792273424</c:v>
                </c:pt>
                <c:pt idx="11">
                  <c:v>0.24958882510135377</c:v>
                </c:pt>
                <c:pt idx="12">
                  <c:v>0.22998555038227858</c:v>
                </c:pt>
                <c:pt idx="13">
                  <c:v>0.2132373987992478</c:v>
                </c:pt>
                <c:pt idx="14">
                  <c:v>0.19876295780090006</c:v>
                </c:pt>
                <c:pt idx="15">
                  <c:v>0.18612864411894955</c:v>
                </c:pt>
              </c:numCache>
            </c:numRef>
          </c:yVal>
          <c:smooth val="1"/>
        </c:ser>
        <c:ser>
          <c:idx val="3"/>
          <c:order val="3"/>
          <c:tx>
            <c:v>Methane,PR,Tr=1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Que.1!$H$37:$H$52</c:f>
              <c:numCache>
                <c:formatCode>General</c:formatCode>
                <c:ptCount val="16"/>
                <c:pt idx="0">
                  <c:v>1.0080645161290323</c:v>
                </c:pt>
                <c:pt idx="1">
                  <c:v>2.0161290322580645</c:v>
                </c:pt>
                <c:pt idx="2">
                  <c:v>3.024193548387097</c:v>
                </c:pt>
                <c:pt idx="3">
                  <c:v>4.032258064516129</c:v>
                </c:pt>
                <c:pt idx="4">
                  <c:v>5.040322580645161</c:v>
                </c:pt>
                <c:pt idx="5">
                  <c:v>6.0483870967741939</c:v>
                </c:pt>
                <c:pt idx="6">
                  <c:v>7.0564516129032269</c:v>
                </c:pt>
                <c:pt idx="7">
                  <c:v>8.0645161290322598</c:v>
                </c:pt>
                <c:pt idx="8">
                  <c:v>9.0725806451612918</c:v>
                </c:pt>
                <c:pt idx="9">
                  <c:v>10.080645161290326</c:v>
                </c:pt>
                <c:pt idx="10">
                  <c:v>11.088709677419358</c:v>
                </c:pt>
                <c:pt idx="11">
                  <c:v>12.09677419354839</c:v>
                </c:pt>
                <c:pt idx="12">
                  <c:v>13.104838709677423</c:v>
                </c:pt>
                <c:pt idx="13">
                  <c:v>14.112903225806456</c:v>
                </c:pt>
                <c:pt idx="14">
                  <c:v>15.120967741935489</c:v>
                </c:pt>
                <c:pt idx="15">
                  <c:v>16.129032258064523</c:v>
                </c:pt>
              </c:numCache>
            </c:numRef>
          </c:xVal>
          <c:yVal>
            <c:numRef>
              <c:f>Que.1!$J$37:$J$52</c:f>
              <c:numCache>
                <c:formatCode>General</c:formatCode>
                <c:ptCount val="16"/>
                <c:pt idx="0">
                  <c:v>4.7061695299760391</c:v>
                </c:pt>
                <c:pt idx="1">
                  <c:v>1.9889807441573732</c:v>
                </c:pt>
                <c:pt idx="2">
                  <c:v>1.2609495685523844</c:v>
                </c:pt>
                <c:pt idx="3">
                  <c:v>0.92307448921103508</c:v>
                </c:pt>
                <c:pt idx="4">
                  <c:v>0.72800376995328686</c:v>
                </c:pt>
                <c:pt idx="5">
                  <c:v>0.60099681088800549</c:v>
                </c:pt>
                <c:pt idx="6">
                  <c:v>0.51172216576856944</c:v>
                </c:pt>
                <c:pt idx="7">
                  <c:v>0.44553977389323191</c:v>
                </c:pt>
                <c:pt idx="8">
                  <c:v>0.3945159701450216</c:v>
                </c:pt>
                <c:pt idx="9">
                  <c:v>0.35397794659359461</c:v>
                </c:pt>
                <c:pt idx="10">
                  <c:v>0.32099453084854673</c:v>
                </c:pt>
                <c:pt idx="11">
                  <c:v>0.29363392744362982</c:v>
                </c:pt>
                <c:pt idx="12">
                  <c:v>0.27057125123118531</c:v>
                </c:pt>
                <c:pt idx="13">
                  <c:v>0.2508675434245064</c:v>
                </c:pt>
                <c:pt idx="14">
                  <c:v>0.2338387892551862</c:v>
                </c:pt>
                <c:pt idx="15">
                  <c:v>0.21897489075896456</c:v>
                </c:pt>
              </c:numCache>
            </c:numRef>
          </c:yVal>
          <c:smooth val="1"/>
        </c:ser>
        <c:ser>
          <c:idx val="4"/>
          <c:order val="4"/>
          <c:tx>
            <c:v>Benzene,SRK,Tr=0.85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Que.1!$N$17:$N$32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Que.1!$P$17:$P$32</c:f>
              <c:numCache>
                <c:formatCode>General</c:formatCode>
                <c:ptCount val="16"/>
                <c:pt idx="0">
                  <c:v>50.218577029294622</c:v>
                </c:pt>
                <c:pt idx="1">
                  <c:v>7.3697624013179244</c:v>
                </c:pt>
                <c:pt idx="2">
                  <c:v>3.9766770508186537</c:v>
                </c:pt>
                <c:pt idx="3">
                  <c:v>2.7229934548934276</c:v>
                </c:pt>
                <c:pt idx="4">
                  <c:v>2.0703094926761101</c:v>
                </c:pt>
                <c:pt idx="5">
                  <c:v>1.6700171203136875</c:v>
                </c:pt>
                <c:pt idx="6">
                  <c:v>1.3994372322974777</c:v>
                </c:pt>
                <c:pt idx="7">
                  <c:v>1.2043119160042159</c:v>
                </c:pt>
                <c:pt idx="8">
                  <c:v>1.0569412367194748</c:v>
                </c:pt>
                <c:pt idx="9">
                  <c:v>0.94170548267101462</c:v>
                </c:pt>
                <c:pt idx="10">
                  <c:v>0.84912718359663786</c:v>
                </c:pt>
                <c:pt idx="11">
                  <c:v>0.77312216493666286</c:v>
                </c:pt>
                <c:pt idx="12">
                  <c:v>0.70960565314725155</c:v>
                </c:pt>
                <c:pt idx="13">
                  <c:v>0.65573331660341749</c:v>
                </c:pt>
                <c:pt idx="14">
                  <c:v>0.60946362715804436</c:v>
                </c:pt>
                <c:pt idx="15">
                  <c:v>0.56929329259408656</c:v>
                </c:pt>
              </c:numCache>
            </c:numRef>
          </c:yVal>
          <c:smooth val="1"/>
        </c:ser>
        <c:ser>
          <c:idx val="5"/>
          <c:order val="5"/>
          <c:tx>
            <c:v>Benzene,SRK,Tr=1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Que.1!$S$17:$S$32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Que.1!$U$17:$U$32</c:f>
              <c:numCache>
                <c:formatCode>General</c:formatCode>
                <c:ptCount val="16"/>
                <c:pt idx="0">
                  <c:v>59.080679107733438</c:v>
                </c:pt>
                <c:pt idx="1">
                  <c:v>8.6703089006120937</c:v>
                </c:pt>
                <c:pt idx="2">
                  <c:v>4.6784437635241503</c:v>
                </c:pt>
                <c:pt idx="3">
                  <c:v>3.2035218765383071</c:v>
                </c:pt>
                <c:pt idx="4">
                  <c:v>2.4356583859207053</c:v>
                </c:pt>
                <c:pt idx="5">
                  <c:v>1.9647261793706834</c:v>
                </c:pt>
                <c:pt idx="6">
                  <c:v>1.6463968966582547</c:v>
                </c:pt>
                <c:pt idx="7">
                  <c:v>1.4168376989991045</c:v>
                </c:pt>
                <c:pt idx="8">
                  <c:v>1.2434604276812244</c:v>
                </c:pt>
                <c:pt idx="9">
                  <c:v>1.1078889510731946</c:v>
                </c:pt>
                <c:pt idx="10">
                  <c:v>0.99897330407496643</c:v>
                </c:pt>
                <c:pt idx="11">
                  <c:v>0.90955563420625352</c:v>
                </c:pt>
                <c:pt idx="12">
                  <c:v>0.83483032549357583</c:v>
                </c:pt>
                <c:pt idx="13">
                  <c:v>0.77145110540869766</c:v>
                </c:pt>
                <c:pt idx="14">
                  <c:v>0.7170161761107634</c:v>
                </c:pt>
                <c:pt idx="15">
                  <c:v>0.66975695850535777</c:v>
                </c:pt>
              </c:numCache>
            </c:numRef>
          </c:yVal>
          <c:smooth val="1"/>
        </c:ser>
        <c:ser>
          <c:idx val="6"/>
          <c:order val="6"/>
          <c:tx>
            <c:v>Benzene,PR,Tr=0.85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Que.1!$N$37:$N$52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Que.1!$P$37:$P$52</c:f>
              <c:numCache>
                <c:formatCode>General</c:formatCode>
                <c:ptCount val="16"/>
                <c:pt idx="0">
                  <c:v>33.671757131522739</c:v>
                </c:pt>
                <c:pt idx="1">
                  <c:v>6.8740282956877339</c:v>
                </c:pt>
                <c:pt idx="2">
                  <c:v>3.8277257578945383</c:v>
                </c:pt>
                <c:pt idx="3">
                  <c:v>2.6523203153294115</c:v>
                </c:pt>
                <c:pt idx="4">
                  <c:v>2.0292001818180427</c:v>
                </c:pt>
                <c:pt idx="5">
                  <c:v>1.6431649208257533</c:v>
                </c:pt>
                <c:pt idx="6">
                  <c:v>1.3805323019195572</c:v>
                </c:pt>
                <c:pt idx="7">
                  <c:v>1.1902850103970419</c:v>
                </c:pt>
                <c:pt idx="8">
                  <c:v>1.0461218800316388</c:v>
                </c:pt>
                <c:pt idx="9">
                  <c:v>0.93310721649955752</c:v>
                </c:pt>
                <c:pt idx="10">
                  <c:v>0.84213018658934802</c:v>
                </c:pt>
                <c:pt idx="11">
                  <c:v>0.76731748946768596</c:v>
                </c:pt>
                <c:pt idx="12">
                  <c:v>0.70471261734568391</c:v>
                </c:pt>
                <c:pt idx="13">
                  <c:v>0.65155289284628848</c:v>
                </c:pt>
                <c:pt idx="14">
                  <c:v>0.60585077257524211</c:v>
                </c:pt>
                <c:pt idx="15">
                  <c:v>0.56613981336368813</c:v>
                </c:pt>
              </c:numCache>
            </c:numRef>
          </c:yVal>
          <c:smooth val="1"/>
        </c:ser>
        <c:ser>
          <c:idx val="7"/>
          <c:order val="7"/>
          <c:tx>
            <c:v>Benzene,PR,Tr=1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Que.1!$S$37:$S$52</c:f>
              <c:numCache>
                <c:formatCode>General</c:formatCode>
                <c:ptCount val="16"/>
                <c:pt idx="0">
                  <c:v>0.38610038610038611</c:v>
                </c:pt>
                <c:pt idx="1">
                  <c:v>0.77220077220077221</c:v>
                </c:pt>
                <c:pt idx="2">
                  <c:v>1.1583011583011584</c:v>
                </c:pt>
                <c:pt idx="3">
                  <c:v>1.5444015444015444</c:v>
                </c:pt>
                <c:pt idx="4">
                  <c:v>1.9305019305019304</c:v>
                </c:pt>
                <c:pt idx="5">
                  <c:v>2.3166023166023169</c:v>
                </c:pt>
                <c:pt idx="6">
                  <c:v>2.7027027027027031</c:v>
                </c:pt>
                <c:pt idx="7">
                  <c:v>3.0888030888030893</c:v>
                </c:pt>
                <c:pt idx="8">
                  <c:v>3.4749034749034755</c:v>
                </c:pt>
                <c:pt idx="9">
                  <c:v>3.8610038610038617</c:v>
                </c:pt>
                <c:pt idx="10">
                  <c:v>4.2471042471042484</c:v>
                </c:pt>
                <c:pt idx="11">
                  <c:v>4.6332046332046346</c:v>
                </c:pt>
                <c:pt idx="12">
                  <c:v>5.0193050193050208</c:v>
                </c:pt>
                <c:pt idx="13">
                  <c:v>5.405405405405407</c:v>
                </c:pt>
                <c:pt idx="14">
                  <c:v>5.7915057915057933</c:v>
                </c:pt>
                <c:pt idx="15">
                  <c:v>6.1776061776061795</c:v>
                </c:pt>
              </c:numCache>
            </c:numRef>
          </c:xVal>
          <c:yVal>
            <c:numRef>
              <c:f>Que.1!$U$37:$U$52</c:f>
              <c:numCache>
                <c:formatCode>General</c:formatCode>
                <c:ptCount val="16"/>
                <c:pt idx="0">
                  <c:v>39.613832019852083</c:v>
                </c:pt>
                <c:pt idx="1">
                  <c:v>8.0870921683366959</c:v>
                </c:pt>
                <c:pt idx="2">
                  <c:v>4.5032068182781764</c:v>
                </c:pt>
                <c:pt idx="3">
                  <c:v>3.1203768805881857</c:v>
                </c:pt>
                <c:pt idx="4">
                  <c:v>2.3872943675566605</c:v>
                </c:pt>
                <c:pt idx="5">
                  <c:v>1.9331352350198272</c:v>
                </c:pt>
                <c:pt idx="6">
                  <c:v>1.6241556819928837</c:v>
                </c:pt>
                <c:pt idx="7">
                  <c:v>1.4003353380095112</c:v>
                </c:pt>
                <c:pt idx="8">
                  <c:v>1.2307316544446862</c:v>
                </c:pt>
                <c:pt idx="9">
                  <c:v>1.0977732261392554</c:v>
                </c:pt>
                <c:pt idx="10">
                  <c:v>0.99074142574035462</c:v>
                </c:pt>
                <c:pt idx="11">
                  <c:v>0.90272648753193119</c:v>
                </c:pt>
                <c:pt idx="12">
                  <c:v>0.82907369644783613</c:v>
                </c:pt>
                <c:pt idx="13">
                  <c:v>0.76653284379474307</c:v>
                </c:pt>
                <c:pt idx="14">
                  <c:v>0.71276564321595759</c:v>
                </c:pt>
                <c:pt idx="15">
                  <c:v>0.66604686744617148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38504"/>
        <c:axId val="280000984"/>
      </c:scatterChart>
      <c:valAx>
        <c:axId val="40963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00984"/>
        <c:crosses val="autoZero"/>
        <c:crossBetween val="midCat"/>
      </c:valAx>
      <c:valAx>
        <c:axId val="280000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38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485775</xdr:colOff>
      <xdr:row>1</xdr:row>
      <xdr:rowOff>180975</xdr:rowOff>
    </xdr:from>
    <xdr:to>
      <xdr:col>34</xdr:col>
      <xdr:colOff>600075</xdr:colOff>
      <xdr:row>19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F12" sqref="F12"/>
    </sheetView>
  </sheetViews>
  <sheetFormatPr defaultRowHeight="15" x14ac:dyDescent="0.25"/>
  <cols>
    <col min="1" max="1" width="15.28515625" customWidth="1"/>
    <col min="2" max="2" width="16.7109375" customWidth="1"/>
    <col min="3" max="3" width="21.28515625" customWidth="1"/>
    <col min="4" max="4" width="14.28515625" customWidth="1"/>
    <col min="6" max="6" width="11" bestFit="1" customWidth="1"/>
    <col min="7" max="7" width="12" bestFit="1" customWidth="1"/>
    <col min="8" max="8" width="13.5703125" customWidth="1"/>
    <col min="9" max="9" width="15.42578125" customWidth="1"/>
    <col min="10" max="10" width="13.140625" customWidth="1"/>
    <col min="13" max="13" width="11.5703125" customWidth="1"/>
    <col min="14" max="14" width="13.5703125" customWidth="1"/>
    <col min="15" max="15" width="13.42578125" customWidth="1"/>
    <col min="16" max="16" width="13.28515625" customWidth="1"/>
    <col min="18" max="18" width="15.28515625" customWidth="1"/>
    <col min="19" max="19" width="15" customWidth="1"/>
    <col min="20" max="20" width="16.140625" customWidth="1"/>
    <col min="21" max="21" width="12.42578125" customWidth="1"/>
  </cols>
  <sheetData>
    <row r="1" spans="1:21" ht="17.25" x14ac:dyDescent="0.25">
      <c r="A1" t="s">
        <v>0</v>
      </c>
      <c r="B1" t="s">
        <v>21</v>
      </c>
      <c r="C1" t="s">
        <v>4</v>
      </c>
      <c r="D1" t="s">
        <v>20</v>
      </c>
      <c r="E1" s="1" t="s">
        <v>3</v>
      </c>
      <c r="F1" s="1" t="s">
        <v>5</v>
      </c>
      <c r="G1" s="1" t="s">
        <v>6</v>
      </c>
      <c r="H1" s="1" t="s">
        <v>22</v>
      </c>
      <c r="I1" s="1" t="s">
        <v>23</v>
      </c>
      <c r="M1" s="3" t="s">
        <v>13</v>
      </c>
      <c r="N1" s="2" t="s">
        <v>14</v>
      </c>
      <c r="O1" s="2" t="s">
        <v>15</v>
      </c>
    </row>
    <row r="2" spans="1:21" x14ac:dyDescent="0.25">
      <c r="A2" t="s">
        <v>1</v>
      </c>
      <c r="B2">
        <f>45.99*10^(5)</f>
        <v>4599000</v>
      </c>
      <c r="C2">
        <f>-82.59+273.15</f>
        <v>190.55999999999997</v>
      </c>
      <c r="D2">
        <f>99.2*10^(-6)</f>
        <v>9.9199999999999999E-5</v>
      </c>
      <c r="E2">
        <v>1.0999999999999999E-2</v>
      </c>
      <c r="F2">
        <f>$B$8*POWER($E$6,2)*POWER(C2,2)/B2</f>
        <v>0.23331137854759829</v>
      </c>
      <c r="G2">
        <f>($B$9*$E$6*C2)/(B2)</f>
        <v>2.9846732850097845E-5</v>
      </c>
      <c r="H2">
        <f>$C$8*POWER($E$6,2)*POWER(C2,2)/B2</f>
        <v>0.2495511560077924</v>
      </c>
      <c r="I2">
        <f>($C$9*$E$6*C2)/(B2)</f>
        <v>2.680005111733855E-5</v>
      </c>
    </row>
    <row r="3" spans="1:21" x14ac:dyDescent="0.25">
      <c r="A3" t="s">
        <v>2</v>
      </c>
      <c r="B3">
        <f>48.9*10^(5)</f>
        <v>4890000</v>
      </c>
      <c r="C3">
        <v>562.1</v>
      </c>
      <c r="D3">
        <f>259*10^(-6)</f>
        <v>2.5900000000000001E-4</v>
      </c>
      <c r="E3">
        <v>0.21199999999999999</v>
      </c>
      <c r="F3">
        <f>$B$8*(POWER($E$6,2)*POWER(C3,2)/B3)</f>
        <v>1.9092119874287554</v>
      </c>
      <c r="G3">
        <f>($B$9*$E$6*C3)/(B3)</f>
        <v>8.2800543970552163E-5</v>
      </c>
      <c r="H3">
        <f>$C$9*POWER($E$6,2)*POWER(C3,2)/B3</f>
        <v>0.34745264286985933</v>
      </c>
      <c r="I3">
        <f>($C$9*$E$6*C3)/(B3)</f>
        <v>7.4348466282699396E-5</v>
      </c>
    </row>
    <row r="5" spans="1:21" x14ac:dyDescent="0.25">
      <c r="A5" s="2"/>
      <c r="B5" s="2" t="s">
        <v>7</v>
      </c>
      <c r="C5" s="2" t="s">
        <v>8</v>
      </c>
    </row>
    <row r="6" spans="1:21" x14ac:dyDescent="0.25">
      <c r="A6" s="3" t="s">
        <v>9</v>
      </c>
      <c r="B6" s="2">
        <v>0</v>
      </c>
      <c r="C6" s="2">
        <f>1-POWER(2,0.5)</f>
        <v>-0.41421356237309515</v>
      </c>
      <c r="D6" t="s">
        <v>16</v>
      </c>
      <c r="E6">
        <v>8.3140000000000001</v>
      </c>
      <c r="F6" t="s">
        <v>17</v>
      </c>
      <c r="N6" t="s">
        <v>28</v>
      </c>
      <c r="O6" t="s">
        <v>29</v>
      </c>
    </row>
    <row r="7" spans="1:21" x14ac:dyDescent="0.25">
      <c r="A7" s="3" t="s">
        <v>12</v>
      </c>
      <c r="B7" s="2">
        <v>1</v>
      </c>
      <c r="C7" s="2">
        <f>1+POWER(2,0.5)</f>
        <v>2.4142135623730949</v>
      </c>
      <c r="H7" t="s">
        <v>28</v>
      </c>
      <c r="I7" t="s">
        <v>29</v>
      </c>
      <c r="N7">
        <f>0.85</f>
        <v>0.85</v>
      </c>
      <c r="O7">
        <f>POWER(1+$B$11*(1-N7^0.5),2)</f>
        <v>1.1297295812677861</v>
      </c>
    </row>
    <row r="8" spans="1:21" x14ac:dyDescent="0.25">
      <c r="A8" s="3" t="s">
        <v>10</v>
      </c>
      <c r="B8" s="2">
        <v>0.42748000000000003</v>
      </c>
      <c r="C8" s="2">
        <v>0.457235</v>
      </c>
      <c r="H8">
        <f>0.85</f>
        <v>0.85</v>
      </c>
      <c r="I8">
        <f>POWER(1+$B$12*(1-H8^0.5),2)</f>
        <v>1.079129300782973</v>
      </c>
      <c r="N8">
        <v>1</v>
      </c>
      <c r="O8">
        <f>POWER(1+$B$11*(1-N8^0.5),2)</f>
        <v>1</v>
      </c>
    </row>
    <row r="9" spans="1:21" x14ac:dyDescent="0.25">
      <c r="A9" s="3" t="s">
        <v>11</v>
      </c>
      <c r="B9" s="2">
        <v>8.6639999999999995E-2</v>
      </c>
      <c r="C9" s="2">
        <v>7.7796000000000004E-2</v>
      </c>
      <c r="H9">
        <v>1</v>
      </c>
      <c r="I9">
        <f>POWER(1+$B$12*(1-H9^0.5),2)</f>
        <v>1</v>
      </c>
    </row>
    <row r="10" spans="1:21" ht="21.75" customHeight="1" x14ac:dyDescent="0.25"/>
    <row r="11" spans="1:21" x14ac:dyDescent="0.25">
      <c r="A11" s="3" t="s">
        <v>19</v>
      </c>
      <c r="B11" s="2">
        <f>0.48+1.574*E3-0.176*POWER(E3,2)</f>
        <v>0.80577785599999996</v>
      </c>
    </row>
    <row r="12" spans="1:21" x14ac:dyDescent="0.25">
      <c r="A12" s="3" t="s">
        <v>18</v>
      </c>
      <c r="B12" s="2">
        <f>0.48+1.574*E2-0.176*POWER(E2,2)</f>
        <v>0.49729270399999997</v>
      </c>
    </row>
    <row r="14" spans="1:21" ht="15.75" thickBot="1" x14ac:dyDescent="0.3">
      <c r="A14" s="3" t="s">
        <v>24</v>
      </c>
    </row>
    <row r="15" spans="1:21" x14ac:dyDescent="0.25">
      <c r="A15" s="13" t="s">
        <v>1</v>
      </c>
      <c r="B15" s="4"/>
      <c r="C15" s="5" t="s">
        <v>31</v>
      </c>
      <c r="D15" s="5"/>
      <c r="E15" s="6"/>
      <c r="G15" s="4"/>
      <c r="H15" s="5"/>
      <c r="I15" s="5" t="s">
        <v>32</v>
      </c>
      <c r="J15" s="6"/>
      <c r="L15" s="14" t="s">
        <v>2</v>
      </c>
      <c r="M15" s="4"/>
      <c r="N15" s="5" t="s">
        <v>31</v>
      </c>
      <c r="O15" s="5"/>
      <c r="P15" s="6"/>
      <c r="R15" s="4"/>
      <c r="S15" s="5"/>
      <c r="T15" s="5" t="s">
        <v>32</v>
      </c>
      <c r="U15" s="6"/>
    </row>
    <row r="16" spans="1:21" ht="17.25" x14ac:dyDescent="0.25">
      <c r="B16" s="7" t="s">
        <v>25</v>
      </c>
      <c r="C16" s="8" t="s">
        <v>26</v>
      </c>
      <c r="D16" s="8" t="s">
        <v>27</v>
      </c>
      <c r="E16" s="9" t="s">
        <v>30</v>
      </c>
      <c r="G16" s="7" t="s">
        <v>25</v>
      </c>
      <c r="H16" s="8" t="s">
        <v>26</v>
      </c>
      <c r="I16" s="8" t="s">
        <v>27</v>
      </c>
      <c r="J16" s="9" t="s">
        <v>30</v>
      </c>
      <c r="M16" s="7" t="s">
        <v>25</v>
      </c>
      <c r="N16" s="8" t="s">
        <v>26</v>
      </c>
      <c r="O16" s="8" t="s">
        <v>27</v>
      </c>
      <c r="P16" s="9" t="s">
        <v>30</v>
      </c>
      <c r="R16" s="7" t="s">
        <v>25</v>
      </c>
      <c r="S16" s="8" t="s">
        <v>26</v>
      </c>
      <c r="T16" s="8" t="s">
        <v>27</v>
      </c>
      <c r="U16" s="9" t="s">
        <v>30</v>
      </c>
    </row>
    <row r="17" spans="2:21" x14ac:dyDescent="0.25">
      <c r="B17" s="7">
        <f>10^-4</f>
        <v>1E-4</v>
      </c>
      <c r="C17" s="8">
        <f>B17/$D$2</f>
        <v>1.0080645161290323</v>
      </c>
      <c r="D17" s="8">
        <f>($E$6*$H$8*$C$2/(B17-$G$2))-($F$2*$I$8/(B17+$B$6*$G$2)*(B17+$B$7*$G$2))</f>
        <v>19196090.157683097</v>
      </c>
      <c r="E17" s="9">
        <f>D17/$B$2</f>
        <v>4.1739704626403773</v>
      </c>
      <c r="G17" s="7">
        <v>1E-4</v>
      </c>
      <c r="H17" s="8">
        <f>G17/$D$2</f>
        <v>1.0080645161290323</v>
      </c>
      <c r="I17" s="8">
        <f>($E$6*$H$9*$C$2/(G17-$G$2))-($F$2*$I$9/(G17+$B$6*$G$2)*(G17+$B$7*$G$2))</f>
        <v>22583635.561290797</v>
      </c>
      <c r="J17" s="9">
        <f>I17/$B$2</f>
        <v>4.9105535032160894</v>
      </c>
      <c r="M17" s="7">
        <f>10^-4</f>
        <v>1E-4</v>
      </c>
      <c r="N17" s="8">
        <f>M17/$D$3</f>
        <v>0.38610038610038611</v>
      </c>
      <c r="O17" s="8">
        <f>($E$6*$N$7*$C$3/(M17-$G$3))-($F$3*$O$7/(M17+$B$6*$G$3)*(M17+$B$7*$G$3))</f>
        <v>230955235.75772595</v>
      </c>
      <c r="P17" s="9">
        <f>O17/$B$2</f>
        <v>50.218577029294622</v>
      </c>
      <c r="R17" s="7">
        <f>10^-4</f>
        <v>1E-4</v>
      </c>
      <c r="S17" s="8">
        <f>R17/$D$3</f>
        <v>0.38610038610038611</v>
      </c>
      <c r="T17" s="8">
        <f>($E$6*$N$8*$C$3/(R17-$G$3))-($F$3*$O$8/(R17+$B$6*$G$3)*(R17+$B$7*$G$3))</f>
        <v>271712043.21646607</v>
      </c>
      <c r="U17" s="9">
        <f>T17/$B$2</f>
        <v>59.080679107733438</v>
      </c>
    </row>
    <row r="18" spans="2:21" x14ac:dyDescent="0.25">
      <c r="B18" s="7">
        <f>10^-4+B17</f>
        <v>2.0000000000000001E-4</v>
      </c>
      <c r="C18" s="8">
        <f t="shared" ref="C18:C32" si="0">B18/$D$2</f>
        <v>2.0161290322580645</v>
      </c>
      <c r="D18" s="8">
        <f t="shared" ref="D18:D32" si="1">($E$6*$H$8*$C$2/(B18-$G$2))-($F$2*$I$8/(B18+$B$6*$G$2)*(B18+$B$7*$G$2))</f>
        <v>7914443.473955811</v>
      </c>
      <c r="E18" s="9">
        <f t="shared" ref="E18:E32" si="2">D18/$B$2</f>
        <v>1.7209052998381846</v>
      </c>
      <c r="G18" s="7">
        <f>0.0001+G17</f>
        <v>2.0000000000000001E-4</v>
      </c>
      <c r="H18" s="8">
        <f t="shared" ref="H18:H46" si="3">G18/$D$2</f>
        <v>2.0161290322580645</v>
      </c>
      <c r="I18" s="8">
        <f t="shared" ref="I18:I32" si="4">($E$6*$H$9*$C$2/(G18-$G$2))-($F$2*$I$9/(G18+$B$6*$G$2)*(G18+$B$7*$G$2))</f>
        <v>9311110.0416377503</v>
      </c>
      <c r="J18" s="9">
        <f t="shared" ref="J18:J32" si="5">I18/$B$2</f>
        <v>2.0245944861138834</v>
      </c>
      <c r="M18" s="7">
        <f>10^-4+M17</f>
        <v>2.0000000000000001E-4</v>
      </c>
      <c r="N18" s="8">
        <f t="shared" ref="N18:N32" si="6">M18/$D$3</f>
        <v>0.77220077220077221</v>
      </c>
      <c r="O18" s="8">
        <f t="shared" ref="O18:O32" si="7">($E$6*$N$7*$C$3/(M18-$G$3))-($F$3*$O$7/(M18+$B$6*$G$3)*(M18+$B$7*$G$3))</f>
        <v>33893537.283661135</v>
      </c>
      <c r="P18" s="9">
        <f t="shared" ref="P18:P32" si="8">O18/$B$2</f>
        <v>7.3697624013179244</v>
      </c>
      <c r="R18" s="7">
        <f>10^-4+R17</f>
        <v>2.0000000000000001E-4</v>
      </c>
      <c r="S18" s="8">
        <f t="shared" ref="S18:S32" si="9">R18/$D$3</f>
        <v>0.77220077220077221</v>
      </c>
      <c r="T18" s="8">
        <f t="shared" ref="T18:T32" si="10">($E$6*$N$8*$C$3/(R18-$G$3))-($F$3*$O$8/(R18+$B$6*$G$3)*(R18+$B$7*$G$3))</f>
        <v>39874750.633915022</v>
      </c>
      <c r="U18" s="9">
        <f t="shared" ref="U18:U32" si="11">T18/$B$2</f>
        <v>8.6703089006120937</v>
      </c>
    </row>
    <row r="19" spans="2:21" x14ac:dyDescent="0.25">
      <c r="B19" s="7">
        <f>10^-4+B18</f>
        <v>3.0000000000000003E-4</v>
      </c>
      <c r="C19" s="8">
        <f t="shared" si="0"/>
        <v>3.024193548387097</v>
      </c>
      <c r="D19" s="8">
        <f t="shared" si="1"/>
        <v>4984831.0310030077</v>
      </c>
      <c r="E19" s="9">
        <f t="shared" si="2"/>
        <v>1.0838945490330523</v>
      </c>
      <c r="G19" s="7">
        <f t="shared" ref="G19:G32" si="12">0.0001+G18</f>
        <v>3.0000000000000003E-4</v>
      </c>
      <c r="H19" s="8">
        <f t="shared" si="3"/>
        <v>3.024193548387097</v>
      </c>
      <c r="I19" s="8">
        <f t="shared" si="4"/>
        <v>5864507.1644470785</v>
      </c>
      <c r="J19" s="9">
        <f t="shared" si="5"/>
        <v>1.2751700727216957</v>
      </c>
      <c r="M19" s="7">
        <f>10^-4+M18</f>
        <v>3.0000000000000003E-4</v>
      </c>
      <c r="N19" s="8">
        <f t="shared" si="6"/>
        <v>1.1583011583011584</v>
      </c>
      <c r="O19" s="8">
        <f t="shared" si="7"/>
        <v>18288737.756714988</v>
      </c>
      <c r="P19" s="9">
        <f t="shared" si="8"/>
        <v>3.9766770508186537</v>
      </c>
      <c r="R19" s="7">
        <f>10^-4+R18</f>
        <v>3.0000000000000003E-4</v>
      </c>
      <c r="S19" s="8">
        <f t="shared" si="9"/>
        <v>1.1583011583011584</v>
      </c>
      <c r="T19" s="8">
        <f t="shared" si="10"/>
        <v>21516162.868447568</v>
      </c>
      <c r="U19" s="9">
        <f t="shared" si="11"/>
        <v>4.6784437635241503</v>
      </c>
    </row>
    <row r="20" spans="2:21" x14ac:dyDescent="0.25">
      <c r="B20" s="7">
        <f t="shared" ref="B20:B32" si="13">10^-4+B19</f>
        <v>4.0000000000000002E-4</v>
      </c>
      <c r="C20" s="8">
        <f t="shared" si="0"/>
        <v>4.032258064516129</v>
      </c>
      <c r="D20" s="8">
        <f t="shared" si="1"/>
        <v>3638137.1809048308</v>
      </c>
      <c r="E20" s="9">
        <f t="shared" si="2"/>
        <v>0.79107135918783011</v>
      </c>
      <c r="G20" s="7">
        <f t="shared" si="12"/>
        <v>4.0000000000000002E-4</v>
      </c>
      <c r="H20" s="8">
        <f t="shared" si="3"/>
        <v>4.032258064516129</v>
      </c>
      <c r="I20" s="8">
        <f t="shared" si="4"/>
        <v>4280161.4568849485</v>
      </c>
      <c r="J20" s="9">
        <f t="shared" si="5"/>
        <v>0.93067220197541822</v>
      </c>
      <c r="M20" s="7">
        <f t="shared" ref="M20:M32" si="14">10^-4+M19</f>
        <v>4.0000000000000002E-4</v>
      </c>
      <c r="N20" s="8">
        <f t="shared" si="6"/>
        <v>1.5444015444015444</v>
      </c>
      <c r="O20" s="8">
        <f t="shared" si="7"/>
        <v>12523046.899054874</v>
      </c>
      <c r="P20" s="9">
        <f t="shared" si="8"/>
        <v>2.7229934548934276</v>
      </c>
      <c r="R20" s="7">
        <f t="shared" ref="R20:R32" si="15">10^-4+R19</f>
        <v>4.0000000000000002E-4</v>
      </c>
      <c r="S20" s="8">
        <f t="shared" si="9"/>
        <v>1.5444015444015444</v>
      </c>
      <c r="T20" s="8">
        <f t="shared" si="10"/>
        <v>14732997.110199675</v>
      </c>
      <c r="U20" s="9">
        <f t="shared" si="11"/>
        <v>3.2035218765383071</v>
      </c>
    </row>
    <row r="21" spans="2:21" x14ac:dyDescent="0.25">
      <c r="B21" s="7">
        <f t="shared" si="13"/>
        <v>5.0000000000000001E-4</v>
      </c>
      <c r="C21" s="8">
        <f t="shared" si="0"/>
        <v>5.040322580645161</v>
      </c>
      <c r="D21" s="8">
        <f t="shared" si="1"/>
        <v>2864317.7292494122</v>
      </c>
      <c r="E21" s="9">
        <f t="shared" si="2"/>
        <v>0.62281316139365339</v>
      </c>
      <c r="G21" s="7">
        <f t="shared" si="12"/>
        <v>5.0000000000000001E-4</v>
      </c>
      <c r="H21" s="8">
        <f t="shared" si="3"/>
        <v>5.040322580645161</v>
      </c>
      <c r="I21" s="8">
        <f t="shared" si="4"/>
        <v>3369785.6304694205</v>
      </c>
      <c r="J21" s="9">
        <f t="shared" si="5"/>
        <v>0.73272138083701255</v>
      </c>
      <c r="M21" s="7">
        <f t="shared" si="14"/>
        <v>5.0000000000000001E-4</v>
      </c>
      <c r="N21" s="8">
        <f t="shared" si="6"/>
        <v>1.9305019305019304</v>
      </c>
      <c r="O21" s="8">
        <f t="shared" si="7"/>
        <v>9521353.3568174299</v>
      </c>
      <c r="P21" s="9">
        <f t="shared" si="8"/>
        <v>2.0703094926761101</v>
      </c>
      <c r="R21" s="7">
        <f t="shared" si="15"/>
        <v>5.0000000000000001E-4</v>
      </c>
      <c r="S21" s="8">
        <f t="shared" si="9"/>
        <v>1.9305019305019304</v>
      </c>
      <c r="T21" s="8">
        <f t="shared" si="10"/>
        <v>11201592.916849324</v>
      </c>
      <c r="U21" s="9">
        <f t="shared" si="11"/>
        <v>2.4356583859207053</v>
      </c>
    </row>
    <row r="22" spans="2:21" x14ac:dyDescent="0.25">
      <c r="B22" s="7">
        <f t="shared" si="13"/>
        <v>6.0000000000000006E-4</v>
      </c>
      <c r="C22" s="8">
        <f t="shared" si="0"/>
        <v>6.0483870967741939</v>
      </c>
      <c r="D22" s="8">
        <f t="shared" si="1"/>
        <v>2361940.8865999943</v>
      </c>
      <c r="E22" s="9">
        <f t="shared" si="2"/>
        <v>0.51357705731680681</v>
      </c>
      <c r="G22" s="7">
        <f t="shared" si="12"/>
        <v>6.0000000000000006E-4</v>
      </c>
      <c r="H22" s="8">
        <f t="shared" si="3"/>
        <v>6.0483870967741939</v>
      </c>
      <c r="I22" s="8">
        <f t="shared" si="4"/>
        <v>2778754.0502561592</v>
      </c>
      <c r="J22" s="9">
        <f t="shared" si="5"/>
        <v>0.6042083170811392</v>
      </c>
      <c r="M22" s="7">
        <f t="shared" si="14"/>
        <v>6.0000000000000006E-4</v>
      </c>
      <c r="N22" s="8">
        <f t="shared" si="6"/>
        <v>2.3166023166023169</v>
      </c>
      <c r="O22" s="8">
        <f t="shared" si="7"/>
        <v>7680408.7363226488</v>
      </c>
      <c r="P22" s="9">
        <f t="shared" si="8"/>
        <v>1.6700171203136875</v>
      </c>
      <c r="R22" s="7">
        <f t="shared" si="15"/>
        <v>6.0000000000000006E-4</v>
      </c>
      <c r="S22" s="8">
        <f t="shared" si="9"/>
        <v>2.3166023166023169</v>
      </c>
      <c r="T22" s="8">
        <f t="shared" si="10"/>
        <v>9035775.6989257727</v>
      </c>
      <c r="U22" s="9">
        <f t="shared" si="11"/>
        <v>1.9647261793706834</v>
      </c>
    </row>
    <row r="23" spans="2:21" x14ac:dyDescent="0.25">
      <c r="B23" s="7">
        <f t="shared" si="13"/>
        <v>7.000000000000001E-4</v>
      </c>
      <c r="C23" s="8">
        <f t="shared" si="0"/>
        <v>7.0564516129032269</v>
      </c>
      <c r="D23" s="8">
        <f t="shared" si="1"/>
        <v>2009492.9833088166</v>
      </c>
      <c r="E23" s="9">
        <f t="shared" si="2"/>
        <v>0.4369412879558201</v>
      </c>
      <c r="G23" s="7">
        <f t="shared" si="12"/>
        <v>7.000000000000001E-4</v>
      </c>
      <c r="H23" s="8">
        <f t="shared" si="3"/>
        <v>7.0564516129032269</v>
      </c>
      <c r="I23" s="8">
        <f t="shared" si="4"/>
        <v>2364109.4577019555</v>
      </c>
      <c r="J23" s="9">
        <f t="shared" si="5"/>
        <v>0.51404858832397382</v>
      </c>
      <c r="M23" s="7">
        <f t="shared" si="14"/>
        <v>7.000000000000001E-4</v>
      </c>
      <c r="N23" s="8">
        <f t="shared" si="6"/>
        <v>2.7027027027027031</v>
      </c>
      <c r="O23" s="8">
        <f t="shared" si="7"/>
        <v>6436011.8313361006</v>
      </c>
      <c r="P23" s="9">
        <f t="shared" si="8"/>
        <v>1.3994372322974777</v>
      </c>
      <c r="R23" s="7">
        <f t="shared" si="15"/>
        <v>7.000000000000001E-4</v>
      </c>
      <c r="S23" s="8">
        <f t="shared" si="9"/>
        <v>2.7027027027027031</v>
      </c>
      <c r="T23" s="8">
        <f t="shared" si="10"/>
        <v>7571779.3277313132</v>
      </c>
      <c r="U23" s="9">
        <f t="shared" si="11"/>
        <v>1.6463968966582547</v>
      </c>
    </row>
    <row r="24" spans="2:21" x14ac:dyDescent="0.25">
      <c r="B24" s="7">
        <f t="shared" si="13"/>
        <v>8.0000000000000015E-4</v>
      </c>
      <c r="C24" s="8">
        <f t="shared" si="0"/>
        <v>8.0645161290322598</v>
      </c>
      <c r="D24" s="8">
        <f t="shared" si="1"/>
        <v>1748571.7717532278</v>
      </c>
      <c r="E24" s="9">
        <f t="shared" si="2"/>
        <v>0.38020695189241743</v>
      </c>
      <c r="G24" s="7">
        <f t="shared" si="12"/>
        <v>8.0000000000000015E-4</v>
      </c>
      <c r="H24" s="8">
        <f t="shared" si="3"/>
        <v>8.0645161290322598</v>
      </c>
      <c r="I24" s="8">
        <f t="shared" si="4"/>
        <v>2057143.3261248849</v>
      </c>
      <c r="J24" s="9">
        <f t="shared" si="5"/>
        <v>0.44730231052943792</v>
      </c>
      <c r="M24" s="7">
        <f t="shared" si="14"/>
        <v>8.0000000000000015E-4</v>
      </c>
      <c r="N24" s="8">
        <f t="shared" si="6"/>
        <v>3.0888030888030893</v>
      </c>
      <c r="O24" s="8">
        <f t="shared" si="7"/>
        <v>5538630.501703389</v>
      </c>
      <c r="P24" s="9">
        <f t="shared" si="8"/>
        <v>1.2043119160042159</v>
      </c>
      <c r="R24" s="7">
        <f t="shared" si="15"/>
        <v>8.0000000000000015E-4</v>
      </c>
      <c r="S24" s="8">
        <f t="shared" si="9"/>
        <v>3.0888030888030893</v>
      </c>
      <c r="T24" s="8">
        <f t="shared" si="10"/>
        <v>6516036.5776968813</v>
      </c>
      <c r="U24" s="9">
        <f t="shared" si="11"/>
        <v>1.4168376989991045</v>
      </c>
    </row>
    <row r="25" spans="2:21" x14ac:dyDescent="0.25">
      <c r="B25" s="7">
        <f t="shared" si="13"/>
        <v>9.0000000000000019E-4</v>
      </c>
      <c r="C25" s="8">
        <f t="shared" si="0"/>
        <v>9.0725806451612918</v>
      </c>
      <c r="D25" s="8">
        <f t="shared" si="1"/>
        <v>1547621.8828255967</v>
      </c>
      <c r="E25" s="9">
        <f t="shared" si="2"/>
        <v>0.33651269467832068</v>
      </c>
      <c r="G25" s="7">
        <f t="shared" si="12"/>
        <v>9.0000000000000019E-4</v>
      </c>
      <c r="H25" s="8">
        <f t="shared" si="3"/>
        <v>9.0725806451612918</v>
      </c>
      <c r="I25" s="8">
        <f t="shared" si="4"/>
        <v>1820731.6918316651</v>
      </c>
      <c r="J25" s="9">
        <f t="shared" si="5"/>
        <v>0.39589730198557621</v>
      </c>
      <c r="M25" s="7">
        <f t="shared" si="14"/>
        <v>9.0000000000000019E-4</v>
      </c>
      <c r="N25" s="8">
        <f t="shared" si="6"/>
        <v>3.4749034749034755</v>
      </c>
      <c r="O25" s="8">
        <f t="shared" si="7"/>
        <v>4860872.7476728642</v>
      </c>
      <c r="P25" s="9">
        <f t="shared" si="8"/>
        <v>1.0569412367194748</v>
      </c>
      <c r="R25" s="7">
        <f t="shared" si="15"/>
        <v>9.0000000000000019E-4</v>
      </c>
      <c r="S25" s="8">
        <f t="shared" si="9"/>
        <v>3.4749034749034755</v>
      </c>
      <c r="T25" s="8">
        <f t="shared" si="10"/>
        <v>5718674.5069059515</v>
      </c>
      <c r="U25" s="9">
        <f t="shared" si="11"/>
        <v>1.2434604276812244</v>
      </c>
    </row>
    <row r="26" spans="2:21" x14ac:dyDescent="0.25">
      <c r="B26" s="7">
        <f t="shared" si="13"/>
        <v>1.0000000000000002E-3</v>
      </c>
      <c r="C26" s="8">
        <f t="shared" si="0"/>
        <v>10.080645161290326</v>
      </c>
      <c r="D26" s="8">
        <f t="shared" si="1"/>
        <v>1388098.4150136991</v>
      </c>
      <c r="E26" s="9">
        <f t="shared" si="2"/>
        <v>0.30182613938110436</v>
      </c>
      <c r="G26" s="7">
        <f t="shared" si="12"/>
        <v>1.0000000000000002E-3</v>
      </c>
      <c r="H26" s="8">
        <f t="shared" si="3"/>
        <v>10.080645161290326</v>
      </c>
      <c r="I26" s="8">
        <f t="shared" si="4"/>
        <v>1633057.0236090976</v>
      </c>
      <c r="J26" s="9">
        <f t="shared" si="5"/>
        <v>0.35508958982585292</v>
      </c>
      <c r="M26" s="7">
        <f t="shared" si="14"/>
        <v>1.0000000000000002E-3</v>
      </c>
      <c r="N26" s="8">
        <f t="shared" si="6"/>
        <v>3.8610038610038617</v>
      </c>
      <c r="O26" s="8">
        <f t="shared" si="7"/>
        <v>4330903.5148039963</v>
      </c>
      <c r="P26" s="9">
        <f t="shared" si="8"/>
        <v>0.94170548267101462</v>
      </c>
      <c r="R26" s="7">
        <f t="shared" si="15"/>
        <v>1.0000000000000002E-3</v>
      </c>
      <c r="S26" s="8">
        <f t="shared" si="9"/>
        <v>3.8610038610038617</v>
      </c>
      <c r="T26" s="8">
        <f t="shared" si="10"/>
        <v>5095181.2859856216</v>
      </c>
      <c r="U26" s="9">
        <f t="shared" si="11"/>
        <v>1.1078889510731946</v>
      </c>
    </row>
    <row r="27" spans="2:21" x14ac:dyDescent="0.25">
      <c r="B27" s="7">
        <f t="shared" si="13"/>
        <v>1.1000000000000003E-3</v>
      </c>
      <c r="C27" s="8">
        <f t="shared" si="0"/>
        <v>11.088709677419358</v>
      </c>
      <c r="D27" s="8">
        <f t="shared" si="1"/>
        <v>1258388.1473725406</v>
      </c>
      <c r="E27" s="9">
        <f t="shared" si="2"/>
        <v>0.27362212380355305</v>
      </c>
      <c r="G27" s="7">
        <f t="shared" si="12"/>
        <v>1.1000000000000003E-3</v>
      </c>
      <c r="H27" s="8">
        <f t="shared" si="3"/>
        <v>11.088709677419358</v>
      </c>
      <c r="I27" s="8">
        <f t="shared" si="4"/>
        <v>1480456.7085664982</v>
      </c>
      <c r="J27" s="9">
        <f t="shared" si="5"/>
        <v>0.32190839499162821</v>
      </c>
      <c r="M27" s="7">
        <f t="shared" si="14"/>
        <v>1.1000000000000003E-3</v>
      </c>
      <c r="N27" s="8">
        <f t="shared" si="6"/>
        <v>4.2471042471042484</v>
      </c>
      <c r="O27" s="8">
        <f t="shared" si="7"/>
        <v>3905135.9173609377</v>
      </c>
      <c r="P27" s="9">
        <f t="shared" si="8"/>
        <v>0.84912718359663786</v>
      </c>
      <c r="R27" s="7">
        <f t="shared" si="15"/>
        <v>1.1000000000000003E-3</v>
      </c>
      <c r="S27" s="8">
        <f t="shared" si="9"/>
        <v>4.2471042471042484</v>
      </c>
      <c r="T27" s="8">
        <f t="shared" si="10"/>
        <v>4594278.2254407704</v>
      </c>
      <c r="U27" s="9">
        <f t="shared" si="11"/>
        <v>0.99897330407496643</v>
      </c>
    </row>
    <row r="28" spans="2:21" x14ac:dyDescent="0.25">
      <c r="B28" s="7">
        <f t="shared" si="13"/>
        <v>1.2000000000000003E-3</v>
      </c>
      <c r="C28" s="8">
        <f t="shared" si="0"/>
        <v>12.09677419354839</v>
      </c>
      <c r="D28" s="8">
        <f t="shared" si="1"/>
        <v>1150847.6708689276</v>
      </c>
      <c r="E28" s="9">
        <f t="shared" si="2"/>
        <v>0.25023867598802513</v>
      </c>
      <c r="G28" s="7">
        <f t="shared" si="12"/>
        <v>1.2000000000000003E-3</v>
      </c>
      <c r="H28" s="8">
        <f t="shared" si="3"/>
        <v>12.09677419354839</v>
      </c>
      <c r="I28" s="8">
        <f t="shared" si="4"/>
        <v>1353938.5007729821</v>
      </c>
      <c r="J28" s="9">
        <f t="shared" si="5"/>
        <v>0.29439845635420353</v>
      </c>
      <c r="M28" s="7">
        <f t="shared" si="14"/>
        <v>1.2000000000000003E-3</v>
      </c>
      <c r="N28" s="8">
        <f t="shared" si="6"/>
        <v>4.6332046332046346</v>
      </c>
      <c r="O28" s="8">
        <f t="shared" si="7"/>
        <v>3555588.8365437123</v>
      </c>
      <c r="P28" s="9">
        <f t="shared" si="8"/>
        <v>0.77312216493666286</v>
      </c>
      <c r="R28" s="7">
        <f t="shared" si="15"/>
        <v>1.2000000000000003E-3</v>
      </c>
      <c r="S28" s="8">
        <f t="shared" si="9"/>
        <v>4.6332046332046346</v>
      </c>
      <c r="T28" s="8">
        <f t="shared" si="10"/>
        <v>4183046.3617145601</v>
      </c>
      <c r="U28" s="9">
        <f t="shared" si="11"/>
        <v>0.90955563420625352</v>
      </c>
    </row>
    <row r="29" spans="2:21" x14ac:dyDescent="0.25">
      <c r="B29" s="7">
        <f t="shared" si="13"/>
        <v>1.3000000000000004E-3</v>
      </c>
      <c r="C29" s="8">
        <f t="shared" si="0"/>
        <v>13.104838709677423</v>
      </c>
      <c r="D29" s="8">
        <f t="shared" si="1"/>
        <v>1060240.6589003457</v>
      </c>
      <c r="E29" s="9">
        <f t="shared" si="2"/>
        <v>0.23053721654715062</v>
      </c>
      <c r="G29" s="7">
        <f t="shared" si="12"/>
        <v>1.3000000000000004E-3</v>
      </c>
      <c r="H29" s="8">
        <f t="shared" si="3"/>
        <v>13.104838709677423</v>
      </c>
      <c r="I29" s="8">
        <f t="shared" si="4"/>
        <v>1247342.0159837333</v>
      </c>
      <c r="J29" s="9">
        <f t="shared" si="5"/>
        <v>0.27122026875053995</v>
      </c>
      <c r="M29" s="7">
        <f t="shared" si="14"/>
        <v>1.3000000000000004E-3</v>
      </c>
      <c r="N29" s="8">
        <f t="shared" si="6"/>
        <v>5.0193050193050208</v>
      </c>
      <c r="O29" s="8">
        <f t="shared" si="7"/>
        <v>3263476.3988242098</v>
      </c>
      <c r="P29" s="9">
        <f t="shared" si="8"/>
        <v>0.70960565314725155</v>
      </c>
      <c r="R29" s="7">
        <f t="shared" si="15"/>
        <v>1.3000000000000004E-3</v>
      </c>
      <c r="S29" s="8">
        <f t="shared" si="9"/>
        <v>5.0193050193050208</v>
      </c>
      <c r="T29" s="8">
        <f t="shared" si="10"/>
        <v>3839384.6669449555</v>
      </c>
      <c r="U29" s="9">
        <f t="shared" si="11"/>
        <v>0.83483032549357583</v>
      </c>
    </row>
    <row r="30" spans="2:21" x14ac:dyDescent="0.25">
      <c r="B30" s="7">
        <f t="shared" si="13"/>
        <v>1.4000000000000004E-3</v>
      </c>
      <c r="C30" s="8">
        <f t="shared" si="0"/>
        <v>14.112903225806456</v>
      </c>
      <c r="D30" s="8">
        <f t="shared" si="1"/>
        <v>982859.46832725278</v>
      </c>
      <c r="E30" s="9">
        <f t="shared" si="2"/>
        <v>0.21371156084523871</v>
      </c>
      <c r="G30" s="7">
        <f t="shared" si="12"/>
        <v>1.4000000000000004E-3</v>
      </c>
      <c r="H30" s="8">
        <f t="shared" si="3"/>
        <v>14.112903225806456</v>
      </c>
      <c r="I30" s="8">
        <f t="shared" si="4"/>
        <v>1156305.3210887201</v>
      </c>
      <c r="J30" s="9">
        <f t="shared" si="5"/>
        <v>0.2514253796670407</v>
      </c>
      <c r="M30" s="7">
        <f t="shared" si="14"/>
        <v>1.4000000000000004E-3</v>
      </c>
      <c r="N30" s="8">
        <f t="shared" si="6"/>
        <v>5.405405405405407</v>
      </c>
      <c r="O30" s="8">
        <f t="shared" si="7"/>
        <v>3015717.5230591171</v>
      </c>
      <c r="P30" s="9">
        <f t="shared" si="8"/>
        <v>0.65573331660341749</v>
      </c>
      <c r="R30" s="7">
        <f t="shared" si="15"/>
        <v>1.4000000000000004E-3</v>
      </c>
      <c r="S30" s="8">
        <f t="shared" si="9"/>
        <v>5.405405405405407</v>
      </c>
      <c r="T30" s="8">
        <f t="shared" si="10"/>
        <v>3547903.6337746005</v>
      </c>
      <c r="U30" s="9">
        <f t="shared" si="11"/>
        <v>0.77145110540869766</v>
      </c>
    </row>
    <row r="31" spans="2:21" x14ac:dyDescent="0.25">
      <c r="B31" s="7">
        <f t="shared" si="13"/>
        <v>1.5000000000000005E-3</v>
      </c>
      <c r="C31" s="8">
        <f t="shared" si="0"/>
        <v>15.120967741935489</v>
      </c>
      <c r="D31" s="8">
        <f t="shared" si="1"/>
        <v>916005.23331863957</v>
      </c>
      <c r="E31" s="9">
        <f t="shared" si="2"/>
        <v>0.19917487134564896</v>
      </c>
      <c r="G31" s="7">
        <f t="shared" si="12"/>
        <v>1.5000000000000005E-3</v>
      </c>
      <c r="H31" s="8">
        <f t="shared" si="3"/>
        <v>15.120967741935489</v>
      </c>
      <c r="I31" s="8">
        <f t="shared" si="4"/>
        <v>1077653.2798127295</v>
      </c>
      <c r="J31" s="9">
        <f t="shared" si="5"/>
        <v>0.23432339200102836</v>
      </c>
      <c r="M31" s="7">
        <f t="shared" si="14"/>
        <v>1.5000000000000005E-3</v>
      </c>
      <c r="N31" s="8">
        <f t="shared" si="6"/>
        <v>5.7915057915057933</v>
      </c>
      <c r="O31" s="8">
        <f t="shared" si="7"/>
        <v>2802923.2212998462</v>
      </c>
      <c r="P31" s="9">
        <f t="shared" si="8"/>
        <v>0.60946362715804436</v>
      </c>
      <c r="R31" s="7">
        <f t="shared" si="15"/>
        <v>1.5000000000000005E-3</v>
      </c>
      <c r="S31" s="8">
        <f t="shared" si="9"/>
        <v>5.7915057915057933</v>
      </c>
      <c r="T31" s="8">
        <f t="shared" si="10"/>
        <v>3297557.393933401</v>
      </c>
      <c r="U31" s="9">
        <f t="shared" si="11"/>
        <v>0.7170161761107634</v>
      </c>
    </row>
    <row r="32" spans="2:21" ht="15.75" thickBot="1" x14ac:dyDescent="0.3">
      <c r="B32" s="10">
        <f t="shared" si="13"/>
        <v>1.6000000000000005E-3</v>
      </c>
      <c r="C32" s="11">
        <f t="shared" si="0"/>
        <v>16.129032258064523</v>
      </c>
      <c r="D32" s="11">
        <f t="shared" si="1"/>
        <v>857666.63005298877</v>
      </c>
      <c r="E32" s="12">
        <f t="shared" si="2"/>
        <v>0.18648980866557704</v>
      </c>
      <c r="G32" s="10">
        <f t="shared" si="12"/>
        <v>1.6000000000000005E-3</v>
      </c>
      <c r="H32" s="11">
        <f t="shared" si="3"/>
        <v>16.129032258064523</v>
      </c>
      <c r="I32" s="11">
        <f t="shared" si="4"/>
        <v>1009019.6288337497</v>
      </c>
      <c r="J32" s="12">
        <f t="shared" si="5"/>
        <v>0.21939978883099581</v>
      </c>
      <c r="M32" s="10">
        <f t="shared" si="14"/>
        <v>1.6000000000000005E-3</v>
      </c>
      <c r="N32" s="11">
        <f t="shared" si="6"/>
        <v>6.1776061776061795</v>
      </c>
      <c r="O32" s="11">
        <f t="shared" si="7"/>
        <v>2618179.8526402041</v>
      </c>
      <c r="P32" s="12">
        <f t="shared" si="8"/>
        <v>0.56929329259408656</v>
      </c>
      <c r="R32" s="10">
        <f t="shared" si="15"/>
        <v>1.6000000000000005E-3</v>
      </c>
      <c r="S32" s="11">
        <f t="shared" si="9"/>
        <v>6.1776061776061795</v>
      </c>
      <c r="T32" s="11">
        <f t="shared" si="10"/>
        <v>3080212.2521661404</v>
      </c>
      <c r="U32" s="12">
        <f t="shared" si="11"/>
        <v>0.66975695850535777</v>
      </c>
    </row>
    <row r="34" spans="1:21" ht="15.75" thickBot="1" x14ac:dyDescent="0.3">
      <c r="A34" s="13" t="s">
        <v>1</v>
      </c>
      <c r="L34" s="14" t="s">
        <v>2</v>
      </c>
    </row>
    <row r="35" spans="1:21" x14ac:dyDescent="0.25">
      <c r="B35" s="4"/>
      <c r="C35" s="5" t="s">
        <v>33</v>
      </c>
      <c r="D35" s="5"/>
      <c r="E35" s="6"/>
      <c r="G35" s="4"/>
      <c r="H35" s="5"/>
      <c r="I35" s="5" t="s">
        <v>34</v>
      </c>
      <c r="J35" s="6"/>
      <c r="M35" s="4"/>
      <c r="N35" s="5" t="s">
        <v>33</v>
      </c>
      <c r="O35" s="5"/>
      <c r="P35" s="6"/>
      <c r="R35" s="4"/>
      <c r="S35" s="5"/>
      <c r="T35" s="5" t="s">
        <v>34</v>
      </c>
      <c r="U35" s="6"/>
    </row>
    <row r="36" spans="1:21" ht="17.25" x14ac:dyDescent="0.25">
      <c r="B36" s="7" t="s">
        <v>25</v>
      </c>
      <c r="C36" s="8" t="s">
        <v>26</v>
      </c>
      <c r="D36" s="8" t="s">
        <v>27</v>
      </c>
      <c r="E36" s="9" t="s">
        <v>30</v>
      </c>
      <c r="G36" s="7" t="s">
        <v>25</v>
      </c>
      <c r="H36" s="8" t="s">
        <v>26</v>
      </c>
      <c r="I36" s="8" t="s">
        <v>27</v>
      </c>
      <c r="J36" s="9" t="s">
        <v>30</v>
      </c>
      <c r="M36" s="7" t="s">
        <v>25</v>
      </c>
      <c r="N36" s="8" t="s">
        <v>26</v>
      </c>
      <c r="O36" s="8" t="s">
        <v>27</v>
      </c>
      <c r="P36" s="9" t="s">
        <v>30</v>
      </c>
      <c r="R36" s="7" t="s">
        <v>25</v>
      </c>
      <c r="S36" s="8" t="s">
        <v>26</v>
      </c>
      <c r="T36" s="8" t="s">
        <v>27</v>
      </c>
      <c r="U36" s="9" t="s">
        <v>30</v>
      </c>
    </row>
    <row r="37" spans="1:21" x14ac:dyDescent="0.25">
      <c r="B37" s="7">
        <f>10^-4</f>
        <v>1E-4</v>
      </c>
      <c r="C37" s="8">
        <f>B37/$D$2</f>
        <v>1.0080645161290323</v>
      </c>
      <c r="D37" s="8">
        <f>($E$6*$H$8*$C$2/(B37-$I$2))-($H$2*$I$8/(B37+$C$6*$I$2)*(B37+$C$7*$I$2))</f>
        <v>18397122.512170844</v>
      </c>
      <c r="E37" s="9">
        <f>D37/$B$2</f>
        <v>4.0002440774452799</v>
      </c>
      <c r="G37" s="7">
        <f>10^-4</f>
        <v>1E-4</v>
      </c>
      <c r="H37" s="8">
        <f>G37/$D$2</f>
        <v>1.0080645161290323</v>
      </c>
      <c r="I37" s="8">
        <f>($E$6*$H$9*$C$2/(G37-$I$2))-($H$2*$I$9/(G37+$C$6*$I$2)*(G37+$C$7*$I$2))</f>
        <v>21643673.668359805</v>
      </c>
      <c r="J37" s="9">
        <f>I37/$B$2</f>
        <v>4.7061695299760391</v>
      </c>
      <c r="M37" s="7">
        <f>10^-4</f>
        <v>1E-4</v>
      </c>
      <c r="N37" s="8">
        <f>M37/$D$3</f>
        <v>0.38610038610038611</v>
      </c>
      <c r="O37" s="8">
        <f>($E$6*$N$7*$C$3/(M37-$I$3))-($H$3*$O$7/(M37+$C$6*$I$3)*(M37+$C$7*$I$3))</f>
        <v>154856411.04787308</v>
      </c>
      <c r="P37" s="9">
        <f>O37/$B$2</f>
        <v>33.671757131522739</v>
      </c>
      <c r="R37" s="7">
        <f>10^-4</f>
        <v>1E-4</v>
      </c>
      <c r="S37" s="8">
        <f>R37/$D$3</f>
        <v>0.38610038610038611</v>
      </c>
      <c r="T37" s="8">
        <f>($E$6*$N$8*$C$3/(R37-$I$3))-($H$3*$O$8/(R37+$C$6*$I$3)*(R37+$C$7*$I$3))</f>
        <v>182184013.45929974</v>
      </c>
      <c r="U37" s="9">
        <f>T37/$B$2</f>
        <v>39.613832019852083</v>
      </c>
    </row>
    <row r="38" spans="1:21" x14ac:dyDescent="0.25">
      <c r="B38" s="7">
        <f>10^-4+B37</f>
        <v>2.0000000000000001E-4</v>
      </c>
      <c r="C38" s="8">
        <f t="shared" ref="C38:C52" si="16">B38/$D$2</f>
        <v>2.0161290322580645</v>
      </c>
      <c r="D38" s="8">
        <f t="shared" ref="D38:D52" si="17">($E$6*$H$8*$C$2/(B38-$I$2))-($H$2*$I$8/(B38+$C$6*$I$2)*(B38+$C$7*$I$2))</f>
        <v>7775223.9958981555</v>
      </c>
      <c r="E38" s="9">
        <f t="shared" ref="E38:E52" si="18">D38/$B$2</f>
        <v>1.6906336151115797</v>
      </c>
      <c r="G38" s="7">
        <f>10^-4+G37</f>
        <v>2.0000000000000001E-4</v>
      </c>
      <c r="H38" s="8">
        <f t="shared" ref="H38:H52" si="19">G38/$D$2</f>
        <v>2.0161290322580645</v>
      </c>
      <c r="I38" s="8">
        <f t="shared" ref="I38:I52" si="20">($E$6*$H$9*$C$2/(G38-$I$2))-($H$2*$I$9/(G38+$C$6*$I$2)*(G38+$C$7*$I$2))</f>
        <v>9147322.4423797596</v>
      </c>
      <c r="J38" s="9">
        <f t="shared" ref="J38:J52" si="21">I38/$B$2</f>
        <v>1.9889807441573732</v>
      </c>
      <c r="M38" s="7">
        <f>10^-4+M37</f>
        <v>2.0000000000000001E-4</v>
      </c>
      <c r="N38" s="8">
        <f t="shared" ref="N38:N52" si="22">M38/$D$3</f>
        <v>0.77220077220077221</v>
      </c>
      <c r="O38" s="8">
        <f t="shared" ref="O38:O52" si="23">($E$6*$N$7*$C$3/(M38-$I$3))-($H$3*$O$7/(M38+$C$6*$I$3)*(M38+$C$7*$I$3))</f>
        <v>31613656.131867889</v>
      </c>
      <c r="P38" s="9">
        <f t="shared" ref="P38:P52" si="24">O38/$B$2</f>
        <v>6.8740282956877339</v>
      </c>
      <c r="R38" s="7">
        <f>10^-4+R37</f>
        <v>2.0000000000000001E-4</v>
      </c>
      <c r="S38" s="8">
        <f t="shared" ref="S38:S52" si="25">R38/$D$3</f>
        <v>0.77220077220077221</v>
      </c>
      <c r="T38" s="8">
        <f t="shared" ref="T38:T52" si="26">($E$6*$N$8*$C$3/(R38-$I$3))-($H$3*$O$8/(R38+$C$6*$I$3)*(R38+$C$7*$I$3))</f>
        <v>37192536.882180467</v>
      </c>
      <c r="U38" s="9">
        <f t="shared" ref="U38:U52" si="27">T38/$B$2</f>
        <v>8.0870921683366959</v>
      </c>
    </row>
    <row r="39" spans="1:21" x14ac:dyDescent="0.25">
      <c r="B39" s="7">
        <f>10^-4+B38</f>
        <v>3.0000000000000003E-4</v>
      </c>
      <c r="C39" s="8">
        <f t="shared" si="16"/>
        <v>3.024193548387097</v>
      </c>
      <c r="D39" s="8">
        <f t="shared" si="17"/>
        <v>4929240.9337241882</v>
      </c>
      <c r="E39" s="9">
        <f t="shared" si="18"/>
        <v>1.0718071175742963</v>
      </c>
      <c r="G39" s="7">
        <f>10^-4+G38</f>
        <v>3.0000000000000003E-4</v>
      </c>
      <c r="H39" s="8">
        <f t="shared" si="19"/>
        <v>3.024193548387097</v>
      </c>
      <c r="I39" s="8">
        <f t="shared" si="20"/>
        <v>5799107.0657724161</v>
      </c>
      <c r="J39" s="9">
        <f t="shared" si="21"/>
        <v>1.2609495685523844</v>
      </c>
      <c r="M39" s="7">
        <f>10^-4+M38</f>
        <v>3.0000000000000003E-4</v>
      </c>
      <c r="N39" s="8">
        <f t="shared" si="22"/>
        <v>1.1583011583011584</v>
      </c>
      <c r="O39" s="8">
        <f t="shared" si="23"/>
        <v>17603710.760556981</v>
      </c>
      <c r="P39" s="9">
        <f t="shared" si="24"/>
        <v>3.8277257578945383</v>
      </c>
      <c r="R39" s="7">
        <f>10^-4+R38</f>
        <v>3.0000000000000003E-4</v>
      </c>
      <c r="S39" s="8">
        <f t="shared" si="25"/>
        <v>1.1583011583011584</v>
      </c>
      <c r="T39" s="8">
        <f t="shared" si="26"/>
        <v>20710248.157261334</v>
      </c>
      <c r="U39" s="9">
        <f t="shared" si="27"/>
        <v>4.5032068182781764</v>
      </c>
    </row>
    <row r="40" spans="1:21" x14ac:dyDescent="0.25">
      <c r="B40" s="7">
        <f t="shared" ref="B40:B53" si="28">10^-4+B39</f>
        <v>4.0000000000000002E-4</v>
      </c>
      <c r="C40" s="8">
        <f t="shared" si="16"/>
        <v>4.032258064516129</v>
      </c>
      <c r="D40" s="8">
        <f t="shared" si="17"/>
        <v>3608436.5711747357</v>
      </c>
      <c r="E40" s="9">
        <f t="shared" si="18"/>
        <v>0.7846133009729801</v>
      </c>
      <c r="G40" s="7">
        <f t="shared" ref="G40:G52" si="29">10^-4+G39</f>
        <v>4.0000000000000002E-4</v>
      </c>
      <c r="H40" s="8">
        <f t="shared" si="19"/>
        <v>4.032258064516129</v>
      </c>
      <c r="I40" s="8">
        <f t="shared" si="20"/>
        <v>4245219.5758815501</v>
      </c>
      <c r="J40" s="9">
        <f t="shared" si="21"/>
        <v>0.92307448921103508</v>
      </c>
      <c r="M40" s="7">
        <f t="shared" ref="M40:M52" si="30">10^-4+M39</f>
        <v>4.0000000000000002E-4</v>
      </c>
      <c r="N40" s="8">
        <f t="shared" si="22"/>
        <v>1.5444015444015444</v>
      </c>
      <c r="O40" s="8">
        <f t="shared" si="23"/>
        <v>12198021.130199963</v>
      </c>
      <c r="P40" s="9">
        <f t="shared" si="24"/>
        <v>2.6523203153294115</v>
      </c>
      <c r="R40" s="7">
        <f t="shared" ref="R40:R52" si="31">10^-4+R39</f>
        <v>4.0000000000000002E-4</v>
      </c>
      <c r="S40" s="8">
        <f t="shared" si="25"/>
        <v>1.5444015444015444</v>
      </c>
      <c r="T40" s="8">
        <f t="shared" si="26"/>
        <v>14350613.273825066</v>
      </c>
      <c r="U40" s="9">
        <f t="shared" si="27"/>
        <v>3.1203768805881857</v>
      </c>
    </row>
    <row r="41" spans="1:21" x14ac:dyDescent="0.25">
      <c r="B41" s="7">
        <f t="shared" si="28"/>
        <v>5.0000000000000001E-4</v>
      </c>
      <c r="C41" s="8">
        <f t="shared" si="16"/>
        <v>5.040322580645161</v>
      </c>
      <c r="D41" s="8">
        <f t="shared" si="17"/>
        <v>2845875.8712679413</v>
      </c>
      <c r="E41" s="9">
        <f t="shared" si="18"/>
        <v>0.61880319009957407</v>
      </c>
      <c r="G41" s="7">
        <f t="shared" si="29"/>
        <v>5.0000000000000001E-4</v>
      </c>
      <c r="H41" s="8">
        <f t="shared" si="19"/>
        <v>5.040322580645161</v>
      </c>
      <c r="I41" s="8">
        <f t="shared" si="20"/>
        <v>3348089.3380151661</v>
      </c>
      <c r="J41" s="9">
        <f t="shared" si="21"/>
        <v>0.72800376995328686</v>
      </c>
      <c r="M41" s="7">
        <f t="shared" si="30"/>
        <v>5.0000000000000001E-4</v>
      </c>
      <c r="N41" s="8">
        <f t="shared" si="22"/>
        <v>1.9305019305019304</v>
      </c>
      <c r="O41" s="8">
        <f t="shared" si="23"/>
        <v>9332291.6361811794</v>
      </c>
      <c r="P41" s="9">
        <f t="shared" si="24"/>
        <v>2.0292001818180427</v>
      </c>
      <c r="R41" s="7">
        <f t="shared" si="31"/>
        <v>5.0000000000000001E-4</v>
      </c>
      <c r="S41" s="8">
        <f t="shared" si="25"/>
        <v>1.9305019305019304</v>
      </c>
      <c r="T41" s="8">
        <f t="shared" si="26"/>
        <v>10979166.796393082</v>
      </c>
      <c r="U41" s="9">
        <f t="shared" si="27"/>
        <v>2.3872943675566605</v>
      </c>
    </row>
    <row r="42" spans="1:21" x14ac:dyDescent="0.25">
      <c r="B42" s="7">
        <f t="shared" si="28"/>
        <v>6.0000000000000006E-4</v>
      </c>
      <c r="C42" s="8">
        <f t="shared" si="16"/>
        <v>6.0483870967741939</v>
      </c>
      <c r="D42" s="8">
        <f t="shared" si="17"/>
        <v>2349386.6187433284</v>
      </c>
      <c r="E42" s="9">
        <f t="shared" si="18"/>
        <v>0.51084727522142392</v>
      </c>
      <c r="G42" s="7">
        <f t="shared" si="29"/>
        <v>6.0000000000000006E-4</v>
      </c>
      <c r="H42" s="8">
        <f t="shared" si="19"/>
        <v>6.0483870967741939</v>
      </c>
      <c r="I42" s="8">
        <f t="shared" si="20"/>
        <v>2763984.3332739375</v>
      </c>
      <c r="J42" s="9">
        <f t="shared" si="21"/>
        <v>0.60099681088800549</v>
      </c>
      <c r="M42" s="7">
        <f t="shared" si="30"/>
        <v>6.0000000000000006E-4</v>
      </c>
      <c r="N42" s="8">
        <f t="shared" si="22"/>
        <v>2.3166023166023169</v>
      </c>
      <c r="O42" s="8">
        <f t="shared" si="23"/>
        <v>7556915.470877639</v>
      </c>
      <c r="P42" s="9">
        <f t="shared" si="24"/>
        <v>1.6431649208257533</v>
      </c>
      <c r="R42" s="7">
        <f t="shared" si="31"/>
        <v>6.0000000000000006E-4</v>
      </c>
      <c r="S42" s="8">
        <f t="shared" si="25"/>
        <v>2.3166023166023169</v>
      </c>
      <c r="T42" s="8">
        <f t="shared" si="26"/>
        <v>8890488.9458561856</v>
      </c>
      <c r="U42" s="9">
        <f t="shared" si="27"/>
        <v>1.9331352350198272</v>
      </c>
    </row>
    <row r="43" spans="1:21" x14ac:dyDescent="0.25">
      <c r="B43" s="7">
        <f t="shared" si="28"/>
        <v>7.000000000000001E-4</v>
      </c>
      <c r="C43" s="8">
        <f t="shared" si="16"/>
        <v>7.0564516129032269</v>
      </c>
      <c r="D43" s="8">
        <f t="shared" si="17"/>
        <v>2000398.6408430613</v>
      </c>
      <c r="E43" s="9">
        <f t="shared" si="18"/>
        <v>0.43496382710220943</v>
      </c>
      <c r="G43" s="7">
        <f t="shared" si="29"/>
        <v>7.000000000000001E-4</v>
      </c>
      <c r="H43" s="8">
        <f t="shared" si="19"/>
        <v>7.0564516129032269</v>
      </c>
      <c r="I43" s="8">
        <f t="shared" si="20"/>
        <v>2353410.240369651</v>
      </c>
      <c r="J43" s="9">
        <f t="shared" si="21"/>
        <v>0.51172216576856944</v>
      </c>
      <c r="M43" s="7">
        <f t="shared" si="30"/>
        <v>7.000000000000001E-4</v>
      </c>
      <c r="N43" s="8">
        <f t="shared" si="22"/>
        <v>2.7027027027027031</v>
      </c>
      <c r="O43" s="8">
        <f t="shared" si="23"/>
        <v>6349068.0565280439</v>
      </c>
      <c r="P43" s="9">
        <f t="shared" si="24"/>
        <v>1.3805323019195572</v>
      </c>
      <c r="R43" s="7">
        <f t="shared" si="31"/>
        <v>7.000000000000001E-4</v>
      </c>
      <c r="S43" s="8">
        <f t="shared" si="25"/>
        <v>2.7027027027027031</v>
      </c>
      <c r="T43" s="8">
        <f t="shared" si="26"/>
        <v>7469491.9814852728</v>
      </c>
      <c r="U43" s="9">
        <f t="shared" si="27"/>
        <v>1.6241556819928837</v>
      </c>
    </row>
    <row r="44" spans="1:21" x14ac:dyDescent="0.25">
      <c r="B44" s="7">
        <f t="shared" si="28"/>
        <v>8.0000000000000015E-4</v>
      </c>
      <c r="C44" s="8">
        <f t="shared" si="16"/>
        <v>8.0645161290322598</v>
      </c>
      <c r="D44" s="8">
        <f t="shared" si="17"/>
        <v>1741681.7444411095</v>
      </c>
      <c r="E44" s="9">
        <f t="shared" si="18"/>
        <v>0.37870879418158504</v>
      </c>
      <c r="G44" s="7">
        <f t="shared" si="29"/>
        <v>8.0000000000000015E-4</v>
      </c>
      <c r="H44" s="8">
        <f t="shared" si="19"/>
        <v>8.0645161290322598</v>
      </c>
      <c r="I44" s="8">
        <f t="shared" si="20"/>
        <v>2049037.4201349735</v>
      </c>
      <c r="J44" s="9">
        <f t="shared" si="21"/>
        <v>0.44553977389323191</v>
      </c>
      <c r="M44" s="7">
        <f t="shared" si="30"/>
        <v>8.0000000000000015E-4</v>
      </c>
      <c r="N44" s="8">
        <f t="shared" si="22"/>
        <v>3.0888030888030893</v>
      </c>
      <c r="O44" s="8">
        <f t="shared" si="23"/>
        <v>5474120.7628159961</v>
      </c>
      <c r="P44" s="9">
        <f t="shared" si="24"/>
        <v>1.1902850103970419</v>
      </c>
      <c r="R44" s="7">
        <f t="shared" si="31"/>
        <v>8.0000000000000015E-4</v>
      </c>
      <c r="S44" s="8">
        <f t="shared" si="25"/>
        <v>3.0888030888030893</v>
      </c>
      <c r="T44" s="8">
        <f t="shared" si="26"/>
        <v>6440142.2195057422</v>
      </c>
      <c r="U44" s="9">
        <f t="shared" si="27"/>
        <v>1.4003353380095112</v>
      </c>
    </row>
    <row r="45" spans="1:21" x14ac:dyDescent="0.25">
      <c r="B45" s="7">
        <f t="shared" si="28"/>
        <v>9.0000000000000019E-4</v>
      </c>
      <c r="C45" s="8">
        <f t="shared" si="16"/>
        <v>9.0725806451612918</v>
      </c>
      <c r="D45" s="8">
        <f t="shared" si="17"/>
        <v>1542222.0426368762</v>
      </c>
      <c r="E45" s="9">
        <f t="shared" si="18"/>
        <v>0.33533856113000138</v>
      </c>
      <c r="G45" s="7">
        <f t="shared" si="29"/>
        <v>9.0000000000000019E-4</v>
      </c>
      <c r="H45" s="8">
        <f t="shared" si="19"/>
        <v>9.0725806451612918</v>
      </c>
      <c r="I45" s="8">
        <f t="shared" si="20"/>
        <v>1814378.9466969543</v>
      </c>
      <c r="J45" s="9">
        <f t="shared" si="21"/>
        <v>0.3945159701450216</v>
      </c>
      <c r="M45" s="7">
        <f t="shared" si="30"/>
        <v>9.0000000000000019E-4</v>
      </c>
      <c r="N45" s="8">
        <f t="shared" si="22"/>
        <v>3.4749034749034755</v>
      </c>
      <c r="O45" s="8">
        <f t="shared" si="23"/>
        <v>4811114.5262655066</v>
      </c>
      <c r="P45" s="9">
        <f t="shared" si="24"/>
        <v>1.0461218800316388</v>
      </c>
      <c r="R45" s="7">
        <f t="shared" si="31"/>
        <v>9.0000000000000019E-4</v>
      </c>
      <c r="S45" s="8">
        <f t="shared" si="25"/>
        <v>3.4749034749034755</v>
      </c>
      <c r="T45" s="8">
        <f t="shared" si="26"/>
        <v>5660134.8787911115</v>
      </c>
      <c r="U45" s="9">
        <f t="shared" si="27"/>
        <v>1.2307316544446862</v>
      </c>
    </row>
    <row r="46" spans="1:21" x14ac:dyDescent="0.25">
      <c r="B46" s="7">
        <f t="shared" si="28"/>
        <v>1.0000000000000002E-3</v>
      </c>
      <c r="C46" s="8">
        <f t="shared" si="16"/>
        <v>10.080645161290326</v>
      </c>
      <c r="D46" s="8">
        <f t="shared" si="17"/>
        <v>1383752.8283638945</v>
      </c>
      <c r="E46" s="9">
        <f t="shared" si="18"/>
        <v>0.30088124121850285</v>
      </c>
      <c r="G46" s="7">
        <f t="shared" si="29"/>
        <v>1.0000000000000002E-3</v>
      </c>
      <c r="H46" s="8">
        <f t="shared" si="19"/>
        <v>10.080645161290326</v>
      </c>
      <c r="I46" s="8">
        <f t="shared" si="20"/>
        <v>1627944.5763839416</v>
      </c>
      <c r="J46" s="9">
        <f t="shared" si="21"/>
        <v>0.35397794659359461</v>
      </c>
      <c r="M46" s="7">
        <f t="shared" si="30"/>
        <v>1.0000000000000002E-3</v>
      </c>
      <c r="N46" s="8">
        <f t="shared" si="22"/>
        <v>3.8610038610038617</v>
      </c>
      <c r="O46" s="8">
        <f t="shared" si="23"/>
        <v>4291360.088681465</v>
      </c>
      <c r="P46" s="9">
        <f t="shared" si="24"/>
        <v>0.93310721649955752</v>
      </c>
      <c r="R46" s="7">
        <f t="shared" si="31"/>
        <v>1.0000000000000002E-3</v>
      </c>
      <c r="S46" s="8">
        <f t="shared" si="25"/>
        <v>3.8610038610038617</v>
      </c>
      <c r="T46" s="8">
        <f t="shared" si="26"/>
        <v>5048659.0670144362</v>
      </c>
      <c r="U46" s="9">
        <f t="shared" si="27"/>
        <v>1.0977732261392554</v>
      </c>
    </row>
    <row r="47" spans="1:21" x14ac:dyDescent="0.25">
      <c r="B47" s="7">
        <f t="shared" si="28"/>
        <v>1.1000000000000003E-3</v>
      </c>
      <c r="C47" s="8">
        <f t="shared" si="16"/>
        <v>11.088709677419358</v>
      </c>
      <c r="D47" s="8">
        <f t="shared" si="17"/>
        <v>1254815.7091066549</v>
      </c>
      <c r="E47" s="9">
        <f t="shared" si="18"/>
        <v>0.27284533792273424</v>
      </c>
      <c r="G47" s="7">
        <f t="shared" si="29"/>
        <v>1.1000000000000003E-3</v>
      </c>
      <c r="H47" s="8">
        <f t="shared" si="19"/>
        <v>11.088709677419358</v>
      </c>
      <c r="I47" s="8">
        <f t="shared" si="20"/>
        <v>1476253.8473724665</v>
      </c>
      <c r="J47" s="9">
        <f t="shared" si="21"/>
        <v>0.32099453084854673</v>
      </c>
      <c r="M47" s="7">
        <f t="shared" si="30"/>
        <v>1.1000000000000003E-3</v>
      </c>
      <c r="N47" s="8">
        <f t="shared" si="22"/>
        <v>4.2471042471042484</v>
      </c>
      <c r="O47" s="8">
        <f t="shared" si="23"/>
        <v>3872956.7281244118</v>
      </c>
      <c r="P47" s="9">
        <f t="shared" si="24"/>
        <v>0.84213018658934802</v>
      </c>
      <c r="R47" s="7">
        <f t="shared" si="31"/>
        <v>1.1000000000000003E-3</v>
      </c>
      <c r="S47" s="8">
        <f t="shared" si="25"/>
        <v>4.2471042471042484</v>
      </c>
      <c r="T47" s="8">
        <f t="shared" si="26"/>
        <v>4556419.8169798907</v>
      </c>
      <c r="U47" s="9">
        <f t="shared" si="27"/>
        <v>0.99074142574035462</v>
      </c>
    </row>
    <row r="48" spans="1:21" x14ac:dyDescent="0.25">
      <c r="B48" s="7">
        <f t="shared" si="28"/>
        <v>1.2000000000000003E-3</v>
      </c>
      <c r="C48" s="8">
        <f t="shared" si="16"/>
        <v>12.09677419354839</v>
      </c>
      <c r="D48" s="8">
        <f t="shared" si="17"/>
        <v>1147859.006641126</v>
      </c>
      <c r="E48" s="9">
        <f t="shared" si="18"/>
        <v>0.24958882510135377</v>
      </c>
      <c r="G48" s="7">
        <f t="shared" si="29"/>
        <v>1.2000000000000003E-3</v>
      </c>
      <c r="H48" s="8">
        <f t="shared" si="19"/>
        <v>12.09677419354839</v>
      </c>
      <c r="I48" s="8">
        <f t="shared" si="20"/>
        <v>1350422.4323132536</v>
      </c>
      <c r="J48" s="9">
        <f t="shared" si="21"/>
        <v>0.29363392744362982</v>
      </c>
      <c r="M48" s="7">
        <f t="shared" si="30"/>
        <v>1.2000000000000003E-3</v>
      </c>
      <c r="N48" s="8">
        <f t="shared" si="22"/>
        <v>4.6332046332046346</v>
      </c>
      <c r="O48" s="8">
        <f t="shared" si="23"/>
        <v>3528893.1340618879</v>
      </c>
      <c r="P48" s="9">
        <f t="shared" si="24"/>
        <v>0.76731748946768596</v>
      </c>
      <c r="R48" s="7">
        <f t="shared" si="31"/>
        <v>1.2000000000000003E-3</v>
      </c>
      <c r="S48" s="8">
        <f t="shared" si="25"/>
        <v>4.6332046332046346</v>
      </c>
      <c r="T48" s="8">
        <f t="shared" si="26"/>
        <v>4151639.1161593515</v>
      </c>
      <c r="U48" s="9">
        <f t="shared" si="27"/>
        <v>0.90272648753193119</v>
      </c>
    </row>
    <row r="49" spans="2:21" x14ac:dyDescent="0.25">
      <c r="B49" s="7">
        <f t="shared" si="28"/>
        <v>1.3000000000000004E-3</v>
      </c>
      <c r="C49" s="8">
        <f t="shared" si="16"/>
        <v>13.104838709677423</v>
      </c>
      <c r="D49" s="8">
        <f t="shared" si="17"/>
        <v>1057703.5462080992</v>
      </c>
      <c r="E49" s="9">
        <f t="shared" si="18"/>
        <v>0.22998555038227858</v>
      </c>
      <c r="G49" s="7">
        <f t="shared" si="29"/>
        <v>1.3000000000000004E-3</v>
      </c>
      <c r="H49" s="8">
        <f t="shared" si="19"/>
        <v>13.104838709677423</v>
      </c>
      <c r="I49" s="8">
        <f t="shared" si="20"/>
        <v>1244357.1844122212</v>
      </c>
      <c r="J49" s="9">
        <f t="shared" si="21"/>
        <v>0.27057125123118531</v>
      </c>
      <c r="M49" s="7">
        <f t="shared" si="30"/>
        <v>1.3000000000000004E-3</v>
      </c>
      <c r="N49" s="8">
        <f t="shared" si="22"/>
        <v>5.0193050193050208</v>
      </c>
      <c r="O49" s="8">
        <f t="shared" si="23"/>
        <v>3240973.3271728004</v>
      </c>
      <c r="P49" s="9">
        <f t="shared" si="24"/>
        <v>0.70471261734568391</v>
      </c>
      <c r="R49" s="7">
        <f t="shared" si="31"/>
        <v>1.3000000000000004E-3</v>
      </c>
      <c r="S49" s="8">
        <f t="shared" si="25"/>
        <v>5.0193050193050208</v>
      </c>
      <c r="T49" s="8">
        <f t="shared" si="26"/>
        <v>3812909.9299635985</v>
      </c>
      <c r="U49" s="9">
        <f t="shared" si="27"/>
        <v>0.82907369644783613</v>
      </c>
    </row>
    <row r="50" spans="2:21" x14ac:dyDescent="0.25">
      <c r="B50" s="7">
        <f t="shared" si="28"/>
        <v>1.4000000000000004E-3</v>
      </c>
      <c r="C50" s="8">
        <f t="shared" si="16"/>
        <v>14.112903225806456</v>
      </c>
      <c r="D50" s="8">
        <f t="shared" si="17"/>
        <v>980678.79707774066</v>
      </c>
      <c r="E50" s="9">
        <f t="shared" si="18"/>
        <v>0.2132373987992478</v>
      </c>
      <c r="G50" s="7">
        <f t="shared" si="29"/>
        <v>1.4000000000000004E-3</v>
      </c>
      <c r="H50" s="8">
        <f t="shared" si="19"/>
        <v>14.112903225806456</v>
      </c>
      <c r="I50" s="8">
        <f t="shared" si="20"/>
        <v>1153739.8322093049</v>
      </c>
      <c r="J50" s="9">
        <f t="shared" si="21"/>
        <v>0.2508675434245064</v>
      </c>
      <c r="M50" s="7">
        <f t="shared" si="30"/>
        <v>1.4000000000000004E-3</v>
      </c>
      <c r="N50" s="8">
        <f t="shared" si="22"/>
        <v>5.405405405405407</v>
      </c>
      <c r="O50" s="8">
        <f t="shared" si="23"/>
        <v>2996491.7542000809</v>
      </c>
      <c r="P50" s="9">
        <f t="shared" si="24"/>
        <v>0.65155289284628848</v>
      </c>
      <c r="R50" s="7">
        <f t="shared" si="31"/>
        <v>1.4000000000000004E-3</v>
      </c>
      <c r="S50" s="8">
        <f t="shared" si="25"/>
        <v>5.405405405405407</v>
      </c>
      <c r="T50" s="8">
        <f t="shared" si="26"/>
        <v>3525284.5486120232</v>
      </c>
      <c r="U50" s="9">
        <f t="shared" si="27"/>
        <v>0.76653284379474307</v>
      </c>
    </row>
    <row r="51" spans="2:21" x14ac:dyDescent="0.25">
      <c r="B51" s="7">
        <f t="shared" si="28"/>
        <v>1.5000000000000005E-3</v>
      </c>
      <c r="C51" s="8">
        <f t="shared" si="16"/>
        <v>15.120967741935489</v>
      </c>
      <c r="D51" s="8">
        <f t="shared" si="17"/>
        <v>914110.84292633936</v>
      </c>
      <c r="E51" s="9">
        <f t="shared" si="18"/>
        <v>0.19876295780090006</v>
      </c>
      <c r="G51" s="7">
        <f t="shared" si="29"/>
        <v>1.5000000000000005E-3</v>
      </c>
      <c r="H51" s="8">
        <f t="shared" si="19"/>
        <v>15.120967741935489</v>
      </c>
      <c r="I51" s="8">
        <f t="shared" si="20"/>
        <v>1075424.5917846013</v>
      </c>
      <c r="J51" s="9">
        <f t="shared" si="21"/>
        <v>0.2338387892551862</v>
      </c>
      <c r="M51" s="7">
        <f t="shared" si="30"/>
        <v>1.5000000000000005E-3</v>
      </c>
      <c r="N51" s="8">
        <f t="shared" si="22"/>
        <v>5.7915057915057933</v>
      </c>
      <c r="O51" s="8">
        <f t="shared" si="23"/>
        <v>2786307.7030735384</v>
      </c>
      <c r="P51" s="9">
        <f t="shared" si="24"/>
        <v>0.60585077257524211</v>
      </c>
      <c r="R51" s="7">
        <f t="shared" si="31"/>
        <v>1.5000000000000005E-3</v>
      </c>
      <c r="S51" s="8">
        <f t="shared" si="25"/>
        <v>5.7915057915057933</v>
      </c>
      <c r="T51" s="8">
        <f t="shared" si="26"/>
        <v>3278009.1931501888</v>
      </c>
      <c r="U51" s="9">
        <f t="shared" si="27"/>
        <v>0.71276564321595759</v>
      </c>
    </row>
    <row r="52" spans="2:21" ht="15.75" thickBot="1" x14ac:dyDescent="0.3">
      <c r="B52" s="10">
        <f t="shared" si="28"/>
        <v>1.6000000000000005E-3</v>
      </c>
      <c r="C52" s="11">
        <f t="shared" si="16"/>
        <v>16.129032258064523</v>
      </c>
      <c r="D52" s="11">
        <f t="shared" si="17"/>
        <v>856005.63430304895</v>
      </c>
      <c r="E52" s="12">
        <f t="shared" si="18"/>
        <v>0.18612864411894955</v>
      </c>
      <c r="G52" s="10">
        <f t="shared" si="29"/>
        <v>1.6000000000000005E-3</v>
      </c>
      <c r="H52" s="11">
        <f t="shared" si="19"/>
        <v>16.129032258064523</v>
      </c>
      <c r="I52" s="11">
        <f t="shared" si="20"/>
        <v>1007065.522600478</v>
      </c>
      <c r="J52" s="12">
        <f t="shared" si="21"/>
        <v>0.21897489075896456</v>
      </c>
      <c r="M52" s="10">
        <f t="shared" si="30"/>
        <v>1.6000000000000005E-3</v>
      </c>
      <c r="N52" s="11">
        <f t="shared" si="22"/>
        <v>6.1776061776061795</v>
      </c>
      <c r="O52" s="11">
        <f t="shared" si="23"/>
        <v>2603677.0016596015</v>
      </c>
      <c r="P52" s="12">
        <f t="shared" si="24"/>
        <v>0.56613981336368813</v>
      </c>
      <c r="R52" s="10">
        <f t="shared" si="31"/>
        <v>1.6000000000000005E-3</v>
      </c>
      <c r="S52" s="11">
        <f t="shared" si="25"/>
        <v>6.1776061776061795</v>
      </c>
      <c r="T52" s="11">
        <f t="shared" si="26"/>
        <v>3063149.5433849427</v>
      </c>
      <c r="U52" s="12">
        <f t="shared" si="27"/>
        <v>0.66604686744617148</v>
      </c>
    </row>
  </sheetData>
  <pageMargins left="0.7" right="0.7" top="0.75" bottom="0.75" header="0.3" footer="0.3"/>
  <ignoredErrors>
    <ignoredError sqref="H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2014-01-08T09:53:03Z</dcterms:created>
  <dcterms:modified xsi:type="dcterms:W3CDTF">2014-01-09T18:29:50Z</dcterms:modified>
</cp:coreProperties>
</file>