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ad\Documents\"/>
    </mc:Choice>
  </mc:AlternateContent>
  <bookViews>
    <workbookView xWindow="0" yWindow="0" windowWidth="19350" windowHeight="8340"/>
  </bookViews>
  <sheets>
    <sheet name="Que.1" sheetId="1" r:id="rId1"/>
    <sheet name="Que.2" sheetId="2" r:id="rId2"/>
    <sheet name="Que.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O18" i="1" s="1"/>
  <c r="P18" i="1" s="1"/>
  <c r="O17" i="1"/>
  <c r="P17" i="1" s="1"/>
  <c r="N17" i="1"/>
  <c r="G19" i="1"/>
  <c r="G20" i="1"/>
  <c r="G21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18" i="1"/>
  <c r="B19" i="1"/>
  <c r="B20" i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18" i="1"/>
  <c r="I17" i="1"/>
  <c r="J17" i="1" s="1"/>
  <c r="H17" i="1"/>
  <c r="C17" i="1"/>
  <c r="I11" i="1"/>
  <c r="I9" i="1"/>
  <c r="I10" i="1"/>
  <c r="I8" i="1"/>
  <c r="H8" i="1"/>
  <c r="I3" i="1"/>
  <c r="I2" i="1"/>
  <c r="H3" i="1"/>
  <c r="H2" i="1"/>
  <c r="N18" i="1" l="1"/>
  <c r="M19" i="1"/>
  <c r="I19" i="1"/>
  <c r="J19" i="1" s="1"/>
  <c r="H19" i="1"/>
  <c r="I18" i="1"/>
  <c r="J18" i="1" s="1"/>
  <c r="H18" i="1"/>
  <c r="D17" i="1"/>
  <c r="E17" i="1" s="1"/>
  <c r="B3" i="1"/>
  <c r="G3" i="1" s="1"/>
  <c r="B2" i="1"/>
  <c r="G2" i="1" s="1"/>
  <c r="F2" i="1"/>
  <c r="F3" i="1"/>
  <c r="B12" i="1"/>
  <c r="B11" i="1"/>
  <c r="D3" i="1"/>
  <c r="D2" i="1"/>
  <c r="O19" i="1" l="1"/>
  <c r="P19" i="1" s="1"/>
  <c r="N19" i="1"/>
  <c r="M20" i="1"/>
  <c r="I20" i="1"/>
  <c r="J20" i="1" s="1"/>
  <c r="H20" i="1"/>
  <c r="D18" i="1"/>
  <c r="E18" i="1" s="1"/>
  <c r="C18" i="1"/>
  <c r="C7" i="1"/>
  <c r="C6" i="1"/>
  <c r="C2" i="1"/>
  <c r="O20" i="1" l="1"/>
  <c r="P20" i="1" s="1"/>
  <c r="M21" i="1"/>
  <c r="N20" i="1"/>
  <c r="I21" i="1"/>
  <c r="J21" i="1" s="1"/>
  <c r="H21" i="1"/>
  <c r="C19" i="1"/>
  <c r="D19" i="1"/>
  <c r="E19" i="1" s="1"/>
  <c r="O21" i="1" l="1"/>
  <c r="P21" i="1" s="1"/>
  <c r="N21" i="1"/>
  <c r="M22" i="1"/>
  <c r="I22" i="1"/>
  <c r="J22" i="1" s="1"/>
  <c r="H22" i="1"/>
  <c r="D20" i="1"/>
  <c r="E20" i="1" s="1"/>
  <c r="C20" i="1"/>
  <c r="O22" i="1" l="1"/>
  <c r="P22" i="1" s="1"/>
  <c r="N22" i="1"/>
  <c r="M23" i="1"/>
  <c r="I23" i="1"/>
  <c r="J23" i="1" s="1"/>
  <c r="H23" i="1"/>
  <c r="D21" i="1"/>
  <c r="E21" i="1" s="1"/>
  <c r="C21" i="1"/>
  <c r="O23" i="1" l="1"/>
  <c r="P23" i="1" s="1"/>
  <c r="N23" i="1"/>
  <c r="M24" i="1"/>
  <c r="I24" i="1"/>
  <c r="J24" i="1" s="1"/>
  <c r="H24" i="1"/>
  <c r="D22" i="1"/>
  <c r="E22" i="1" s="1"/>
  <c r="C22" i="1"/>
  <c r="O24" i="1" l="1"/>
  <c r="P24" i="1" s="1"/>
  <c r="N24" i="1"/>
  <c r="M25" i="1"/>
  <c r="H25" i="1"/>
  <c r="I25" i="1"/>
  <c r="J25" i="1" s="1"/>
  <c r="D23" i="1"/>
  <c r="E23" i="1" s="1"/>
  <c r="C23" i="1"/>
  <c r="O25" i="1" l="1"/>
  <c r="P25" i="1" s="1"/>
  <c r="N25" i="1"/>
  <c r="M26" i="1"/>
  <c r="H26" i="1"/>
  <c r="I26" i="1"/>
  <c r="J26" i="1" s="1"/>
  <c r="D24" i="1"/>
  <c r="E24" i="1" s="1"/>
  <c r="C24" i="1"/>
  <c r="O26" i="1" l="1"/>
  <c r="P26" i="1" s="1"/>
  <c r="N26" i="1"/>
  <c r="M27" i="1"/>
  <c r="H27" i="1"/>
  <c r="I27" i="1"/>
  <c r="J27" i="1" s="1"/>
  <c r="D25" i="1"/>
  <c r="E25" i="1" s="1"/>
  <c r="C25" i="1"/>
  <c r="O27" i="1" l="1"/>
  <c r="P27" i="1" s="1"/>
  <c r="N27" i="1"/>
  <c r="M28" i="1"/>
  <c r="I28" i="1"/>
  <c r="J28" i="1" s="1"/>
  <c r="H28" i="1"/>
  <c r="D26" i="1"/>
  <c r="E26" i="1" s="1"/>
  <c r="C26" i="1"/>
  <c r="O28" i="1" l="1"/>
  <c r="P28" i="1" s="1"/>
  <c r="N28" i="1"/>
  <c r="M29" i="1"/>
  <c r="H29" i="1"/>
  <c r="I29" i="1"/>
  <c r="J29" i="1" s="1"/>
  <c r="D27" i="1"/>
  <c r="E27" i="1" s="1"/>
  <c r="C27" i="1"/>
  <c r="O29" i="1" l="1"/>
  <c r="P29" i="1" s="1"/>
  <c r="N29" i="1"/>
  <c r="M30" i="1"/>
  <c r="H30" i="1"/>
  <c r="I30" i="1"/>
  <c r="J30" i="1" s="1"/>
  <c r="D28" i="1"/>
  <c r="E28" i="1" s="1"/>
  <c r="C28" i="1"/>
  <c r="O30" i="1" l="1"/>
  <c r="P30" i="1" s="1"/>
  <c r="N30" i="1"/>
  <c r="M31" i="1"/>
  <c r="H31" i="1"/>
  <c r="I31" i="1"/>
  <c r="J31" i="1" s="1"/>
  <c r="D29" i="1"/>
  <c r="E29" i="1" s="1"/>
  <c r="C29" i="1"/>
  <c r="O31" i="1" l="1"/>
  <c r="P31" i="1" s="1"/>
  <c r="N31" i="1"/>
  <c r="M32" i="1"/>
  <c r="I32" i="1"/>
  <c r="J32" i="1" s="1"/>
  <c r="H32" i="1"/>
  <c r="D30" i="1"/>
  <c r="E30" i="1" s="1"/>
  <c r="C30" i="1"/>
  <c r="O32" i="1" l="1"/>
  <c r="P32" i="1" s="1"/>
  <c r="N32" i="1"/>
  <c r="M33" i="1"/>
  <c r="H33" i="1"/>
  <c r="I33" i="1"/>
  <c r="J33" i="1" s="1"/>
  <c r="D31" i="1"/>
  <c r="E31" i="1" s="1"/>
  <c r="C31" i="1"/>
  <c r="O33" i="1" l="1"/>
  <c r="P33" i="1" s="1"/>
  <c r="N33" i="1"/>
  <c r="M34" i="1"/>
  <c r="H34" i="1"/>
  <c r="I34" i="1"/>
  <c r="J34" i="1" s="1"/>
  <c r="D32" i="1"/>
  <c r="E32" i="1" s="1"/>
  <c r="C32" i="1"/>
  <c r="O34" i="1" l="1"/>
  <c r="P34" i="1" s="1"/>
  <c r="N34" i="1"/>
  <c r="M35" i="1"/>
  <c r="H35" i="1"/>
  <c r="I35" i="1"/>
  <c r="J35" i="1" s="1"/>
  <c r="D33" i="1"/>
  <c r="E33" i="1" s="1"/>
  <c r="C33" i="1"/>
  <c r="O35" i="1" l="1"/>
  <c r="P35" i="1" s="1"/>
  <c r="N35" i="1"/>
  <c r="M36" i="1"/>
  <c r="I36" i="1"/>
  <c r="J36" i="1" s="1"/>
  <c r="H36" i="1"/>
  <c r="D34" i="1"/>
  <c r="E34" i="1" s="1"/>
  <c r="C34" i="1"/>
  <c r="O36" i="1" l="1"/>
  <c r="P36" i="1" s="1"/>
  <c r="N36" i="1"/>
  <c r="M37" i="1"/>
  <c r="H37" i="1"/>
  <c r="I37" i="1"/>
  <c r="J37" i="1" s="1"/>
  <c r="C35" i="1"/>
  <c r="D35" i="1"/>
  <c r="E35" i="1" s="1"/>
  <c r="O37" i="1" l="1"/>
  <c r="P37" i="1" s="1"/>
  <c r="N37" i="1"/>
  <c r="M38" i="1"/>
  <c r="H38" i="1"/>
  <c r="I38" i="1"/>
  <c r="J38" i="1" s="1"/>
  <c r="D36" i="1"/>
  <c r="E36" i="1" s="1"/>
  <c r="C36" i="1"/>
  <c r="O38" i="1" l="1"/>
  <c r="P38" i="1" s="1"/>
  <c r="N38" i="1"/>
  <c r="M39" i="1"/>
  <c r="H39" i="1"/>
  <c r="I39" i="1"/>
  <c r="J39" i="1" s="1"/>
  <c r="C37" i="1"/>
  <c r="D37" i="1"/>
  <c r="E37" i="1" s="1"/>
  <c r="O39" i="1" l="1"/>
  <c r="P39" i="1" s="1"/>
  <c r="N39" i="1"/>
  <c r="M40" i="1"/>
  <c r="I40" i="1"/>
  <c r="J40" i="1" s="1"/>
  <c r="H40" i="1"/>
  <c r="C38" i="1"/>
  <c r="D38" i="1"/>
  <c r="E38" i="1" s="1"/>
  <c r="O40" i="1" l="1"/>
  <c r="P40" i="1" s="1"/>
  <c r="N40" i="1"/>
  <c r="M41" i="1"/>
  <c r="H41" i="1"/>
  <c r="I41" i="1"/>
  <c r="J41" i="1" s="1"/>
  <c r="C39" i="1"/>
  <c r="D39" i="1"/>
  <c r="E39" i="1" s="1"/>
  <c r="O41" i="1" l="1"/>
  <c r="P41" i="1" s="1"/>
  <c r="N41" i="1"/>
  <c r="M42" i="1"/>
  <c r="H42" i="1"/>
  <c r="I42" i="1"/>
  <c r="J42" i="1" s="1"/>
  <c r="D40" i="1"/>
  <c r="E40" i="1" s="1"/>
  <c r="C40" i="1"/>
  <c r="O42" i="1" l="1"/>
  <c r="P42" i="1" s="1"/>
  <c r="N42" i="1"/>
  <c r="M43" i="1"/>
  <c r="H43" i="1"/>
  <c r="I43" i="1"/>
  <c r="J43" i="1" s="1"/>
  <c r="C41" i="1"/>
  <c r="D41" i="1"/>
  <c r="E41" i="1" s="1"/>
  <c r="O43" i="1" l="1"/>
  <c r="P43" i="1" s="1"/>
  <c r="N43" i="1"/>
  <c r="M44" i="1"/>
  <c r="I44" i="1"/>
  <c r="J44" i="1" s="1"/>
  <c r="H44" i="1"/>
  <c r="C42" i="1"/>
  <c r="D42" i="1"/>
  <c r="E42" i="1" s="1"/>
  <c r="O44" i="1" l="1"/>
  <c r="P44" i="1" s="1"/>
  <c r="N44" i="1"/>
  <c r="M45" i="1"/>
  <c r="H45" i="1"/>
  <c r="I45" i="1"/>
  <c r="J45" i="1" s="1"/>
  <c r="C43" i="1"/>
  <c r="D43" i="1"/>
  <c r="E43" i="1" s="1"/>
  <c r="O45" i="1" l="1"/>
  <c r="P45" i="1" s="1"/>
  <c r="N45" i="1"/>
  <c r="M46" i="1"/>
  <c r="H46" i="1"/>
  <c r="I46" i="1"/>
  <c r="J46" i="1" s="1"/>
  <c r="D44" i="1"/>
  <c r="E44" i="1" s="1"/>
  <c r="C44" i="1"/>
  <c r="O46" i="1" l="1"/>
  <c r="P46" i="1" s="1"/>
  <c r="N46" i="1"/>
  <c r="C45" i="1"/>
  <c r="D45" i="1"/>
  <c r="E45" i="1" s="1"/>
  <c r="D46" i="1" l="1"/>
  <c r="E46" i="1" s="1"/>
  <c r="C46" i="1"/>
</calcChain>
</file>

<file path=xl/sharedStrings.xml><?xml version="1.0" encoding="utf-8"?>
<sst xmlns="http://schemas.openxmlformats.org/spreadsheetml/2006/main" count="41" uniqueCount="31">
  <si>
    <t>Q.1</t>
  </si>
  <si>
    <t>Methane</t>
  </si>
  <si>
    <t>Benzene</t>
  </si>
  <si>
    <t>Ѡ</t>
  </si>
  <si>
    <t>Tc(K)</t>
  </si>
  <si>
    <t>a(SRK)</t>
  </si>
  <si>
    <t>b(SRK)</t>
  </si>
  <si>
    <t>SRK</t>
  </si>
  <si>
    <t>PR</t>
  </si>
  <si>
    <t>Ԑ</t>
  </si>
  <si>
    <t>Ωa</t>
  </si>
  <si>
    <t>Ωb</t>
  </si>
  <si>
    <t>σ</t>
  </si>
  <si>
    <t>k</t>
  </si>
  <si>
    <t>0.48+1.574*omega-0.176*omega*omega</t>
  </si>
  <si>
    <t>0.37464+1.54226*omega-0.26992*omega*omega</t>
  </si>
  <si>
    <t>R</t>
  </si>
  <si>
    <t>J/mol.K</t>
  </si>
  <si>
    <t>K for methane</t>
  </si>
  <si>
    <t>K for benzene</t>
  </si>
  <si>
    <r>
      <t>Vc(m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</t>
    </r>
  </si>
  <si>
    <r>
      <t>Pc(N/m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</si>
  <si>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a(PR)</t>
  </si>
  <si>
    <t>b(PR)</t>
  </si>
  <si>
    <t>Q.2</t>
  </si>
  <si>
    <r>
      <t>V(m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/mol)</t>
    </r>
  </si>
  <si>
    <t>Vr</t>
  </si>
  <si>
    <t>P(N/m2)</t>
  </si>
  <si>
    <t>Tr</t>
  </si>
  <si>
    <t>alpha(Tr)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</si>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</sst>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Que.1!$C$17:$C$46</c:f>
              <c:numCache>
                <c:formatCode>General</c:formatCode>
                <c:ptCount val="30"/>
                <c:pt idx="0">
                  <c:v>10080.645161290322</c:v>
                </c:pt>
                <c:pt idx="1">
                  <c:v>20161.290322580644</c:v>
                </c:pt>
                <c:pt idx="2">
                  <c:v>30241.93548387097</c:v>
                </c:pt>
                <c:pt idx="3">
                  <c:v>40322.580645161288</c:v>
                </c:pt>
                <c:pt idx="4">
                  <c:v>50403.225806451614</c:v>
                </c:pt>
                <c:pt idx="5">
                  <c:v>60483.870967741939</c:v>
                </c:pt>
                <c:pt idx="6">
                  <c:v>70564.516129032258</c:v>
                </c:pt>
                <c:pt idx="7">
                  <c:v>80645.161290322576</c:v>
                </c:pt>
                <c:pt idx="8">
                  <c:v>90725.806451612909</c:v>
                </c:pt>
                <c:pt idx="9">
                  <c:v>100806.45161290323</c:v>
                </c:pt>
                <c:pt idx="10">
                  <c:v>110887.09677419355</c:v>
                </c:pt>
                <c:pt idx="11">
                  <c:v>120967.74193548388</c:v>
                </c:pt>
                <c:pt idx="12">
                  <c:v>131048.3870967742</c:v>
                </c:pt>
                <c:pt idx="13">
                  <c:v>141129.03225806452</c:v>
                </c:pt>
                <c:pt idx="14">
                  <c:v>151209.67741935485</c:v>
                </c:pt>
                <c:pt idx="15">
                  <c:v>161290.32258064515</c:v>
                </c:pt>
                <c:pt idx="16">
                  <c:v>171370.96774193548</c:v>
                </c:pt>
                <c:pt idx="17">
                  <c:v>181451.61290322582</c:v>
                </c:pt>
                <c:pt idx="18">
                  <c:v>191532.25806451612</c:v>
                </c:pt>
                <c:pt idx="19">
                  <c:v>201612.90322580645</c:v>
                </c:pt>
                <c:pt idx="20">
                  <c:v>211693.54838709679</c:v>
                </c:pt>
                <c:pt idx="21">
                  <c:v>221774.19354838709</c:v>
                </c:pt>
                <c:pt idx="22">
                  <c:v>231854.83870967742</c:v>
                </c:pt>
                <c:pt idx="23">
                  <c:v>241935.48387096776</c:v>
                </c:pt>
                <c:pt idx="24">
                  <c:v>252016.12903225806</c:v>
                </c:pt>
                <c:pt idx="25">
                  <c:v>262096.77419354839</c:v>
                </c:pt>
                <c:pt idx="26">
                  <c:v>272177.41935483873</c:v>
                </c:pt>
                <c:pt idx="27">
                  <c:v>282258.06451612903</c:v>
                </c:pt>
                <c:pt idx="28">
                  <c:v>292338.70967741933</c:v>
                </c:pt>
                <c:pt idx="29">
                  <c:v>302419.3548387097</c:v>
                </c:pt>
              </c:numCache>
            </c:numRef>
          </c:xVal>
          <c:yVal>
            <c:numRef>
              <c:f>Que.1!$E$17:$E$46</c:f>
              <c:numCache>
                <c:formatCode>General</c:formatCode>
                <c:ptCount val="30"/>
                <c:pt idx="0">
                  <c:v>2.9277166301242984E-4</c:v>
                </c:pt>
                <c:pt idx="1">
                  <c:v>1.4635766593572587E-4</c:v>
                </c:pt>
                <c:pt idx="2">
                  <c:v>9.7556129659976643E-5</c:v>
                </c:pt>
                <c:pt idx="3">
                  <c:v>7.3158933986995376E-5</c:v>
                </c:pt>
                <c:pt idx="4">
                  <c:v>5.856388357376657E-5</c:v>
                </c:pt>
                <c:pt idx="5">
                  <c:v>4.8803187757325401E-5</c:v>
                </c:pt>
                <c:pt idx="6">
                  <c:v>4.1831274065015277E-5</c:v>
                </c:pt>
                <c:pt idx="7">
                  <c:v>3.6602345298583373E-5</c:v>
                </c:pt>
                <c:pt idx="8">
                  <c:v>0</c:v>
                </c:pt>
                <c:pt idx="9">
                  <c:v>-4.3044454404535101E-5</c:v>
                </c:pt>
                <c:pt idx="10">
                  <c:v>-9.5365204354119644E-6</c:v>
                </c:pt>
                <c:pt idx="11">
                  <c:v>3.0155400291548651E-7</c:v>
                </c:pt>
                <c:pt idx="12">
                  <c:v>4.4526638962329265E-6</c:v>
                </c:pt>
                <c:pt idx="13">
                  <c:v>6.460646816555087E-6</c:v>
                </c:pt>
                <c:pt idx="14">
                  <c:v>7.4775171781924368E-6</c:v>
                </c:pt>
                <c:pt idx="15">
                  <c:v>7.9797542753686868E-6</c:v>
                </c:pt>
                <c:pt idx="16">
                  <c:v>8.1949496561135446E-6</c:v>
                </c:pt>
                <c:pt idx="17">
                  <c:v>8.2427074949910135E-6</c:v>
                </c:pt>
                <c:pt idx="18">
                  <c:v>8.1902573153611651E-6</c:v>
                </c:pt>
                <c:pt idx="19">
                  <c:v>8.0772909054596324E-6</c:v>
                </c:pt>
                <c:pt idx="20">
                  <c:v>7.9281109330772444E-6</c:v>
                </c:pt>
                <c:pt idx="21">
                  <c:v>7.7580026825316727E-6</c:v>
                </c:pt>
                <c:pt idx="22">
                  <c:v>7.5767653493185704E-6</c:v>
                </c:pt>
                <c:pt idx="23">
                  <c:v>7.390758295484616E-6</c:v>
                </c:pt>
                <c:pt idx="24">
                  <c:v>7.2041310077733323E-6</c:v>
                </c:pt>
                <c:pt idx="25">
                  <c:v>7.019585285162053E-6</c:v>
                </c:pt>
                <c:pt idx="26">
                  <c:v>6.8388598104513284E-6</c:v>
                </c:pt>
                <c:pt idx="27">
                  <c:v>6.6630449639778099E-6</c:v>
                </c:pt>
                <c:pt idx="28">
                  <c:v>6.4927911323150991E-6</c:v>
                </c:pt>
                <c:pt idx="29">
                  <c:v>6.3284486938543494E-6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Que.1!$H$17:$H$46</c:f>
              <c:numCache>
                <c:formatCode>General</c:formatCode>
                <c:ptCount val="30"/>
                <c:pt idx="0">
                  <c:v>10080.645161290322</c:v>
                </c:pt>
                <c:pt idx="1">
                  <c:v>20161.290322580644</c:v>
                </c:pt>
                <c:pt idx="2">
                  <c:v>30241.93548387097</c:v>
                </c:pt>
                <c:pt idx="3">
                  <c:v>40322.580645161288</c:v>
                </c:pt>
                <c:pt idx="4">
                  <c:v>50403.225806451614</c:v>
                </c:pt>
                <c:pt idx="5">
                  <c:v>60483.870967741939</c:v>
                </c:pt>
                <c:pt idx="6">
                  <c:v>70564.516129032258</c:v>
                </c:pt>
                <c:pt idx="7">
                  <c:v>80645.161290322576</c:v>
                </c:pt>
                <c:pt idx="8">
                  <c:v>90725.806451612909</c:v>
                </c:pt>
                <c:pt idx="9">
                  <c:v>100806.45161290323</c:v>
                </c:pt>
                <c:pt idx="10">
                  <c:v>110887.09677419355</c:v>
                </c:pt>
                <c:pt idx="11">
                  <c:v>120967.74193548388</c:v>
                </c:pt>
                <c:pt idx="12">
                  <c:v>131048.3870967742</c:v>
                </c:pt>
                <c:pt idx="13">
                  <c:v>141129.03225806452</c:v>
                </c:pt>
                <c:pt idx="14">
                  <c:v>151209.67741935485</c:v>
                </c:pt>
                <c:pt idx="15">
                  <c:v>161290.32258064515</c:v>
                </c:pt>
                <c:pt idx="16">
                  <c:v>171370.96774193548</c:v>
                </c:pt>
                <c:pt idx="17">
                  <c:v>181451.61290322582</c:v>
                </c:pt>
                <c:pt idx="18">
                  <c:v>191532.25806451612</c:v>
                </c:pt>
                <c:pt idx="19">
                  <c:v>201612.90322580645</c:v>
                </c:pt>
                <c:pt idx="20">
                  <c:v>211693.54838709679</c:v>
                </c:pt>
                <c:pt idx="21">
                  <c:v>221774.19354838709</c:v>
                </c:pt>
                <c:pt idx="22">
                  <c:v>231854.83870967742</c:v>
                </c:pt>
                <c:pt idx="23">
                  <c:v>241935.48387096776</c:v>
                </c:pt>
                <c:pt idx="24">
                  <c:v>252016.12903225806</c:v>
                </c:pt>
                <c:pt idx="25">
                  <c:v>262096.77419354839</c:v>
                </c:pt>
                <c:pt idx="26">
                  <c:v>272177.41935483873</c:v>
                </c:pt>
                <c:pt idx="27">
                  <c:v>282258.06451612903</c:v>
                </c:pt>
                <c:pt idx="28">
                  <c:v>292338.70967741933</c:v>
                </c:pt>
                <c:pt idx="29">
                  <c:v>302419.3548387097</c:v>
                </c:pt>
              </c:numCache>
            </c:numRef>
          </c:xVal>
          <c:yVal>
            <c:numRef>
              <c:f>Que.1!$J$17:$J$46</c:f>
              <c:numCache>
                <c:formatCode>General</c:formatCode>
                <c:ptCount val="30"/>
                <c:pt idx="0">
                  <c:v>3.0999813800172373E-4</c:v>
                </c:pt>
                <c:pt idx="1">
                  <c:v>1.5497007887157419E-4</c:v>
                </c:pt>
                <c:pt idx="2">
                  <c:v>1.0329508741199628E-4</c:v>
                </c:pt>
                <c:pt idx="3">
                  <c:v>7.7457784474855017E-5</c:v>
                </c:pt>
                <c:pt idx="4">
                  <c:v>6.1955464405665086E-5</c:v>
                </c:pt>
                <c:pt idx="5">
                  <c:v>5.1620610064866805E-5</c:v>
                </c:pt>
                <c:pt idx="6">
                  <c:v>4.4238583840335519E-5</c:v>
                </c:pt>
                <c:pt idx="7">
                  <c:v>3.8702071057255413E-5</c:v>
                </c:pt>
                <c:pt idx="8">
                  <c:v>3.4395898528375014E-5</c:v>
                </c:pt>
                <c:pt idx="9">
                  <c:v>3.0950963075781999E-5</c:v>
                </c:pt>
                <c:pt idx="10">
                  <c:v>2.8132381223170312E-5</c:v>
                </c:pt>
                <c:pt idx="11">
                  <c:v>2.5783564181072652E-5</c:v>
                </c:pt>
                <c:pt idx="12">
                  <c:v>2.3796104436631151E-5</c:v>
                </c:pt>
                <c:pt idx="13">
                  <c:v>2.2092568118123198E-5</c:v>
                </c:pt>
                <c:pt idx="14">
                  <c:v>2.0616170427372709E-5</c:v>
                </c:pt>
                <c:pt idx="15">
                  <c:v>1.932432279222954E-5</c:v>
                </c:pt>
                <c:pt idx="16">
                  <c:v>1.8184457498643008E-5</c:v>
                </c:pt>
                <c:pt idx="17">
                  <c:v>1.7171244114351958E-5</c:v>
                </c:pt>
                <c:pt idx="18">
                  <c:v>1.6264684938053637E-5</c:v>
                </c:pt>
                <c:pt idx="19">
                  <c:v>1.5448781814674495E-5</c:v>
                </c:pt>
                <c:pt idx="20">
                  <c:v>1.4710583861105056E-5</c:v>
                </c:pt>
                <c:pt idx="21">
                  <c:v>1.4039494903450305E-5</c:v>
                </c:pt>
                <c:pt idx="22">
                  <c:v>1.3426761583057931E-5</c:v>
                </c:pt>
                <c:pt idx="23">
                  <c:v>1.2865089436198637E-5</c:v>
                </c:pt>
                <c:pt idx="24">
                  <c:v>1.2348351114733202E-5</c:v>
                </c:pt>
                <c:pt idx="25">
                  <c:v>1.1871361940549042E-5</c:v>
                </c:pt>
                <c:pt idx="26">
                  <c:v>1.1429705336843772E-5</c:v>
                </c:pt>
                <c:pt idx="27">
                  <c:v>1.1019595667030768E-5</c:v>
                </c:pt>
                <c:pt idx="28">
                  <c:v>1.0637769451831378E-5</c:v>
                </c:pt>
                <c:pt idx="29">
                  <c:v>1.0281398342970336E-5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2424"/>
        <c:axId val="276918208"/>
      </c:scatterChart>
      <c:valAx>
        <c:axId val="27164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18208"/>
        <c:crosses val="autoZero"/>
        <c:crossBetween val="midCat"/>
      </c:valAx>
      <c:valAx>
        <c:axId val="2769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4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1</xdr:row>
      <xdr:rowOff>123825</xdr:rowOff>
    </xdr:from>
    <xdr:to>
      <xdr:col>23</xdr:col>
      <xdr:colOff>514350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F2" workbookViewId="0">
      <selection activeCell="M17" sqref="M17"/>
    </sheetView>
  </sheetViews>
  <sheetFormatPr defaultRowHeight="15" x14ac:dyDescent="0.25"/>
  <cols>
    <col min="1" max="1" width="15.28515625" customWidth="1"/>
    <col min="2" max="2" width="16.7109375" customWidth="1"/>
    <col min="3" max="3" width="21.28515625" customWidth="1"/>
    <col min="4" max="4" width="14.28515625" customWidth="1"/>
    <col min="6" max="6" width="11" bestFit="1" customWidth="1"/>
    <col min="7" max="7" width="12" bestFit="1" customWidth="1"/>
    <col min="9" max="9" width="12" bestFit="1" customWidth="1"/>
    <col min="13" max="13" width="11.5703125" customWidth="1"/>
    <col min="14" max="14" width="11.42578125" customWidth="1"/>
    <col min="15" max="15" width="11.28515625" customWidth="1"/>
    <col min="16" max="16" width="10.28515625" customWidth="1"/>
  </cols>
  <sheetData>
    <row r="1" spans="1:16" ht="17.25" x14ac:dyDescent="0.25">
      <c r="A1" t="s">
        <v>0</v>
      </c>
      <c r="B1" t="s">
        <v>21</v>
      </c>
      <c r="C1" t="s">
        <v>4</v>
      </c>
      <c r="D1" t="s">
        <v>20</v>
      </c>
      <c r="E1" s="1" t="s">
        <v>3</v>
      </c>
      <c r="F1" s="1" t="s">
        <v>5</v>
      </c>
      <c r="G1" s="1" t="s">
        <v>6</v>
      </c>
      <c r="H1" s="1" t="s">
        <v>22</v>
      </c>
      <c r="I1" s="1" t="s">
        <v>23</v>
      </c>
      <c r="M1" s="3" t="s">
        <v>13</v>
      </c>
      <c r="N1" s="2" t="s">
        <v>14</v>
      </c>
      <c r="O1" s="2" t="s">
        <v>15</v>
      </c>
    </row>
    <row r="2" spans="1:16" x14ac:dyDescent="0.25">
      <c r="A2" t="s">
        <v>1</v>
      </c>
      <c r="B2">
        <f>45.99*10^(5)</f>
        <v>4599000</v>
      </c>
      <c r="C2">
        <f>-82.59+273.15</f>
        <v>190.55999999999997</v>
      </c>
      <c r="D2">
        <f>99.2*10^(-6)</f>
        <v>9.9199999999999999E-5</v>
      </c>
      <c r="E2">
        <v>1.0999999999999999E-2</v>
      </c>
      <c r="F2">
        <f>$B$8*POWER($E$6,2)*POWER(C2,2)/B2</f>
        <v>0.23331137854759829</v>
      </c>
      <c r="G2">
        <f>($B$9*$E$6*C2)/(B2)</f>
        <v>2.9846732850097845E-5</v>
      </c>
      <c r="H2">
        <f>$C$8*POWER($E$6,2)*POWER(C2,2)/B2</f>
        <v>0.2495511560077924</v>
      </c>
      <c r="I2">
        <f>($C$9*$E$6*C2)/(B2)</f>
        <v>2.680005111733855E-5</v>
      </c>
    </row>
    <row r="3" spans="1:16" x14ac:dyDescent="0.25">
      <c r="A3" t="s">
        <v>2</v>
      </c>
      <c r="B3">
        <f>48.9*10^(5)</f>
        <v>4890000</v>
      </c>
      <c r="C3">
        <v>562.1</v>
      </c>
      <c r="D3">
        <f>259*10^(-6)</f>
        <v>2.5900000000000001E-4</v>
      </c>
      <c r="E3">
        <v>0.21199999999999999</v>
      </c>
      <c r="F3">
        <f>$B$8*(POWER($E$6,2)*POWER(C3,2)/B3)</f>
        <v>1.9092119874287554</v>
      </c>
      <c r="G3">
        <f>($B$9*$E$6*C3)/(B3)</f>
        <v>8.2800543970552163E-5</v>
      </c>
      <c r="H3">
        <f>$C$9*POWER($E$6,2)*POWER(C3,2)/B3</f>
        <v>0.34745264286985933</v>
      </c>
      <c r="I3">
        <f>($C$9*$E$6*C3)/(B3)</f>
        <v>7.4348466282699396E-5</v>
      </c>
    </row>
    <row r="5" spans="1:16" x14ac:dyDescent="0.25">
      <c r="A5" s="2"/>
      <c r="B5" s="2" t="s">
        <v>7</v>
      </c>
      <c r="C5" s="2" t="s">
        <v>8</v>
      </c>
    </row>
    <row r="6" spans="1:16" x14ac:dyDescent="0.25">
      <c r="A6" s="3" t="s">
        <v>9</v>
      </c>
      <c r="B6" s="2">
        <v>0</v>
      </c>
      <c r="C6" s="2">
        <f>1-POWER(2,0.5)</f>
        <v>-0.41421356237309515</v>
      </c>
      <c r="D6" t="s">
        <v>16</v>
      </c>
      <c r="E6">
        <v>8.3140000000000001</v>
      </c>
      <c r="F6" t="s">
        <v>17</v>
      </c>
    </row>
    <row r="7" spans="1:16" x14ac:dyDescent="0.25">
      <c r="A7" s="3" t="s">
        <v>12</v>
      </c>
      <c r="B7" s="2">
        <v>1</v>
      </c>
      <c r="C7" s="2">
        <f>1+POWER(2,0.5)</f>
        <v>2.4142135623730949</v>
      </c>
      <c r="H7" t="s">
        <v>28</v>
      </c>
      <c r="I7" t="s">
        <v>29</v>
      </c>
    </row>
    <row r="8" spans="1:16" x14ac:dyDescent="0.25">
      <c r="A8" s="3" t="s">
        <v>10</v>
      </c>
      <c r="B8" s="2">
        <v>0.42748000000000003</v>
      </c>
      <c r="C8" s="2">
        <v>0.457235</v>
      </c>
      <c r="H8">
        <f>0.85</f>
        <v>0.85</v>
      </c>
      <c r="I8">
        <f>POWER(1+$B$12*(1-H8^0.5),2)</f>
        <v>1.079129300782973</v>
      </c>
    </row>
    <row r="9" spans="1:16" x14ac:dyDescent="0.25">
      <c r="A9" s="3" t="s">
        <v>11</v>
      </c>
      <c r="B9" s="2">
        <v>8.6639999999999995E-2</v>
      </c>
      <c r="C9" s="2">
        <v>7.7796000000000004E-2</v>
      </c>
      <c r="H9">
        <v>0.9</v>
      </c>
      <c r="I9">
        <f t="shared" ref="I9:I11" si="0">POWER(1+$B$12*(1-H9^0.5),2)</f>
        <v>1.0516900838179517</v>
      </c>
    </row>
    <row r="10" spans="1:16" ht="21.75" customHeight="1" x14ac:dyDescent="0.25">
      <c r="H10">
        <v>1</v>
      </c>
      <c r="I10">
        <f t="shared" si="0"/>
        <v>1</v>
      </c>
    </row>
    <row r="11" spans="1:16" x14ac:dyDescent="0.25">
      <c r="A11" s="3" t="s">
        <v>19</v>
      </c>
      <c r="B11" s="2">
        <f>0.48+1.574*E3-0.176*POWER(E3,2)</f>
        <v>0.80577785599999996</v>
      </c>
      <c r="H11">
        <v>1.2</v>
      </c>
      <c r="I11">
        <f t="shared" si="0"/>
        <v>0.90732452776646833</v>
      </c>
    </row>
    <row r="12" spans="1:16" x14ac:dyDescent="0.25">
      <c r="A12" s="3" t="s">
        <v>18</v>
      </c>
      <c r="B12" s="2">
        <f>0.48+1.574*E2-0.176*POWER(E2,2)</f>
        <v>0.49729270399999997</v>
      </c>
    </row>
    <row r="14" spans="1:16" x14ac:dyDescent="0.25">
      <c r="A14" s="3" t="s">
        <v>24</v>
      </c>
    </row>
    <row r="15" spans="1:16" x14ac:dyDescent="0.25">
      <c r="A15" s="4" t="s">
        <v>1</v>
      </c>
      <c r="C15" t="s">
        <v>7</v>
      </c>
    </row>
    <row r="16" spans="1:16" ht="17.25" x14ac:dyDescent="0.25">
      <c r="B16" t="s">
        <v>25</v>
      </c>
      <c r="C16" t="s">
        <v>26</v>
      </c>
      <c r="D16" t="s">
        <v>27</v>
      </c>
      <c r="E16" t="s">
        <v>30</v>
      </c>
      <c r="G16" t="s">
        <v>25</v>
      </c>
      <c r="H16" t="s">
        <v>26</v>
      </c>
      <c r="I16" t="s">
        <v>27</v>
      </c>
      <c r="J16" t="s">
        <v>30</v>
      </c>
      <c r="M16" t="s">
        <v>25</v>
      </c>
      <c r="N16" t="s">
        <v>26</v>
      </c>
      <c r="O16" t="s">
        <v>27</v>
      </c>
      <c r="P16" t="s">
        <v>30</v>
      </c>
    </row>
    <row r="17" spans="2:16" x14ac:dyDescent="0.25">
      <c r="B17">
        <v>1</v>
      </c>
      <c r="C17">
        <f>B17/$D$2</f>
        <v>10080.645161290322</v>
      </c>
      <c r="D17">
        <f>($E$6*$H$8*$C$2/(B17-$G$2))-($F$2*I8/(B17+$B$6*$G$2)*(B17+$B$7*$G$2))</f>
        <v>1346.4568781941648</v>
      </c>
      <c r="E17">
        <f>D17/$B$2</f>
        <v>2.9277166301242984E-4</v>
      </c>
      <c r="G17">
        <v>1</v>
      </c>
      <c r="H17">
        <f>G17/$D$2</f>
        <v>10080.645161290322</v>
      </c>
      <c r="I17">
        <f>($E$6*$H$9*$C$2/(G17-$G$2))-($F$2*$I$9/(G17+$B$6*$G$2)*(G17+$B$7*$G$2))</f>
        <v>1425.6814366699275</v>
      </c>
      <c r="J17">
        <f>I17/$B$2</f>
        <v>3.0999813800172373E-4</v>
      </c>
      <c r="M17">
        <v>1</v>
      </c>
      <c r="N17">
        <f>M17/$D$2</f>
        <v>10080.645161290322</v>
      </c>
      <c r="O17">
        <f>($E$6*$H$9*$C$2/(M17-$G$2))-($F$2*$I$9/(M17+$B$6*$G$2)*(M17+$B$7*$G$2))</f>
        <v>1425.6814366699275</v>
      </c>
      <c r="P17">
        <f>O17/$B$2</f>
        <v>3.0999813800172373E-4</v>
      </c>
    </row>
    <row r="18" spans="2:16" x14ac:dyDescent="0.25">
      <c r="B18">
        <f>1+B17</f>
        <v>2</v>
      </c>
      <c r="C18">
        <f t="shared" ref="C18:C46" si="1">B18/$D$2</f>
        <v>20161.290322580644</v>
      </c>
      <c r="D18">
        <f t="shared" ref="D18:D34" si="2">($E$6*$H$8*$C$2/(B18-$G$2))-($F$2*I9/(B18+$B$6*$G$2)*(B18+$B$7*$G$2))</f>
        <v>673.09890563840327</v>
      </c>
      <c r="E18">
        <f t="shared" ref="E18:E46" si="3">D18/$B$2</f>
        <v>1.4635766593572587E-4</v>
      </c>
      <c r="G18">
        <f>1+G17</f>
        <v>2</v>
      </c>
      <c r="H18">
        <f t="shared" ref="H18:H46" si="4">G18/$D$2</f>
        <v>20161.290322580644</v>
      </c>
      <c r="I18">
        <f t="shared" ref="I18:I46" si="5">($E$6*$H$9*$C$2/(G18-$G$2))-($F$2*$I$9/(G18+$B$6*$G$2)*(G18+$B$7*$G$2))</f>
        <v>712.70739273036975</v>
      </c>
      <c r="J18">
        <f t="shared" ref="J18:J46" si="6">I18/$B$2</f>
        <v>1.5497007887157419E-4</v>
      </c>
      <c r="M18">
        <f>1+M17</f>
        <v>2</v>
      </c>
      <c r="N18">
        <f t="shared" ref="N18:N46" si="7">M18/$D$2</f>
        <v>20161.290322580644</v>
      </c>
      <c r="O18">
        <f t="shared" ref="O18:O46" si="8">($E$6*$H$9*$C$2/(M18-$G$2))-($F$2*$I$9/(M18+$B$6*$G$2)*(M18+$B$7*$G$2))</f>
        <v>712.70739273036975</v>
      </c>
      <c r="P18">
        <f t="shared" ref="P18:P46" si="9">O18/$B$2</f>
        <v>1.5497007887157419E-4</v>
      </c>
    </row>
    <row r="19" spans="2:16" x14ac:dyDescent="0.25">
      <c r="B19">
        <f t="shared" ref="B19:B46" si="10">1+B18</f>
        <v>3</v>
      </c>
      <c r="C19">
        <f t="shared" si="1"/>
        <v>30241.93548387097</v>
      </c>
      <c r="D19">
        <f t="shared" si="2"/>
        <v>448.66064030623261</v>
      </c>
      <c r="E19">
        <f t="shared" si="3"/>
        <v>9.7556129659976643E-5</v>
      </c>
      <c r="G19">
        <f t="shared" ref="G19:G46" si="11">1+G18</f>
        <v>3</v>
      </c>
      <c r="H19">
        <f t="shared" si="4"/>
        <v>30241.93548387097</v>
      </c>
      <c r="I19">
        <f t="shared" si="5"/>
        <v>475.05410700777088</v>
      </c>
      <c r="J19">
        <f t="shared" si="6"/>
        <v>1.0329508741199628E-4</v>
      </c>
      <c r="M19">
        <f t="shared" ref="M19:M46" si="12">1+M18</f>
        <v>3</v>
      </c>
      <c r="N19">
        <f t="shared" si="7"/>
        <v>30241.93548387097</v>
      </c>
      <c r="O19">
        <f t="shared" si="8"/>
        <v>475.05410700777088</v>
      </c>
      <c r="P19">
        <f t="shared" si="9"/>
        <v>1.0329508741199628E-4</v>
      </c>
    </row>
    <row r="20" spans="2:16" x14ac:dyDescent="0.25">
      <c r="B20">
        <f t="shared" si="10"/>
        <v>4</v>
      </c>
      <c r="C20">
        <f t="shared" si="1"/>
        <v>40322.580645161288</v>
      </c>
      <c r="D20">
        <f t="shared" si="2"/>
        <v>336.45793740619172</v>
      </c>
      <c r="E20">
        <f t="shared" si="3"/>
        <v>7.3158933986995376E-5</v>
      </c>
      <c r="G20">
        <f t="shared" si="11"/>
        <v>4</v>
      </c>
      <c r="H20">
        <f t="shared" si="4"/>
        <v>40322.580645161288</v>
      </c>
      <c r="I20">
        <f t="shared" si="5"/>
        <v>356.22835079985822</v>
      </c>
      <c r="J20">
        <f t="shared" si="6"/>
        <v>7.7457784474855017E-5</v>
      </c>
      <c r="M20">
        <f t="shared" si="12"/>
        <v>4</v>
      </c>
      <c r="N20">
        <f t="shared" si="7"/>
        <v>40322.580645161288</v>
      </c>
      <c r="O20">
        <f t="shared" si="8"/>
        <v>356.22835079985822</v>
      </c>
      <c r="P20">
        <f t="shared" si="9"/>
        <v>7.7457784474855017E-5</v>
      </c>
    </row>
    <row r="21" spans="2:16" x14ac:dyDescent="0.25">
      <c r="B21">
        <f t="shared" si="10"/>
        <v>5</v>
      </c>
      <c r="C21">
        <f t="shared" si="1"/>
        <v>50403.225806451614</v>
      </c>
      <c r="D21">
        <f t="shared" si="2"/>
        <v>269.33530055575244</v>
      </c>
      <c r="E21">
        <f t="shared" si="3"/>
        <v>5.856388357376657E-5</v>
      </c>
      <c r="G21">
        <f t="shared" si="11"/>
        <v>5</v>
      </c>
      <c r="H21">
        <f t="shared" si="4"/>
        <v>50403.225806451614</v>
      </c>
      <c r="I21">
        <f t="shared" si="5"/>
        <v>284.93318080165375</v>
      </c>
      <c r="J21">
        <f t="shared" si="6"/>
        <v>6.1955464405665086E-5</v>
      </c>
      <c r="M21">
        <f t="shared" si="12"/>
        <v>5</v>
      </c>
      <c r="N21">
        <f t="shared" si="7"/>
        <v>50403.225806451614</v>
      </c>
      <c r="O21">
        <f t="shared" si="8"/>
        <v>284.93318080165375</v>
      </c>
      <c r="P21">
        <f t="shared" si="9"/>
        <v>6.1955464405665086E-5</v>
      </c>
    </row>
    <row r="22" spans="2:16" x14ac:dyDescent="0.25">
      <c r="B22">
        <f t="shared" si="10"/>
        <v>6</v>
      </c>
      <c r="C22">
        <f t="shared" si="1"/>
        <v>60483.870967741939</v>
      </c>
      <c r="D22">
        <f t="shared" si="2"/>
        <v>224.44586049593951</v>
      </c>
      <c r="E22">
        <f t="shared" si="3"/>
        <v>4.8803187757325401E-5</v>
      </c>
      <c r="G22">
        <f t="shared" si="11"/>
        <v>6</v>
      </c>
      <c r="H22">
        <f t="shared" si="4"/>
        <v>60483.870967741939</v>
      </c>
      <c r="I22">
        <f t="shared" si="5"/>
        <v>237.40318568832245</v>
      </c>
      <c r="J22">
        <f t="shared" si="6"/>
        <v>5.1620610064866805E-5</v>
      </c>
      <c r="M22">
        <f t="shared" si="12"/>
        <v>6</v>
      </c>
      <c r="N22">
        <f t="shared" si="7"/>
        <v>60483.870967741939</v>
      </c>
      <c r="O22">
        <f t="shared" si="8"/>
        <v>237.40318568832245</v>
      </c>
      <c r="P22">
        <f t="shared" si="9"/>
        <v>5.1620610064866805E-5</v>
      </c>
    </row>
    <row r="23" spans="2:16" x14ac:dyDescent="0.25">
      <c r="B23">
        <f t="shared" si="10"/>
        <v>7</v>
      </c>
      <c r="C23">
        <f t="shared" si="1"/>
        <v>70564.516129032258</v>
      </c>
      <c r="D23">
        <f t="shared" si="2"/>
        <v>192.38202942500527</v>
      </c>
      <c r="E23">
        <f t="shared" si="3"/>
        <v>4.1831274065015277E-5</v>
      </c>
      <c r="G23">
        <f t="shared" si="11"/>
        <v>7</v>
      </c>
      <c r="H23">
        <f t="shared" si="4"/>
        <v>70564.516129032258</v>
      </c>
      <c r="I23">
        <f t="shared" si="5"/>
        <v>203.45324708170304</v>
      </c>
      <c r="J23">
        <f t="shared" si="6"/>
        <v>4.4238583840335519E-5</v>
      </c>
      <c r="M23">
        <f t="shared" si="12"/>
        <v>7</v>
      </c>
      <c r="N23">
        <f t="shared" si="7"/>
        <v>70564.516129032258</v>
      </c>
      <c r="O23">
        <f t="shared" si="8"/>
        <v>203.45324708170304</v>
      </c>
      <c r="P23">
        <f t="shared" si="9"/>
        <v>4.4238583840335519E-5</v>
      </c>
    </row>
    <row r="24" spans="2:16" x14ac:dyDescent="0.25">
      <c r="B24">
        <f t="shared" si="10"/>
        <v>8</v>
      </c>
      <c r="C24">
        <f t="shared" si="1"/>
        <v>80645.161290322576</v>
      </c>
      <c r="D24">
        <f t="shared" si="2"/>
        <v>168.33418602818494</v>
      </c>
      <c r="E24">
        <f t="shared" si="3"/>
        <v>3.6602345298583373E-5</v>
      </c>
      <c r="G24">
        <f t="shared" si="11"/>
        <v>8</v>
      </c>
      <c r="H24">
        <f t="shared" si="4"/>
        <v>80645.161290322576</v>
      </c>
      <c r="I24">
        <f t="shared" si="5"/>
        <v>177.99082479231765</v>
      </c>
      <c r="J24">
        <f t="shared" si="6"/>
        <v>3.8702071057255413E-5</v>
      </c>
      <c r="M24">
        <f t="shared" si="12"/>
        <v>8</v>
      </c>
      <c r="N24">
        <f t="shared" si="7"/>
        <v>80645.161290322576</v>
      </c>
      <c r="O24">
        <f t="shared" si="8"/>
        <v>177.99082479231765</v>
      </c>
      <c r="P24">
        <f t="shared" si="9"/>
        <v>3.8702071057255413E-5</v>
      </c>
    </row>
    <row r="25" spans="2:16" x14ac:dyDescent="0.25">
      <c r="B25">
        <f t="shared" si="10"/>
        <v>9</v>
      </c>
      <c r="C25">
        <f t="shared" si="1"/>
        <v>90725.806451612909</v>
      </c>
      <c r="D25" t="e">
        <f t="shared" si="2"/>
        <v>#VALUE!</v>
      </c>
      <c r="E25" t="e">
        <f t="shared" si="3"/>
        <v>#VALUE!</v>
      </c>
      <c r="G25">
        <f t="shared" si="11"/>
        <v>9</v>
      </c>
      <c r="H25">
        <f t="shared" si="4"/>
        <v>90725.806451612909</v>
      </c>
      <c r="I25">
        <f t="shared" si="5"/>
        <v>158.18673733199668</v>
      </c>
      <c r="J25">
        <f t="shared" si="6"/>
        <v>3.4395898528375014E-5</v>
      </c>
      <c r="M25">
        <f t="shared" si="12"/>
        <v>9</v>
      </c>
      <c r="N25">
        <f t="shared" si="7"/>
        <v>90725.806451612909</v>
      </c>
      <c r="O25">
        <f t="shared" si="8"/>
        <v>158.18673733199668</v>
      </c>
      <c r="P25">
        <f t="shared" si="9"/>
        <v>3.4395898528375014E-5</v>
      </c>
    </row>
    <row r="26" spans="2:16" x14ac:dyDescent="0.25">
      <c r="B26">
        <f t="shared" si="10"/>
        <v>10</v>
      </c>
      <c r="C26">
        <f t="shared" si="1"/>
        <v>100806.45161290323</v>
      </c>
      <c r="D26">
        <f t="shared" si="2"/>
        <v>-197.96144580645694</v>
      </c>
      <c r="E26">
        <f t="shared" si="3"/>
        <v>-4.3044454404535101E-5</v>
      </c>
      <c r="G26">
        <f t="shared" si="11"/>
        <v>10</v>
      </c>
      <c r="H26">
        <f t="shared" si="4"/>
        <v>100806.45161290323</v>
      </c>
      <c r="I26">
        <f t="shared" si="5"/>
        <v>142.3434791855214</v>
      </c>
      <c r="J26">
        <f t="shared" si="6"/>
        <v>3.0950963075781999E-5</v>
      </c>
      <c r="M26">
        <f t="shared" si="12"/>
        <v>10</v>
      </c>
      <c r="N26">
        <f t="shared" si="7"/>
        <v>100806.45161290323</v>
      </c>
      <c r="O26">
        <f t="shared" si="8"/>
        <v>142.3434791855214</v>
      </c>
      <c r="P26">
        <f t="shared" si="9"/>
        <v>3.0950963075781999E-5</v>
      </c>
    </row>
    <row r="27" spans="2:16" x14ac:dyDescent="0.25">
      <c r="B27">
        <f t="shared" si="10"/>
        <v>11</v>
      </c>
      <c r="C27">
        <f t="shared" si="1"/>
        <v>110887.09677419355</v>
      </c>
      <c r="D27">
        <f t="shared" si="2"/>
        <v>-43.858457482459627</v>
      </c>
      <c r="E27">
        <f t="shared" si="3"/>
        <v>-9.5365204354119644E-6</v>
      </c>
      <c r="G27">
        <f t="shared" si="11"/>
        <v>11</v>
      </c>
      <c r="H27">
        <f t="shared" si="4"/>
        <v>110887.09677419355</v>
      </c>
      <c r="I27">
        <f t="shared" si="5"/>
        <v>129.38082124536027</v>
      </c>
      <c r="J27">
        <f t="shared" si="6"/>
        <v>2.8132381223170312E-5</v>
      </c>
      <c r="M27">
        <f t="shared" si="12"/>
        <v>11</v>
      </c>
      <c r="N27">
        <f t="shared" si="7"/>
        <v>110887.09677419355</v>
      </c>
      <c r="O27">
        <f t="shared" si="8"/>
        <v>129.38082124536027</v>
      </c>
      <c r="P27">
        <f t="shared" si="9"/>
        <v>2.8132381223170312E-5</v>
      </c>
    </row>
    <row r="28" spans="2:16" x14ac:dyDescent="0.25">
      <c r="B28">
        <f t="shared" si="10"/>
        <v>12</v>
      </c>
      <c r="C28">
        <f t="shared" si="1"/>
        <v>120967.74193548388</v>
      </c>
      <c r="D28">
        <f t="shared" si="2"/>
        <v>1.3868468594083225</v>
      </c>
      <c r="E28">
        <f t="shared" si="3"/>
        <v>3.0155400291548651E-7</v>
      </c>
      <c r="G28">
        <f t="shared" si="11"/>
        <v>12</v>
      </c>
      <c r="H28">
        <f t="shared" si="4"/>
        <v>120967.74193548388</v>
      </c>
      <c r="I28">
        <f t="shared" si="5"/>
        <v>118.57861166875313</v>
      </c>
      <c r="J28">
        <f t="shared" si="6"/>
        <v>2.5783564181072652E-5</v>
      </c>
      <c r="M28">
        <f t="shared" si="12"/>
        <v>12</v>
      </c>
      <c r="N28">
        <f t="shared" si="7"/>
        <v>120967.74193548388</v>
      </c>
      <c r="O28">
        <f t="shared" si="8"/>
        <v>118.57861166875313</v>
      </c>
      <c r="P28">
        <f t="shared" si="9"/>
        <v>2.5783564181072652E-5</v>
      </c>
    </row>
    <row r="29" spans="2:16" x14ac:dyDescent="0.25">
      <c r="B29">
        <f t="shared" si="10"/>
        <v>13</v>
      </c>
      <c r="C29">
        <f t="shared" si="1"/>
        <v>131048.3870967742</v>
      </c>
      <c r="D29">
        <f t="shared" si="2"/>
        <v>20.47780125877523</v>
      </c>
      <c r="E29">
        <f t="shared" si="3"/>
        <v>4.4526638962329265E-6</v>
      </c>
      <c r="G29">
        <f t="shared" si="11"/>
        <v>13</v>
      </c>
      <c r="H29">
        <f t="shared" si="4"/>
        <v>131048.3870967742</v>
      </c>
      <c r="I29">
        <f t="shared" si="5"/>
        <v>109.43828430406667</v>
      </c>
      <c r="J29">
        <f t="shared" si="6"/>
        <v>2.3796104436631151E-5</v>
      </c>
      <c r="M29">
        <f t="shared" si="12"/>
        <v>13</v>
      </c>
      <c r="N29">
        <f t="shared" si="7"/>
        <v>131048.3870967742</v>
      </c>
      <c r="O29">
        <f t="shared" si="8"/>
        <v>109.43828430406667</v>
      </c>
      <c r="P29">
        <f t="shared" si="9"/>
        <v>2.3796104436631151E-5</v>
      </c>
    </row>
    <row r="30" spans="2:16" x14ac:dyDescent="0.25">
      <c r="B30">
        <f t="shared" si="10"/>
        <v>14</v>
      </c>
      <c r="C30">
        <f t="shared" si="1"/>
        <v>141129.03225806452</v>
      </c>
      <c r="D30">
        <f t="shared" si="2"/>
        <v>29.712514709336844</v>
      </c>
      <c r="E30">
        <f t="shared" si="3"/>
        <v>6.460646816555087E-6</v>
      </c>
      <c r="G30">
        <f t="shared" si="11"/>
        <v>14</v>
      </c>
      <c r="H30">
        <f t="shared" si="4"/>
        <v>141129.03225806452</v>
      </c>
      <c r="I30">
        <f t="shared" si="5"/>
        <v>101.60372077524859</v>
      </c>
      <c r="J30">
        <f t="shared" si="6"/>
        <v>2.2092568118123198E-5</v>
      </c>
      <c r="M30">
        <f t="shared" si="12"/>
        <v>14</v>
      </c>
      <c r="N30">
        <f t="shared" si="7"/>
        <v>141129.03225806452</v>
      </c>
      <c r="O30">
        <f t="shared" si="8"/>
        <v>101.60372077524859</v>
      </c>
      <c r="P30">
        <f t="shared" si="9"/>
        <v>2.2092568118123198E-5</v>
      </c>
    </row>
    <row r="31" spans="2:16" x14ac:dyDescent="0.25">
      <c r="B31">
        <f t="shared" si="10"/>
        <v>15</v>
      </c>
      <c r="C31">
        <f t="shared" si="1"/>
        <v>151209.67741935485</v>
      </c>
      <c r="D31">
        <f t="shared" si="2"/>
        <v>34.389101502507017</v>
      </c>
      <c r="E31">
        <f t="shared" si="3"/>
        <v>7.4775171781924368E-6</v>
      </c>
      <c r="G31">
        <f t="shared" si="11"/>
        <v>15</v>
      </c>
      <c r="H31">
        <f t="shared" si="4"/>
        <v>151209.67741935485</v>
      </c>
      <c r="I31">
        <f t="shared" si="5"/>
        <v>94.813767795487081</v>
      </c>
      <c r="J31">
        <f t="shared" si="6"/>
        <v>2.0616170427372709E-5</v>
      </c>
      <c r="M31">
        <f t="shared" si="12"/>
        <v>15</v>
      </c>
      <c r="N31">
        <f t="shared" si="7"/>
        <v>151209.67741935485</v>
      </c>
      <c r="O31">
        <f t="shared" si="8"/>
        <v>94.813767795487081</v>
      </c>
      <c r="P31">
        <f t="shared" si="9"/>
        <v>2.0616170427372709E-5</v>
      </c>
    </row>
    <row r="32" spans="2:16" x14ac:dyDescent="0.25">
      <c r="B32">
        <f t="shared" si="10"/>
        <v>16</v>
      </c>
      <c r="C32">
        <f t="shared" si="1"/>
        <v>161290.32258064515</v>
      </c>
      <c r="D32">
        <f t="shared" si="2"/>
        <v>36.69888991242059</v>
      </c>
      <c r="E32">
        <f t="shared" si="3"/>
        <v>7.9797542753686868E-6</v>
      </c>
      <c r="G32">
        <f t="shared" si="11"/>
        <v>16</v>
      </c>
      <c r="H32">
        <f t="shared" si="4"/>
        <v>161290.32258064515</v>
      </c>
      <c r="I32">
        <f t="shared" si="5"/>
        <v>88.872560521463654</v>
      </c>
      <c r="J32">
        <f t="shared" si="6"/>
        <v>1.932432279222954E-5</v>
      </c>
      <c r="M32">
        <f t="shared" si="12"/>
        <v>16</v>
      </c>
      <c r="N32">
        <f t="shared" si="7"/>
        <v>161290.32258064515</v>
      </c>
      <c r="O32">
        <f t="shared" si="8"/>
        <v>88.872560521463654</v>
      </c>
      <c r="P32">
        <f t="shared" si="9"/>
        <v>1.932432279222954E-5</v>
      </c>
    </row>
    <row r="33" spans="2:16" x14ac:dyDescent="0.25">
      <c r="B33">
        <f t="shared" si="10"/>
        <v>17</v>
      </c>
      <c r="C33">
        <f t="shared" si="1"/>
        <v>171370.96774193548</v>
      </c>
      <c r="D33">
        <f t="shared" si="2"/>
        <v>37.688573468466188</v>
      </c>
      <c r="E33">
        <f t="shared" si="3"/>
        <v>8.1949496561135446E-6</v>
      </c>
      <c r="G33">
        <f t="shared" si="11"/>
        <v>17</v>
      </c>
      <c r="H33">
        <f t="shared" si="4"/>
        <v>171370.96774193548</v>
      </c>
      <c r="I33">
        <f t="shared" si="5"/>
        <v>83.630320036259192</v>
      </c>
      <c r="J33">
        <f t="shared" si="6"/>
        <v>1.8184457498643008E-5</v>
      </c>
      <c r="M33">
        <f t="shared" si="12"/>
        <v>17</v>
      </c>
      <c r="N33">
        <f t="shared" si="7"/>
        <v>171370.96774193548</v>
      </c>
      <c r="O33">
        <f t="shared" si="8"/>
        <v>83.630320036259192</v>
      </c>
      <c r="P33">
        <f t="shared" si="9"/>
        <v>1.8184457498643008E-5</v>
      </c>
    </row>
    <row r="34" spans="2:16" x14ac:dyDescent="0.25">
      <c r="B34">
        <f t="shared" si="10"/>
        <v>18</v>
      </c>
      <c r="C34">
        <f t="shared" si="1"/>
        <v>181451.61290322582</v>
      </c>
      <c r="D34">
        <f t="shared" si="2"/>
        <v>37.908211769463669</v>
      </c>
      <c r="E34">
        <f t="shared" si="3"/>
        <v>8.2427074949910135E-6</v>
      </c>
      <c r="G34">
        <f t="shared" si="11"/>
        <v>18</v>
      </c>
      <c r="H34">
        <f t="shared" si="4"/>
        <v>181451.61290322582</v>
      </c>
      <c r="I34">
        <f t="shared" si="5"/>
        <v>78.970551681904652</v>
      </c>
      <c r="J34">
        <f t="shared" si="6"/>
        <v>1.7171244114351958E-5</v>
      </c>
      <c r="M34">
        <f t="shared" si="12"/>
        <v>18</v>
      </c>
      <c r="N34">
        <f t="shared" si="7"/>
        <v>181451.61290322582</v>
      </c>
      <c r="O34">
        <f t="shared" si="8"/>
        <v>78.970551681904652</v>
      </c>
      <c r="P34">
        <f t="shared" si="9"/>
        <v>1.7171244114351958E-5</v>
      </c>
    </row>
    <row r="35" spans="2:16" x14ac:dyDescent="0.25">
      <c r="B35">
        <f t="shared" si="10"/>
        <v>19</v>
      </c>
      <c r="C35">
        <f t="shared" si="1"/>
        <v>191532.25806451612</v>
      </c>
      <c r="D35">
        <f t="shared" ref="D18:D46" si="13">($E$6*$H$8*$C$2/(B35-$G$2))-($F$2*I26/(B35+$B$6*$G$2)*(B35+$B$7*$G$2))</f>
        <v>37.666993393345997</v>
      </c>
      <c r="E35">
        <f t="shared" si="3"/>
        <v>8.1902573153611651E-6</v>
      </c>
      <c r="G35">
        <f t="shared" si="11"/>
        <v>19</v>
      </c>
      <c r="H35">
        <f t="shared" si="4"/>
        <v>191532.25806451612</v>
      </c>
      <c r="I35">
        <f t="shared" si="5"/>
        <v>74.80128603010867</v>
      </c>
      <c r="J35">
        <f t="shared" si="6"/>
        <v>1.6264684938053637E-5</v>
      </c>
      <c r="M35">
        <f t="shared" si="12"/>
        <v>19</v>
      </c>
      <c r="N35">
        <f t="shared" si="7"/>
        <v>191532.25806451612</v>
      </c>
      <c r="O35">
        <f t="shared" si="8"/>
        <v>74.80128603010867</v>
      </c>
      <c r="P35">
        <f t="shared" si="9"/>
        <v>1.6264684938053637E-5</v>
      </c>
    </row>
    <row r="36" spans="2:16" x14ac:dyDescent="0.25">
      <c r="B36">
        <f t="shared" si="10"/>
        <v>20</v>
      </c>
      <c r="C36">
        <f t="shared" si="1"/>
        <v>201612.90322580645</v>
      </c>
      <c r="D36">
        <f t="shared" si="13"/>
        <v>37.147460874208846</v>
      </c>
      <c r="E36">
        <f t="shared" si="3"/>
        <v>8.0772909054596324E-6</v>
      </c>
      <c r="G36">
        <f t="shared" si="11"/>
        <v>20</v>
      </c>
      <c r="H36">
        <f t="shared" si="4"/>
        <v>201612.90322580645</v>
      </c>
      <c r="I36">
        <f t="shared" si="5"/>
        <v>71.048947565687996</v>
      </c>
      <c r="J36">
        <f t="shared" si="6"/>
        <v>1.5448781814674495E-5</v>
      </c>
      <c r="M36">
        <f t="shared" si="12"/>
        <v>20</v>
      </c>
      <c r="N36">
        <f t="shared" si="7"/>
        <v>201612.90322580645</v>
      </c>
      <c r="O36">
        <f t="shared" si="8"/>
        <v>71.048947565687996</v>
      </c>
      <c r="P36">
        <f t="shared" si="9"/>
        <v>1.5448781814674495E-5</v>
      </c>
    </row>
    <row r="37" spans="2:16" x14ac:dyDescent="0.25">
      <c r="B37">
        <f t="shared" si="10"/>
        <v>21</v>
      </c>
      <c r="C37">
        <f t="shared" si="1"/>
        <v>211693.54838709679</v>
      </c>
      <c r="D37">
        <f t="shared" si="13"/>
        <v>36.461382181222248</v>
      </c>
      <c r="E37">
        <f t="shared" si="3"/>
        <v>7.9281109330772444E-6</v>
      </c>
      <c r="G37">
        <f t="shared" si="11"/>
        <v>21</v>
      </c>
      <c r="H37">
        <f t="shared" si="4"/>
        <v>211693.54838709679</v>
      </c>
      <c r="I37">
        <f t="shared" si="5"/>
        <v>67.653975177222151</v>
      </c>
      <c r="J37">
        <f t="shared" si="6"/>
        <v>1.4710583861105056E-5</v>
      </c>
      <c r="M37">
        <f t="shared" si="12"/>
        <v>21</v>
      </c>
      <c r="N37">
        <f t="shared" si="7"/>
        <v>211693.54838709679</v>
      </c>
      <c r="O37">
        <f t="shared" si="8"/>
        <v>67.653975177222151</v>
      </c>
      <c r="P37">
        <f t="shared" si="9"/>
        <v>1.4710583861105056E-5</v>
      </c>
    </row>
    <row r="38" spans="2:16" x14ac:dyDescent="0.25">
      <c r="B38">
        <f t="shared" si="10"/>
        <v>22</v>
      </c>
      <c r="C38">
        <f t="shared" si="1"/>
        <v>221774.19354838709</v>
      </c>
      <c r="D38">
        <f t="shared" si="13"/>
        <v>35.679054336963162</v>
      </c>
      <c r="E38">
        <f t="shared" si="3"/>
        <v>7.7580026825316727E-6</v>
      </c>
      <c r="G38">
        <f t="shared" si="11"/>
        <v>22</v>
      </c>
      <c r="H38">
        <f t="shared" si="4"/>
        <v>221774.19354838709</v>
      </c>
      <c r="I38">
        <f t="shared" si="5"/>
        <v>64.567637060967954</v>
      </c>
      <c r="J38">
        <f t="shared" si="6"/>
        <v>1.4039494903450305E-5</v>
      </c>
      <c r="M38">
        <f t="shared" si="12"/>
        <v>22</v>
      </c>
      <c r="N38">
        <f t="shared" si="7"/>
        <v>221774.19354838709</v>
      </c>
      <c r="O38">
        <f t="shared" si="8"/>
        <v>64.567637060967954</v>
      </c>
      <c r="P38">
        <f t="shared" si="9"/>
        <v>1.4039494903450305E-5</v>
      </c>
    </row>
    <row r="39" spans="2:16" x14ac:dyDescent="0.25">
      <c r="B39">
        <f t="shared" si="10"/>
        <v>23</v>
      </c>
      <c r="C39">
        <f t="shared" si="1"/>
        <v>231854.83870967742</v>
      </c>
      <c r="D39">
        <f t="shared" si="13"/>
        <v>34.845543841516104</v>
      </c>
      <c r="E39">
        <f t="shared" si="3"/>
        <v>7.5767653493185704E-6</v>
      </c>
      <c r="G39">
        <f t="shared" si="11"/>
        <v>23</v>
      </c>
      <c r="H39">
        <f t="shared" si="4"/>
        <v>231854.83870967742</v>
      </c>
      <c r="I39">
        <f t="shared" si="5"/>
        <v>61.749676520483426</v>
      </c>
      <c r="J39">
        <f t="shared" si="6"/>
        <v>1.3426761583057931E-5</v>
      </c>
      <c r="M39">
        <f t="shared" si="12"/>
        <v>23</v>
      </c>
      <c r="N39">
        <f t="shared" si="7"/>
        <v>231854.83870967742</v>
      </c>
      <c r="O39">
        <f t="shared" si="8"/>
        <v>61.749676520483426</v>
      </c>
      <c r="P39">
        <f t="shared" si="9"/>
        <v>1.3426761583057931E-5</v>
      </c>
    </row>
    <row r="40" spans="2:16" x14ac:dyDescent="0.25">
      <c r="B40">
        <f t="shared" si="10"/>
        <v>24</v>
      </c>
      <c r="C40">
        <f t="shared" si="1"/>
        <v>241935.48387096776</v>
      </c>
      <c r="D40">
        <f t="shared" si="13"/>
        <v>33.990097400933749</v>
      </c>
      <c r="E40">
        <f t="shared" si="3"/>
        <v>7.390758295484616E-6</v>
      </c>
      <c r="G40">
        <f t="shared" si="11"/>
        <v>24</v>
      </c>
      <c r="H40">
        <f t="shared" si="4"/>
        <v>241935.48387096776</v>
      </c>
      <c r="I40">
        <f t="shared" si="5"/>
        <v>59.166546317077533</v>
      </c>
      <c r="J40">
        <f t="shared" si="6"/>
        <v>1.2865089436198637E-5</v>
      </c>
      <c r="M40">
        <f t="shared" si="12"/>
        <v>24</v>
      </c>
      <c r="N40">
        <f t="shared" si="7"/>
        <v>241935.48387096776</v>
      </c>
      <c r="O40">
        <f t="shared" si="8"/>
        <v>59.166546317077533</v>
      </c>
      <c r="P40">
        <f t="shared" si="9"/>
        <v>1.2865089436198637E-5</v>
      </c>
    </row>
    <row r="41" spans="2:16" x14ac:dyDescent="0.25">
      <c r="B41">
        <f t="shared" si="10"/>
        <v>25</v>
      </c>
      <c r="C41">
        <f t="shared" si="1"/>
        <v>252016.12903225806</v>
      </c>
      <c r="D41">
        <f t="shared" si="13"/>
        <v>33.131798504749554</v>
      </c>
      <c r="E41">
        <f t="shared" si="3"/>
        <v>7.2041310077733323E-6</v>
      </c>
      <c r="G41">
        <f t="shared" si="11"/>
        <v>25</v>
      </c>
      <c r="H41">
        <f t="shared" si="4"/>
        <v>252016.12903225806</v>
      </c>
      <c r="I41">
        <f t="shared" si="5"/>
        <v>56.790066776658001</v>
      </c>
      <c r="J41">
        <f t="shared" si="6"/>
        <v>1.2348351114733202E-5</v>
      </c>
      <c r="M41">
        <f t="shared" si="12"/>
        <v>25</v>
      </c>
      <c r="N41">
        <f t="shared" si="7"/>
        <v>252016.12903225806</v>
      </c>
      <c r="O41">
        <f t="shared" si="8"/>
        <v>56.790066776658001</v>
      </c>
      <c r="P41">
        <f t="shared" si="9"/>
        <v>1.2348351114733202E-5</v>
      </c>
    </row>
    <row r="42" spans="2:16" x14ac:dyDescent="0.25">
      <c r="B42">
        <f t="shared" si="10"/>
        <v>26</v>
      </c>
      <c r="C42">
        <f t="shared" si="1"/>
        <v>262096.77419354839</v>
      </c>
      <c r="D42">
        <f t="shared" si="13"/>
        <v>32.283072726460283</v>
      </c>
      <c r="E42">
        <f t="shared" si="3"/>
        <v>7.019585285162053E-6</v>
      </c>
      <c r="G42">
        <f t="shared" si="11"/>
        <v>26</v>
      </c>
      <c r="H42">
        <f t="shared" si="4"/>
        <v>262096.77419354839</v>
      </c>
      <c r="I42">
        <f t="shared" si="5"/>
        <v>54.596393564585043</v>
      </c>
      <c r="J42">
        <f t="shared" si="6"/>
        <v>1.1871361940549042E-5</v>
      </c>
      <c r="M42">
        <f t="shared" si="12"/>
        <v>26</v>
      </c>
      <c r="N42">
        <f t="shared" si="7"/>
        <v>262096.77419354839</v>
      </c>
      <c r="O42">
        <f t="shared" si="8"/>
        <v>54.596393564585043</v>
      </c>
      <c r="P42">
        <f t="shared" si="9"/>
        <v>1.1871361940549042E-5</v>
      </c>
    </row>
    <row r="43" spans="2:16" x14ac:dyDescent="0.25">
      <c r="B43">
        <f t="shared" si="10"/>
        <v>27</v>
      </c>
      <c r="C43">
        <f t="shared" si="1"/>
        <v>272177.41935483873</v>
      </c>
      <c r="D43">
        <f t="shared" si="13"/>
        <v>31.451916268265659</v>
      </c>
      <c r="E43">
        <f t="shared" si="3"/>
        <v>6.8388598104513284E-6</v>
      </c>
      <c r="G43">
        <f t="shared" si="11"/>
        <v>27</v>
      </c>
      <c r="H43">
        <f t="shared" si="4"/>
        <v>272177.41935483873</v>
      </c>
      <c r="I43">
        <f t="shared" si="5"/>
        <v>52.565214844144506</v>
      </c>
      <c r="J43">
        <f t="shared" si="6"/>
        <v>1.1429705336843772E-5</v>
      </c>
      <c r="M43">
        <f t="shared" si="12"/>
        <v>27</v>
      </c>
      <c r="N43">
        <f t="shared" si="7"/>
        <v>272177.41935483873</v>
      </c>
      <c r="O43">
        <f t="shared" si="8"/>
        <v>52.565214844144506</v>
      </c>
      <c r="P43">
        <f t="shared" si="9"/>
        <v>1.1429705336843772E-5</v>
      </c>
    </row>
    <row r="44" spans="2:16" x14ac:dyDescent="0.25">
      <c r="B44">
        <f t="shared" si="10"/>
        <v>28</v>
      </c>
      <c r="C44">
        <f t="shared" si="1"/>
        <v>282258.06451612903</v>
      </c>
      <c r="D44">
        <f t="shared" si="13"/>
        <v>30.643343789333947</v>
      </c>
      <c r="E44">
        <f t="shared" si="3"/>
        <v>6.6630449639778099E-6</v>
      </c>
      <c r="G44">
        <f t="shared" si="11"/>
        <v>28</v>
      </c>
      <c r="H44">
        <f t="shared" si="4"/>
        <v>282258.06451612903</v>
      </c>
      <c r="I44">
        <f t="shared" si="5"/>
        <v>50.679120472674505</v>
      </c>
      <c r="J44">
        <f t="shared" si="6"/>
        <v>1.1019595667030768E-5</v>
      </c>
      <c r="M44">
        <f t="shared" si="12"/>
        <v>28</v>
      </c>
      <c r="N44">
        <f t="shared" si="7"/>
        <v>282258.06451612903</v>
      </c>
      <c r="O44">
        <f t="shared" si="8"/>
        <v>50.679120472674505</v>
      </c>
      <c r="P44">
        <f t="shared" si="9"/>
        <v>1.1019595667030768E-5</v>
      </c>
    </row>
    <row r="45" spans="2:16" x14ac:dyDescent="0.25">
      <c r="B45">
        <f t="shared" si="10"/>
        <v>29</v>
      </c>
      <c r="C45">
        <f t="shared" si="1"/>
        <v>292338.70967741933</v>
      </c>
      <c r="D45">
        <f t="shared" si="13"/>
        <v>29.860346417517142</v>
      </c>
      <c r="E45">
        <f t="shared" si="3"/>
        <v>6.4927911323150991E-6</v>
      </c>
      <c r="G45">
        <f t="shared" si="11"/>
        <v>29</v>
      </c>
      <c r="H45">
        <f t="shared" si="4"/>
        <v>292338.70967741933</v>
      </c>
      <c r="I45">
        <f t="shared" si="5"/>
        <v>48.923101708972503</v>
      </c>
      <c r="J45">
        <f t="shared" si="6"/>
        <v>1.0637769451831378E-5</v>
      </c>
      <c r="M45">
        <f t="shared" si="12"/>
        <v>29</v>
      </c>
      <c r="N45">
        <f t="shared" si="7"/>
        <v>292338.70967741933</v>
      </c>
      <c r="O45">
        <f t="shared" si="8"/>
        <v>48.923101708972503</v>
      </c>
      <c r="P45">
        <f t="shared" si="9"/>
        <v>1.0637769451831378E-5</v>
      </c>
    </row>
    <row r="46" spans="2:16" x14ac:dyDescent="0.25">
      <c r="B46">
        <f t="shared" si="10"/>
        <v>30</v>
      </c>
      <c r="C46">
        <f t="shared" si="1"/>
        <v>302419.3548387097</v>
      </c>
      <c r="D46">
        <f t="shared" si="13"/>
        <v>29.104535543036153</v>
      </c>
      <c r="E46">
        <f t="shared" si="3"/>
        <v>6.3284486938543494E-6</v>
      </c>
      <c r="G46">
        <f t="shared" si="11"/>
        <v>30</v>
      </c>
      <c r="H46">
        <f t="shared" si="4"/>
        <v>302419.3548387097</v>
      </c>
      <c r="I46">
        <f t="shared" si="5"/>
        <v>47.284150979320579</v>
      </c>
      <c r="J46">
        <f t="shared" si="6"/>
        <v>1.0281398342970336E-5</v>
      </c>
      <c r="M46">
        <f t="shared" si="12"/>
        <v>30</v>
      </c>
      <c r="N46">
        <f t="shared" si="7"/>
        <v>302419.3548387097</v>
      </c>
      <c r="O46">
        <f t="shared" si="8"/>
        <v>47.284150979320579</v>
      </c>
      <c r="P46">
        <f t="shared" si="9"/>
        <v>1.0281398342970336E-5</v>
      </c>
    </row>
    <row r="47" spans="2:16" x14ac:dyDescent="0.25">
      <c r="B47">
        <f t="shared" ref="B19:B47" si="14">10^(-6)+B46</f>
        <v>30.000001000000001</v>
      </c>
    </row>
  </sheetData>
  <pageMargins left="0.7" right="0.7" top="0.75" bottom="0.75" header="0.3" footer="0.3"/>
  <ignoredErrors>
    <ignoredError sqref="H2" formula="1"/>
    <ignoredError sqref="D25:E25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3" max="3" width="14" customWidth="1"/>
    <col min="4" max="4" width="13.42578125" customWidth="1"/>
    <col min="5" max="5" width="12.5703125" customWidth="1"/>
    <col min="8" max="8" width="12.42578125" customWidth="1"/>
    <col min="9" max="9" width="11.85546875" customWidth="1"/>
    <col min="10" max="10" width="12.7109375" customWidth="1"/>
    <col min="11" max="11" width="13.42578125" customWidth="1"/>
    <col min="12" max="12" width="12" bestFit="1" customWidth="1"/>
    <col min="28" max="28" width="13.5703125" customWidth="1"/>
    <col min="29" max="29" width="11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Que.1</vt:lpstr>
      <vt:lpstr>Que.2</vt:lpstr>
      <vt:lpstr>Que.3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2014-01-08T09:53:03Z</dcterms:created>
  <dcterms:modified xsi:type="dcterms:W3CDTF">2014-01-09T16:28:47Z</dcterms:modified>
</cp:coreProperties>
</file>