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t1" sheetId="1" r:id="rId1"/>
    <sheet name="Khanna, Madhulika" sheetId="2" r:id="rId2"/>
    <sheet name="All TAs" sheetId="3" r:id="rId3"/>
    <sheet name="comments" sheetId="4" r:id="rId4"/>
  </sheets>
  <calcPr calcId="145621"/>
</workbook>
</file>

<file path=xl/calcChain.xml><?xml version="1.0" encoding="utf-8"?>
<calcChain xmlns="http://schemas.openxmlformats.org/spreadsheetml/2006/main">
  <c r="G17" i="2" l="1"/>
  <c r="F17" i="2"/>
  <c r="E17" i="2"/>
  <c r="D17" i="2"/>
  <c r="C17" i="2"/>
  <c r="G16" i="2"/>
  <c r="F16" i="2"/>
  <c r="E16" i="2"/>
  <c r="H16" i="2" s="1"/>
  <c r="D16" i="2"/>
  <c r="C16" i="2"/>
  <c r="F15" i="2"/>
  <c r="E15" i="2"/>
  <c r="D15" i="2"/>
  <c r="C15" i="2"/>
  <c r="G14" i="2"/>
  <c r="F14" i="2"/>
  <c r="H14" i="2" s="1"/>
  <c r="E14" i="2"/>
  <c r="D14" i="2"/>
  <c r="C14" i="2"/>
  <c r="I11" i="2"/>
  <c r="G11" i="2"/>
  <c r="F11" i="2"/>
  <c r="E11" i="2"/>
  <c r="D11" i="2"/>
  <c r="H11" i="2" s="1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H8" i="2" s="1"/>
  <c r="E8" i="2"/>
  <c r="D8" i="2"/>
  <c r="C8" i="2"/>
  <c r="I7" i="2"/>
  <c r="G7" i="2"/>
  <c r="F7" i="2"/>
  <c r="E7" i="2"/>
  <c r="D7" i="2"/>
  <c r="H7" i="2" s="1"/>
  <c r="C7" i="2"/>
  <c r="I6" i="2"/>
  <c r="G6" i="2"/>
  <c r="F6" i="2"/>
  <c r="E6" i="2"/>
  <c r="D6" i="2"/>
  <c r="C6" i="2"/>
  <c r="I5" i="2"/>
  <c r="I12" i="2" s="1"/>
  <c r="G5" i="2"/>
  <c r="F5" i="2"/>
  <c r="E5" i="2"/>
  <c r="D5" i="2"/>
  <c r="C5" i="2"/>
  <c r="I4" i="2"/>
  <c r="G4" i="2"/>
  <c r="F4" i="2"/>
  <c r="E4" i="2"/>
  <c r="D4" i="2"/>
  <c r="C4" i="2"/>
  <c r="H6" i="2" l="1"/>
  <c r="H9" i="2"/>
  <c r="H15" i="2"/>
  <c r="H17" i="2"/>
  <c r="H10" i="2"/>
  <c r="H5" i="2"/>
  <c r="H4" i="2"/>
</calcChain>
</file>

<file path=xl/sharedStrings.xml><?xml version="1.0" encoding="utf-8"?>
<sst xmlns="http://schemas.openxmlformats.org/spreadsheetml/2006/main" count="131" uniqueCount="68">
  <si>
    <t>Timestamp</t>
  </si>
  <si>
    <t xml:space="preserve">TA Name </t>
  </si>
  <si>
    <t>1. Specify Your Class.</t>
  </si>
  <si>
    <t>2. On average, how many hours per week did you study for this course?</t>
  </si>
  <si>
    <t>3. What percentage of your recitations did you attend this semester?</t>
  </si>
  <si>
    <t>4. How frequently did you attend your TA's office hours ?</t>
  </si>
  <si>
    <t xml:space="preserve">5. The atmosphere in my recitation encouraged participation. </t>
  </si>
  <si>
    <t>6. My TA answered questions well.</t>
  </si>
  <si>
    <t xml:space="preserve">7. My TA presented course materials in a clear and understandable way. </t>
  </si>
  <si>
    <t xml:space="preserve">8. My TA had good knowledge of course material. </t>
  </si>
  <si>
    <t>9. My TA was well-prepared and well-organized.</t>
  </si>
  <si>
    <t xml:space="preserve">10. The quizzes and problem sets were graded fairly. </t>
  </si>
  <si>
    <t xml:space="preserve">11. My TA was helpful during his/her office hours.  </t>
  </si>
  <si>
    <t>12. I am generally satisfied with the performance of my TA.</t>
  </si>
  <si>
    <t>What your TA did best to help you learn the material.</t>
  </si>
  <si>
    <t>Define any criticism you have of your TA.</t>
  </si>
  <si>
    <t xml:space="preserve">Specify suggestions that would help your TA improve his/her teaching skills. </t>
  </si>
  <si>
    <t xml:space="preserve">Professor Name </t>
  </si>
  <si>
    <t>n/a</t>
  </si>
  <si>
    <t>TA</t>
  </si>
  <si>
    <t xml:space="preserve"> Strongly Agree</t>
  </si>
  <si>
    <t>Agree Somewhat</t>
  </si>
  <si>
    <t>Neutral</t>
  </si>
  <si>
    <t>Disagree Somewhat</t>
  </si>
  <si>
    <t>Strongly Disagree</t>
  </si>
  <si>
    <t># of responses</t>
  </si>
  <si>
    <t>Mean</t>
  </si>
  <si>
    <t>Response</t>
  </si>
  <si>
    <t>Q5 The atmosphere in my recitation encouraged participation</t>
  </si>
  <si>
    <t>Q6 My TA answers questions well</t>
  </si>
  <si>
    <t xml:space="preserve">Q7 My TA presented course materials in a clear and understandable way. </t>
  </si>
  <si>
    <t>Q8 My TA had good knowledge of course material</t>
  </si>
  <si>
    <t>Q9 My TA was well-prepared and well-organized</t>
  </si>
  <si>
    <t>Q10 My TA graded quizzes &amp; problem sets fairly.</t>
  </si>
  <si>
    <t>Q11 My TA was helpful during office hours.</t>
  </si>
  <si>
    <t>Q12 I am generally satisfied with the performance of my TA</t>
  </si>
  <si>
    <t>A</t>
  </si>
  <si>
    <t>B</t>
  </si>
  <si>
    <t>C</t>
  </si>
  <si>
    <t>D</t>
  </si>
  <si>
    <t>E</t>
  </si>
  <si>
    <t>Class (A=Freshman, B=Soph, C=Junior, D=Senior, E=Grad)</t>
  </si>
  <si>
    <t>Hrs study per week (A=&gt;10, B=6-10, C=3-5, D=&lt;3))</t>
  </si>
  <si>
    <t>Recitation attendance (A=&gt;90%, B=75-89%, C=50-74%, D=25-49%, E=&lt;25%)</t>
  </si>
  <si>
    <t>Office hrs attendance (A=&gt;10x, B=6-10x, C=3-5x, D=1 or 2x, E=Never )</t>
  </si>
  <si>
    <t>Madhulika Khanna</t>
  </si>
  <si>
    <t>Junior</t>
  </si>
  <si>
    <t>3-5 hours</t>
  </si>
  <si>
    <t>Never</t>
  </si>
  <si>
    <t>Promptly answers concerns and questions in class and via email</t>
  </si>
  <si>
    <t>Senior</t>
  </si>
  <si>
    <t>Fewer than 3 hours</t>
  </si>
  <si>
    <t>90-100%</t>
  </si>
  <si>
    <t>3-5 times</t>
  </si>
  <si>
    <t xml:space="preserve">She was very open to any questions we had about the material and responded quickly to email correspondences. </t>
  </si>
  <si>
    <t>None! She was great!</t>
  </si>
  <si>
    <t>It would potentially be good to set aside a better spot for office hours</t>
  </si>
  <si>
    <t>less than 25%</t>
  </si>
  <si>
    <t>1 or 2 times</t>
  </si>
  <si>
    <t>She was good at listening to what you did or didn't understand and then explaining material in new ways</t>
  </si>
  <si>
    <t>6-10 times</t>
  </si>
  <si>
    <t xml:space="preserve">She graded very strictly and didn't explain where she deducted points. Her corrections were also very unclear. </t>
  </si>
  <si>
    <t>It would helpful if she explained where she took off points in the assignments.</t>
  </si>
  <si>
    <t>Madhulika</t>
  </si>
  <si>
    <t>50-74%</t>
  </si>
  <si>
    <t>RD</t>
  </si>
  <si>
    <t>none</t>
  </si>
  <si>
    <t>TA ECON491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</si>
</sst>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2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/>
    <xf numFmtId="2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7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Q3" sqref="Q3:Q8"/>
    </sheetView>
  </sheetViews>
  <sheetFormatPr defaultRowHeight="14.4" x14ac:dyDescent="0.3"/>
  <cols>
    <col min="1" max="16384" width="8.88671875" style="1"/>
  </cols>
  <sheetData>
    <row r="1" spans="2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</v>
      </c>
    </row>
    <row r="2" spans="2:20" x14ac:dyDescent="0.3">
      <c r="B2" s="3">
        <v>42700.7403365625</v>
      </c>
      <c r="C2" s="2" t="s">
        <v>45</v>
      </c>
      <c r="D2" s="2" t="s">
        <v>46</v>
      </c>
      <c r="E2" s="2" t="s">
        <v>47</v>
      </c>
      <c r="G2" s="2" t="s">
        <v>48</v>
      </c>
      <c r="I2" s="2">
        <v>4</v>
      </c>
      <c r="J2" s="2">
        <v>4</v>
      </c>
      <c r="K2" s="2">
        <v>5</v>
      </c>
      <c r="L2" s="2">
        <v>4</v>
      </c>
      <c r="M2" s="2">
        <v>4</v>
      </c>
      <c r="O2" s="2">
        <v>5</v>
      </c>
      <c r="P2" s="2" t="s">
        <v>49</v>
      </c>
    </row>
    <row r="3" spans="2:20" x14ac:dyDescent="0.3">
      <c r="B3" s="3">
        <v>42701.927391655088</v>
      </c>
      <c r="C3" s="2" t="s">
        <v>45</v>
      </c>
      <c r="D3" s="2" t="s">
        <v>50</v>
      </c>
      <c r="E3" s="2" t="s">
        <v>51</v>
      </c>
      <c r="F3" s="2" t="s">
        <v>52</v>
      </c>
      <c r="G3" s="2" t="s">
        <v>53</v>
      </c>
      <c r="H3" s="2">
        <v>5</v>
      </c>
      <c r="I3" s="2">
        <v>5</v>
      </c>
      <c r="J3" s="2">
        <v>5</v>
      </c>
      <c r="K3" s="2">
        <v>5</v>
      </c>
      <c r="M3" s="2">
        <v>4</v>
      </c>
      <c r="N3" s="2">
        <v>5</v>
      </c>
      <c r="O3" s="2">
        <v>5</v>
      </c>
      <c r="P3" s="2" t="s">
        <v>54</v>
      </c>
      <c r="Q3" s="2" t="s">
        <v>55</v>
      </c>
      <c r="R3" s="2" t="s">
        <v>56</v>
      </c>
    </row>
    <row r="4" spans="2:20" x14ac:dyDescent="0.3">
      <c r="B4" s="3">
        <v>42702.715211631948</v>
      </c>
      <c r="C4" s="2" t="s">
        <v>45</v>
      </c>
      <c r="D4" s="2" t="s">
        <v>50</v>
      </c>
      <c r="E4" s="2" t="s">
        <v>51</v>
      </c>
      <c r="F4" s="2" t="s">
        <v>57</v>
      </c>
      <c r="G4" s="2" t="s">
        <v>58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 t="s">
        <v>59</v>
      </c>
    </row>
    <row r="5" spans="2:20" x14ac:dyDescent="0.3">
      <c r="B5" s="3">
        <v>42708.43630616898</v>
      </c>
      <c r="C5" s="2" t="s">
        <v>45</v>
      </c>
      <c r="D5" s="2" t="s">
        <v>50</v>
      </c>
      <c r="E5" s="2" t="s">
        <v>47</v>
      </c>
      <c r="F5" s="2" t="s">
        <v>57</v>
      </c>
      <c r="G5" s="2" t="s">
        <v>48</v>
      </c>
      <c r="K5" s="2">
        <v>5</v>
      </c>
      <c r="L5" s="2">
        <v>4</v>
      </c>
      <c r="M5" s="2">
        <v>3</v>
      </c>
      <c r="O5" s="2">
        <v>4</v>
      </c>
    </row>
    <row r="6" spans="2:20" x14ac:dyDescent="0.3">
      <c r="B6" s="3">
        <v>42708.678790914353</v>
      </c>
      <c r="C6" s="2" t="s">
        <v>45</v>
      </c>
      <c r="D6" s="2" t="s">
        <v>50</v>
      </c>
      <c r="E6" s="2" t="s">
        <v>47</v>
      </c>
      <c r="F6" s="2" t="s">
        <v>52</v>
      </c>
      <c r="G6" s="2" t="s">
        <v>60</v>
      </c>
      <c r="H6" s="2">
        <v>3</v>
      </c>
      <c r="I6" s="2">
        <v>2</v>
      </c>
      <c r="J6" s="2">
        <v>2</v>
      </c>
      <c r="K6" s="2">
        <v>4</v>
      </c>
      <c r="L6" s="2">
        <v>3</v>
      </c>
      <c r="M6" s="2">
        <v>2</v>
      </c>
      <c r="N6" s="2">
        <v>2</v>
      </c>
      <c r="O6" s="2">
        <v>2</v>
      </c>
      <c r="P6" s="2" t="s">
        <v>18</v>
      </c>
      <c r="Q6" s="2" t="s">
        <v>61</v>
      </c>
      <c r="R6" s="2" t="s">
        <v>62</v>
      </c>
    </row>
    <row r="7" spans="2:20" x14ac:dyDescent="0.3">
      <c r="B7" s="3">
        <v>42720.455025254632</v>
      </c>
      <c r="C7" s="2" t="s">
        <v>63</v>
      </c>
      <c r="D7" s="2" t="s">
        <v>50</v>
      </c>
      <c r="E7" s="2" t="s">
        <v>51</v>
      </c>
      <c r="F7" s="2" t="s">
        <v>57</v>
      </c>
      <c r="G7" s="2" t="s">
        <v>58</v>
      </c>
      <c r="H7" s="2">
        <v>4</v>
      </c>
      <c r="I7" s="2">
        <v>5</v>
      </c>
      <c r="J7" s="2">
        <v>4</v>
      </c>
      <c r="K7" s="2">
        <v>5</v>
      </c>
      <c r="L7" s="2">
        <v>5</v>
      </c>
      <c r="M7" s="2">
        <v>3</v>
      </c>
      <c r="N7" s="2">
        <v>5</v>
      </c>
      <c r="O7" s="2">
        <v>5</v>
      </c>
    </row>
    <row r="8" spans="2:20" x14ac:dyDescent="0.3">
      <c r="B8" s="3">
        <v>42720.455289456018</v>
      </c>
      <c r="C8" s="2" t="s">
        <v>45</v>
      </c>
      <c r="D8" s="2" t="s">
        <v>50</v>
      </c>
      <c r="E8" s="2" t="s">
        <v>47</v>
      </c>
      <c r="F8" s="2" t="s">
        <v>64</v>
      </c>
      <c r="G8" s="2" t="s">
        <v>53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 t="s">
        <v>65</v>
      </c>
      <c r="Q8" s="2" t="s">
        <v>66</v>
      </c>
    </row>
    <row r="9" spans="2:20" x14ac:dyDescent="0.3"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20" x14ac:dyDescent="0.3">
      <c r="B10" s="3"/>
      <c r="C10" s="2"/>
      <c r="D10" s="2"/>
      <c r="E10" s="2"/>
      <c r="G10" s="2"/>
      <c r="H10" s="2"/>
      <c r="I10" s="2"/>
      <c r="J10" s="2"/>
      <c r="K10" s="2"/>
      <c r="L10" s="2"/>
      <c r="M10" s="2"/>
      <c r="O10" s="2"/>
      <c r="P10" s="2"/>
      <c r="Q10" s="2"/>
    </row>
    <row r="11" spans="2:20" x14ac:dyDescent="0.3"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20" x14ac:dyDescent="0.3"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2:20" x14ac:dyDescent="0.3">
      <c r="B13" s="3"/>
      <c r="C13" s="2"/>
      <c r="D13" s="2"/>
      <c r="E13" s="2"/>
      <c r="G13" s="2"/>
      <c r="I13" s="2"/>
      <c r="J13" s="2"/>
      <c r="K13" s="2"/>
      <c r="L13" s="2"/>
      <c r="M13" s="2"/>
      <c r="N13" s="2"/>
      <c r="O13" s="2"/>
      <c r="P13" s="2"/>
    </row>
    <row r="14" spans="2:20" x14ac:dyDescent="0.3">
      <c r="B14" s="3"/>
      <c r="C14" s="2"/>
      <c r="D14" s="2"/>
      <c r="E14" s="2"/>
      <c r="F14" s="2"/>
      <c r="G14" s="2"/>
      <c r="I14" s="2"/>
      <c r="J14" s="2"/>
      <c r="K14" s="2"/>
      <c r="L14" s="2"/>
      <c r="M14" s="2"/>
      <c r="O14" s="2"/>
      <c r="P14" s="2"/>
      <c r="Q14" s="2"/>
    </row>
    <row r="15" spans="2:20" x14ac:dyDescent="0.3">
      <c r="B15" s="3"/>
      <c r="C15" s="2"/>
      <c r="D15" s="2"/>
      <c r="E15" s="2"/>
      <c r="G15" s="2"/>
      <c r="I15" s="2"/>
      <c r="J15" s="2"/>
      <c r="K15" s="2"/>
      <c r="L15" s="2"/>
      <c r="M15" s="2"/>
      <c r="O15" s="2"/>
    </row>
    <row r="16" spans="2:20" x14ac:dyDescent="0.3">
      <c r="B16" s="3"/>
      <c r="C16" s="2"/>
      <c r="D16" s="2"/>
      <c r="E16" s="2"/>
      <c r="G16" s="2"/>
      <c r="I16" s="2"/>
      <c r="J16" s="2"/>
      <c r="K16" s="2"/>
      <c r="L16" s="2"/>
      <c r="M16" s="2"/>
      <c r="N16" s="2"/>
      <c r="O16" s="2"/>
      <c r="P16" s="2"/>
    </row>
    <row r="17" spans="2:18" x14ac:dyDescent="0.3"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x14ac:dyDescent="0.3"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3">
      <c r="B19" s="3"/>
      <c r="C19" s="2"/>
      <c r="D19" s="2"/>
      <c r="E19" s="2"/>
      <c r="G19" s="2"/>
      <c r="I19" s="2"/>
      <c r="J19" s="2"/>
      <c r="K19" s="2"/>
      <c r="L19" s="2"/>
      <c r="M19" s="2"/>
      <c r="O19" s="2"/>
      <c r="P19" s="2"/>
    </row>
    <row r="20" spans="2:18" x14ac:dyDescent="0.3"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8" x14ac:dyDescent="0.3">
      <c r="B21" s="3"/>
      <c r="C21" s="2"/>
      <c r="D21" s="2"/>
      <c r="E21" s="2"/>
      <c r="F21" s="2"/>
      <c r="G21" s="2"/>
      <c r="I21" s="2"/>
      <c r="J21" s="2"/>
      <c r="K21" s="2"/>
      <c r="L21" s="2"/>
      <c r="M21" s="2"/>
      <c r="N21" s="2"/>
      <c r="O21" s="2"/>
      <c r="P21" s="2"/>
    </row>
    <row r="22" spans="2:18" x14ac:dyDescent="0.3"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12" sqref="M12"/>
    </sheetView>
  </sheetViews>
  <sheetFormatPr defaultRowHeight="14.4" x14ac:dyDescent="0.3"/>
  <sheetData>
    <row r="1" spans="1:9" x14ac:dyDescent="0.3">
      <c r="A1" t="s">
        <v>67</v>
      </c>
    </row>
    <row r="2" spans="1:9" ht="21.6" x14ac:dyDescent="0.3">
      <c r="C2" s="4" t="s">
        <v>20</v>
      </c>
      <c r="D2" s="5" t="s">
        <v>21</v>
      </c>
      <c r="E2" s="5" t="s">
        <v>22</v>
      </c>
      <c r="F2" s="5" t="s">
        <v>23</v>
      </c>
      <c r="G2" s="4" t="s">
        <v>24</v>
      </c>
      <c r="H2" s="4" t="s">
        <v>25</v>
      </c>
      <c r="I2" s="6" t="s">
        <v>26</v>
      </c>
    </row>
    <row r="3" spans="1:9" x14ac:dyDescent="0.3">
      <c r="A3" s="7" t="s">
        <v>27</v>
      </c>
      <c r="B3" s="7"/>
      <c r="C3" s="8">
        <v>5</v>
      </c>
      <c r="D3" s="9">
        <v>4</v>
      </c>
      <c r="E3" s="9">
        <v>3</v>
      </c>
      <c r="F3" s="9">
        <v>2</v>
      </c>
      <c r="G3" s="10">
        <v>1</v>
      </c>
      <c r="H3" s="10"/>
      <c r="I3" s="11"/>
    </row>
    <row r="4" spans="1:9" x14ac:dyDescent="0.3">
      <c r="A4" s="12" t="s">
        <v>28</v>
      </c>
      <c r="B4" s="12"/>
      <c r="C4" s="13">
        <f>COUNTIF(Sheet1!H:H,5)</f>
        <v>3</v>
      </c>
      <c r="D4" s="13">
        <f>COUNTIF(Sheet1!H:H,4)</f>
        <v>1</v>
      </c>
      <c r="E4" s="13">
        <f>COUNTIF(Sheet1!H:H,3)</f>
        <v>1</v>
      </c>
      <c r="F4" s="13">
        <f>COUNTIF(Sheet1!H:H,2)</f>
        <v>0</v>
      </c>
      <c r="G4" s="13">
        <f>COUNTIF(Sheet1!H:H,1)</f>
        <v>0</v>
      </c>
      <c r="H4" s="14">
        <f>SUM(C4:G4)</f>
        <v>5</v>
      </c>
      <c r="I4" s="11">
        <f>AVERAGE(Sheet1!H2:H788)</f>
        <v>4.4000000000000004</v>
      </c>
    </row>
    <row r="5" spans="1:9" x14ac:dyDescent="0.3">
      <c r="A5" s="15" t="s">
        <v>29</v>
      </c>
      <c r="B5" s="15"/>
      <c r="C5" s="13">
        <f>COUNTIF(Sheet1!I:I,5)</f>
        <v>4</v>
      </c>
      <c r="D5" s="13">
        <f>COUNTIF(Sheet1!I:I,4)</f>
        <v>1</v>
      </c>
      <c r="E5" s="13">
        <f>COUNTIF(Sheet1!I:I,3)</f>
        <v>0</v>
      </c>
      <c r="F5" s="13">
        <f>COUNTIF(Sheet1!I:I,2)</f>
        <v>1</v>
      </c>
      <c r="G5" s="13">
        <f>COUNTIF(Sheet1!I:I,1)</f>
        <v>0</v>
      </c>
      <c r="H5" s="14">
        <f t="shared" ref="H5:H8" si="0">SUM(C5:G5)</f>
        <v>6</v>
      </c>
      <c r="I5" s="11">
        <f>AVERAGE(Sheet1!I2:I788)</f>
        <v>4.333333333333333</v>
      </c>
    </row>
    <row r="6" spans="1:9" x14ac:dyDescent="0.3">
      <c r="A6" s="15" t="s">
        <v>30</v>
      </c>
      <c r="B6" s="15"/>
      <c r="C6" s="13">
        <f>COUNTIF(Sheet1!J:J,5)</f>
        <v>3</v>
      </c>
      <c r="D6" s="13">
        <f>COUNTIF(Sheet1!J:J,4)</f>
        <v>2</v>
      </c>
      <c r="E6" s="13">
        <f>COUNTIF(Sheet1!J:J,3)</f>
        <v>0</v>
      </c>
      <c r="F6" s="13">
        <f>COUNTIF(Sheet1!J:J,2)</f>
        <v>1</v>
      </c>
      <c r="G6" s="13">
        <f>COUNTIF(Sheet1!J:J,1)</f>
        <v>0</v>
      </c>
      <c r="H6" s="14">
        <f t="shared" si="0"/>
        <v>6</v>
      </c>
      <c r="I6" s="11">
        <f>AVERAGE(Sheet1!J2:J788)</f>
        <v>4.166666666666667</v>
      </c>
    </row>
    <row r="7" spans="1:9" x14ac:dyDescent="0.3">
      <c r="A7" s="15" t="s">
        <v>31</v>
      </c>
      <c r="B7" s="15"/>
      <c r="C7" s="13">
        <f>COUNTIF(Sheet1!K:K,5)</f>
        <v>6</v>
      </c>
      <c r="D7" s="13">
        <f>COUNTIF(Sheet1!K:K,4)</f>
        <v>1</v>
      </c>
      <c r="E7" s="13">
        <f>COUNTIF(Sheet1!K:K,3)</f>
        <v>0</v>
      </c>
      <c r="F7" s="13">
        <f>COUNTIF(Sheet1!K:K,2)</f>
        <v>0</v>
      </c>
      <c r="G7" s="13">
        <f>COUNTIF(Sheet1!K:K,1)</f>
        <v>0</v>
      </c>
      <c r="H7" s="14">
        <f t="shared" si="0"/>
        <v>7</v>
      </c>
      <c r="I7" s="11">
        <f>AVERAGE(Sheet1!K2:K788)</f>
        <v>4.8571428571428568</v>
      </c>
    </row>
    <row r="8" spans="1:9" x14ac:dyDescent="0.3">
      <c r="A8" s="15" t="s">
        <v>32</v>
      </c>
      <c r="B8" s="15"/>
      <c r="C8" s="13">
        <f>COUNTIF(Sheet1!L:L,5)</f>
        <v>3</v>
      </c>
      <c r="D8" s="13">
        <f>COUNTIF(Sheet1!L:L,4)</f>
        <v>2</v>
      </c>
      <c r="E8" s="13">
        <f>COUNTIF(Sheet1!L:L,3)</f>
        <v>1</v>
      </c>
      <c r="F8" s="13">
        <f>COUNTIF(Sheet1!L:L,2)</f>
        <v>0</v>
      </c>
      <c r="G8" s="13">
        <f>COUNTIF(Sheet1!L:L,1)</f>
        <v>0</v>
      </c>
      <c r="H8" s="14">
        <f t="shared" si="0"/>
        <v>6</v>
      </c>
      <c r="I8" s="11">
        <f>AVERAGE(Sheet1!L2:L788)</f>
        <v>4.333333333333333</v>
      </c>
    </row>
    <row r="9" spans="1:9" x14ac:dyDescent="0.3">
      <c r="A9" s="16" t="s">
        <v>33</v>
      </c>
      <c r="B9" s="16"/>
      <c r="C9" s="13">
        <f>COUNTIF(Sheet1!M:M,5)</f>
        <v>2</v>
      </c>
      <c r="D9" s="13">
        <f>COUNTIF(Sheet1!M:M,4)</f>
        <v>2</v>
      </c>
      <c r="E9" s="13">
        <f>COUNTIF(Sheet1!M:M,3)</f>
        <v>2</v>
      </c>
      <c r="F9" s="13">
        <f>COUNTIF(Sheet1!M:M,2)</f>
        <v>1</v>
      </c>
      <c r="G9" s="13">
        <f>COUNTIF(Sheet1!M:M,1)</f>
        <v>0</v>
      </c>
      <c r="H9" s="14">
        <f>SUM(C9:G9)</f>
        <v>7</v>
      </c>
      <c r="I9" s="11">
        <f>AVERAGE(Sheet1!M2:M788)</f>
        <v>3.7142857142857144</v>
      </c>
    </row>
    <row r="10" spans="1:9" x14ac:dyDescent="0.3">
      <c r="A10" s="15" t="s">
        <v>34</v>
      </c>
      <c r="B10" s="15"/>
      <c r="C10" s="13">
        <f>COUNTIF(Sheet1!N:N,5)</f>
        <v>4</v>
      </c>
      <c r="D10" s="13">
        <f>COUNTIF(Sheet1!N:N,4)</f>
        <v>0</v>
      </c>
      <c r="E10" s="13">
        <f>COUNTIF(Sheet1!N:N,3)</f>
        <v>0</v>
      </c>
      <c r="F10" s="13">
        <f>COUNTIF(Sheet1!N:N,2)</f>
        <v>1</v>
      </c>
      <c r="G10" s="13">
        <f>COUNTIF(Sheet1!N:N,1)</f>
        <v>0</v>
      </c>
      <c r="H10" s="14">
        <f>SUM(C10:G10)</f>
        <v>5</v>
      </c>
      <c r="I10" s="11">
        <f>AVERAGE(Sheet1!N2:N788)</f>
        <v>4.4000000000000004</v>
      </c>
    </row>
    <row r="11" spans="1:9" x14ac:dyDescent="0.3">
      <c r="A11" s="15" t="s">
        <v>35</v>
      </c>
      <c r="B11" s="15"/>
      <c r="C11" s="13">
        <f>COUNTIF(Sheet1!O:O,5)</f>
        <v>5</v>
      </c>
      <c r="D11" s="13">
        <f>COUNTIF(Sheet1!O:O,4)</f>
        <v>1</v>
      </c>
      <c r="E11" s="13">
        <f>COUNTIF(Sheet1!O:O,3)</f>
        <v>0</v>
      </c>
      <c r="F11" s="13">
        <f>COUNTIF(Sheet1!O:O,2)</f>
        <v>1</v>
      </c>
      <c r="G11" s="13">
        <f>COUNTIF(Sheet1!O:O,1)</f>
        <v>0</v>
      </c>
      <c r="H11" s="14">
        <f>SUM(C11:G11)</f>
        <v>7</v>
      </c>
      <c r="I11" s="11">
        <f>AVERAGE(Sheet1!O2:O788)</f>
        <v>4.4285714285714288</v>
      </c>
    </row>
    <row r="12" spans="1:9" x14ac:dyDescent="0.3">
      <c r="C12" s="17"/>
      <c r="D12" s="17"/>
      <c r="E12" s="17"/>
      <c r="F12" s="17"/>
      <c r="G12" s="17"/>
      <c r="H12" s="18"/>
      <c r="I12" s="19">
        <f>AVERAGE(I4:I10)</f>
        <v>4.3149659863945589</v>
      </c>
    </row>
    <row r="13" spans="1:9" x14ac:dyDescent="0.3">
      <c r="C13" s="20" t="s">
        <v>36</v>
      </c>
      <c r="D13" s="21" t="s">
        <v>37</v>
      </c>
      <c r="E13" s="21" t="s">
        <v>38</v>
      </c>
      <c r="F13" s="21" t="s">
        <v>39</v>
      </c>
      <c r="G13" s="21" t="s">
        <v>40</v>
      </c>
      <c r="H13" s="22"/>
      <c r="I13" s="23"/>
    </row>
    <row r="14" spans="1:9" x14ac:dyDescent="0.3">
      <c r="A14" s="15" t="s">
        <v>41</v>
      </c>
      <c r="B14" s="15"/>
      <c r="C14" s="24">
        <f>COUNTIF(Sheet1!D:D,"Freshman")</f>
        <v>0</v>
      </c>
      <c r="D14" s="25">
        <f>COUNTIF(Sheet1!D:D,"Sophmore")</f>
        <v>0</v>
      </c>
      <c r="E14" s="14">
        <f>COUNTIF(Sheet1!D:D,"Junior")</f>
        <v>1</v>
      </c>
      <c r="F14" s="14">
        <f>COUNTIF(Sheet1!D:D,"Senior")</f>
        <v>6</v>
      </c>
      <c r="G14" s="14">
        <f>COUNTIF(Sheet1!D:D,"Grad Student")</f>
        <v>0</v>
      </c>
      <c r="H14" s="14">
        <f>SUM(C14:G14)</f>
        <v>7</v>
      </c>
      <c r="I14" s="14" t="s">
        <v>18</v>
      </c>
    </row>
    <row r="15" spans="1:9" x14ac:dyDescent="0.3">
      <c r="A15" s="15" t="s">
        <v>42</v>
      </c>
      <c r="B15" s="15"/>
      <c r="C15" s="24">
        <f>COUNTIF(Sheet1!E:E,"more than 10 hours")</f>
        <v>0</v>
      </c>
      <c r="D15" s="14">
        <f>COUNTIF(Sheet1!E:E,"6-10 hours")</f>
        <v>0</v>
      </c>
      <c r="E15" s="14">
        <f>COUNTIF(Sheet1!E:E,"3-5 hours")</f>
        <v>4</v>
      </c>
      <c r="F15" s="14">
        <f>COUNTIF(Sheet1!E:E,"Fewer than 3 hours")</f>
        <v>3</v>
      </c>
      <c r="G15" s="14"/>
      <c r="H15" s="14">
        <f>SUM(C15:F15)</f>
        <v>7</v>
      </c>
      <c r="I15" s="14" t="s">
        <v>18</v>
      </c>
    </row>
    <row r="16" spans="1:9" x14ac:dyDescent="0.3">
      <c r="A16" s="15" t="s">
        <v>43</v>
      </c>
      <c r="B16" s="15"/>
      <c r="C16" s="24">
        <f>COUNTIF(Sheet1!F:F,"90-100%")</f>
        <v>2</v>
      </c>
      <c r="D16" s="14">
        <f>COUNTIF(Sheet1!F:F,"75-89%")</f>
        <v>0</v>
      </c>
      <c r="E16" s="14">
        <f>COUNTIF(Sheet1!F:F,"50-74%")</f>
        <v>1</v>
      </c>
      <c r="F16" s="14">
        <f>COUNTIF(Sheet1!F:F,"25-49%")</f>
        <v>0</v>
      </c>
      <c r="G16" s="14">
        <f>COUNTIF(Sheet1!F:F,"less than 25%")</f>
        <v>3</v>
      </c>
      <c r="H16" s="14">
        <f>SUM(C16:G16)</f>
        <v>6</v>
      </c>
      <c r="I16" s="14" t="s">
        <v>18</v>
      </c>
    </row>
    <row r="17" spans="1:9" x14ac:dyDescent="0.3">
      <c r="A17" s="15" t="s">
        <v>44</v>
      </c>
      <c r="B17" s="15"/>
      <c r="C17" s="24">
        <f>COUNTIF(Sheet1!G:G,"more than 10 times")</f>
        <v>0</v>
      </c>
      <c r="D17" s="14">
        <f>COUNTIF(Sheet1!G:G,"6-10 times")</f>
        <v>1</v>
      </c>
      <c r="E17" s="14">
        <f>COUNTIF(Sheet1!G:G,"3-5 times")</f>
        <v>2</v>
      </c>
      <c r="F17" s="14">
        <f>COUNTIF(Sheet1!G:G,"1 or 2 times")</f>
        <v>2</v>
      </c>
      <c r="G17" s="14">
        <f>COUNTIF(Sheet1!G:G,"Never")</f>
        <v>2</v>
      </c>
      <c r="H17" s="14">
        <f>SUM(C17:G17)</f>
        <v>7</v>
      </c>
      <c r="I17" s="1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4.4" x14ac:dyDescent="0.3"/>
  <sheetData>
    <row r="1" spans="1:9" x14ac:dyDescent="0.3">
      <c r="A1" s="26" t="s">
        <v>19</v>
      </c>
      <c r="B1" s="26"/>
      <c r="C1" s="26"/>
      <c r="D1" s="26"/>
      <c r="E1" s="26"/>
      <c r="F1" s="26"/>
      <c r="G1" s="26"/>
      <c r="H1" s="26"/>
      <c r="I1" s="26"/>
    </row>
    <row r="2" spans="1:9" ht="21.6" x14ac:dyDescent="0.3">
      <c r="A2" s="26"/>
      <c r="B2" s="26"/>
      <c r="C2" s="27" t="s">
        <v>20</v>
      </c>
      <c r="D2" s="27" t="s">
        <v>21</v>
      </c>
      <c r="E2" s="27" t="s">
        <v>22</v>
      </c>
      <c r="F2" s="27" t="s">
        <v>23</v>
      </c>
      <c r="G2" s="27" t="s">
        <v>24</v>
      </c>
      <c r="H2" s="27" t="s">
        <v>25</v>
      </c>
      <c r="I2" s="28" t="s">
        <v>26</v>
      </c>
    </row>
    <row r="3" spans="1:9" x14ac:dyDescent="0.3">
      <c r="A3" s="29" t="s">
        <v>27</v>
      </c>
      <c r="B3" s="29"/>
      <c r="C3" s="8">
        <v>5</v>
      </c>
      <c r="D3" s="9">
        <v>4</v>
      </c>
      <c r="E3" s="9">
        <v>3</v>
      </c>
      <c r="F3" s="9">
        <v>2</v>
      </c>
      <c r="G3" s="9">
        <v>1</v>
      </c>
      <c r="H3" s="9"/>
      <c r="I3" s="30"/>
    </row>
    <row r="4" spans="1:9" x14ac:dyDescent="0.3">
      <c r="A4" s="31" t="s">
        <v>28</v>
      </c>
      <c r="B4" s="31"/>
      <c r="C4" s="13">
        <v>394</v>
      </c>
      <c r="D4" s="13">
        <v>179</v>
      </c>
      <c r="E4" s="13">
        <v>105</v>
      </c>
      <c r="F4" s="13">
        <v>26</v>
      </c>
      <c r="G4" s="13">
        <v>20</v>
      </c>
      <c r="H4" s="32">
        <v>724</v>
      </c>
      <c r="I4" s="30">
        <v>4.2444751381215466</v>
      </c>
    </row>
    <row r="5" spans="1:9" x14ac:dyDescent="0.3">
      <c r="A5" s="33" t="s">
        <v>29</v>
      </c>
      <c r="B5" s="33"/>
      <c r="C5" s="13">
        <v>450</v>
      </c>
      <c r="D5" s="13">
        <v>183</v>
      </c>
      <c r="E5" s="13">
        <v>76</v>
      </c>
      <c r="F5" s="13">
        <v>43</v>
      </c>
      <c r="G5" s="13">
        <v>23</v>
      </c>
      <c r="H5" s="32">
        <v>775</v>
      </c>
      <c r="I5" s="30">
        <v>4.28258064516129</v>
      </c>
    </row>
    <row r="6" spans="1:9" x14ac:dyDescent="0.3">
      <c r="A6" s="33" t="s">
        <v>30</v>
      </c>
      <c r="B6" s="33"/>
      <c r="C6" s="13">
        <v>442</v>
      </c>
      <c r="D6" s="13">
        <v>180</v>
      </c>
      <c r="E6" s="13">
        <v>91</v>
      </c>
      <c r="F6" s="13">
        <v>37</v>
      </c>
      <c r="G6" s="13">
        <v>22</v>
      </c>
      <c r="H6" s="32">
        <v>772</v>
      </c>
      <c r="I6" s="30">
        <v>4.2733160621761659</v>
      </c>
    </row>
    <row r="7" spans="1:9" x14ac:dyDescent="0.3">
      <c r="A7" s="33" t="s">
        <v>31</v>
      </c>
      <c r="B7" s="33"/>
      <c r="C7" s="13">
        <v>514</v>
      </c>
      <c r="D7" s="13">
        <v>166</v>
      </c>
      <c r="E7" s="13">
        <v>61</v>
      </c>
      <c r="F7" s="13">
        <v>24</v>
      </c>
      <c r="G7" s="13">
        <v>10</v>
      </c>
      <c r="H7" s="32">
        <v>775</v>
      </c>
      <c r="I7" s="30">
        <v>4.4838709677419351</v>
      </c>
    </row>
    <row r="8" spans="1:9" x14ac:dyDescent="0.3">
      <c r="A8" s="33" t="s">
        <v>32</v>
      </c>
      <c r="B8" s="33"/>
      <c r="C8" s="13">
        <v>468</v>
      </c>
      <c r="D8" s="13">
        <v>171</v>
      </c>
      <c r="E8" s="13">
        <v>80</v>
      </c>
      <c r="F8" s="13">
        <v>34</v>
      </c>
      <c r="G8" s="13">
        <v>21</v>
      </c>
      <c r="H8" s="32">
        <v>774</v>
      </c>
      <c r="I8" s="30">
        <v>4.3320413436692506</v>
      </c>
    </row>
    <row r="9" spans="1:9" x14ac:dyDescent="0.3">
      <c r="A9" s="33" t="s">
        <v>33</v>
      </c>
      <c r="B9" s="33"/>
      <c r="C9" s="13">
        <v>533</v>
      </c>
      <c r="D9" s="13">
        <v>163</v>
      </c>
      <c r="E9" s="13">
        <v>52</v>
      </c>
      <c r="F9" s="13">
        <v>18</v>
      </c>
      <c r="G9" s="13">
        <v>14</v>
      </c>
      <c r="H9" s="32">
        <v>780</v>
      </c>
      <c r="I9" s="30">
        <v>4.5166666666666666</v>
      </c>
    </row>
    <row r="10" spans="1:9" x14ac:dyDescent="0.3">
      <c r="A10" s="33" t="s">
        <v>34</v>
      </c>
      <c r="B10" s="33"/>
      <c r="C10" s="13">
        <v>461</v>
      </c>
      <c r="D10" s="13">
        <v>116</v>
      </c>
      <c r="E10" s="13">
        <v>112</v>
      </c>
      <c r="F10" s="13">
        <v>18</v>
      </c>
      <c r="G10" s="13">
        <v>20</v>
      </c>
      <c r="H10" s="32">
        <v>727</v>
      </c>
      <c r="I10" s="30">
        <v>4.3480055020632733</v>
      </c>
    </row>
    <row r="11" spans="1:9" x14ac:dyDescent="0.3">
      <c r="A11" s="33" t="s">
        <v>35</v>
      </c>
      <c r="B11" s="33"/>
      <c r="C11" s="13">
        <v>507</v>
      </c>
      <c r="D11" s="13">
        <v>153</v>
      </c>
      <c r="E11" s="13">
        <v>68</v>
      </c>
      <c r="F11" s="13">
        <v>32</v>
      </c>
      <c r="G11" s="13">
        <v>24</v>
      </c>
      <c r="H11" s="32">
        <v>784</v>
      </c>
      <c r="I11" s="30">
        <v>4.3864795918367347</v>
      </c>
    </row>
    <row r="12" spans="1:9" x14ac:dyDescent="0.3">
      <c r="A12" s="26"/>
      <c r="B12" s="26"/>
      <c r="C12" s="17"/>
      <c r="D12" s="17"/>
      <c r="E12" s="17"/>
      <c r="F12" s="17"/>
      <c r="G12" s="17"/>
      <c r="H12" s="34"/>
      <c r="I12" s="35">
        <v>4.3544223322285891</v>
      </c>
    </row>
    <row r="13" spans="1:9" x14ac:dyDescent="0.3">
      <c r="A13" s="26"/>
      <c r="B13" s="26"/>
      <c r="C13" s="36" t="s">
        <v>36</v>
      </c>
      <c r="D13" s="37" t="s">
        <v>37</v>
      </c>
      <c r="E13" s="37" t="s">
        <v>38</v>
      </c>
      <c r="F13" s="37" t="s">
        <v>39</v>
      </c>
      <c r="G13" s="37" t="s">
        <v>40</v>
      </c>
      <c r="H13" s="37"/>
      <c r="I13" s="38"/>
    </row>
    <row r="14" spans="1:9" x14ac:dyDescent="0.3">
      <c r="A14" s="33" t="s">
        <v>41</v>
      </c>
      <c r="B14" s="33"/>
      <c r="C14" s="13">
        <v>239</v>
      </c>
      <c r="D14" s="39">
        <v>224</v>
      </c>
      <c r="E14" s="32">
        <v>104</v>
      </c>
      <c r="F14" s="32">
        <v>78</v>
      </c>
      <c r="G14" s="32">
        <v>142</v>
      </c>
      <c r="H14" s="32">
        <v>787</v>
      </c>
      <c r="I14" s="32" t="s">
        <v>18</v>
      </c>
    </row>
    <row r="15" spans="1:9" x14ac:dyDescent="0.3">
      <c r="A15" s="33" t="s">
        <v>42</v>
      </c>
      <c r="B15" s="33"/>
      <c r="C15" s="13">
        <v>41</v>
      </c>
      <c r="D15" s="32">
        <v>157</v>
      </c>
      <c r="E15" s="32">
        <v>314</v>
      </c>
      <c r="F15" s="32">
        <v>275</v>
      </c>
      <c r="G15" s="32"/>
      <c r="H15" s="32">
        <v>787</v>
      </c>
      <c r="I15" s="32" t="s">
        <v>18</v>
      </c>
    </row>
    <row r="16" spans="1:9" x14ac:dyDescent="0.3">
      <c r="A16" s="33" t="s">
        <v>43</v>
      </c>
      <c r="B16" s="33"/>
      <c r="C16" s="13">
        <v>319</v>
      </c>
      <c r="D16" s="32">
        <v>122</v>
      </c>
      <c r="E16" s="32">
        <v>66</v>
      </c>
      <c r="F16" s="32">
        <v>60</v>
      </c>
      <c r="G16" s="32">
        <v>141</v>
      </c>
      <c r="H16" s="32">
        <v>708</v>
      </c>
      <c r="I16" s="32" t="s">
        <v>18</v>
      </c>
    </row>
    <row r="17" spans="1:9" x14ac:dyDescent="0.3">
      <c r="A17" s="33" t="s">
        <v>44</v>
      </c>
      <c r="B17" s="33"/>
      <c r="C17" s="13">
        <v>31</v>
      </c>
      <c r="D17" s="32">
        <v>64</v>
      </c>
      <c r="E17" s="32">
        <v>128</v>
      </c>
      <c r="F17" s="32">
        <v>225</v>
      </c>
      <c r="G17" s="32">
        <v>339</v>
      </c>
      <c r="H17" s="32">
        <v>787</v>
      </c>
      <c r="I17" s="3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10" sqref="A10"/>
    </sheetView>
  </sheetViews>
  <sheetFormatPr defaultRowHeight="14.4" x14ac:dyDescent="0.3"/>
  <cols>
    <col min="1" max="1" width="43.6640625" customWidth="1"/>
    <col min="2" max="3" width="8.88671875" customWidth="1"/>
  </cols>
  <sheetData>
    <row r="1" spans="1:1" s="41" customFormat="1" x14ac:dyDescent="0.3">
      <c r="A1" s="40" t="s">
        <v>14</v>
      </c>
    </row>
    <row r="2" spans="1:1" x14ac:dyDescent="0.3">
      <c r="A2" s="2" t="s">
        <v>49</v>
      </c>
    </row>
    <row r="3" spans="1:1" x14ac:dyDescent="0.3">
      <c r="A3" s="2" t="s">
        <v>54</v>
      </c>
    </row>
    <row r="4" spans="1:1" x14ac:dyDescent="0.3">
      <c r="A4" s="2" t="s">
        <v>59</v>
      </c>
    </row>
    <row r="5" spans="1:1" x14ac:dyDescent="0.3">
      <c r="A5" s="2"/>
    </row>
    <row r="6" spans="1:1" x14ac:dyDescent="0.3">
      <c r="A6" s="40" t="s">
        <v>15</v>
      </c>
    </row>
    <row r="7" spans="1:1" x14ac:dyDescent="0.3">
      <c r="A7" s="2" t="s">
        <v>55</v>
      </c>
    </row>
    <row r="8" spans="1:1" x14ac:dyDescent="0.3">
      <c r="A8" s="2" t="s">
        <v>61</v>
      </c>
    </row>
    <row r="9" spans="1:1" x14ac:dyDescent="0.3">
      <c r="A9" s="40"/>
    </row>
    <row r="10" spans="1:1" x14ac:dyDescent="0.3">
      <c r="A10" s="40" t="s">
        <v>16</v>
      </c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1"/>
    </row>
    <row r="20" spans="1:1" x14ac:dyDescent="0.3">
      <c r="A20" s="40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Khanna, Madhulika</vt:lpstr>
      <vt:lpstr>All TAs</vt:lpstr>
      <vt:lpstr>comments</vt:lpstr>
    </vt:vector>
  </TitlesOfParts>
  <Company>Georgetown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2017-02-09T19:58:00Z</dcterms:created>
  <dcterms:modified xsi:type="dcterms:W3CDTF">2017-02-15T21:38:35Z</dcterms:modified>
</cp:coreProperties>
</file>