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 activeTab="5"/>
  </bookViews>
  <sheets>
    <sheet name="Model1" sheetId="1" r:id="rId1"/>
    <sheet name="Model2" sheetId="2" r:id="rId2"/>
    <sheet name="Model3" sheetId="3" r:id="rId3"/>
    <sheet name="Model4" sheetId="4" r:id="rId4"/>
    <sheet name="Model5" sheetId="5" r:id="rId5"/>
    <sheet name="Model6" sheetId="6" r:id="rId6"/>
  </sheets>
  <calcPr calcId="144525"/>
</workbook>
</file>

<file path=xl/calcChain.xml><?xml version="1.0" encoding="utf-8"?>
<calcChain xmlns="http://schemas.openxmlformats.org/spreadsheetml/2006/main">
  <c r="F3" i="5" l="1"/>
  <c r="F3" i="4"/>
  <c r="F3" i="1"/>
  <c r="F2" i="1"/>
  <c r="F2" i="2"/>
  <c r="F3" i="2"/>
  <c r="F3" i="3"/>
  <c r="F2" i="3"/>
  <c r="F1" i="5"/>
  <c r="F1" i="4"/>
  <c r="F1" i="3"/>
  <c r="F1" i="2"/>
  <c r="X16" i="6"/>
  <c r="X17" i="6" s="1"/>
  <c r="W16" i="6"/>
  <c r="W17" i="6" s="1"/>
  <c r="V16" i="6"/>
  <c r="V17" i="6" s="1"/>
  <c r="AB16" i="5"/>
  <c r="Z16" i="5"/>
  <c r="X16" i="5"/>
  <c r="X17" i="5" s="1"/>
  <c r="W16" i="5"/>
  <c r="AA16" i="5" s="1"/>
  <c r="V16" i="5"/>
  <c r="V17" i="5" s="1"/>
  <c r="X17" i="4"/>
  <c r="AB17" i="4" s="1"/>
  <c r="AB16" i="4"/>
  <c r="AA16" i="4"/>
  <c r="X16" i="4"/>
  <c r="W16" i="4"/>
  <c r="W17" i="4" s="1"/>
  <c r="V16" i="4"/>
  <c r="Z16" i="4" s="1"/>
  <c r="X16" i="3"/>
  <c r="AB16" i="3" s="1"/>
  <c r="W16" i="3"/>
  <c r="W17" i="3" s="1"/>
  <c r="V16" i="3"/>
  <c r="Z16" i="3" s="1"/>
  <c r="X17" i="2"/>
  <c r="AB17" i="2" s="1"/>
  <c r="AA16" i="2"/>
  <c r="X16" i="2"/>
  <c r="AB16" i="2" s="1"/>
  <c r="W16" i="2"/>
  <c r="W17" i="2" s="1"/>
  <c r="V16" i="2"/>
  <c r="Z16" i="2" s="1"/>
  <c r="Z17" i="1"/>
  <c r="Z18" i="1"/>
  <c r="Z19" i="1"/>
  <c r="Z20" i="1"/>
  <c r="Z21" i="1"/>
  <c r="Z22" i="1"/>
  <c r="Z23" i="1"/>
  <c r="Z24" i="1"/>
  <c r="Z25" i="1"/>
  <c r="AA17" i="1"/>
  <c r="AA18" i="1"/>
  <c r="AA19" i="1"/>
  <c r="AA20" i="1"/>
  <c r="AA21" i="1"/>
  <c r="AA22" i="1"/>
  <c r="AA23" i="1"/>
  <c r="AA24" i="1"/>
  <c r="AA25" i="1"/>
  <c r="AA16" i="1"/>
  <c r="Z16" i="1"/>
  <c r="AB17" i="1"/>
  <c r="AB18" i="1"/>
  <c r="AB19" i="1"/>
  <c r="AB20" i="1"/>
  <c r="AB21" i="1"/>
  <c r="AB22" i="1"/>
  <c r="AB23" i="1"/>
  <c r="AB24" i="1"/>
  <c r="AB25" i="1"/>
  <c r="AB16" i="1"/>
  <c r="X18" i="1"/>
  <c r="X19" i="1" s="1"/>
  <c r="X20" i="1" s="1"/>
  <c r="X21" i="1" s="1"/>
  <c r="X22" i="1" s="1"/>
  <c r="X23" i="1" s="1"/>
  <c r="X24" i="1" s="1"/>
  <c r="X25" i="1" s="1"/>
  <c r="X17" i="1"/>
  <c r="X16" i="1"/>
  <c r="W18" i="1"/>
  <c r="W19" i="1" s="1"/>
  <c r="W20" i="1" s="1"/>
  <c r="W21" i="1" s="1"/>
  <c r="W22" i="1" s="1"/>
  <c r="W23" i="1" s="1"/>
  <c r="W24" i="1" s="1"/>
  <c r="W25" i="1" s="1"/>
  <c r="W17" i="1"/>
  <c r="W16" i="1"/>
  <c r="V18" i="1"/>
  <c r="V19" i="1" s="1"/>
  <c r="V20" i="1" s="1"/>
  <c r="V21" i="1" s="1"/>
  <c r="V22" i="1" s="1"/>
  <c r="V23" i="1" s="1"/>
  <c r="V24" i="1" s="1"/>
  <c r="V25" i="1" s="1"/>
  <c r="V17" i="1"/>
  <c r="V16" i="1"/>
  <c r="T25" i="5"/>
  <c r="S25" i="5"/>
  <c r="T24" i="5"/>
  <c r="S24" i="5"/>
  <c r="T23" i="5"/>
  <c r="S23" i="5"/>
  <c r="T22" i="5"/>
  <c r="S22" i="5"/>
  <c r="T21" i="5"/>
  <c r="S21" i="5"/>
  <c r="T20" i="5"/>
  <c r="S20" i="5"/>
  <c r="T19" i="5"/>
  <c r="S19" i="5"/>
  <c r="T18" i="5"/>
  <c r="S18" i="5"/>
  <c r="T17" i="5"/>
  <c r="S17" i="5"/>
  <c r="T16" i="5"/>
  <c r="S16" i="5"/>
  <c r="T25" i="4"/>
  <c r="S25" i="4"/>
  <c r="T24" i="4"/>
  <c r="S24" i="4"/>
  <c r="T23" i="4"/>
  <c r="S23" i="4"/>
  <c r="T22" i="4"/>
  <c r="S22" i="4"/>
  <c r="T21" i="4"/>
  <c r="S21" i="4"/>
  <c r="T20" i="4"/>
  <c r="S20" i="4"/>
  <c r="T19" i="4"/>
  <c r="S19" i="4"/>
  <c r="T18" i="4"/>
  <c r="S18" i="4"/>
  <c r="T17" i="4"/>
  <c r="S17" i="4"/>
  <c r="T16" i="4"/>
  <c r="S16" i="4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25" i="2"/>
  <c r="S25" i="2"/>
  <c r="T24" i="2"/>
  <c r="S24" i="2"/>
  <c r="T23" i="2"/>
  <c r="S23" i="2"/>
  <c r="T22" i="2"/>
  <c r="S22" i="2"/>
  <c r="T21" i="2"/>
  <c r="S21" i="2"/>
  <c r="T20" i="2"/>
  <c r="S20" i="2"/>
  <c r="T19" i="2"/>
  <c r="S19" i="2"/>
  <c r="T18" i="2"/>
  <c r="S18" i="2"/>
  <c r="T17" i="2"/>
  <c r="S17" i="2"/>
  <c r="T16" i="2"/>
  <c r="S16" i="2"/>
  <c r="O24" i="6"/>
  <c r="O23" i="6"/>
  <c r="O22" i="6"/>
  <c r="O21" i="6"/>
  <c r="O20" i="6"/>
  <c r="O19" i="6"/>
  <c r="O18" i="6"/>
  <c r="O17" i="6"/>
  <c r="O16" i="6"/>
  <c r="F16" i="6"/>
  <c r="C16" i="6"/>
  <c r="B17" i="6" s="1"/>
  <c r="C17" i="6" s="1"/>
  <c r="T17" i="6" s="1"/>
  <c r="B16" i="6"/>
  <c r="B7" i="6"/>
  <c r="J16" i="6" s="1"/>
  <c r="B5" i="6"/>
  <c r="B4" i="6"/>
  <c r="O24" i="5"/>
  <c r="O23" i="5"/>
  <c r="O22" i="5"/>
  <c r="O21" i="5"/>
  <c r="O20" i="5"/>
  <c r="O19" i="5"/>
  <c r="O18" i="5"/>
  <c r="O17" i="5"/>
  <c r="O16" i="5"/>
  <c r="J16" i="5"/>
  <c r="M16" i="5" s="1"/>
  <c r="J17" i="5" s="1"/>
  <c r="B16" i="5"/>
  <c r="C16" i="5" s="1"/>
  <c r="B7" i="5"/>
  <c r="B5" i="5"/>
  <c r="F16" i="5" s="1"/>
  <c r="B4" i="5"/>
  <c r="O17" i="4"/>
  <c r="O18" i="4"/>
  <c r="O19" i="4"/>
  <c r="O20" i="4"/>
  <c r="O21" i="4"/>
  <c r="O22" i="4"/>
  <c r="O23" i="4"/>
  <c r="O24" i="4"/>
  <c r="O16" i="4"/>
  <c r="B16" i="4"/>
  <c r="C16" i="4" s="1"/>
  <c r="B5" i="4"/>
  <c r="F16" i="4" s="1"/>
  <c r="B4" i="4"/>
  <c r="B7" i="4" s="1"/>
  <c r="J16" i="4" s="1"/>
  <c r="O24" i="3"/>
  <c r="O23" i="3"/>
  <c r="O22" i="3"/>
  <c r="O21" i="3"/>
  <c r="O20" i="3"/>
  <c r="O19" i="3"/>
  <c r="O18" i="3"/>
  <c r="O17" i="3"/>
  <c r="O16" i="3"/>
  <c r="B16" i="3"/>
  <c r="C16" i="3" s="1"/>
  <c r="B5" i="3"/>
  <c r="F16" i="3" s="1"/>
  <c r="B4" i="3"/>
  <c r="B7" i="3" s="1"/>
  <c r="J16" i="3" s="1"/>
  <c r="O24" i="2"/>
  <c r="O23" i="2"/>
  <c r="O22" i="2"/>
  <c r="O21" i="2"/>
  <c r="O20" i="2"/>
  <c r="O19" i="2"/>
  <c r="O18" i="2"/>
  <c r="O17" i="2"/>
  <c r="O16" i="2"/>
  <c r="B16" i="2"/>
  <c r="C16" i="2" s="1"/>
  <c r="B17" i="2" s="1"/>
  <c r="C17" i="2" s="1"/>
  <c r="B7" i="2"/>
  <c r="J16" i="2" s="1"/>
  <c r="B5" i="2"/>
  <c r="F16" i="2" s="1"/>
  <c r="B4" i="2"/>
  <c r="M17" i="1"/>
  <c r="M16" i="1"/>
  <c r="J17" i="1" s="1"/>
  <c r="J18" i="1" s="1"/>
  <c r="I17" i="1"/>
  <c r="I16" i="1"/>
  <c r="F17" i="1" s="1"/>
  <c r="O17" i="1"/>
  <c r="O18" i="1"/>
  <c r="O19" i="1"/>
  <c r="O20" i="1"/>
  <c r="O21" i="1"/>
  <c r="O22" i="1"/>
  <c r="O23" i="1"/>
  <c r="O24" i="1"/>
  <c r="O16" i="1"/>
  <c r="J16" i="1"/>
  <c r="F16" i="1"/>
  <c r="C16" i="1"/>
  <c r="E16" i="1" s="1"/>
  <c r="G16" i="1" s="1"/>
  <c r="B16" i="1"/>
  <c r="B7" i="1"/>
  <c r="B5" i="1"/>
  <c r="B4" i="1"/>
  <c r="T16" i="6" l="1"/>
  <c r="W18" i="6"/>
  <c r="V18" i="6"/>
  <c r="X18" i="6"/>
  <c r="Z17" i="5"/>
  <c r="V18" i="5"/>
  <c r="AB17" i="5"/>
  <c r="X18" i="5"/>
  <c r="W17" i="5"/>
  <c r="W18" i="4"/>
  <c r="AA17" i="4"/>
  <c r="V17" i="4"/>
  <c r="X18" i="4"/>
  <c r="AA17" i="3"/>
  <c r="W18" i="3"/>
  <c r="AA16" i="3"/>
  <c r="X17" i="3"/>
  <c r="V17" i="3"/>
  <c r="AA17" i="2"/>
  <c r="W18" i="2"/>
  <c r="V17" i="2"/>
  <c r="X18" i="2"/>
  <c r="F1" i="1"/>
  <c r="S16" i="1"/>
  <c r="T16" i="1"/>
  <c r="M16" i="6"/>
  <c r="J17" i="6" s="1"/>
  <c r="E17" i="6"/>
  <c r="B18" i="6"/>
  <c r="C18" i="6" s="1"/>
  <c r="T18" i="6" s="1"/>
  <c r="E16" i="6"/>
  <c r="G16" i="6" s="1"/>
  <c r="B17" i="5"/>
  <c r="C17" i="5" s="1"/>
  <c r="E16" i="5"/>
  <c r="G16" i="5" s="1"/>
  <c r="M17" i="5"/>
  <c r="J18" i="5" s="1"/>
  <c r="B17" i="4"/>
  <c r="C17" i="4" s="1"/>
  <c r="E16" i="4"/>
  <c r="M16" i="4"/>
  <c r="J17" i="4" s="1"/>
  <c r="M16" i="3"/>
  <c r="J17" i="3" s="1"/>
  <c r="I16" i="3"/>
  <c r="F17" i="3" s="1"/>
  <c r="G16" i="3"/>
  <c r="B17" i="3"/>
  <c r="C17" i="3" s="1"/>
  <c r="E16" i="3"/>
  <c r="E16" i="2"/>
  <c r="G16" i="2" s="1"/>
  <c r="M16" i="2"/>
  <c r="J17" i="2" s="1"/>
  <c r="E17" i="2"/>
  <c r="B18" i="2"/>
  <c r="C18" i="2" s="1"/>
  <c r="I16" i="2"/>
  <c r="F17" i="2" s="1"/>
  <c r="M18" i="1"/>
  <c r="J19" i="1" s="1"/>
  <c r="M19" i="1" s="1"/>
  <c r="J20" i="1" s="1"/>
  <c r="M20" i="1" s="1"/>
  <c r="F18" i="1"/>
  <c r="K16" i="1"/>
  <c r="N16" i="1" s="1"/>
  <c r="B17" i="1"/>
  <c r="C17" i="1" s="1"/>
  <c r="K16" i="6" l="1"/>
  <c r="N16" i="6" s="1"/>
  <c r="X19" i="6"/>
  <c r="V19" i="6"/>
  <c r="W19" i="6"/>
  <c r="AA17" i="5"/>
  <c r="W18" i="5"/>
  <c r="AB18" i="5"/>
  <c r="X19" i="5"/>
  <c r="V19" i="5"/>
  <c r="Z18" i="5"/>
  <c r="Z17" i="4"/>
  <c r="V18" i="4"/>
  <c r="AB18" i="4"/>
  <c r="X19" i="4"/>
  <c r="W19" i="4"/>
  <c r="AA18" i="4"/>
  <c r="AB17" i="3"/>
  <c r="X18" i="3"/>
  <c r="W19" i="3"/>
  <c r="AA18" i="3"/>
  <c r="Z17" i="3"/>
  <c r="V18" i="3"/>
  <c r="AB18" i="2"/>
  <c r="X19" i="2"/>
  <c r="Z17" i="2"/>
  <c r="V18" i="2"/>
  <c r="W19" i="2"/>
  <c r="AA18" i="2"/>
  <c r="E17" i="1"/>
  <c r="G17" i="1" s="1"/>
  <c r="T17" i="1"/>
  <c r="S17" i="1"/>
  <c r="E18" i="6"/>
  <c r="B19" i="6"/>
  <c r="C19" i="6" s="1"/>
  <c r="T19" i="6" s="1"/>
  <c r="M17" i="6"/>
  <c r="J18" i="6" s="1"/>
  <c r="E17" i="5"/>
  <c r="B18" i="5"/>
  <c r="C18" i="5" s="1"/>
  <c r="K16" i="5"/>
  <c r="N16" i="5" s="1"/>
  <c r="M18" i="5"/>
  <c r="J19" i="5" s="1"/>
  <c r="E17" i="4"/>
  <c r="B18" i="4"/>
  <c r="C18" i="4" s="1"/>
  <c r="M17" i="4"/>
  <c r="J18" i="4" s="1"/>
  <c r="G16" i="4"/>
  <c r="K16" i="4" s="1"/>
  <c r="I17" i="3"/>
  <c r="F18" i="3" s="1"/>
  <c r="M17" i="3"/>
  <c r="J18" i="3" s="1"/>
  <c r="E17" i="3"/>
  <c r="B18" i="3"/>
  <c r="C18" i="3" s="1"/>
  <c r="K16" i="3"/>
  <c r="P16" i="3" s="1"/>
  <c r="Q16" i="3" s="1"/>
  <c r="E18" i="2"/>
  <c r="B19" i="2"/>
  <c r="C19" i="2" s="1"/>
  <c r="G17" i="2"/>
  <c r="I17" i="2"/>
  <c r="F18" i="2" s="1"/>
  <c r="K16" i="2"/>
  <c r="P16" i="2" s="1"/>
  <c r="Q16" i="2" s="1"/>
  <c r="M17" i="2"/>
  <c r="J18" i="2" s="1"/>
  <c r="K17" i="2"/>
  <c r="P16" i="1"/>
  <c r="Q16" i="1" s="1"/>
  <c r="I18" i="1"/>
  <c r="F19" i="1" s="1"/>
  <c r="B18" i="1"/>
  <c r="C18" i="1" s="1"/>
  <c r="J21" i="1"/>
  <c r="M21" i="1" s="1"/>
  <c r="AA16" i="6" l="1"/>
  <c r="W20" i="6"/>
  <c r="V20" i="6"/>
  <c r="X20" i="6"/>
  <c r="Z19" i="5"/>
  <c r="V20" i="5"/>
  <c r="X20" i="5"/>
  <c r="AB19" i="5"/>
  <c r="W19" i="5"/>
  <c r="AA18" i="5"/>
  <c r="AB19" i="4"/>
  <c r="X20" i="4"/>
  <c r="Z18" i="4"/>
  <c r="V19" i="4"/>
  <c r="W20" i="4"/>
  <c r="AA19" i="4"/>
  <c r="AB18" i="3"/>
  <c r="X19" i="3"/>
  <c r="Z18" i="3"/>
  <c r="V19" i="3"/>
  <c r="AA19" i="3"/>
  <c r="W20" i="3"/>
  <c r="Z18" i="2"/>
  <c r="V19" i="2"/>
  <c r="AB19" i="2"/>
  <c r="X20" i="2"/>
  <c r="AA19" i="2"/>
  <c r="W20" i="2"/>
  <c r="K17" i="1"/>
  <c r="N17" i="1" s="1"/>
  <c r="B19" i="1"/>
  <c r="C19" i="1" s="1"/>
  <c r="S18" i="1"/>
  <c r="T18" i="1"/>
  <c r="E19" i="6"/>
  <c r="B20" i="6"/>
  <c r="C20" i="6" s="1"/>
  <c r="T20" i="6" s="1"/>
  <c r="M18" i="6"/>
  <c r="J19" i="6" s="1"/>
  <c r="I16" i="6"/>
  <c r="I16" i="5"/>
  <c r="F17" i="5" s="1"/>
  <c r="E18" i="5"/>
  <c r="B19" i="5"/>
  <c r="C19" i="5" s="1"/>
  <c r="M19" i="5"/>
  <c r="J20" i="5" s="1"/>
  <c r="N16" i="4"/>
  <c r="M18" i="4"/>
  <c r="J19" i="4" s="1"/>
  <c r="E18" i="4"/>
  <c r="B19" i="4"/>
  <c r="C19" i="4" s="1"/>
  <c r="M18" i="3"/>
  <c r="J19" i="3" s="1"/>
  <c r="E18" i="3"/>
  <c r="B19" i="3"/>
  <c r="C19" i="3" s="1"/>
  <c r="N16" i="3"/>
  <c r="I18" i="3"/>
  <c r="F19" i="3" s="1"/>
  <c r="G18" i="3"/>
  <c r="G17" i="3"/>
  <c r="P17" i="2"/>
  <c r="Q17" i="2" s="1"/>
  <c r="I18" i="2"/>
  <c r="F19" i="2" s="1"/>
  <c r="G18" i="2"/>
  <c r="N17" i="2"/>
  <c r="M18" i="2"/>
  <c r="J19" i="2" s="1"/>
  <c r="N16" i="2"/>
  <c r="E19" i="2"/>
  <c r="B20" i="2"/>
  <c r="C20" i="2" s="1"/>
  <c r="E18" i="1"/>
  <c r="G18" i="1" s="1"/>
  <c r="I19" i="1"/>
  <c r="F20" i="1" s="1"/>
  <c r="I20" i="1" s="1"/>
  <c r="F21" i="1" s="1"/>
  <c r="I21" i="1" s="1"/>
  <c r="F22" i="1" s="1"/>
  <c r="I22" i="1" s="1"/>
  <c r="F23" i="1" s="1"/>
  <c r="I23" i="1" s="1"/>
  <c r="J22" i="1"/>
  <c r="M22" i="1" s="1"/>
  <c r="B20" i="1"/>
  <c r="C20" i="1" s="1"/>
  <c r="F17" i="6" l="1"/>
  <c r="G17" i="6" s="1"/>
  <c r="S16" i="6"/>
  <c r="Z16" i="6"/>
  <c r="V21" i="6"/>
  <c r="X21" i="6"/>
  <c r="W21" i="6"/>
  <c r="AA19" i="5"/>
  <c r="W20" i="5"/>
  <c r="AB20" i="5"/>
  <c r="X21" i="5"/>
  <c r="Z20" i="5"/>
  <c r="V21" i="5"/>
  <c r="AB20" i="4"/>
  <c r="X21" i="4"/>
  <c r="Z19" i="4"/>
  <c r="V20" i="4"/>
  <c r="W21" i="4"/>
  <c r="AA20" i="4"/>
  <c r="Z19" i="3"/>
  <c r="V20" i="3"/>
  <c r="W21" i="3"/>
  <c r="AA20" i="3"/>
  <c r="AB19" i="3"/>
  <c r="X20" i="3"/>
  <c r="W21" i="2"/>
  <c r="AA20" i="2"/>
  <c r="V20" i="2"/>
  <c r="Z19" i="2"/>
  <c r="X21" i="2"/>
  <c r="AB20" i="2"/>
  <c r="P17" i="1"/>
  <c r="Q17" i="1" s="1"/>
  <c r="K18" i="1"/>
  <c r="N18" i="1" s="1"/>
  <c r="T20" i="1"/>
  <c r="S20" i="1"/>
  <c r="T19" i="1"/>
  <c r="S19" i="1"/>
  <c r="E19" i="1"/>
  <c r="G19" i="1" s="1"/>
  <c r="B21" i="6"/>
  <c r="C21" i="6" s="1"/>
  <c r="T21" i="6" s="1"/>
  <c r="E20" i="6"/>
  <c r="P16" i="6"/>
  <c r="Q16" i="6" s="1"/>
  <c r="AB16" i="6" s="1"/>
  <c r="M19" i="6"/>
  <c r="J20" i="6" s="1"/>
  <c r="G17" i="5"/>
  <c r="P16" i="5"/>
  <c r="Q16" i="5" s="1"/>
  <c r="E19" i="5"/>
  <c r="B20" i="5"/>
  <c r="C20" i="5" s="1"/>
  <c r="M20" i="5"/>
  <c r="J21" i="5" s="1"/>
  <c r="I16" i="4"/>
  <c r="F17" i="4" s="1"/>
  <c r="E19" i="4"/>
  <c r="B20" i="4"/>
  <c r="C20" i="4" s="1"/>
  <c r="M19" i="4"/>
  <c r="J20" i="4" s="1"/>
  <c r="K18" i="3"/>
  <c r="N18" i="3" s="1"/>
  <c r="M19" i="3"/>
  <c r="J20" i="3" s="1"/>
  <c r="K17" i="3"/>
  <c r="N17" i="3" s="1"/>
  <c r="I19" i="3"/>
  <c r="F20" i="3" s="1"/>
  <c r="P18" i="3"/>
  <c r="Q18" i="3" s="1"/>
  <c r="B20" i="3"/>
  <c r="C20" i="3" s="1"/>
  <c r="E19" i="3"/>
  <c r="G19" i="3" s="1"/>
  <c r="M19" i="2"/>
  <c r="J20" i="2" s="1"/>
  <c r="K18" i="2"/>
  <c r="N18" i="2" s="1"/>
  <c r="I19" i="2"/>
  <c r="F20" i="2" s="1"/>
  <c r="G19" i="2"/>
  <c r="B21" i="2"/>
  <c r="C21" i="2" s="1"/>
  <c r="E20" i="2"/>
  <c r="P18" i="1"/>
  <c r="Q18" i="1" s="1"/>
  <c r="J23" i="1"/>
  <c r="M23" i="1" s="1"/>
  <c r="F24" i="1"/>
  <c r="I24" i="1" s="1"/>
  <c r="E20" i="1"/>
  <c r="G20" i="1" s="1"/>
  <c r="B21" i="1"/>
  <c r="C21" i="1" s="1"/>
  <c r="W22" i="6" l="1"/>
  <c r="V22" i="6"/>
  <c r="X22" i="6"/>
  <c r="AB21" i="5"/>
  <c r="X22" i="5"/>
  <c r="W21" i="5"/>
  <c r="AA20" i="5"/>
  <c r="Z21" i="5"/>
  <c r="V22" i="5"/>
  <c r="Z20" i="4"/>
  <c r="V21" i="4"/>
  <c r="AB21" i="4"/>
  <c r="X22" i="4"/>
  <c r="W22" i="4"/>
  <c r="AA21" i="4"/>
  <c r="AA21" i="3"/>
  <c r="W22" i="3"/>
  <c r="AB20" i="3"/>
  <c r="X21" i="3"/>
  <c r="Z20" i="3"/>
  <c r="V21" i="3"/>
  <c r="Z20" i="2"/>
  <c r="V21" i="2"/>
  <c r="AB21" i="2"/>
  <c r="X22" i="2"/>
  <c r="AA21" i="2"/>
  <c r="W22" i="2"/>
  <c r="K19" i="1"/>
  <c r="N19" i="1" s="1"/>
  <c r="S21" i="1"/>
  <c r="T21" i="1"/>
  <c r="M20" i="6"/>
  <c r="J21" i="6" s="1"/>
  <c r="E21" i="6"/>
  <c r="B22" i="6"/>
  <c r="C22" i="6" s="1"/>
  <c r="T22" i="6" s="1"/>
  <c r="K17" i="6"/>
  <c r="B21" i="5"/>
  <c r="C21" i="5" s="1"/>
  <c r="E20" i="5"/>
  <c r="K17" i="5"/>
  <c r="N17" i="5" s="1"/>
  <c r="M21" i="5"/>
  <c r="J22" i="5" s="1"/>
  <c r="P16" i="4"/>
  <c r="Q16" i="4" s="1"/>
  <c r="G17" i="4"/>
  <c r="K17" i="4" s="1"/>
  <c r="B21" i="4"/>
  <c r="C21" i="4" s="1"/>
  <c r="E20" i="4"/>
  <c r="M20" i="4"/>
  <c r="J21" i="4" s="1"/>
  <c r="P17" i="3"/>
  <c r="Q17" i="3" s="1"/>
  <c r="K19" i="3"/>
  <c r="N19" i="3" s="1"/>
  <c r="M20" i="3"/>
  <c r="J21" i="3" s="1"/>
  <c r="B21" i="3"/>
  <c r="C21" i="3" s="1"/>
  <c r="E20" i="3"/>
  <c r="G20" i="3" s="1"/>
  <c r="K20" i="3" s="1"/>
  <c r="I20" i="3"/>
  <c r="F21" i="3" s="1"/>
  <c r="P18" i="2"/>
  <c r="Q18" i="2" s="1"/>
  <c r="K19" i="2"/>
  <c r="P19" i="2" s="1"/>
  <c r="Q19" i="2" s="1"/>
  <c r="I20" i="2"/>
  <c r="F21" i="2" s="1"/>
  <c r="G20" i="2"/>
  <c r="E21" i="2"/>
  <c r="B22" i="2"/>
  <c r="C22" i="2" s="1"/>
  <c r="M20" i="2"/>
  <c r="J21" i="2" s="1"/>
  <c r="K20" i="1"/>
  <c r="N20" i="1" s="1"/>
  <c r="J24" i="1"/>
  <c r="M24" i="1" s="1"/>
  <c r="F25" i="1"/>
  <c r="E21" i="1"/>
  <c r="G21" i="1" s="1"/>
  <c r="B22" i="1"/>
  <c r="C22" i="1" s="1"/>
  <c r="N17" i="6" l="1"/>
  <c r="I17" i="6" s="1"/>
  <c r="AA17" i="6"/>
  <c r="V23" i="6"/>
  <c r="X23" i="6"/>
  <c r="W23" i="6"/>
  <c r="AA21" i="5"/>
  <c r="W22" i="5"/>
  <c r="Z22" i="5"/>
  <c r="V23" i="5"/>
  <c r="AB22" i="5"/>
  <c r="X23" i="5"/>
  <c r="AB22" i="4"/>
  <c r="X23" i="4"/>
  <c r="Z21" i="4"/>
  <c r="V22" i="4"/>
  <c r="W23" i="4"/>
  <c r="AA22" i="4"/>
  <c r="AB21" i="3"/>
  <c r="X22" i="3"/>
  <c r="Z21" i="3"/>
  <c r="V22" i="3"/>
  <c r="W23" i="3"/>
  <c r="AA22" i="3"/>
  <c r="X23" i="2"/>
  <c r="AB22" i="2"/>
  <c r="W23" i="2"/>
  <c r="AA22" i="2"/>
  <c r="V22" i="2"/>
  <c r="Z21" i="2"/>
  <c r="P19" i="1"/>
  <c r="Q19" i="1" s="1"/>
  <c r="T22" i="1"/>
  <c r="S22" i="1"/>
  <c r="M21" i="6"/>
  <c r="J22" i="6" s="1"/>
  <c r="E22" i="6"/>
  <c r="B23" i="6"/>
  <c r="C23" i="6" s="1"/>
  <c r="T23" i="6" s="1"/>
  <c r="I17" i="5"/>
  <c r="F18" i="5" s="1"/>
  <c r="M22" i="5"/>
  <c r="J23" i="5" s="1"/>
  <c r="E21" i="5"/>
  <c r="B22" i="5"/>
  <c r="C22" i="5" s="1"/>
  <c r="N17" i="4"/>
  <c r="M21" i="4"/>
  <c r="J22" i="4" s="1"/>
  <c r="E21" i="4"/>
  <c r="B22" i="4"/>
  <c r="C22" i="4" s="1"/>
  <c r="P19" i="3"/>
  <c r="Q19" i="3" s="1"/>
  <c r="I21" i="3"/>
  <c r="F22" i="3" s="1"/>
  <c r="N20" i="3"/>
  <c r="P20" i="3"/>
  <c r="Q20" i="3" s="1"/>
  <c r="M21" i="3"/>
  <c r="J22" i="3" s="1"/>
  <c r="E21" i="3"/>
  <c r="B22" i="3"/>
  <c r="C22" i="3" s="1"/>
  <c r="K20" i="2"/>
  <c r="P20" i="2" s="1"/>
  <c r="Q20" i="2" s="1"/>
  <c r="G21" i="2"/>
  <c r="I21" i="2"/>
  <c r="F22" i="2" s="1"/>
  <c r="E22" i="2"/>
  <c r="B23" i="2"/>
  <c r="C23" i="2" s="1"/>
  <c r="M21" i="2"/>
  <c r="J22" i="2" s="1"/>
  <c r="K21" i="2"/>
  <c r="N21" i="2" s="1"/>
  <c r="N19" i="2"/>
  <c r="P20" i="1"/>
  <c r="Q20" i="1" s="1"/>
  <c r="K21" i="1"/>
  <c r="N21" i="1" s="1"/>
  <c r="J25" i="1"/>
  <c r="E22" i="1"/>
  <c r="G22" i="1" s="1"/>
  <c r="B23" i="1"/>
  <c r="C23" i="1" s="1"/>
  <c r="F18" i="6" l="1"/>
  <c r="G18" i="6" s="1"/>
  <c r="S17" i="6"/>
  <c r="Z17" i="6"/>
  <c r="X24" i="6"/>
  <c r="V24" i="6"/>
  <c r="W24" i="6"/>
  <c r="Z23" i="5"/>
  <c r="V24" i="5"/>
  <c r="AB23" i="5"/>
  <c r="X24" i="5"/>
  <c r="AA22" i="5"/>
  <c r="W23" i="5"/>
  <c r="AB23" i="4"/>
  <c r="X24" i="4"/>
  <c r="Z22" i="4"/>
  <c r="V23" i="4"/>
  <c r="W24" i="4"/>
  <c r="AA23" i="4"/>
  <c r="AB22" i="3"/>
  <c r="X23" i="3"/>
  <c r="Z22" i="3"/>
  <c r="V23" i="3"/>
  <c r="AA23" i="3"/>
  <c r="W24" i="3"/>
  <c r="AA23" i="2"/>
  <c r="W24" i="2"/>
  <c r="Z22" i="2"/>
  <c r="V23" i="2"/>
  <c r="AB23" i="2"/>
  <c r="X24" i="2"/>
  <c r="T23" i="1"/>
  <c r="S23" i="1"/>
  <c r="B24" i="6"/>
  <c r="C24" i="6" s="1"/>
  <c r="T24" i="6" s="1"/>
  <c r="E23" i="6"/>
  <c r="M22" i="6"/>
  <c r="J23" i="6" s="1"/>
  <c r="P17" i="6"/>
  <c r="Q17" i="6" s="1"/>
  <c r="AB17" i="6" s="1"/>
  <c r="P17" i="5"/>
  <c r="Q17" i="5" s="1"/>
  <c r="E22" i="5"/>
  <c r="B23" i="5"/>
  <c r="C23" i="5" s="1"/>
  <c r="M23" i="5"/>
  <c r="J24" i="5" s="1"/>
  <c r="G18" i="5"/>
  <c r="I17" i="4"/>
  <c r="P17" i="4" s="1"/>
  <c r="Q17" i="4" s="1"/>
  <c r="B23" i="4"/>
  <c r="C23" i="4" s="1"/>
  <c r="E22" i="4"/>
  <c r="M22" i="4"/>
  <c r="J23" i="4" s="1"/>
  <c r="E22" i="3"/>
  <c r="G22" i="3" s="1"/>
  <c r="K22" i="3" s="1"/>
  <c r="B23" i="3"/>
  <c r="C23" i="3" s="1"/>
  <c r="G21" i="3"/>
  <c r="K21" i="3"/>
  <c r="N21" i="3" s="1"/>
  <c r="M22" i="3"/>
  <c r="J23" i="3" s="1"/>
  <c r="I22" i="3"/>
  <c r="F23" i="3" s="1"/>
  <c r="P21" i="2"/>
  <c r="Q21" i="2" s="1"/>
  <c r="N20" i="2"/>
  <c r="E23" i="2"/>
  <c r="B24" i="2"/>
  <c r="C24" i="2" s="1"/>
  <c r="I22" i="2"/>
  <c r="F23" i="2" s="1"/>
  <c r="G22" i="2"/>
  <c r="K22" i="2" s="1"/>
  <c r="M22" i="2"/>
  <c r="J23" i="2" s="1"/>
  <c r="P21" i="1"/>
  <c r="Q21" i="1" s="1"/>
  <c r="K22" i="1"/>
  <c r="N22" i="1" s="1"/>
  <c r="E23" i="1"/>
  <c r="G23" i="1" s="1"/>
  <c r="B24" i="1"/>
  <c r="C24" i="1" s="1"/>
  <c r="V25" i="6" l="1"/>
  <c r="W25" i="6"/>
  <c r="X25" i="6"/>
  <c r="AB24" i="5"/>
  <c r="X25" i="5"/>
  <c r="AB25" i="5" s="1"/>
  <c r="AA23" i="5"/>
  <c r="W24" i="5"/>
  <c r="Z24" i="5"/>
  <c r="V25" i="5"/>
  <c r="Z25" i="5" s="1"/>
  <c r="AB24" i="4"/>
  <c r="X25" i="4"/>
  <c r="AB25" i="4" s="1"/>
  <c r="Z23" i="4"/>
  <c r="V24" i="4"/>
  <c r="W25" i="4"/>
  <c r="AA25" i="4" s="1"/>
  <c r="AA24" i="4"/>
  <c r="Z23" i="3"/>
  <c r="V24" i="3"/>
  <c r="AB23" i="3"/>
  <c r="X24" i="3"/>
  <c r="W25" i="3"/>
  <c r="AA25" i="3" s="1"/>
  <c r="AA24" i="3"/>
  <c r="V24" i="2"/>
  <c r="Z23" i="2"/>
  <c r="X25" i="2"/>
  <c r="AB25" i="2" s="1"/>
  <c r="AB24" i="2"/>
  <c r="W25" i="2"/>
  <c r="AA25" i="2" s="1"/>
  <c r="AA24" i="2"/>
  <c r="T24" i="1"/>
  <c r="S24" i="1"/>
  <c r="M23" i="6"/>
  <c r="J24" i="6" s="1"/>
  <c r="K18" i="6"/>
  <c r="B25" i="6"/>
  <c r="C25" i="6" s="1"/>
  <c r="E24" i="6"/>
  <c r="M24" i="5"/>
  <c r="J25" i="5" s="1"/>
  <c r="E23" i="5"/>
  <c r="B24" i="5"/>
  <c r="C24" i="5" s="1"/>
  <c r="K18" i="5"/>
  <c r="N18" i="5" s="1"/>
  <c r="F18" i="4"/>
  <c r="G18" i="4" s="1"/>
  <c r="K18" i="4" s="1"/>
  <c r="N18" i="4" s="1"/>
  <c r="M23" i="4"/>
  <c r="J24" i="4" s="1"/>
  <c r="E23" i="4"/>
  <c r="B24" i="4"/>
  <c r="C24" i="4" s="1"/>
  <c r="P21" i="3"/>
  <c r="Q21" i="3" s="1"/>
  <c r="M23" i="3"/>
  <c r="J24" i="3" s="1"/>
  <c r="E23" i="3"/>
  <c r="B24" i="3"/>
  <c r="C24" i="3" s="1"/>
  <c r="P22" i="3"/>
  <c r="Q22" i="3" s="1"/>
  <c r="N22" i="3"/>
  <c r="I23" i="3"/>
  <c r="F24" i="3" s="1"/>
  <c r="G23" i="3"/>
  <c r="K23" i="3" s="1"/>
  <c r="M23" i="2"/>
  <c r="J24" i="2" s="1"/>
  <c r="N22" i="2"/>
  <c r="P22" i="2"/>
  <c r="Q22" i="2" s="1"/>
  <c r="B25" i="2"/>
  <c r="C25" i="2" s="1"/>
  <c r="E24" i="2"/>
  <c r="I23" i="2"/>
  <c r="F24" i="2" s="1"/>
  <c r="G23" i="2"/>
  <c r="P22" i="1"/>
  <c r="Q22" i="1" s="1"/>
  <c r="K23" i="1"/>
  <c r="N23" i="1" s="1"/>
  <c r="E24" i="1"/>
  <c r="G24" i="1" s="1"/>
  <c r="B25" i="1"/>
  <c r="C25" i="1" s="1"/>
  <c r="N18" i="6" l="1"/>
  <c r="I18" i="6" s="1"/>
  <c r="AA18" i="6"/>
  <c r="W25" i="5"/>
  <c r="AA25" i="5" s="1"/>
  <c r="AA24" i="5"/>
  <c r="Z24" i="4"/>
  <c r="V25" i="4"/>
  <c r="Z25" i="4" s="1"/>
  <c r="Z24" i="3"/>
  <c r="V25" i="3"/>
  <c r="Z25" i="3" s="1"/>
  <c r="AB24" i="3"/>
  <c r="X25" i="3"/>
  <c r="AB25" i="3" s="1"/>
  <c r="Z24" i="2"/>
  <c r="V25" i="2"/>
  <c r="Z25" i="2" s="1"/>
  <c r="E25" i="6"/>
  <c r="D25" i="6"/>
  <c r="M24" i="6"/>
  <c r="J25" i="6" s="1"/>
  <c r="I18" i="5"/>
  <c r="F19" i="5" s="1"/>
  <c r="B25" i="5"/>
  <c r="C25" i="5" s="1"/>
  <c r="E24" i="5"/>
  <c r="I18" i="4"/>
  <c r="F19" i="4" s="1"/>
  <c r="G19" i="4" s="1"/>
  <c r="M24" i="4"/>
  <c r="J25" i="4" s="1"/>
  <c r="B25" i="4"/>
  <c r="C25" i="4" s="1"/>
  <c r="E24" i="4"/>
  <c r="B25" i="3"/>
  <c r="C25" i="3" s="1"/>
  <c r="E24" i="3"/>
  <c r="I24" i="3"/>
  <c r="F25" i="3" s="1"/>
  <c r="G24" i="3"/>
  <c r="K24" i="3" s="1"/>
  <c r="N23" i="3"/>
  <c r="P23" i="3"/>
  <c r="Q23" i="3" s="1"/>
  <c r="M24" i="3"/>
  <c r="J25" i="3" s="1"/>
  <c r="I24" i="2"/>
  <c r="F25" i="2" s="1"/>
  <c r="G24" i="2"/>
  <c r="K23" i="2"/>
  <c r="N23" i="2" s="1"/>
  <c r="E25" i="2"/>
  <c r="D25" i="2"/>
  <c r="M24" i="2"/>
  <c r="J25" i="2" s="1"/>
  <c r="P23" i="1"/>
  <c r="Q23" i="1" s="1"/>
  <c r="K24" i="1"/>
  <c r="N24" i="1" s="1"/>
  <c r="E25" i="1"/>
  <c r="G25" i="1" s="1"/>
  <c r="D25" i="1"/>
  <c r="F19" i="6" l="1"/>
  <c r="G19" i="6" s="1"/>
  <c r="S18" i="6"/>
  <c r="Z18" i="6"/>
  <c r="P18" i="6"/>
  <c r="Q18" i="6" s="1"/>
  <c r="AB18" i="6" s="1"/>
  <c r="G19" i="5"/>
  <c r="E25" i="5"/>
  <c r="D25" i="5"/>
  <c r="P18" i="5"/>
  <c r="Q18" i="5" s="1"/>
  <c r="P18" i="4"/>
  <c r="Q18" i="4" s="1"/>
  <c r="K19" i="4"/>
  <c r="N19" i="4" s="1"/>
  <c r="D25" i="4"/>
  <c r="E25" i="4"/>
  <c r="E25" i="3"/>
  <c r="D25" i="3"/>
  <c r="G25" i="3"/>
  <c r="K25" i="3" s="1"/>
  <c r="N24" i="3"/>
  <c r="P24" i="3"/>
  <c r="Q24" i="3" s="1"/>
  <c r="P23" i="2"/>
  <c r="Q23" i="2" s="1"/>
  <c r="K24" i="2"/>
  <c r="N24" i="2" s="1"/>
  <c r="H25" i="2"/>
  <c r="I25" i="2" s="1"/>
  <c r="G25" i="2"/>
  <c r="K25" i="2" s="1"/>
  <c r="P25" i="2" s="1"/>
  <c r="P24" i="2"/>
  <c r="Q24" i="2" s="1"/>
  <c r="L25" i="2"/>
  <c r="O25" i="2" s="1"/>
  <c r="H25" i="1"/>
  <c r="I25" i="1" s="1"/>
  <c r="S25" i="1" s="1"/>
  <c r="P24" i="1"/>
  <c r="Q24" i="1" s="1"/>
  <c r="K25" i="1"/>
  <c r="N25" i="1" s="1"/>
  <c r="L25" i="1" l="1"/>
  <c r="M25" i="1" s="1"/>
  <c r="T25" i="1" s="1"/>
  <c r="K19" i="6"/>
  <c r="K19" i="5"/>
  <c r="N19" i="5" s="1"/>
  <c r="I19" i="4"/>
  <c r="F20" i="4" s="1"/>
  <c r="H25" i="3"/>
  <c r="I25" i="3" s="1"/>
  <c r="N25" i="3"/>
  <c r="P25" i="3"/>
  <c r="Q25" i="2"/>
  <c r="Q27" i="2" s="1"/>
  <c r="N25" i="2"/>
  <c r="M25" i="2"/>
  <c r="P25" i="1"/>
  <c r="N19" i="6" l="1"/>
  <c r="I19" i="6" s="1"/>
  <c r="AA19" i="6"/>
  <c r="O25" i="1"/>
  <c r="Q25" i="1" s="1"/>
  <c r="Q27" i="1" s="1"/>
  <c r="I19" i="5"/>
  <c r="F20" i="5" s="1"/>
  <c r="P19" i="4"/>
  <c r="Q19" i="4" s="1"/>
  <c r="G20" i="4"/>
  <c r="L25" i="3"/>
  <c r="M25" i="3" s="1"/>
  <c r="F20" i="6" l="1"/>
  <c r="G20" i="6" s="1"/>
  <c r="S19" i="6"/>
  <c r="Z19" i="6"/>
  <c r="P19" i="6"/>
  <c r="Q19" i="6" s="1"/>
  <c r="AB19" i="6" s="1"/>
  <c r="G20" i="5"/>
  <c r="P19" i="5"/>
  <c r="Q19" i="5" s="1"/>
  <c r="K20" i="4"/>
  <c r="O25" i="3"/>
  <c r="Q25" i="3" s="1"/>
  <c r="Q27" i="3" s="1"/>
  <c r="K20" i="6" l="1"/>
  <c r="K20" i="5"/>
  <c r="N20" i="5" s="1"/>
  <c r="N20" i="4"/>
  <c r="N20" i="6" l="1"/>
  <c r="I20" i="6" s="1"/>
  <c r="AA20" i="6"/>
  <c r="I20" i="5"/>
  <c r="F21" i="5" s="1"/>
  <c r="I20" i="4"/>
  <c r="F21" i="4" s="1"/>
  <c r="F21" i="6" l="1"/>
  <c r="S20" i="6"/>
  <c r="Z20" i="6"/>
  <c r="P20" i="6"/>
  <c r="Q20" i="6" s="1"/>
  <c r="AB20" i="6" s="1"/>
  <c r="G21" i="6"/>
  <c r="G21" i="5"/>
  <c r="P20" i="5"/>
  <c r="Q20" i="5" s="1"/>
  <c r="P20" i="4"/>
  <c r="Q20" i="4" s="1"/>
  <c r="G21" i="4"/>
  <c r="K21" i="6" l="1"/>
  <c r="K21" i="5"/>
  <c r="N21" i="5" s="1"/>
  <c r="K21" i="4"/>
  <c r="N21" i="6" l="1"/>
  <c r="AA21" i="6"/>
  <c r="I21" i="6"/>
  <c r="I21" i="5"/>
  <c r="F22" i="5" s="1"/>
  <c r="N21" i="4"/>
  <c r="F22" i="6" l="1"/>
  <c r="G22" i="6" s="1"/>
  <c r="S21" i="6"/>
  <c r="Z21" i="6"/>
  <c r="P21" i="6"/>
  <c r="Q21" i="6" s="1"/>
  <c r="AB21" i="6" s="1"/>
  <c r="G22" i="5"/>
  <c r="P21" i="5"/>
  <c r="Q21" i="5" s="1"/>
  <c r="I21" i="4"/>
  <c r="F22" i="4" s="1"/>
  <c r="K22" i="6" l="1"/>
  <c r="K22" i="5"/>
  <c r="N22" i="5" s="1"/>
  <c r="P21" i="4"/>
  <c r="Q21" i="4" s="1"/>
  <c r="G22" i="4"/>
  <c r="N22" i="6" l="1"/>
  <c r="I22" i="6" s="1"/>
  <c r="AA22" i="6"/>
  <c r="I22" i="5"/>
  <c r="F23" i="5" s="1"/>
  <c r="K22" i="4"/>
  <c r="N22" i="4" s="1"/>
  <c r="F23" i="6" l="1"/>
  <c r="G23" i="6" s="1"/>
  <c r="S22" i="6"/>
  <c r="Z22" i="6"/>
  <c r="P22" i="6"/>
  <c r="Q22" i="6" s="1"/>
  <c r="AB22" i="6" s="1"/>
  <c r="G23" i="5"/>
  <c r="P22" i="5"/>
  <c r="Q22" i="5" s="1"/>
  <c r="I22" i="4"/>
  <c r="F23" i="4" s="1"/>
  <c r="K23" i="6" l="1"/>
  <c r="K23" i="5"/>
  <c r="N23" i="5" s="1"/>
  <c r="P22" i="4"/>
  <c r="Q22" i="4" s="1"/>
  <c r="G23" i="4"/>
  <c r="N23" i="6" l="1"/>
  <c r="I23" i="6" s="1"/>
  <c r="AA23" i="6"/>
  <c r="I23" i="5"/>
  <c r="F24" i="5" s="1"/>
  <c r="K23" i="4"/>
  <c r="N23" i="4" s="1"/>
  <c r="F24" i="6" l="1"/>
  <c r="G24" i="6" s="1"/>
  <c r="S23" i="6"/>
  <c r="Z23" i="6"/>
  <c r="P23" i="6"/>
  <c r="Q23" i="6" s="1"/>
  <c r="AB23" i="6" s="1"/>
  <c r="P23" i="5"/>
  <c r="Q23" i="5" s="1"/>
  <c r="G24" i="5"/>
  <c r="I23" i="4"/>
  <c r="F24" i="4" s="1"/>
  <c r="K24" i="6" l="1"/>
  <c r="K24" i="5"/>
  <c r="N24" i="5" s="1"/>
  <c r="P23" i="4"/>
  <c r="Q23" i="4" s="1"/>
  <c r="G24" i="4"/>
  <c r="N24" i="6" l="1"/>
  <c r="I24" i="6" s="1"/>
  <c r="AA24" i="6"/>
  <c r="I24" i="5"/>
  <c r="F25" i="5" s="1"/>
  <c r="K24" i="4"/>
  <c r="F25" i="6" l="1"/>
  <c r="S24" i="6"/>
  <c r="Z24" i="6"/>
  <c r="P24" i="6"/>
  <c r="Q24" i="6" s="1"/>
  <c r="AB24" i="6" s="1"/>
  <c r="H25" i="6"/>
  <c r="H25" i="5"/>
  <c r="G25" i="5"/>
  <c r="P24" i="5"/>
  <c r="Q24" i="5" s="1"/>
  <c r="N24" i="4"/>
  <c r="G25" i="6" l="1"/>
  <c r="K25" i="6" s="1"/>
  <c r="L25" i="6"/>
  <c r="K25" i="5"/>
  <c r="N25" i="5" s="1"/>
  <c r="L25" i="5"/>
  <c r="M25" i="5" s="1"/>
  <c r="I24" i="4"/>
  <c r="F25" i="4" s="1"/>
  <c r="M25" i="6" l="1"/>
  <c r="T25" i="6" s="1"/>
  <c r="F3" i="6"/>
  <c r="N25" i="6"/>
  <c r="I25" i="6" s="1"/>
  <c r="O25" i="6"/>
  <c r="I25" i="5"/>
  <c r="P25" i="5" s="1"/>
  <c r="O25" i="5"/>
  <c r="P24" i="4"/>
  <c r="Q24" i="4" s="1"/>
  <c r="G25" i="4"/>
  <c r="H25" i="4"/>
  <c r="AA25" i="6" l="1"/>
  <c r="P25" i="6"/>
  <c r="Q25" i="6" s="1"/>
  <c r="S25" i="6"/>
  <c r="Z25" i="6"/>
  <c r="Q25" i="5"/>
  <c r="Q27" i="5" s="1"/>
  <c r="L25" i="4"/>
  <c r="O25" i="4" s="1"/>
  <c r="K25" i="4"/>
  <c r="Q27" i="6" l="1"/>
  <c r="AB25" i="6"/>
  <c r="F1" i="6" s="1"/>
  <c r="M25" i="4"/>
  <c r="N25" i="4"/>
  <c r="I25" i="4" l="1"/>
  <c r="P25" i="4" s="1"/>
  <c r="Q25" i="4" s="1"/>
  <c r="Q27" i="4" s="1"/>
</calcChain>
</file>

<file path=xl/sharedStrings.xml><?xml version="1.0" encoding="utf-8"?>
<sst xmlns="http://schemas.openxmlformats.org/spreadsheetml/2006/main" count="230" uniqueCount="40">
  <si>
    <t>Net Asset</t>
  </si>
  <si>
    <t>Coupon (in%)</t>
  </si>
  <si>
    <t>Senior as % of net Asset</t>
  </si>
  <si>
    <t>Sub as % of net Asset</t>
  </si>
  <si>
    <t>Senior Notional</t>
  </si>
  <si>
    <t>Senior Coupon (in%)</t>
  </si>
  <si>
    <t>Sub Notional</t>
  </si>
  <si>
    <t>Sub Coupon (in%)</t>
  </si>
  <si>
    <t>Year</t>
  </si>
  <si>
    <t>Annual Default Rate (in%)</t>
  </si>
  <si>
    <t>Notional</t>
  </si>
  <si>
    <t>Notional After Default</t>
  </si>
  <si>
    <t>Principal</t>
  </si>
  <si>
    <t>Interest</t>
  </si>
  <si>
    <t>Sr Bond Notional</t>
  </si>
  <si>
    <t>Sr Bond Interest Paid</t>
  </si>
  <si>
    <t>Sr Bond Principal Paid</t>
  </si>
  <si>
    <t>End Sr Bond Notional</t>
  </si>
  <si>
    <t>Sub Bond Notional</t>
  </si>
  <si>
    <t>Sub Bond Interest Paid</t>
  </si>
  <si>
    <t>Sub Bond Principal Paid</t>
  </si>
  <si>
    <t>End Sub Bond Notional</t>
  </si>
  <si>
    <t>Excess Interest</t>
  </si>
  <si>
    <t>Excess Principal</t>
  </si>
  <si>
    <t>Residual Interest Paid</t>
  </si>
  <si>
    <t>Residual Cashflow</t>
  </si>
  <si>
    <t>Residual Owner:</t>
  </si>
  <si>
    <t>Senior does not take a principal loss for any value less than this annual default rate</t>
  </si>
  <si>
    <t>Sub does not take a principal loss for any value less than this annual default rate</t>
  </si>
  <si>
    <t>Senior as % of net asset</t>
  </si>
  <si>
    <t>Sub as % of net asset</t>
  </si>
  <si>
    <t>DF5</t>
  </si>
  <si>
    <t>DF7.5</t>
  </si>
  <si>
    <t>DF15</t>
  </si>
  <si>
    <t>Disc CF Sr</t>
  </si>
  <si>
    <t>Disc CF Sub</t>
  </si>
  <si>
    <t>Disc CF Excess</t>
  </si>
  <si>
    <t>NPV</t>
  </si>
  <si>
    <t>IRR Sr</t>
  </si>
  <si>
    <t>IRR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</si>
</sst>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vertical="distributed"/>
    </xf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zoomScaleNormal="100" workbookViewId="0">
      <selection activeCell="F4" sqref="F4"/>
    </sheetView>
  </sheetViews>
  <sheetFormatPr defaultRowHeight="14.4" x14ac:dyDescent="0.3"/>
  <cols>
    <col min="1" max="1" width="22" bestFit="1" customWidth="1"/>
    <col min="2" max="4" width="10" bestFit="1" customWidth="1"/>
    <col min="6" max="6" width="12" bestFit="1" customWidth="1"/>
    <col min="14" max="14" width="9.6640625" bestFit="1" customWidth="1"/>
    <col min="16" max="16" width="13.77734375" bestFit="1" customWidth="1"/>
    <col min="30" max="30" width="10" bestFit="1" customWidth="1"/>
  </cols>
  <sheetData>
    <row r="1" spans="1:28" x14ac:dyDescent="0.3">
      <c r="A1" s="1" t="s">
        <v>0</v>
      </c>
      <c r="B1">
        <v>100000000</v>
      </c>
      <c r="E1" t="s">
        <v>37</v>
      </c>
      <c r="F1">
        <f>SUM(Z16:Z25) + SUM(AA16:AA25) + SUM(AB16:AB25)</f>
        <v>109410191.17347665</v>
      </c>
    </row>
    <row r="2" spans="1:28" x14ac:dyDescent="0.3">
      <c r="A2" s="1" t="s">
        <v>1</v>
      </c>
      <c r="B2">
        <v>7.5</v>
      </c>
      <c r="E2" t="s">
        <v>38</v>
      </c>
      <c r="F2" s="3">
        <f>RATE(10,-G16,F16,-H25)</f>
        <v>4.9999999999999996E-2</v>
      </c>
    </row>
    <row r="3" spans="1:28" x14ac:dyDescent="0.3">
      <c r="A3" s="1" t="s">
        <v>2</v>
      </c>
      <c r="B3">
        <v>0.75</v>
      </c>
      <c r="E3" t="s">
        <v>39</v>
      </c>
      <c r="F3" s="3">
        <f>RATE(10,-K16,J16,-L25)</f>
        <v>7.4999999999999997E-2</v>
      </c>
    </row>
    <row r="4" spans="1:28" x14ac:dyDescent="0.3">
      <c r="A4" s="1" t="s">
        <v>3</v>
      </c>
      <c r="B4">
        <f>1-$B$3</f>
        <v>0.25</v>
      </c>
    </row>
    <row r="5" spans="1:28" x14ac:dyDescent="0.3">
      <c r="A5" t="s">
        <v>4</v>
      </c>
      <c r="B5">
        <f>$B$1*$B$3</f>
        <v>75000000</v>
      </c>
    </row>
    <row r="6" spans="1:28" x14ac:dyDescent="0.3">
      <c r="A6" s="1" t="s">
        <v>5</v>
      </c>
      <c r="B6">
        <v>5</v>
      </c>
    </row>
    <row r="7" spans="1:28" x14ac:dyDescent="0.3">
      <c r="A7" t="s">
        <v>6</v>
      </c>
      <c r="B7">
        <f>$B$1*$B$4</f>
        <v>25000000</v>
      </c>
    </row>
    <row r="8" spans="1:28" x14ac:dyDescent="0.3">
      <c r="A8" s="1" t="s">
        <v>7</v>
      </c>
      <c r="B8">
        <v>7.5</v>
      </c>
    </row>
    <row r="10" spans="1:28" x14ac:dyDescent="0.3">
      <c r="A10" s="1" t="s">
        <v>9</v>
      </c>
      <c r="B10">
        <v>0</v>
      </c>
    </row>
    <row r="15" spans="1:28" s="2" customFormat="1" ht="57.6" customHeight="1" x14ac:dyDescent="0.3">
      <c r="A15" s="2" t="s">
        <v>8</v>
      </c>
      <c r="B15" s="2" t="s">
        <v>10</v>
      </c>
      <c r="C15" s="2" t="s">
        <v>11</v>
      </c>
      <c r="D15" s="2" t="s">
        <v>12</v>
      </c>
      <c r="E15" s="2" t="s">
        <v>13</v>
      </c>
      <c r="F15" s="2" t="s">
        <v>14</v>
      </c>
      <c r="G15" s="2" t="s">
        <v>15</v>
      </c>
      <c r="H15" s="2" t="s">
        <v>16</v>
      </c>
      <c r="I15" s="2" t="s">
        <v>17</v>
      </c>
      <c r="J15" s="2" t="s">
        <v>18</v>
      </c>
      <c r="K15" s="2" t="s">
        <v>19</v>
      </c>
      <c r="L15" s="2" t="s">
        <v>20</v>
      </c>
      <c r="M15" s="2" t="s">
        <v>21</v>
      </c>
      <c r="N15" s="2" t="s">
        <v>22</v>
      </c>
      <c r="O15" s="2" t="s">
        <v>23</v>
      </c>
      <c r="P15" s="2" t="s">
        <v>24</v>
      </c>
      <c r="Q15" s="2" t="s">
        <v>25</v>
      </c>
      <c r="S15" s="2" t="s">
        <v>29</v>
      </c>
      <c r="T15" s="2" t="s">
        <v>30</v>
      </c>
      <c r="V15" s="2" t="s">
        <v>31</v>
      </c>
      <c r="W15" s="2" t="s">
        <v>32</v>
      </c>
      <c r="X15" s="2" t="s">
        <v>33</v>
      </c>
      <c r="Z15" s="2" t="s">
        <v>34</v>
      </c>
      <c r="AA15" s="2" t="s">
        <v>35</v>
      </c>
      <c r="AB15" s="2" t="s">
        <v>36</v>
      </c>
    </row>
    <row r="16" spans="1:28" x14ac:dyDescent="0.3">
      <c r="A16">
        <v>1</v>
      </c>
      <c r="B16">
        <f>$B$1</f>
        <v>100000000</v>
      </c>
      <c r="C16">
        <f>B16*(1-($B$10/100))</f>
        <v>100000000</v>
      </c>
      <c r="D16">
        <v>0</v>
      </c>
      <c r="E16">
        <f>C16*($B$2/100)</f>
        <v>7500000</v>
      </c>
      <c r="F16">
        <f>$B$5</f>
        <v>75000000</v>
      </c>
      <c r="G16">
        <f>MIN(F16*($B$6/100),E16)</f>
        <v>3750000</v>
      </c>
      <c r="H16">
        <v>0</v>
      </c>
      <c r="I16">
        <f>F16-H16</f>
        <v>75000000</v>
      </c>
      <c r="J16">
        <f>$B$7</f>
        <v>25000000</v>
      </c>
      <c r="K16">
        <f>MIN(J16*($B$8/100),E16-G16)</f>
        <v>1875000</v>
      </c>
      <c r="L16">
        <v>0</v>
      </c>
      <c r="M16">
        <f>J16-L16</f>
        <v>25000000</v>
      </c>
      <c r="N16">
        <f>E16-G16-K16</f>
        <v>1875000</v>
      </c>
      <c r="O16">
        <f>D16-H16-L16</f>
        <v>0</v>
      </c>
      <c r="P16">
        <f>E16-G16-K16</f>
        <v>1875000</v>
      </c>
      <c r="Q16">
        <f>O16+P16</f>
        <v>1875000</v>
      </c>
      <c r="S16">
        <f>I16/C16</f>
        <v>0.75</v>
      </c>
      <c r="T16">
        <f>M16/C16</f>
        <v>0.25</v>
      </c>
      <c r="V16">
        <f>1/(1+0.05)</f>
        <v>0.95238095238095233</v>
      </c>
      <c r="W16">
        <f>1/(1+0.075)</f>
        <v>0.93023255813953487</v>
      </c>
      <c r="X16">
        <f>1/(1+0.15)</f>
        <v>0.86956521739130443</v>
      </c>
      <c r="Z16">
        <f>(G16-I16+F16)*V16</f>
        <v>3571428.5714285714</v>
      </c>
      <c r="AA16">
        <f>(K16-M16+J16)*W16</f>
        <v>1744186.046511628</v>
      </c>
      <c r="AB16">
        <f>(Q16)*X16</f>
        <v>1630434.7826086958</v>
      </c>
    </row>
    <row r="17" spans="1:28" x14ac:dyDescent="0.3">
      <c r="A17">
        <v>2</v>
      </c>
      <c r="B17">
        <f>C16</f>
        <v>100000000</v>
      </c>
      <c r="C17">
        <f>B17*(1-($B$10/100))</f>
        <v>100000000</v>
      </c>
      <c r="D17">
        <v>0</v>
      </c>
      <c r="E17">
        <f>C17*($B$2/100)</f>
        <v>7500000</v>
      </c>
      <c r="F17">
        <f>I16</f>
        <v>75000000</v>
      </c>
      <c r="G17">
        <f t="shared" ref="G17:G25" si="0">MIN(F17*($B$6/100),E17)</f>
        <v>3750000</v>
      </c>
      <c r="H17">
        <v>0</v>
      </c>
      <c r="I17">
        <f t="shared" ref="I17:I25" si="1">F17-H17</f>
        <v>75000000</v>
      </c>
      <c r="J17">
        <f>M16</f>
        <v>25000000</v>
      </c>
      <c r="K17">
        <f t="shared" ref="K17:K25" si="2">MIN(J17*($B$8/100),E17-G17)</f>
        <v>1875000</v>
      </c>
      <c r="L17">
        <v>0</v>
      </c>
      <c r="M17">
        <f t="shared" ref="M17:M25" si="3">J17-L17</f>
        <v>25000000</v>
      </c>
      <c r="N17">
        <f>E17-G17-K17</f>
        <v>1875000</v>
      </c>
      <c r="O17">
        <f t="shared" ref="O17:O25" si="4">D17-H17-L17</f>
        <v>0</v>
      </c>
      <c r="P17">
        <f t="shared" ref="P17:P25" si="5">E17-G17-K17</f>
        <v>1875000</v>
      </c>
      <c r="Q17">
        <f t="shared" ref="Q17:Q25" si="6">O17+P17</f>
        <v>1875000</v>
      </c>
      <c r="S17">
        <f t="shared" ref="S17:S25" si="7">I17/C17</f>
        <v>0.75</v>
      </c>
      <c r="T17">
        <f t="shared" ref="T17:T25" si="8">M17/C17</f>
        <v>0.25</v>
      </c>
      <c r="V17">
        <f>V16/(1+0.05)</f>
        <v>0.90702947845804982</v>
      </c>
      <c r="W17">
        <f>W16/(1+0.075)</f>
        <v>0.86533261222282321</v>
      </c>
      <c r="X17">
        <f>X16/(1+0.15)</f>
        <v>0.7561436672967865</v>
      </c>
      <c r="Z17">
        <f t="shared" ref="Z17:Z25" si="9">(G17-I17+F17)*V17</f>
        <v>3401360.5442176866</v>
      </c>
      <c r="AA17">
        <f t="shared" ref="AA17:AA25" si="10">(K17-M17+J17)*W17</f>
        <v>1622498.6479177936</v>
      </c>
      <c r="AB17">
        <f t="shared" ref="AB17:AB25" si="11">(Q17)*X17</f>
        <v>1417769.3761814747</v>
      </c>
    </row>
    <row r="18" spans="1:28" x14ac:dyDescent="0.3">
      <c r="A18">
        <v>3</v>
      </c>
      <c r="B18">
        <f>C17</f>
        <v>100000000</v>
      </c>
      <c r="C18">
        <f>B18*(1-($B$10/100))</f>
        <v>100000000</v>
      </c>
      <c r="D18">
        <v>0</v>
      </c>
      <c r="E18">
        <f>C18*($B$2/100)</f>
        <v>7500000</v>
      </c>
      <c r="F18">
        <f>I17</f>
        <v>75000000</v>
      </c>
      <c r="G18">
        <f t="shared" si="0"/>
        <v>3750000</v>
      </c>
      <c r="H18">
        <v>0</v>
      </c>
      <c r="I18">
        <f t="shared" si="1"/>
        <v>75000000</v>
      </c>
      <c r="J18">
        <f t="shared" ref="J18:J25" si="12">M17</f>
        <v>25000000</v>
      </c>
      <c r="K18">
        <f t="shared" si="2"/>
        <v>1875000</v>
      </c>
      <c r="L18">
        <v>0</v>
      </c>
      <c r="M18">
        <f t="shared" si="3"/>
        <v>25000000</v>
      </c>
      <c r="N18">
        <f t="shared" ref="N18:N25" si="13">E18-G18-K18</f>
        <v>1875000</v>
      </c>
      <c r="O18">
        <f t="shared" si="4"/>
        <v>0</v>
      </c>
      <c r="P18">
        <f t="shared" si="5"/>
        <v>1875000</v>
      </c>
      <c r="Q18">
        <f t="shared" si="6"/>
        <v>1875000</v>
      </c>
      <c r="S18">
        <f t="shared" si="7"/>
        <v>0.75</v>
      </c>
      <c r="T18">
        <f t="shared" si="8"/>
        <v>0.25</v>
      </c>
      <c r="V18">
        <f t="shared" ref="V18:V25" si="14">V17/(1+0.05)</f>
        <v>0.86383759853147601</v>
      </c>
      <c r="W18">
        <f t="shared" ref="W18:W25" si="15">W17/(1+0.075)</f>
        <v>0.80496056950960304</v>
      </c>
      <c r="X18">
        <f t="shared" ref="X18:X25" si="16">X17/(1+0.15)</f>
        <v>0.65751623243198831</v>
      </c>
      <c r="Z18">
        <f t="shared" si="9"/>
        <v>3239390.9944930351</v>
      </c>
      <c r="AA18">
        <f t="shared" si="10"/>
        <v>1509301.0678305058</v>
      </c>
      <c r="AB18">
        <f t="shared" si="11"/>
        <v>1232842.9358099781</v>
      </c>
    </row>
    <row r="19" spans="1:28" x14ac:dyDescent="0.3">
      <c r="A19">
        <v>4</v>
      </c>
      <c r="B19">
        <f>C18</f>
        <v>100000000</v>
      </c>
      <c r="C19">
        <f>B19*(1-($B$10/100))</f>
        <v>100000000</v>
      </c>
      <c r="D19">
        <v>0</v>
      </c>
      <c r="E19">
        <f>C19*($B$2/100)</f>
        <v>7500000</v>
      </c>
      <c r="F19">
        <f t="shared" ref="F19:F25" si="17">I18</f>
        <v>75000000</v>
      </c>
      <c r="G19">
        <f t="shared" si="0"/>
        <v>3750000</v>
      </c>
      <c r="H19">
        <v>0</v>
      </c>
      <c r="I19">
        <f t="shared" si="1"/>
        <v>75000000</v>
      </c>
      <c r="J19">
        <f t="shared" si="12"/>
        <v>25000000</v>
      </c>
      <c r="K19">
        <f t="shared" si="2"/>
        <v>1875000</v>
      </c>
      <c r="L19">
        <v>0</v>
      </c>
      <c r="M19">
        <f t="shared" si="3"/>
        <v>25000000</v>
      </c>
      <c r="N19">
        <f t="shared" si="13"/>
        <v>1875000</v>
      </c>
      <c r="O19">
        <f t="shared" si="4"/>
        <v>0</v>
      </c>
      <c r="P19">
        <f t="shared" si="5"/>
        <v>1875000</v>
      </c>
      <c r="Q19">
        <f t="shared" si="6"/>
        <v>1875000</v>
      </c>
      <c r="S19">
        <f t="shared" si="7"/>
        <v>0.75</v>
      </c>
      <c r="T19">
        <f t="shared" si="8"/>
        <v>0.25</v>
      </c>
      <c r="V19">
        <f t="shared" si="14"/>
        <v>0.82270247479188185</v>
      </c>
      <c r="W19">
        <f t="shared" si="15"/>
        <v>0.7488005297763749</v>
      </c>
      <c r="X19">
        <f t="shared" si="16"/>
        <v>0.57175324559303331</v>
      </c>
      <c r="Z19">
        <f t="shared" si="9"/>
        <v>3085134.2804695568</v>
      </c>
      <c r="AA19">
        <f t="shared" si="10"/>
        <v>1404000.9933307029</v>
      </c>
      <c r="AB19">
        <f t="shared" si="11"/>
        <v>1072037.3354869375</v>
      </c>
    </row>
    <row r="20" spans="1:28" x14ac:dyDescent="0.3">
      <c r="A20">
        <v>5</v>
      </c>
      <c r="B20">
        <f>C19</f>
        <v>100000000</v>
      </c>
      <c r="C20">
        <f>B20*(1-($B$10/100))</f>
        <v>100000000</v>
      </c>
      <c r="D20">
        <v>0</v>
      </c>
      <c r="E20">
        <f>C20*($B$2/100)</f>
        <v>7500000</v>
      </c>
      <c r="F20">
        <f t="shared" si="17"/>
        <v>75000000</v>
      </c>
      <c r="G20">
        <f t="shared" si="0"/>
        <v>3750000</v>
      </c>
      <c r="H20">
        <v>0</v>
      </c>
      <c r="I20">
        <f t="shared" si="1"/>
        <v>75000000</v>
      </c>
      <c r="J20">
        <f t="shared" si="12"/>
        <v>25000000</v>
      </c>
      <c r="K20">
        <f t="shared" si="2"/>
        <v>1875000</v>
      </c>
      <c r="L20">
        <v>0</v>
      </c>
      <c r="M20">
        <f t="shared" si="3"/>
        <v>25000000</v>
      </c>
      <c r="N20">
        <f t="shared" si="13"/>
        <v>1875000</v>
      </c>
      <c r="O20">
        <f t="shared" si="4"/>
        <v>0</v>
      </c>
      <c r="P20">
        <f t="shared" si="5"/>
        <v>1875000</v>
      </c>
      <c r="Q20">
        <f t="shared" si="6"/>
        <v>1875000</v>
      </c>
      <c r="S20">
        <f t="shared" si="7"/>
        <v>0.75</v>
      </c>
      <c r="T20">
        <f t="shared" si="8"/>
        <v>0.25</v>
      </c>
      <c r="V20">
        <f t="shared" si="14"/>
        <v>0.78352616646845885</v>
      </c>
      <c r="W20">
        <f t="shared" si="15"/>
        <v>0.69655863235011617</v>
      </c>
      <c r="X20">
        <f t="shared" si="16"/>
        <v>0.49717673529828987</v>
      </c>
      <c r="Z20">
        <f t="shared" si="9"/>
        <v>2938223.1242567208</v>
      </c>
      <c r="AA20">
        <f t="shared" si="10"/>
        <v>1306047.4356564679</v>
      </c>
      <c r="AB20">
        <f t="shared" si="11"/>
        <v>932206.37868429348</v>
      </c>
    </row>
    <row r="21" spans="1:28" x14ac:dyDescent="0.3">
      <c r="A21">
        <v>6</v>
      </c>
      <c r="B21">
        <f t="shared" ref="B21:B25" si="18">C20</f>
        <v>100000000</v>
      </c>
      <c r="C21">
        <f t="shared" ref="C21:C25" si="19">B21*(1-($B$10/100))</f>
        <v>100000000</v>
      </c>
      <c r="D21">
        <v>0</v>
      </c>
      <c r="E21">
        <f t="shared" ref="E21:E25" si="20">C21*($B$2/100)</f>
        <v>7500000</v>
      </c>
      <c r="F21">
        <f t="shared" si="17"/>
        <v>75000000</v>
      </c>
      <c r="G21">
        <f t="shared" si="0"/>
        <v>3750000</v>
      </c>
      <c r="H21">
        <v>0</v>
      </c>
      <c r="I21">
        <f t="shared" si="1"/>
        <v>75000000</v>
      </c>
      <c r="J21">
        <f t="shared" si="12"/>
        <v>25000000</v>
      </c>
      <c r="K21">
        <f t="shared" si="2"/>
        <v>1875000</v>
      </c>
      <c r="L21">
        <v>0</v>
      </c>
      <c r="M21">
        <f t="shared" si="3"/>
        <v>25000000</v>
      </c>
      <c r="N21">
        <f t="shared" si="13"/>
        <v>1875000</v>
      </c>
      <c r="O21">
        <f t="shared" si="4"/>
        <v>0</v>
      </c>
      <c r="P21">
        <f t="shared" si="5"/>
        <v>1875000</v>
      </c>
      <c r="Q21">
        <f t="shared" si="6"/>
        <v>1875000</v>
      </c>
      <c r="S21">
        <f t="shared" si="7"/>
        <v>0.75</v>
      </c>
      <c r="T21">
        <f t="shared" si="8"/>
        <v>0.25</v>
      </c>
      <c r="V21">
        <f t="shared" si="14"/>
        <v>0.74621539663662739</v>
      </c>
      <c r="W21">
        <f t="shared" si="15"/>
        <v>0.64796151846522432</v>
      </c>
      <c r="X21">
        <f t="shared" si="16"/>
        <v>0.43232759591155645</v>
      </c>
      <c r="Z21">
        <f t="shared" si="9"/>
        <v>2798307.7373873526</v>
      </c>
      <c r="AA21">
        <f t="shared" si="10"/>
        <v>1214927.8471222955</v>
      </c>
      <c r="AB21">
        <f t="shared" si="11"/>
        <v>810614.24233416829</v>
      </c>
    </row>
    <row r="22" spans="1:28" x14ac:dyDescent="0.3">
      <c r="A22">
        <v>7</v>
      </c>
      <c r="B22">
        <f t="shared" si="18"/>
        <v>100000000</v>
      </c>
      <c r="C22">
        <f t="shared" si="19"/>
        <v>100000000</v>
      </c>
      <c r="D22">
        <v>0</v>
      </c>
      <c r="E22">
        <f t="shared" si="20"/>
        <v>7500000</v>
      </c>
      <c r="F22">
        <f t="shared" si="17"/>
        <v>75000000</v>
      </c>
      <c r="G22">
        <f t="shared" si="0"/>
        <v>3750000</v>
      </c>
      <c r="H22">
        <v>0</v>
      </c>
      <c r="I22">
        <f t="shared" si="1"/>
        <v>75000000</v>
      </c>
      <c r="J22">
        <f t="shared" si="12"/>
        <v>25000000</v>
      </c>
      <c r="K22">
        <f t="shared" si="2"/>
        <v>1875000</v>
      </c>
      <c r="L22">
        <v>0</v>
      </c>
      <c r="M22">
        <f t="shared" si="3"/>
        <v>25000000</v>
      </c>
      <c r="N22">
        <f t="shared" si="13"/>
        <v>1875000</v>
      </c>
      <c r="O22">
        <f t="shared" si="4"/>
        <v>0</v>
      </c>
      <c r="P22">
        <f t="shared" si="5"/>
        <v>1875000</v>
      </c>
      <c r="Q22">
        <f t="shared" si="6"/>
        <v>1875000</v>
      </c>
      <c r="S22">
        <f t="shared" si="7"/>
        <v>0.75</v>
      </c>
      <c r="T22">
        <f t="shared" si="8"/>
        <v>0.25</v>
      </c>
      <c r="V22">
        <f t="shared" si="14"/>
        <v>0.71068133013012125</v>
      </c>
      <c r="W22">
        <f t="shared" si="15"/>
        <v>0.60275490089788308</v>
      </c>
      <c r="X22">
        <f t="shared" si="16"/>
        <v>0.37593703992309258</v>
      </c>
      <c r="Z22">
        <f t="shared" si="9"/>
        <v>2665054.9879879546</v>
      </c>
      <c r="AA22">
        <f t="shared" si="10"/>
        <v>1130165.4391835309</v>
      </c>
      <c r="AB22">
        <f t="shared" si="11"/>
        <v>704881.94985579862</v>
      </c>
    </row>
    <row r="23" spans="1:28" x14ac:dyDescent="0.3">
      <c r="A23">
        <v>8</v>
      </c>
      <c r="B23">
        <f t="shared" si="18"/>
        <v>100000000</v>
      </c>
      <c r="C23">
        <f t="shared" si="19"/>
        <v>100000000</v>
      </c>
      <c r="D23">
        <v>0</v>
      </c>
      <c r="E23">
        <f t="shared" si="20"/>
        <v>7500000</v>
      </c>
      <c r="F23">
        <f t="shared" si="17"/>
        <v>75000000</v>
      </c>
      <c r="G23">
        <f t="shared" si="0"/>
        <v>3750000</v>
      </c>
      <c r="H23">
        <v>0</v>
      </c>
      <c r="I23">
        <f t="shared" si="1"/>
        <v>75000000</v>
      </c>
      <c r="J23">
        <f t="shared" si="12"/>
        <v>25000000</v>
      </c>
      <c r="K23">
        <f t="shared" si="2"/>
        <v>1875000</v>
      </c>
      <c r="L23">
        <v>0</v>
      </c>
      <c r="M23">
        <f t="shared" si="3"/>
        <v>25000000</v>
      </c>
      <c r="N23">
        <f t="shared" si="13"/>
        <v>1875000</v>
      </c>
      <c r="O23">
        <f t="shared" si="4"/>
        <v>0</v>
      </c>
      <c r="P23">
        <f t="shared" si="5"/>
        <v>1875000</v>
      </c>
      <c r="Q23">
        <f t="shared" si="6"/>
        <v>1875000</v>
      </c>
      <c r="S23">
        <f t="shared" si="7"/>
        <v>0.75</v>
      </c>
      <c r="T23">
        <f t="shared" si="8"/>
        <v>0.25</v>
      </c>
      <c r="V23">
        <f t="shared" si="14"/>
        <v>0.67683936202868689</v>
      </c>
      <c r="W23">
        <f t="shared" si="15"/>
        <v>0.56070223339337966</v>
      </c>
      <c r="X23">
        <f t="shared" si="16"/>
        <v>0.32690177384616748</v>
      </c>
      <c r="Z23">
        <f t="shared" si="9"/>
        <v>2538147.6076075756</v>
      </c>
      <c r="AA23">
        <f t="shared" si="10"/>
        <v>1051316.6876125869</v>
      </c>
      <c r="AB23">
        <f t="shared" si="11"/>
        <v>612940.82596156397</v>
      </c>
    </row>
    <row r="24" spans="1:28" x14ac:dyDescent="0.3">
      <c r="A24">
        <v>9</v>
      </c>
      <c r="B24">
        <f t="shared" si="18"/>
        <v>100000000</v>
      </c>
      <c r="C24">
        <f t="shared" si="19"/>
        <v>100000000</v>
      </c>
      <c r="D24">
        <v>0</v>
      </c>
      <c r="E24">
        <f t="shared" si="20"/>
        <v>7500000</v>
      </c>
      <c r="F24">
        <f t="shared" si="17"/>
        <v>75000000</v>
      </c>
      <c r="G24">
        <f t="shared" si="0"/>
        <v>3750000</v>
      </c>
      <c r="H24">
        <v>0</v>
      </c>
      <c r="I24">
        <f t="shared" si="1"/>
        <v>75000000</v>
      </c>
      <c r="J24">
        <f t="shared" si="12"/>
        <v>25000000</v>
      </c>
      <c r="K24">
        <f t="shared" si="2"/>
        <v>1875000</v>
      </c>
      <c r="L24">
        <v>0</v>
      </c>
      <c r="M24">
        <f t="shared" si="3"/>
        <v>25000000</v>
      </c>
      <c r="N24">
        <f t="shared" si="13"/>
        <v>1875000</v>
      </c>
      <c r="O24">
        <f t="shared" si="4"/>
        <v>0</v>
      </c>
      <c r="P24">
        <f t="shared" si="5"/>
        <v>1875000</v>
      </c>
      <c r="Q24">
        <f t="shared" si="6"/>
        <v>1875000</v>
      </c>
      <c r="S24">
        <f t="shared" si="7"/>
        <v>0.75</v>
      </c>
      <c r="T24">
        <f t="shared" si="8"/>
        <v>0.25</v>
      </c>
      <c r="V24">
        <f t="shared" si="14"/>
        <v>0.64460891621779703</v>
      </c>
      <c r="W24">
        <f t="shared" si="15"/>
        <v>0.52158347292407414</v>
      </c>
      <c r="X24">
        <f t="shared" si="16"/>
        <v>0.28426241204014563</v>
      </c>
      <c r="Z24">
        <f t="shared" si="9"/>
        <v>2417283.4358167388</v>
      </c>
      <c r="AA24">
        <f t="shared" si="10"/>
        <v>977969.01173263905</v>
      </c>
      <c r="AB24">
        <f t="shared" si="11"/>
        <v>532992.02257527306</v>
      </c>
    </row>
    <row r="25" spans="1:28" x14ac:dyDescent="0.3">
      <c r="A25">
        <v>10</v>
      </c>
      <c r="B25">
        <f t="shared" si="18"/>
        <v>100000000</v>
      </c>
      <c r="C25">
        <f t="shared" si="19"/>
        <v>100000000</v>
      </c>
      <c r="D25">
        <f>C25</f>
        <v>100000000</v>
      </c>
      <c r="E25">
        <f t="shared" si="20"/>
        <v>7500000</v>
      </c>
      <c r="F25">
        <f t="shared" si="17"/>
        <v>75000000</v>
      </c>
      <c r="G25">
        <f t="shared" si="0"/>
        <v>3750000</v>
      </c>
      <c r="H25">
        <f>MIN(F25,D25)</f>
        <v>75000000</v>
      </c>
      <c r="I25">
        <f t="shared" si="1"/>
        <v>0</v>
      </c>
      <c r="J25">
        <f t="shared" si="12"/>
        <v>25000000</v>
      </c>
      <c r="K25">
        <f t="shared" si="2"/>
        <v>1875000</v>
      </c>
      <c r="L25">
        <f>D25-H25</f>
        <v>25000000</v>
      </c>
      <c r="M25">
        <f t="shared" si="3"/>
        <v>0</v>
      </c>
      <c r="N25">
        <f t="shared" si="13"/>
        <v>1875000</v>
      </c>
      <c r="O25">
        <f t="shared" si="4"/>
        <v>0</v>
      </c>
      <c r="P25">
        <f t="shared" si="5"/>
        <v>1875000</v>
      </c>
      <c r="Q25">
        <f t="shared" si="6"/>
        <v>1875000</v>
      </c>
      <c r="S25">
        <f t="shared" si="7"/>
        <v>0</v>
      </c>
      <c r="T25">
        <f t="shared" si="8"/>
        <v>0</v>
      </c>
      <c r="V25">
        <f t="shared" si="14"/>
        <v>0.6139132535407591</v>
      </c>
      <c r="W25">
        <f t="shared" si="15"/>
        <v>0.48519392830146435</v>
      </c>
      <c r="X25">
        <f t="shared" si="16"/>
        <v>0.24718470612186577</v>
      </c>
      <c r="Z25">
        <f t="shared" si="9"/>
        <v>48345668.716334783</v>
      </c>
      <c r="AA25">
        <f t="shared" si="10"/>
        <v>13039586.823101854</v>
      </c>
      <c r="AB25">
        <f t="shared" si="11"/>
        <v>463471.32397849835</v>
      </c>
    </row>
    <row r="27" spans="1:28" x14ac:dyDescent="0.3">
      <c r="P27" t="s">
        <v>26</v>
      </c>
      <c r="Q27">
        <f>SUM(Q16:Q25)</f>
        <v>18750000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zoomScaleNormal="100" workbookViewId="0">
      <selection activeCell="F4" sqref="F4"/>
    </sheetView>
  </sheetViews>
  <sheetFormatPr defaultRowHeight="14.4" x14ac:dyDescent="0.3"/>
  <cols>
    <col min="1" max="1" width="22" bestFit="1" customWidth="1"/>
    <col min="2" max="4" width="10" bestFit="1" customWidth="1"/>
    <col min="6" max="6" width="12" bestFit="1" customWidth="1"/>
    <col min="14" max="14" width="9.6640625" bestFit="1" customWidth="1"/>
    <col min="16" max="16" width="13.77734375" bestFit="1" customWidth="1"/>
  </cols>
  <sheetData>
    <row r="1" spans="1:28" x14ac:dyDescent="0.3">
      <c r="A1" s="1" t="s">
        <v>0</v>
      </c>
      <c r="B1">
        <v>100000000</v>
      </c>
      <c r="E1" t="s">
        <v>37</v>
      </c>
      <c r="F1">
        <f>SUM(Z16:Z25) + SUM(AA16:AA25) + SUM(AB16:AB25)</f>
        <v>100221608.45710585</v>
      </c>
    </row>
    <row r="2" spans="1:28" x14ac:dyDescent="0.3">
      <c r="A2" s="1" t="s">
        <v>1</v>
      </c>
      <c r="B2">
        <v>7.5</v>
      </c>
      <c r="E2" t="s">
        <v>38</v>
      </c>
      <c r="F2" s="3">
        <f>RATE(10,-G16,F16,-H25)</f>
        <v>4.9999999999999996E-2</v>
      </c>
    </row>
    <row r="3" spans="1:28" x14ac:dyDescent="0.3">
      <c r="A3" s="1" t="s">
        <v>2</v>
      </c>
      <c r="B3">
        <v>0.75</v>
      </c>
      <c r="E3" t="s">
        <v>39</v>
      </c>
      <c r="F3" s="3">
        <f>RATE(10,-K16,J16,-L25)</f>
        <v>2.4894631144657654E-2</v>
      </c>
    </row>
    <row r="4" spans="1:28" x14ac:dyDescent="0.3">
      <c r="A4" s="1" t="s">
        <v>3</v>
      </c>
      <c r="B4">
        <f>1-$B$3</f>
        <v>0.25</v>
      </c>
    </row>
    <row r="5" spans="1:28" x14ac:dyDescent="0.3">
      <c r="A5" t="s">
        <v>4</v>
      </c>
      <c r="B5">
        <f>$B$1*$B$3</f>
        <v>75000000</v>
      </c>
    </row>
    <row r="6" spans="1:28" x14ac:dyDescent="0.3">
      <c r="A6" s="1" t="s">
        <v>5</v>
      </c>
      <c r="B6">
        <v>5</v>
      </c>
    </row>
    <row r="7" spans="1:28" x14ac:dyDescent="0.3">
      <c r="A7" t="s">
        <v>6</v>
      </c>
      <c r="B7">
        <f>$B$1*$B$4</f>
        <v>25000000</v>
      </c>
    </row>
    <row r="8" spans="1:28" x14ac:dyDescent="0.3">
      <c r="A8" s="1" t="s">
        <v>7</v>
      </c>
      <c r="B8">
        <v>7.5</v>
      </c>
    </row>
    <row r="10" spans="1:28" x14ac:dyDescent="0.3">
      <c r="A10" s="1" t="s">
        <v>9</v>
      </c>
      <c r="B10">
        <v>1.5</v>
      </c>
    </row>
    <row r="15" spans="1:28" s="2" customFormat="1" ht="57.6" customHeight="1" x14ac:dyDescent="0.3">
      <c r="A15" s="2" t="s">
        <v>8</v>
      </c>
      <c r="B15" s="2" t="s">
        <v>10</v>
      </c>
      <c r="C15" s="2" t="s">
        <v>11</v>
      </c>
      <c r="D15" s="2" t="s">
        <v>12</v>
      </c>
      <c r="E15" s="2" t="s">
        <v>13</v>
      </c>
      <c r="F15" s="2" t="s">
        <v>14</v>
      </c>
      <c r="G15" s="2" t="s">
        <v>15</v>
      </c>
      <c r="H15" s="2" t="s">
        <v>16</v>
      </c>
      <c r="I15" s="2" t="s">
        <v>17</v>
      </c>
      <c r="J15" s="2" t="s">
        <v>18</v>
      </c>
      <c r="K15" s="2" t="s">
        <v>19</v>
      </c>
      <c r="L15" s="2" t="s">
        <v>20</v>
      </c>
      <c r="M15" s="2" t="s">
        <v>21</v>
      </c>
      <c r="N15" s="2" t="s">
        <v>22</v>
      </c>
      <c r="O15" s="2" t="s">
        <v>23</v>
      </c>
      <c r="P15" s="2" t="s">
        <v>24</v>
      </c>
      <c r="Q15" s="2" t="s">
        <v>25</v>
      </c>
      <c r="S15" s="2" t="s">
        <v>29</v>
      </c>
      <c r="T15" s="2" t="s">
        <v>30</v>
      </c>
      <c r="V15" s="2" t="s">
        <v>31</v>
      </c>
      <c r="W15" s="2" t="s">
        <v>32</v>
      </c>
      <c r="X15" s="2" t="s">
        <v>33</v>
      </c>
      <c r="Z15" s="2" t="s">
        <v>34</v>
      </c>
      <c r="AA15" s="2" t="s">
        <v>35</v>
      </c>
      <c r="AB15" s="2" t="s">
        <v>36</v>
      </c>
    </row>
    <row r="16" spans="1:28" x14ac:dyDescent="0.3">
      <c r="A16">
        <v>1</v>
      </c>
      <c r="B16">
        <f>$B$1</f>
        <v>100000000</v>
      </c>
      <c r="C16">
        <f>B16*(1-($B$10/100))</f>
        <v>98500000</v>
      </c>
      <c r="D16">
        <v>0</v>
      </c>
      <c r="E16">
        <f>C16*($B$2/100)</f>
        <v>7387500</v>
      </c>
      <c r="F16">
        <f>$B$5</f>
        <v>75000000</v>
      </c>
      <c r="G16">
        <f>MIN(F16*($B$6/100),E16)</f>
        <v>3750000</v>
      </c>
      <c r="H16">
        <v>0</v>
      </c>
      <c r="I16">
        <f>F16-H16</f>
        <v>75000000</v>
      </c>
      <c r="J16">
        <f>$B$7</f>
        <v>25000000</v>
      </c>
      <c r="K16">
        <f>MIN(J16*($B$8/100),E16-G16)</f>
        <v>1875000</v>
      </c>
      <c r="L16">
        <v>0</v>
      </c>
      <c r="M16">
        <f>J16-L16</f>
        <v>25000000</v>
      </c>
      <c r="N16">
        <f>E16-G16-K16</f>
        <v>1762500</v>
      </c>
      <c r="O16">
        <f>D16-H16-L16</f>
        <v>0</v>
      </c>
      <c r="P16">
        <f>E16-G16-K16</f>
        <v>1762500</v>
      </c>
      <c r="Q16">
        <f>O16+P16</f>
        <v>1762500</v>
      </c>
      <c r="S16">
        <f>I16/C16</f>
        <v>0.76142131979695427</v>
      </c>
      <c r="T16">
        <f>M16/C16</f>
        <v>0.25380710659898476</v>
      </c>
      <c r="V16">
        <f>1/(1+0.05)</f>
        <v>0.95238095238095233</v>
      </c>
      <c r="W16">
        <f>1/(1+0.075)</f>
        <v>0.93023255813953487</v>
      </c>
      <c r="X16">
        <f>1/(1+0.15)</f>
        <v>0.86956521739130443</v>
      </c>
      <c r="Z16">
        <f>(G16-I16+F16)*V16</f>
        <v>3571428.5714285714</v>
      </c>
      <c r="AA16">
        <f>(K16-M16+J16)*W16</f>
        <v>1744186.046511628</v>
      </c>
      <c r="AB16">
        <f>(Q16)*X16</f>
        <v>1532608.6956521741</v>
      </c>
    </row>
    <row r="17" spans="1:28" x14ac:dyDescent="0.3">
      <c r="A17">
        <v>2</v>
      </c>
      <c r="B17">
        <f>C16</f>
        <v>98500000</v>
      </c>
      <c r="C17">
        <f>B17*(1-($B$10/100))</f>
        <v>97022500</v>
      </c>
      <c r="D17">
        <v>0</v>
      </c>
      <c r="E17">
        <f>C17*($B$2/100)</f>
        <v>7276687.5</v>
      </c>
      <c r="F17">
        <f>I16</f>
        <v>75000000</v>
      </c>
      <c r="G17">
        <f t="shared" ref="G17:G25" si="0">MIN(F17*($B$6/100),E17)</f>
        <v>3750000</v>
      </c>
      <c r="H17">
        <v>0</v>
      </c>
      <c r="I17">
        <f t="shared" ref="I17:I25" si="1">F17-H17</f>
        <v>75000000</v>
      </c>
      <c r="J17">
        <f>M16</f>
        <v>25000000</v>
      </c>
      <c r="K17">
        <f t="shared" ref="K17:K25" si="2">MIN(J17*($B$8/100),E17-G17)</f>
        <v>1875000</v>
      </c>
      <c r="L17">
        <v>0</v>
      </c>
      <c r="M17">
        <f t="shared" ref="M17:M25" si="3">J17-L17</f>
        <v>25000000</v>
      </c>
      <c r="N17">
        <f>E17-G17-K17</f>
        <v>1651687.5</v>
      </c>
      <c r="O17">
        <f t="shared" ref="O17:O25" si="4">D17-H17-L17</f>
        <v>0</v>
      </c>
      <c r="P17">
        <f t="shared" ref="P17:P25" si="5">E17-G17-K17</f>
        <v>1651687.5</v>
      </c>
      <c r="Q17">
        <f t="shared" ref="Q17:Q25" si="6">O17+P17</f>
        <v>1651687.5</v>
      </c>
      <c r="S17">
        <f t="shared" ref="S17:S25" si="7">I17/C17</f>
        <v>0.77301656832178101</v>
      </c>
      <c r="T17">
        <f t="shared" ref="T17:T25" si="8">M17/C17</f>
        <v>0.25767218944059367</v>
      </c>
      <c r="V17">
        <f>V16/(1+0.05)</f>
        <v>0.90702947845804982</v>
      </c>
      <c r="W17">
        <f>W16/(1+0.075)</f>
        <v>0.86533261222282321</v>
      </c>
      <c r="X17">
        <f>X16/(1+0.15)</f>
        <v>0.7561436672967865</v>
      </c>
      <c r="Z17">
        <f t="shared" ref="Z17:Z25" si="9">(G17-I17+F17)*V17</f>
        <v>3401360.5442176866</v>
      </c>
      <c r="AA17">
        <f t="shared" ref="AA17:AA25" si="10">(K17-M17+J17)*W17</f>
        <v>1622498.6479177936</v>
      </c>
      <c r="AB17">
        <f t="shared" ref="AB17:AB25" si="11">(Q17)*X17</f>
        <v>1248913.043478261</v>
      </c>
    </row>
    <row r="18" spans="1:28" x14ac:dyDescent="0.3">
      <c r="A18">
        <v>3</v>
      </c>
      <c r="B18">
        <f>C17</f>
        <v>97022500</v>
      </c>
      <c r="C18">
        <f>B18*(1-($B$10/100))</f>
        <v>95567162.5</v>
      </c>
      <c r="D18">
        <v>0</v>
      </c>
      <c r="E18">
        <f>C18*($B$2/100)</f>
        <v>7167537.1875</v>
      </c>
      <c r="F18">
        <f>I17</f>
        <v>75000000</v>
      </c>
      <c r="G18">
        <f t="shared" si="0"/>
        <v>3750000</v>
      </c>
      <c r="H18">
        <v>0</v>
      </c>
      <c r="I18">
        <f t="shared" si="1"/>
        <v>75000000</v>
      </c>
      <c r="J18">
        <f t="shared" ref="J18:J25" si="12">M17</f>
        <v>25000000</v>
      </c>
      <c r="K18">
        <f t="shared" si="2"/>
        <v>1875000</v>
      </c>
      <c r="L18">
        <v>0</v>
      </c>
      <c r="M18">
        <f t="shared" si="3"/>
        <v>25000000</v>
      </c>
      <c r="N18">
        <f t="shared" ref="N18:N25" si="13">E18-G18-K18</f>
        <v>1542537.1875</v>
      </c>
      <c r="O18">
        <f t="shared" si="4"/>
        <v>0</v>
      </c>
      <c r="P18">
        <f t="shared" si="5"/>
        <v>1542537.1875</v>
      </c>
      <c r="Q18">
        <f t="shared" si="6"/>
        <v>1542537.1875</v>
      </c>
      <c r="S18">
        <f t="shared" si="7"/>
        <v>0.78478839423531066</v>
      </c>
      <c r="T18">
        <f t="shared" si="8"/>
        <v>0.26159613141177024</v>
      </c>
      <c r="V18">
        <f t="shared" ref="V18:V25" si="14">V17/(1+0.05)</f>
        <v>0.86383759853147601</v>
      </c>
      <c r="W18">
        <f t="shared" ref="W18:W25" si="15">W17/(1+0.075)</f>
        <v>0.80496056950960304</v>
      </c>
      <c r="X18">
        <f t="shared" ref="X18:X25" si="16">X17/(1+0.15)</f>
        <v>0.65751623243198831</v>
      </c>
      <c r="Z18">
        <f t="shared" si="9"/>
        <v>3239390.9944930351</v>
      </c>
      <c r="AA18">
        <f t="shared" si="10"/>
        <v>1509301.0678305058</v>
      </c>
      <c r="AB18">
        <f t="shared" si="11"/>
        <v>1014243.2399112355</v>
      </c>
    </row>
    <row r="19" spans="1:28" x14ac:dyDescent="0.3">
      <c r="A19">
        <v>4</v>
      </c>
      <c r="B19">
        <f>C18</f>
        <v>95567162.5</v>
      </c>
      <c r="C19">
        <f>B19*(1-($B$10/100))</f>
        <v>94133655.0625</v>
      </c>
      <c r="D19">
        <v>0</v>
      </c>
      <c r="E19">
        <f>C19*($B$2/100)</f>
        <v>7060024.1296875002</v>
      </c>
      <c r="F19">
        <f t="shared" ref="F19:F25" si="17">I18</f>
        <v>75000000</v>
      </c>
      <c r="G19">
        <f t="shared" si="0"/>
        <v>3750000</v>
      </c>
      <c r="H19">
        <v>0</v>
      </c>
      <c r="I19">
        <f t="shared" si="1"/>
        <v>75000000</v>
      </c>
      <c r="J19">
        <f t="shared" si="12"/>
        <v>25000000</v>
      </c>
      <c r="K19">
        <f t="shared" si="2"/>
        <v>1875000</v>
      </c>
      <c r="L19">
        <v>0</v>
      </c>
      <c r="M19">
        <f t="shared" si="3"/>
        <v>25000000</v>
      </c>
      <c r="N19">
        <f t="shared" si="13"/>
        <v>1435024.1296875002</v>
      </c>
      <c r="O19">
        <f t="shared" si="4"/>
        <v>0</v>
      </c>
      <c r="P19">
        <f t="shared" si="5"/>
        <v>1435024.1296875002</v>
      </c>
      <c r="Q19">
        <f t="shared" si="6"/>
        <v>1435024.1296875002</v>
      </c>
      <c r="S19">
        <f t="shared" si="7"/>
        <v>0.79673948653331039</v>
      </c>
      <c r="T19">
        <f t="shared" si="8"/>
        <v>0.26557982884443676</v>
      </c>
      <c r="V19">
        <f t="shared" si="14"/>
        <v>0.82270247479188185</v>
      </c>
      <c r="W19">
        <f t="shared" si="15"/>
        <v>0.7488005297763749</v>
      </c>
      <c r="X19">
        <f t="shared" si="16"/>
        <v>0.57175324559303331</v>
      </c>
      <c r="Z19">
        <f t="shared" si="9"/>
        <v>3085134.2804695568</v>
      </c>
      <c r="AA19">
        <f t="shared" si="10"/>
        <v>1404000.9933307029</v>
      </c>
      <c r="AB19">
        <f t="shared" si="11"/>
        <v>820479.70365314616</v>
      </c>
    </row>
    <row r="20" spans="1:28" x14ac:dyDescent="0.3">
      <c r="A20">
        <v>5</v>
      </c>
      <c r="B20">
        <f>C19</f>
        <v>94133655.0625</v>
      </c>
      <c r="C20">
        <f>B20*(1-($B$10/100))</f>
        <v>92721650.236562505</v>
      </c>
      <c r="D20">
        <v>0</v>
      </c>
      <c r="E20">
        <f>C20*($B$2/100)</f>
        <v>6954123.7677421877</v>
      </c>
      <c r="F20">
        <f t="shared" si="17"/>
        <v>75000000</v>
      </c>
      <c r="G20">
        <f t="shared" si="0"/>
        <v>3750000</v>
      </c>
      <c r="H20">
        <v>0</v>
      </c>
      <c r="I20">
        <f t="shared" si="1"/>
        <v>75000000</v>
      </c>
      <c r="J20">
        <f t="shared" si="12"/>
        <v>25000000</v>
      </c>
      <c r="K20">
        <f t="shared" si="2"/>
        <v>1875000</v>
      </c>
      <c r="L20">
        <v>0</v>
      </c>
      <c r="M20">
        <f t="shared" si="3"/>
        <v>25000000</v>
      </c>
      <c r="N20">
        <f t="shared" si="13"/>
        <v>1329123.7677421877</v>
      </c>
      <c r="O20">
        <f t="shared" si="4"/>
        <v>0</v>
      </c>
      <c r="P20">
        <f t="shared" si="5"/>
        <v>1329123.7677421877</v>
      </c>
      <c r="Q20">
        <f t="shared" si="6"/>
        <v>1329123.7677421877</v>
      </c>
      <c r="S20">
        <f t="shared" si="7"/>
        <v>0.80887257516072109</v>
      </c>
      <c r="T20">
        <f t="shared" si="8"/>
        <v>0.26962419172024038</v>
      </c>
      <c r="V20">
        <f t="shared" si="14"/>
        <v>0.78352616646845885</v>
      </c>
      <c r="W20">
        <f t="shared" si="15"/>
        <v>0.69655863235011617</v>
      </c>
      <c r="X20">
        <f t="shared" si="16"/>
        <v>0.49717673529828987</v>
      </c>
      <c r="Z20">
        <f t="shared" si="9"/>
        <v>2938223.1242567208</v>
      </c>
      <c r="AA20">
        <f t="shared" si="10"/>
        <v>1306047.4356564679</v>
      </c>
      <c r="AB20">
        <f t="shared" si="11"/>
        <v>660809.41565342341</v>
      </c>
    </row>
    <row r="21" spans="1:28" x14ac:dyDescent="0.3">
      <c r="A21">
        <v>6</v>
      </c>
      <c r="B21">
        <f t="shared" ref="B21:B25" si="18">C20</f>
        <v>92721650.236562505</v>
      </c>
      <c r="C21">
        <f t="shared" ref="C21:C25" si="19">B21*(1-($B$10/100))</f>
        <v>91330825.483014062</v>
      </c>
      <c r="D21">
        <v>0</v>
      </c>
      <c r="E21">
        <f t="shared" ref="E21:E25" si="20">C21*($B$2/100)</f>
        <v>6849811.9112260547</v>
      </c>
      <c r="F21">
        <f t="shared" si="17"/>
        <v>75000000</v>
      </c>
      <c r="G21">
        <f t="shared" si="0"/>
        <v>3750000</v>
      </c>
      <c r="H21">
        <v>0</v>
      </c>
      <c r="I21">
        <f t="shared" si="1"/>
        <v>75000000</v>
      </c>
      <c r="J21">
        <f t="shared" si="12"/>
        <v>25000000</v>
      </c>
      <c r="K21">
        <f t="shared" si="2"/>
        <v>1875000</v>
      </c>
      <c r="L21">
        <v>0</v>
      </c>
      <c r="M21">
        <f t="shared" si="3"/>
        <v>25000000</v>
      </c>
      <c r="N21">
        <f t="shared" si="13"/>
        <v>1224811.9112260547</v>
      </c>
      <c r="O21">
        <f t="shared" si="4"/>
        <v>0</v>
      </c>
      <c r="P21">
        <f t="shared" si="5"/>
        <v>1224811.9112260547</v>
      </c>
      <c r="Q21">
        <f t="shared" si="6"/>
        <v>1224811.9112260547</v>
      </c>
      <c r="S21">
        <f t="shared" si="7"/>
        <v>0.82119043163524996</v>
      </c>
      <c r="T21">
        <f t="shared" si="8"/>
        <v>0.27373014387841665</v>
      </c>
      <c r="V21">
        <f t="shared" si="14"/>
        <v>0.74621539663662739</v>
      </c>
      <c r="W21">
        <f t="shared" si="15"/>
        <v>0.64796151846522432</v>
      </c>
      <c r="X21">
        <f t="shared" si="16"/>
        <v>0.43232759591155645</v>
      </c>
      <c r="Z21">
        <f t="shared" si="9"/>
        <v>2798307.7373873526</v>
      </c>
      <c r="AA21">
        <f t="shared" si="10"/>
        <v>1214927.8471222955</v>
      </c>
      <c r="AB21">
        <f t="shared" si="11"/>
        <v>529519.98902419896</v>
      </c>
    </row>
    <row r="22" spans="1:28" x14ac:dyDescent="0.3">
      <c r="A22">
        <v>7</v>
      </c>
      <c r="B22">
        <f t="shared" si="18"/>
        <v>91330825.483014062</v>
      </c>
      <c r="C22">
        <f t="shared" si="19"/>
        <v>89960863.100768849</v>
      </c>
      <c r="D22">
        <v>0</v>
      </c>
      <c r="E22">
        <f t="shared" si="20"/>
        <v>6747064.7325576637</v>
      </c>
      <c r="F22">
        <f t="shared" si="17"/>
        <v>75000000</v>
      </c>
      <c r="G22">
        <f t="shared" si="0"/>
        <v>3750000</v>
      </c>
      <c r="H22">
        <v>0</v>
      </c>
      <c r="I22">
        <f t="shared" si="1"/>
        <v>75000000</v>
      </c>
      <c r="J22">
        <f t="shared" si="12"/>
        <v>25000000</v>
      </c>
      <c r="K22">
        <f t="shared" si="2"/>
        <v>1875000</v>
      </c>
      <c r="L22">
        <v>0</v>
      </c>
      <c r="M22">
        <f t="shared" si="3"/>
        <v>25000000</v>
      </c>
      <c r="N22">
        <f t="shared" si="13"/>
        <v>1122064.7325576637</v>
      </c>
      <c r="O22">
        <f t="shared" si="4"/>
        <v>0</v>
      </c>
      <c r="P22">
        <f t="shared" si="5"/>
        <v>1122064.7325576637</v>
      </c>
      <c r="Q22">
        <f t="shared" si="6"/>
        <v>1122064.7325576637</v>
      </c>
      <c r="S22">
        <f t="shared" si="7"/>
        <v>0.83369586968045684</v>
      </c>
      <c r="T22">
        <f t="shared" si="8"/>
        <v>0.27789862322681891</v>
      </c>
      <c r="V22">
        <f t="shared" si="14"/>
        <v>0.71068133013012125</v>
      </c>
      <c r="W22">
        <f t="shared" si="15"/>
        <v>0.60275490089788308</v>
      </c>
      <c r="X22">
        <f t="shared" si="16"/>
        <v>0.37593703992309258</v>
      </c>
      <c r="Z22">
        <f t="shared" si="9"/>
        <v>2665054.9879879546</v>
      </c>
      <c r="AA22">
        <f t="shared" si="10"/>
        <v>1130165.4391835309</v>
      </c>
      <c r="AB22">
        <f t="shared" si="11"/>
        <v>421825.69415982463</v>
      </c>
    </row>
    <row r="23" spans="1:28" x14ac:dyDescent="0.3">
      <c r="A23">
        <v>8</v>
      </c>
      <c r="B23">
        <f t="shared" si="18"/>
        <v>89960863.100768849</v>
      </c>
      <c r="C23">
        <f t="shared" si="19"/>
        <v>88611450.154257312</v>
      </c>
      <c r="D23">
        <v>0</v>
      </c>
      <c r="E23">
        <f t="shared" si="20"/>
        <v>6645858.7615692979</v>
      </c>
      <c r="F23">
        <f t="shared" si="17"/>
        <v>75000000</v>
      </c>
      <c r="G23">
        <f t="shared" si="0"/>
        <v>3750000</v>
      </c>
      <c r="H23">
        <v>0</v>
      </c>
      <c r="I23">
        <f t="shared" si="1"/>
        <v>75000000</v>
      </c>
      <c r="J23">
        <f t="shared" si="12"/>
        <v>25000000</v>
      </c>
      <c r="K23">
        <f t="shared" si="2"/>
        <v>1875000</v>
      </c>
      <c r="L23">
        <v>0</v>
      </c>
      <c r="M23">
        <f t="shared" si="3"/>
        <v>25000000</v>
      </c>
      <c r="N23">
        <f t="shared" si="13"/>
        <v>1020858.7615692979</v>
      </c>
      <c r="O23">
        <f t="shared" si="4"/>
        <v>0</v>
      </c>
      <c r="P23">
        <f t="shared" si="5"/>
        <v>1020858.7615692979</v>
      </c>
      <c r="Q23">
        <f t="shared" si="6"/>
        <v>1020858.7615692979</v>
      </c>
      <c r="S23">
        <f t="shared" si="7"/>
        <v>0.84639174586848409</v>
      </c>
      <c r="T23">
        <f t="shared" si="8"/>
        <v>0.28213058195616136</v>
      </c>
      <c r="V23">
        <f t="shared" si="14"/>
        <v>0.67683936202868689</v>
      </c>
      <c r="W23">
        <f t="shared" si="15"/>
        <v>0.56070223339337966</v>
      </c>
      <c r="X23">
        <f t="shared" si="16"/>
        <v>0.32690177384616748</v>
      </c>
      <c r="Z23">
        <f t="shared" si="9"/>
        <v>2538147.6076075756</v>
      </c>
      <c r="AA23">
        <f t="shared" si="10"/>
        <v>1051316.6876125869</v>
      </c>
      <c r="AB23">
        <f t="shared" si="11"/>
        <v>333720.54000340524</v>
      </c>
    </row>
    <row r="24" spans="1:28" x14ac:dyDescent="0.3">
      <c r="A24">
        <v>9</v>
      </c>
      <c r="B24">
        <f t="shared" si="18"/>
        <v>88611450.154257312</v>
      </c>
      <c r="C24">
        <f t="shared" si="19"/>
        <v>87282278.401943445</v>
      </c>
      <c r="D24">
        <v>0</v>
      </c>
      <c r="E24">
        <f t="shared" si="20"/>
        <v>6546170.8801457584</v>
      </c>
      <c r="F24">
        <f t="shared" si="17"/>
        <v>75000000</v>
      </c>
      <c r="G24">
        <f t="shared" si="0"/>
        <v>3750000</v>
      </c>
      <c r="H24">
        <v>0</v>
      </c>
      <c r="I24">
        <f t="shared" si="1"/>
        <v>75000000</v>
      </c>
      <c r="J24">
        <f t="shared" si="12"/>
        <v>25000000</v>
      </c>
      <c r="K24">
        <f t="shared" si="2"/>
        <v>1875000</v>
      </c>
      <c r="L24">
        <v>0</v>
      </c>
      <c r="M24">
        <f t="shared" si="3"/>
        <v>25000000</v>
      </c>
      <c r="N24">
        <f t="shared" si="13"/>
        <v>921170.88014575839</v>
      </c>
      <c r="O24">
        <f t="shared" si="4"/>
        <v>0</v>
      </c>
      <c r="P24">
        <f t="shared" si="5"/>
        <v>921170.88014575839</v>
      </c>
      <c r="Q24">
        <f t="shared" si="6"/>
        <v>921170.88014575839</v>
      </c>
      <c r="S24">
        <f t="shared" si="7"/>
        <v>0.85928096027257272</v>
      </c>
      <c r="T24">
        <f t="shared" si="8"/>
        <v>0.28642698675752426</v>
      </c>
      <c r="V24">
        <f t="shared" si="14"/>
        <v>0.64460891621779703</v>
      </c>
      <c r="W24">
        <f t="shared" si="15"/>
        <v>0.52158347292407414</v>
      </c>
      <c r="X24">
        <f t="shared" si="16"/>
        <v>0.28426241204014563</v>
      </c>
      <c r="Z24">
        <f t="shared" si="9"/>
        <v>2417283.4358167388</v>
      </c>
      <c r="AA24">
        <f t="shared" si="10"/>
        <v>977969.01173263905</v>
      </c>
      <c r="AB24">
        <f t="shared" si="11"/>
        <v>261854.25629137718</v>
      </c>
    </row>
    <row r="25" spans="1:28" x14ac:dyDescent="0.3">
      <c r="A25">
        <v>10</v>
      </c>
      <c r="B25">
        <f t="shared" si="18"/>
        <v>87282278.401943445</v>
      </c>
      <c r="C25">
        <f t="shared" si="19"/>
        <v>85973044.225914299</v>
      </c>
      <c r="D25">
        <f>C25</f>
        <v>85973044.225914299</v>
      </c>
      <c r="E25">
        <f t="shared" si="20"/>
        <v>6447978.3169435719</v>
      </c>
      <c r="F25">
        <f t="shared" si="17"/>
        <v>75000000</v>
      </c>
      <c r="G25">
        <f t="shared" si="0"/>
        <v>3750000</v>
      </c>
      <c r="H25">
        <f>MIN(F25,D25)</f>
        <v>75000000</v>
      </c>
      <c r="I25">
        <f t="shared" si="1"/>
        <v>0</v>
      </c>
      <c r="J25">
        <f t="shared" si="12"/>
        <v>25000000</v>
      </c>
      <c r="K25">
        <f t="shared" si="2"/>
        <v>1875000</v>
      </c>
      <c r="L25">
        <f>D25-H25</f>
        <v>10973044.225914299</v>
      </c>
      <c r="M25">
        <f t="shared" si="3"/>
        <v>14026955.774085701</v>
      </c>
      <c r="N25">
        <f t="shared" si="13"/>
        <v>822978.3169435719</v>
      </c>
      <c r="O25">
        <f t="shared" si="4"/>
        <v>0</v>
      </c>
      <c r="P25">
        <f t="shared" si="5"/>
        <v>822978.3169435719</v>
      </c>
      <c r="Q25">
        <f t="shared" si="6"/>
        <v>822978.3169435719</v>
      </c>
      <c r="S25">
        <f t="shared" si="7"/>
        <v>0</v>
      </c>
      <c r="T25">
        <f t="shared" si="8"/>
        <v>0.16315527617268721</v>
      </c>
      <c r="V25">
        <f t="shared" si="14"/>
        <v>0.6139132535407591</v>
      </c>
      <c r="W25">
        <f t="shared" si="15"/>
        <v>0.48519392830146435</v>
      </c>
      <c r="X25">
        <f t="shared" si="16"/>
        <v>0.24718470612186577</v>
      </c>
      <c r="Z25">
        <f t="shared" si="9"/>
        <v>48345668.716334783</v>
      </c>
      <c r="AA25">
        <f t="shared" si="10"/>
        <v>6233793.0489623053</v>
      </c>
      <c r="AB25">
        <f t="shared" si="11"/>
        <v>203427.65341836453</v>
      </c>
    </row>
    <row r="27" spans="1:28" x14ac:dyDescent="0.3">
      <c r="P27" t="s">
        <v>26</v>
      </c>
      <c r="Q27">
        <f>SUM(Q16:Q25)</f>
        <v>12832757.187372033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zoomScaleNormal="100" workbookViewId="0">
      <selection activeCell="F4" sqref="F4"/>
    </sheetView>
  </sheetViews>
  <sheetFormatPr defaultRowHeight="14.4" x14ac:dyDescent="0.3"/>
  <cols>
    <col min="1" max="1" width="22" bestFit="1" customWidth="1"/>
    <col min="2" max="4" width="10" bestFit="1" customWidth="1"/>
    <col min="14" max="14" width="9.6640625" bestFit="1" customWidth="1"/>
    <col min="16" max="16" width="13.77734375" bestFit="1" customWidth="1"/>
  </cols>
  <sheetData>
    <row r="1" spans="1:28" x14ac:dyDescent="0.3">
      <c r="A1" s="1" t="s">
        <v>0</v>
      </c>
      <c r="B1">
        <v>100000000</v>
      </c>
      <c r="E1" t="s">
        <v>37</v>
      </c>
      <c r="F1">
        <f>SUM(Z16:Z25) + SUM(AA16:AA25) + SUM(AB16:AB25)</f>
        <v>88805011.603840694</v>
      </c>
    </row>
    <row r="2" spans="1:28" x14ac:dyDescent="0.3">
      <c r="A2" s="1" t="s">
        <v>1</v>
      </c>
      <c r="B2">
        <v>7.5</v>
      </c>
      <c r="E2" t="s">
        <v>38</v>
      </c>
      <c r="F2" s="3">
        <f>RATE(10,-G16,F16,-H25)</f>
        <v>4.459520522380081E-2</v>
      </c>
    </row>
    <row r="3" spans="1:28" x14ac:dyDescent="0.3">
      <c r="A3" s="1" t="s">
        <v>2</v>
      </c>
      <c r="B3">
        <v>0.75</v>
      </c>
      <c r="E3" t="s">
        <v>39</v>
      </c>
      <c r="F3" s="3">
        <f>RATE(10,-K16,J16,-L25)</f>
        <v>-4.9155207495790533E-2</v>
      </c>
    </row>
    <row r="4" spans="1:28" x14ac:dyDescent="0.3">
      <c r="A4" s="1" t="s">
        <v>3</v>
      </c>
      <c r="B4">
        <f>1-$B$3</f>
        <v>0.25</v>
      </c>
    </row>
    <row r="5" spans="1:28" x14ac:dyDescent="0.3">
      <c r="A5" t="s">
        <v>4</v>
      </c>
      <c r="B5">
        <f>$B$1*$B$3</f>
        <v>75000000</v>
      </c>
    </row>
    <row r="6" spans="1:28" x14ac:dyDescent="0.3">
      <c r="A6" s="1" t="s">
        <v>5</v>
      </c>
      <c r="B6">
        <v>5</v>
      </c>
    </row>
    <row r="7" spans="1:28" x14ac:dyDescent="0.3">
      <c r="A7" t="s">
        <v>6</v>
      </c>
      <c r="B7">
        <f>$B$1*$B$4</f>
        <v>25000000</v>
      </c>
    </row>
    <row r="8" spans="1:28" x14ac:dyDescent="0.3">
      <c r="A8" s="1" t="s">
        <v>7</v>
      </c>
      <c r="B8">
        <v>7.5</v>
      </c>
    </row>
    <row r="10" spans="1:28" x14ac:dyDescent="0.3">
      <c r="A10" s="1" t="s">
        <v>9</v>
      </c>
      <c r="B10">
        <v>3.5</v>
      </c>
    </row>
    <row r="15" spans="1:28" s="2" customFormat="1" ht="57.6" customHeight="1" x14ac:dyDescent="0.3">
      <c r="A15" s="2" t="s">
        <v>8</v>
      </c>
      <c r="B15" s="2" t="s">
        <v>10</v>
      </c>
      <c r="C15" s="2" t="s">
        <v>11</v>
      </c>
      <c r="D15" s="2" t="s">
        <v>12</v>
      </c>
      <c r="E15" s="2" t="s">
        <v>13</v>
      </c>
      <c r="F15" s="2" t="s">
        <v>14</v>
      </c>
      <c r="G15" s="2" t="s">
        <v>15</v>
      </c>
      <c r="H15" s="2" t="s">
        <v>16</v>
      </c>
      <c r="I15" s="2" t="s">
        <v>17</v>
      </c>
      <c r="J15" s="2" t="s">
        <v>18</v>
      </c>
      <c r="K15" s="2" t="s">
        <v>19</v>
      </c>
      <c r="L15" s="2" t="s">
        <v>20</v>
      </c>
      <c r="M15" s="2" t="s">
        <v>21</v>
      </c>
      <c r="N15" s="2" t="s">
        <v>22</v>
      </c>
      <c r="O15" s="2" t="s">
        <v>23</v>
      </c>
      <c r="P15" s="2" t="s">
        <v>24</v>
      </c>
      <c r="Q15" s="2" t="s">
        <v>25</v>
      </c>
      <c r="S15" s="2" t="s">
        <v>29</v>
      </c>
      <c r="T15" s="2" t="s">
        <v>30</v>
      </c>
      <c r="V15" s="2" t="s">
        <v>31</v>
      </c>
      <c r="W15" s="2" t="s">
        <v>32</v>
      </c>
      <c r="X15" s="2" t="s">
        <v>33</v>
      </c>
      <c r="Z15" s="2" t="s">
        <v>34</v>
      </c>
      <c r="AA15" s="2" t="s">
        <v>35</v>
      </c>
      <c r="AB15" s="2" t="s">
        <v>36</v>
      </c>
    </row>
    <row r="16" spans="1:28" x14ac:dyDescent="0.3">
      <c r="A16">
        <v>1</v>
      </c>
      <c r="B16">
        <f>$B$1</f>
        <v>100000000</v>
      </c>
      <c r="C16">
        <f>B16*(1-($B$10/100))</f>
        <v>96500000</v>
      </c>
      <c r="D16">
        <v>0</v>
      </c>
      <c r="E16">
        <f>C16*($B$2/100)</f>
        <v>7237500</v>
      </c>
      <c r="F16">
        <f>$B$5</f>
        <v>75000000</v>
      </c>
      <c r="G16">
        <f>MIN(F16*($B$6/100),E16)</f>
        <v>3750000</v>
      </c>
      <c r="H16">
        <v>0</v>
      </c>
      <c r="I16">
        <f>F16-H16</f>
        <v>75000000</v>
      </c>
      <c r="J16">
        <f>$B$7</f>
        <v>25000000</v>
      </c>
      <c r="K16">
        <f>MIN(J16*($B$8/100),E16-G16)</f>
        <v>1875000</v>
      </c>
      <c r="L16">
        <v>0</v>
      </c>
      <c r="M16">
        <f>J16-L16</f>
        <v>25000000</v>
      </c>
      <c r="N16">
        <f>E16-G16-K16</f>
        <v>1612500</v>
      </c>
      <c r="O16">
        <f>D16-H16-L16</f>
        <v>0</v>
      </c>
      <c r="P16">
        <f>E16-G16-K16</f>
        <v>1612500</v>
      </c>
      <c r="Q16">
        <f>O16+P16</f>
        <v>1612500</v>
      </c>
      <c r="S16">
        <f>I16/C16</f>
        <v>0.77720207253886009</v>
      </c>
      <c r="T16">
        <f>M16/C16</f>
        <v>0.25906735751295334</v>
      </c>
      <c r="V16">
        <f>1/(1+0.05)</f>
        <v>0.95238095238095233</v>
      </c>
      <c r="W16">
        <f>1/(1+0.075)</f>
        <v>0.93023255813953487</v>
      </c>
      <c r="X16">
        <f>1/(1+0.15)</f>
        <v>0.86956521739130443</v>
      </c>
      <c r="Z16">
        <f>(G16-I16+F16)*V16</f>
        <v>3571428.5714285714</v>
      </c>
      <c r="AA16">
        <f>(K16-M16+J16)*W16</f>
        <v>1744186.046511628</v>
      </c>
      <c r="AB16">
        <f>(Q16)*X16</f>
        <v>1402173.9130434785</v>
      </c>
    </row>
    <row r="17" spans="1:28" x14ac:dyDescent="0.3">
      <c r="A17">
        <v>2</v>
      </c>
      <c r="B17">
        <f>C16</f>
        <v>96500000</v>
      </c>
      <c r="C17">
        <f>B17*(1-($B$10/100))</f>
        <v>93122500</v>
      </c>
      <c r="D17">
        <v>0</v>
      </c>
      <c r="E17">
        <f>C17*($B$2/100)</f>
        <v>6984187.5</v>
      </c>
      <c r="F17">
        <f>I16</f>
        <v>75000000</v>
      </c>
      <c r="G17">
        <f t="shared" ref="G17:G25" si="0">MIN(F17*($B$6/100),E17)</f>
        <v>3750000</v>
      </c>
      <c r="H17">
        <v>0</v>
      </c>
      <c r="I17">
        <f t="shared" ref="I17:I25" si="1">F17-H17</f>
        <v>75000000</v>
      </c>
      <c r="J17">
        <f>M16</f>
        <v>25000000</v>
      </c>
      <c r="K17">
        <f t="shared" ref="K17:K25" si="2">MIN(J17*($B$8/100),E17-G17)</f>
        <v>1875000</v>
      </c>
      <c r="L17">
        <v>0</v>
      </c>
      <c r="M17">
        <f t="shared" ref="M17:M25" si="3">J17-L17</f>
        <v>25000000</v>
      </c>
      <c r="N17">
        <f>E17-G17-K17</f>
        <v>1359187.5</v>
      </c>
      <c r="O17">
        <f t="shared" ref="O17:O25" si="4">D17-H17-L17</f>
        <v>0</v>
      </c>
      <c r="P17">
        <f t="shared" ref="P17:P25" si="5">E17-G17-K17</f>
        <v>1359187.5</v>
      </c>
      <c r="Q17">
        <f t="shared" ref="Q17:Q25" si="6">O17+P17</f>
        <v>1359187.5</v>
      </c>
      <c r="S17">
        <f t="shared" ref="S17:S25" si="7">I17/C17</f>
        <v>0.80539074874493277</v>
      </c>
      <c r="T17">
        <f t="shared" ref="T17:T25" si="8">M17/C17</f>
        <v>0.26846358291497757</v>
      </c>
      <c r="V17">
        <f>V16/(1+0.05)</f>
        <v>0.90702947845804982</v>
      </c>
      <c r="W17">
        <f>W16/(1+0.075)</f>
        <v>0.86533261222282321</v>
      </c>
      <c r="X17">
        <f>X16/(1+0.15)</f>
        <v>0.7561436672967865</v>
      </c>
      <c r="Z17">
        <f t="shared" ref="Z17:Z25" si="9">(G17-I17+F17)*V17</f>
        <v>3401360.5442176866</v>
      </c>
      <c r="AA17">
        <f t="shared" ref="AA17:AA25" si="10">(K17-M17+J17)*W17</f>
        <v>1622498.6479177936</v>
      </c>
      <c r="AB17">
        <f t="shared" ref="AB17:AB25" si="11">(Q17)*X17</f>
        <v>1027741.020793951</v>
      </c>
    </row>
    <row r="18" spans="1:28" x14ac:dyDescent="0.3">
      <c r="A18">
        <v>3</v>
      </c>
      <c r="B18">
        <f>C17</f>
        <v>93122500</v>
      </c>
      <c r="C18">
        <f>B18*(1-($B$10/100))</f>
        <v>89863212.5</v>
      </c>
      <c r="D18">
        <v>0</v>
      </c>
      <c r="E18">
        <f>C18*($B$2/100)</f>
        <v>6739740.9375</v>
      </c>
      <c r="F18">
        <f>I17</f>
        <v>75000000</v>
      </c>
      <c r="G18">
        <f t="shared" si="0"/>
        <v>3750000</v>
      </c>
      <c r="H18">
        <v>0</v>
      </c>
      <c r="I18">
        <f t="shared" si="1"/>
        <v>75000000</v>
      </c>
      <c r="J18">
        <f t="shared" ref="J18:J25" si="12">M17</f>
        <v>25000000</v>
      </c>
      <c r="K18">
        <f t="shared" si="2"/>
        <v>1875000</v>
      </c>
      <c r="L18">
        <v>0</v>
      </c>
      <c r="M18">
        <f t="shared" si="3"/>
        <v>25000000</v>
      </c>
      <c r="N18">
        <f t="shared" ref="N18:N25" si="13">E18-G18-K18</f>
        <v>1114740.9375</v>
      </c>
      <c r="O18">
        <f t="shared" si="4"/>
        <v>0</v>
      </c>
      <c r="P18">
        <f t="shared" si="5"/>
        <v>1114740.9375</v>
      </c>
      <c r="Q18">
        <f t="shared" si="6"/>
        <v>1114740.9375</v>
      </c>
      <c r="S18">
        <f t="shared" si="7"/>
        <v>0.83460181217091478</v>
      </c>
      <c r="T18">
        <f t="shared" si="8"/>
        <v>0.27820060405697161</v>
      </c>
      <c r="V18">
        <f t="shared" ref="V18:V25" si="14">V17/(1+0.05)</f>
        <v>0.86383759853147601</v>
      </c>
      <c r="W18">
        <f t="shared" ref="W18:W25" si="15">W17/(1+0.075)</f>
        <v>0.80496056950960304</v>
      </c>
      <c r="X18">
        <f t="shared" ref="X18:X25" si="16">X17/(1+0.15)</f>
        <v>0.65751623243198831</v>
      </c>
      <c r="Z18">
        <f t="shared" si="9"/>
        <v>3239390.9944930351</v>
      </c>
      <c r="AA18">
        <f t="shared" si="10"/>
        <v>1509301.0678305058</v>
      </c>
      <c r="AB18">
        <f t="shared" si="11"/>
        <v>732960.26136270259</v>
      </c>
    </row>
    <row r="19" spans="1:28" x14ac:dyDescent="0.3">
      <c r="A19">
        <v>4</v>
      </c>
      <c r="B19">
        <f>C18</f>
        <v>89863212.5</v>
      </c>
      <c r="C19">
        <f>B19*(1-($B$10/100))</f>
        <v>86718000.0625</v>
      </c>
      <c r="D19">
        <v>0</v>
      </c>
      <c r="E19">
        <f>C19*($B$2/100)</f>
        <v>6503850.0046875002</v>
      </c>
      <c r="F19">
        <f t="shared" ref="F19:F25" si="17">I18</f>
        <v>75000000</v>
      </c>
      <c r="G19">
        <f t="shared" si="0"/>
        <v>3750000</v>
      </c>
      <c r="H19">
        <v>0</v>
      </c>
      <c r="I19">
        <f t="shared" si="1"/>
        <v>75000000</v>
      </c>
      <c r="J19">
        <f t="shared" si="12"/>
        <v>25000000</v>
      </c>
      <c r="K19">
        <f t="shared" si="2"/>
        <v>1875000</v>
      </c>
      <c r="L19">
        <v>0</v>
      </c>
      <c r="M19">
        <f t="shared" si="3"/>
        <v>25000000</v>
      </c>
      <c r="N19">
        <f t="shared" si="13"/>
        <v>878850.00468750019</v>
      </c>
      <c r="O19">
        <f t="shared" si="4"/>
        <v>0</v>
      </c>
      <c r="P19">
        <f t="shared" si="5"/>
        <v>878850.00468750019</v>
      </c>
      <c r="Q19">
        <f t="shared" si="6"/>
        <v>878850.00468750019</v>
      </c>
      <c r="S19">
        <f t="shared" si="7"/>
        <v>0.86487234421856451</v>
      </c>
      <c r="T19">
        <f t="shared" si="8"/>
        <v>0.28829078140618819</v>
      </c>
      <c r="V19">
        <f t="shared" si="14"/>
        <v>0.82270247479188185</v>
      </c>
      <c r="W19">
        <f t="shared" si="15"/>
        <v>0.7488005297763749</v>
      </c>
      <c r="X19">
        <f t="shared" si="16"/>
        <v>0.57175324559303331</v>
      </c>
      <c r="Z19">
        <f t="shared" si="9"/>
        <v>3085134.2804695568</v>
      </c>
      <c r="AA19">
        <f t="shared" si="10"/>
        <v>1404000.9933307029</v>
      </c>
      <c r="AB19">
        <f t="shared" si="11"/>
        <v>502485.34256953077</v>
      </c>
    </row>
    <row r="20" spans="1:28" x14ac:dyDescent="0.3">
      <c r="A20">
        <v>5</v>
      </c>
      <c r="B20">
        <f>C19</f>
        <v>86718000.0625</v>
      </c>
      <c r="C20">
        <f>B20*(1-($B$10/100))</f>
        <v>83682870.060312495</v>
      </c>
      <c r="D20">
        <v>0</v>
      </c>
      <c r="E20">
        <f>C20*($B$2/100)</f>
        <v>6276215.2545234365</v>
      </c>
      <c r="F20">
        <f t="shared" si="17"/>
        <v>75000000</v>
      </c>
      <c r="G20">
        <f t="shared" si="0"/>
        <v>3750000</v>
      </c>
      <c r="H20">
        <v>0</v>
      </c>
      <c r="I20">
        <f t="shared" si="1"/>
        <v>75000000</v>
      </c>
      <c r="J20">
        <f t="shared" si="12"/>
        <v>25000000</v>
      </c>
      <c r="K20">
        <f t="shared" si="2"/>
        <v>1875000</v>
      </c>
      <c r="L20">
        <v>0</v>
      </c>
      <c r="M20">
        <f t="shared" si="3"/>
        <v>25000000</v>
      </c>
      <c r="N20">
        <f t="shared" si="13"/>
        <v>651215.25452343654</v>
      </c>
      <c r="O20">
        <f t="shared" si="4"/>
        <v>0</v>
      </c>
      <c r="P20">
        <f t="shared" si="5"/>
        <v>651215.25452343654</v>
      </c>
      <c r="Q20">
        <f t="shared" si="6"/>
        <v>651215.25452343654</v>
      </c>
      <c r="S20">
        <f t="shared" si="7"/>
        <v>0.89624077121094781</v>
      </c>
      <c r="T20">
        <f t="shared" si="8"/>
        <v>0.29874692373698258</v>
      </c>
      <c r="V20">
        <f t="shared" si="14"/>
        <v>0.78352616646845885</v>
      </c>
      <c r="W20">
        <f t="shared" si="15"/>
        <v>0.69655863235011617</v>
      </c>
      <c r="X20">
        <f t="shared" si="16"/>
        <v>0.49717673529828987</v>
      </c>
      <c r="Z20">
        <f t="shared" si="9"/>
        <v>2938223.1242567208</v>
      </c>
      <c r="AA20">
        <f t="shared" si="10"/>
        <v>1306047.4356564679</v>
      </c>
      <c r="AB20">
        <f t="shared" si="11"/>
        <v>323769.07422040706</v>
      </c>
    </row>
    <row r="21" spans="1:28" x14ac:dyDescent="0.3">
      <c r="A21">
        <v>6</v>
      </c>
      <c r="B21">
        <f t="shared" ref="B21:B25" si="18">C20</f>
        <v>83682870.060312495</v>
      </c>
      <c r="C21">
        <f t="shared" ref="C21:C25" si="19">B21*(1-($B$10/100))</f>
        <v>80753969.608201548</v>
      </c>
      <c r="D21">
        <v>0</v>
      </c>
      <c r="E21">
        <f t="shared" ref="E21:E25" si="20">C21*($B$2/100)</f>
        <v>6056547.7206151159</v>
      </c>
      <c r="F21">
        <f t="shared" si="17"/>
        <v>75000000</v>
      </c>
      <c r="G21">
        <f t="shared" si="0"/>
        <v>3750000</v>
      </c>
      <c r="H21">
        <v>0</v>
      </c>
      <c r="I21">
        <f t="shared" si="1"/>
        <v>75000000</v>
      </c>
      <c r="J21">
        <f t="shared" si="12"/>
        <v>25000000</v>
      </c>
      <c r="K21">
        <f t="shared" si="2"/>
        <v>1875000</v>
      </c>
      <c r="L21">
        <v>0</v>
      </c>
      <c r="M21">
        <f t="shared" si="3"/>
        <v>25000000</v>
      </c>
      <c r="N21">
        <f t="shared" si="13"/>
        <v>431547.72061511595</v>
      </c>
      <c r="O21">
        <f t="shared" si="4"/>
        <v>0</v>
      </c>
      <c r="P21">
        <f t="shared" si="5"/>
        <v>431547.72061511595</v>
      </c>
      <c r="Q21">
        <f t="shared" si="6"/>
        <v>431547.72061511595</v>
      </c>
      <c r="S21">
        <f t="shared" si="7"/>
        <v>0.92874691317196667</v>
      </c>
      <c r="T21">
        <f t="shared" si="8"/>
        <v>0.30958230439065554</v>
      </c>
      <c r="V21">
        <f t="shared" si="14"/>
        <v>0.74621539663662739</v>
      </c>
      <c r="W21">
        <f t="shared" si="15"/>
        <v>0.64796151846522432</v>
      </c>
      <c r="X21">
        <f t="shared" si="16"/>
        <v>0.43232759591155645</v>
      </c>
      <c r="Z21">
        <f t="shared" si="9"/>
        <v>2798307.7373873526</v>
      </c>
      <c r="AA21">
        <f t="shared" si="10"/>
        <v>1214927.8471222955</v>
      </c>
      <c r="AB21">
        <f t="shared" si="11"/>
        <v>186569.9885746451</v>
      </c>
    </row>
    <row r="22" spans="1:28" x14ac:dyDescent="0.3">
      <c r="A22">
        <v>7</v>
      </c>
      <c r="B22">
        <f t="shared" si="18"/>
        <v>80753969.608201548</v>
      </c>
      <c r="C22">
        <f t="shared" si="19"/>
        <v>77927580.671914488</v>
      </c>
      <c r="D22">
        <v>0</v>
      </c>
      <c r="E22">
        <f t="shared" si="20"/>
        <v>5844568.550393586</v>
      </c>
      <c r="F22">
        <f t="shared" si="17"/>
        <v>75000000</v>
      </c>
      <c r="G22">
        <f t="shared" si="0"/>
        <v>3750000</v>
      </c>
      <c r="H22">
        <v>0</v>
      </c>
      <c r="I22">
        <f t="shared" si="1"/>
        <v>75000000</v>
      </c>
      <c r="J22">
        <f t="shared" si="12"/>
        <v>25000000</v>
      </c>
      <c r="K22">
        <f t="shared" si="2"/>
        <v>1875000</v>
      </c>
      <c r="L22">
        <v>0</v>
      </c>
      <c r="M22">
        <f t="shared" si="3"/>
        <v>25000000</v>
      </c>
      <c r="N22">
        <f t="shared" si="13"/>
        <v>219568.55039358605</v>
      </c>
      <c r="O22">
        <f t="shared" si="4"/>
        <v>0</v>
      </c>
      <c r="P22">
        <f t="shared" si="5"/>
        <v>219568.55039358605</v>
      </c>
      <c r="Q22">
        <f t="shared" si="6"/>
        <v>219568.55039358605</v>
      </c>
      <c r="S22">
        <f t="shared" si="7"/>
        <v>0.96243203437509506</v>
      </c>
      <c r="T22">
        <f t="shared" si="8"/>
        <v>0.32081067812503172</v>
      </c>
      <c r="V22">
        <f t="shared" si="14"/>
        <v>0.71068133013012125</v>
      </c>
      <c r="W22">
        <f t="shared" si="15"/>
        <v>0.60275490089788308</v>
      </c>
      <c r="X22">
        <f t="shared" si="16"/>
        <v>0.37593703992309258</v>
      </c>
      <c r="Z22">
        <f t="shared" si="9"/>
        <v>2665054.9879879546</v>
      </c>
      <c r="AA22">
        <f t="shared" si="10"/>
        <v>1130165.4391835309</v>
      </c>
      <c r="AB22">
        <f t="shared" si="11"/>
        <v>82543.950895169124</v>
      </c>
    </row>
    <row r="23" spans="1:28" x14ac:dyDescent="0.3">
      <c r="A23">
        <v>8</v>
      </c>
      <c r="B23">
        <f t="shared" si="18"/>
        <v>77927580.671914488</v>
      </c>
      <c r="C23">
        <f t="shared" si="19"/>
        <v>75200115.348397478</v>
      </c>
      <c r="D23">
        <v>0</v>
      </c>
      <c r="E23">
        <f t="shared" si="20"/>
        <v>5640008.6511298111</v>
      </c>
      <c r="F23">
        <f t="shared" si="17"/>
        <v>75000000</v>
      </c>
      <c r="G23">
        <f t="shared" si="0"/>
        <v>3750000</v>
      </c>
      <c r="H23">
        <v>0</v>
      </c>
      <c r="I23">
        <f t="shared" si="1"/>
        <v>75000000</v>
      </c>
      <c r="J23">
        <f t="shared" si="12"/>
        <v>25000000</v>
      </c>
      <c r="K23">
        <f t="shared" si="2"/>
        <v>1875000</v>
      </c>
      <c r="L23">
        <v>0</v>
      </c>
      <c r="M23">
        <f t="shared" si="3"/>
        <v>25000000</v>
      </c>
      <c r="N23">
        <f t="shared" si="13"/>
        <v>15008.651129811071</v>
      </c>
      <c r="O23">
        <f t="shared" si="4"/>
        <v>0</v>
      </c>
      <c r="P23">
        <f t="shared" si="5"/>
        <v>15008.651129811071</v>
      </c>
      <c r="Q23">
        <f t="shared" si="6"/>
        <v>15008.651129811071</v>
      </c>
      <c r="S23">
        <f t="shared" si="7"/>
        <v>0.99733889572548717</v>
      </c>
      <c r="T23">
        <f t="shared" si="8"/>
        <v>0.33244629857516239</v>
      </c>
      <c r="V23">
        <f t="shared" si="14"/>
        <v>0.67683936202868689</v>
      </c>
      <c r="W23">
        <f t="shared" si="15"/>
        <v>0.56070223339337966</v>
      </c>
      <c r="X23">
        <f t="shared" si="16"/>
        <v>0.32690177384616748</v>
      </c>
      <c r="Z23">
        <f t="shared" si="9"/>
        <v>2538147.6076075756</v>
      </c>
      <c r="AA23">
        <f t="shared" si="10"/>
        <v>1051316.6876125869</v>
      </c>
      <c r="AB23">
        <f t="shared" si="11"/>
        <v>4906.3546773735243</v>
      </c>
    </row>
    <row r="24" spans="1:28" x14ac:dyDescent="0.3">
      <c r="A24">
        <v>9</v>
      </c>
      <c r="B24">
        <f t="shared" si="18"/>
        <v>75200115.348397478</v>
      </c>
      <c r="C24">
        <f t="shared" si="19"/>
        <v>72568111.311203569</v>
      </c>
      <c r="D24">
        <v>0</v>
      </c>
      <c r="E24">
        <f t="shared" si="20"/>
        <v>5442608.3483402673</v>
      </c>
      <c r="F24">
        <f t="shared" si="17"/>
        <v>75000000</v>
      </c>
      <c r="G24">
        <f t="shared" si="0"/>
        <v>3750000</v>
      </c>
      <c r="H24">
        <v>0</v>
      </c>
      <c r="I24">
        <f t="shared" si="1"/>
        <v>75000000</v>
      </c>
      <c r="J24">
        <f t="shared" si="12"/>
        <v>25000000</v>
      </c>
      <c r="K24">
        <f t="shared" si="2"/>
        <v>1692608.3483402673</v>
      </c>
      <c r="L24">
        <v>0</v>
      </c>
      <c r="M24">
        <f t="shared" si="3"/>
        <v>25000000</v>
      </c>
      <c r="N24">
        <f t="shared" si="13"/>
        <v>0</v>
      </c>
      <c r="O24">
        <f t="shared" si="4"/>
        <v>0</v>
      </c>
      <c r="P24">
        <f t="shared" si="5"/>
        <v>0</v>
      </c>
      <c r="Q24">
        <f t="shared" si="6"/>
        <v>0</v>
      </c>
      <c r="S24">
        <f t="shared" si="7"/>
        <v>1.0335118090419555</v>
      </c>
      <c r="T24">
        <f t="shared" si="8"/>
        <v>0.34450393634731852</v>
      </c>
      <c r="V24">
        <f t="shared" si="14"/>
        <v>0.64460891621779703</v>
      </c>
      <c r="W24">
        <f t="shared" si="15"/>
        <v>0.52158347292407414</v>
      </c>
      <c r="X24">
        <f t="shared" si="16"/>
        <v>0.28426241204014563</v>
      </c>
      <c r="Z24">
        <f t="shared" si="9"/>
        <v>2417283.4358167388</v>
      </c>
      <c r="AA24">
        <f t="shared" si="10"/>
        <v>882836.54062759667</v>
      </c>
      <c r="AB24">
        <f t="shared" si="11"/>
        <v>0</v>
      </c>
    </row>
    <row r="25" spans="1:28" x14ac:dyDescent="0.3">
      <c r="A25">
        <v>10</v>
      </c>
      <c r="B25">
        <f t="shared" si="18"/>
        <v>72568111.311203569</v>
      </c>
      <c r="C25">
        <f t="shared" si="19"/>
        <v>70028227.415311441</v>
      </c>
      <c r="D25">
        <f>C25</f>
        <v>70028227.415311441</v>
      </c>
      <c r="E25">
        <f t="shared" si="20"/>
        <v>5252117.0561483577</v>
      </c>
      <c r="F25">
        <f t="shared" si="17"/>
        <v>75000000</v>
      </c>
      <c r="G25">
        <f t="shared" si="0"/>
        <v>3750000</v>
      </c>
      <c r="H25">
        <f>MIN(F25,D25)</f>
        <v>70028227.415311441</v>
      </c>
      <c r="I25">
        <f t="shared" si="1"/>
        <v>4971772.5846885592</v>
      </c>
      <c r="J25">
        <f t="shared" si="12"/>
        <v>25000000</v>
      </c>
      <c r="K25">
        <f t="shared" si="2"/>
        <v>1502117.0561483577</v>
      </c>
      <c r="L25">
        <f>D25-H25</f>
        <v>0</v>
      </c>
      <c r="M25">
        <f t="shared" si="3"/>
        <v>25000000</v>
      </c>
      <c r="N25">
        <f t="shared" si="13"/>
        <v>0</v>
      </c>
      <c r="O25">
        <f t="shared" si="4"/>
        <v>0</v>
      </c>
      <c r="P25">
        <f t="shared" si="5"/>
        <v>0</v>
      </c>
      <c r="Q25">
        <f t="shared" si="6"/>
        <v>0</v>
      </c>
      <c r="S25">
        <f t="shared" si="7"/>
        <v>7.0996693307726039E-2</v>
      </c>
      <c r="T25">
        <f t="shared" si="8"/>
        <v>0.35699889776924204</v>
      </c>
      <c r="V25">
        <f t="shared" si="14"/>
        <v>0.6139132535407591</v>
      </c>
      <c r="W25">
        <f t="shared" si="15"/>
        <v>0.48519392830146435</v>
      </c>
      <c r="X25">
        <f t="shared" si="16"/>
        <v>0.24718470612186577</v>
      </c>
      <c r="Z25">
        <f t="shared" si="9"/>
        <v>45293431.633003876</v>
      </c>
      <c r="AA25">
        <f t="shared" si="10"/>
        <v>728818.07524125301</v>
      </c>
      <c r="AB25">
        <f t="shared" si="11"/>
        <v>0</v>
      </c>
    </row>
    <row r="27" spans="1:28" x14ac:dyDescent="0.3">
      <c r="P27" t="s">
        <v>26</v>
      </c>
      <c r="Q27">
        <f>SUM(Q16:Q25)</f>
        <v>6282618.6188494498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zoomScaleNormal="100" workbookViewId="0">
      <selection activeCell="G2" sqref="G2"/>
    </sheetView>
  </sheetViews>
  <sheetFormatPr defaultRowHeight="14.4" x14ac:dyDescent="0.3"/>
  <cols>
    <col min="1" max="1" width="22" bestFit="1" customWidth="1"/>
    <col min="2" max="4" width="10" bestFit="1" customWidth="1"/>
    <col min="6" max="6" width="12" bestFit="1" customWidth="1"/>
    <col min="14" max="14" width="9.6640625" bestFit="1" customWidth="1"/>
    <col min="16" max="16" width="13.77734375" bestFit="1" customWidth="1"/>
  </cols>
  <sheetData>
    <row r="1" spans="1:28" x14ac:dyDescent="0.3">
      <c r="A1" s="1" t="s">
        <v>0</v>
      </c>
      <c r="B1">
        <v>100000000</v>
      </c>
      <c r="E1" t="s">
        <v>37</v>
      </c>
      <c r="F1">
        <f>SUM(Z16:Z25) + SUM(AA16:AA25) + SUM(AB16:AB25)</f>
        <v>100652781.91025381</v>
      </c>
    </row>
    <row r="2" spans="1:28" x14ac:dyDescent="0.3">
      <c r="A2" s="1" t="s">
        <v>1</v>
      </c>
      <c r="B2">
        <v>7.5</v>
      </c>
      <c r="E2" t="s">
        <v>38</v>
      </c>
      <c r="F2" s="3">
        <v>0.05</v>
      </c>
    </row>
    <row r="3" spans="1:28" x14ac:dyDescent="0.3">
      <c r="A3" s="1" t="s">
        <v>2</v>
      </c>
      <c r="B3">
        <v>0.75</v>
      </c>
      <c r="E3" t="s">
        <v>39</v>
      </c>
      <c r="F3" s="3">
        <f>RATE(10,-K16,J16,-L25)</f>
        <v>7.4999999999999997E-2</v>
      </c>
    </row>
    <row r="4" spans="1:28" x14ac:dyDescent="0.3">
      <c r="A4" s="1" t="s">
        <v>3</v>
      </c>
      <c r="B4">
        <f>1-$B$3</f>
        <v>0.25</v>
      </c>
    </row>
    <row r="5" spans="1:28" x14ac:dyDescent="0.3">
      <c r="A5" t="s">
        <v>4</v>
      </c>
      <c r="B5">
        <f>$B$1*$B$3</f>
        <v>75000000</v>
      </c>
    </row>
    <row r="6" spans="1:28" x14ac:dyDescent="0.3">
      <c r="A6" s="1" t="s">
        <v>5</v>
      </c>
      <c r="B6">
        <v>5</v>
      </c>
    </row>
    <row r="7" spans="1:28" x14ac:dyDescent="0.3">
      <c r="A7" t="s">
        <v>6</v>
      </c>
      <c r="B7">
        <f>$B$1*$B$4</f>
        <v>25000000</v>
      </c>
    </row>
    <row r="8" spans="1:28" x14ac:dyDescent="0.3">
      <c r="A8" s="1" t="s">
        <v>7</v>
      </c>
      <c r="B8">
        <v>7.5</v>
      </c>
    </row>
    <row r="10" spans="1:28" x14ac:dyDescent="0.3">
      <c r="A10" s="1" t="s">
        <v>9</v>
      </c>
      <c r="B10">
        <v>1.5</v>
      </c>
    </row>
    <row r="15" spans="1:28" s="2" customFormat="1" ht="57.6" customHeight="1" x14ac:dyDescent="0.3">
      <c r="A15" s="2" t="s">
        <v>8</v>
      </c>
      <c r="B15" s="2" t="s">
        <v>10</v>
      </c>
      <c r="C15" s="2" t="s">
        <v>11</v>
      </c>
      <c r="D15" s="2" t="s">
        <v>12</v>
      </c>
      <c r="E15" s="2" t="s">
        <v>13</v>
      </c>
      <c r="F15" s="2" t="s">
        <v>14</v>
      </c>
      <c r="G15" s="2" t="s">
        <v>15</v>
      </c>
      <c r="H15" s="2" t="s">
        <v>16</v>
      </c>
      <c r="I15" s="2" t="s">
        <v>17</v>
      </c>
      <c r="J15" s="2" t="s">
        <v>18</v>
      </c>
      <c r="K15" s="2" t="s">
        <v>19</v>
      </c>
      <c r="L15" s="2" t="s">
        <v>20</v>
      </c>
      <c r="M15" s="2" t="s">
        <v>21</v>
      </c>
      <c r="N15" s="2" t="s">
        <v>22</v>
      </c>
      <c r="O15" s="2" t="s">
        <v>23</v>
      </c>
      <c r="P15" s="2" t="s">
        <v>24</v>
      </c>
      <c r="Q15" s="2" t="s">
        <v>25</v>
      </c>
      <c r="S15" s="2" t="s">
        <v>29</v>
      </c>
      <c r="T15" s="2" t="s">
        <v>30</v>
      </c>
      <c r="V15" s="2" t="s">
        <v>31</v>
      </c>
      <c r="W15" s="2" t="s">
        <v>32</v>
      </c>
      <c r="X15" s="2" t="s">
        <v>33</v>
      </c>
      <c r="Z15" s="2" t="s">
        <v>34</v>
      </c>
      <c r="AA15" s="2" t="s">
        <v>35</v>
      </c>
      <c r="AB15" s="2" t="s">
        <v>36</v>
      </c>
    </row>
    <row r="16" spans="1:28" x14ac:dyDescent="0.3">
      <c r="A16">
        <v>1</v>
      </c>
      <c r="B16">
        <f>$B$1</f>
        <v>100000000</v>
      </c>
      <c r="C16">
        <f>B16*(1-($B$10/100))</f>
        <v>98500000</v>
      </c>
      <c r="D16">
        <v>0</v>
      </c>
      <c r="E16">
        <f>C16*($B$2/100)</f>
        <v>7387500</v>
      </c>
      <c r="F16">
        <f>$B$5</f>
        <v>75000000</v>
      </c>
      <c r="G16">
        <f>MIN(F16*($B$6/100),E16)</f>
        <v>3750000</v>
      </c>
      <c r="H16">
        <v>0</v>
      </c>
      <c r="I16">
        <f>MAX(F16-H16-N16,0)</f>
        <v>73237500</v>
      </c>
      <c r="J16">
        <f>$B$7</f>
        <v>25000000</v>
      </c>
      <c r="K16">
        <f>MIN(J16*($B$8/100),E16-G16)</f>
        <v>1875000</v>
      </c>
      <c r="L16">
        <v>0</v>
      </c>
      <c r="M16">
        <f>J16-L16</f>
        <v>25000000</v>
      </c>
      <c r="N16">
        <f>E16-G16-K16</f>
        <v>1762500</v>
      </c>
      <c r="O16">
        <f>D16-H16-L16</f>
        <v>0</v>
      </c>
      <c r="P16">
        <f>ROUND(N16-(F16-I16)+H16,0)</f>
        <v>0</v>
      </c>
      <c r="Q16">
        <f>O16+P16</f>
        <v>0</v>
      </c>
      <c r="S16">
        <f>I16/C16</f>
        <v>0.74352791878172586</v>
      </c>
      <c r="T16">
        <f>M16/C16</f>
        <v>0.25380710659898476</v>
      </c>
      <c r="V16">
        <f>1/(1+0.05)</f>
        <v>0.95238095238095233</v>
      </c>
      <c r="W16">
        <f>1/(1+0.075)</f>
        <v>0.93023255813953487</v>
      </c>
      <c r="X16">
        <f>1/(1+0.15)</f>
        <v>0.86956521739130443</v>
      </c>
      <c r="Z16">
        <f>(G16-I16+F16)*V16</f>
        <v>5250000</v>
      </c>
      <c r="AA16">
        <f>(K16-M16+J16)*W16</f>
        <v>1744186.046511628</v>
      </c>
      <c r="AB16">
        <f>(Q16)*X16</f>
        <v>0</v>
      </c>
    </row>
    <row r="17" spans="1:28" x14ac:dyDescent="0.3">
      <c r="A17">
        <v>2</v>
      </c>
      <c r="B17">
        <f>C16</f>
        <v>98500000</v>
      </c>
      <c r="C17">
        <f>B17*(1-($B$10/100))</f>
        <v>97022500</v>
      </c>
      <c r="D17">
        <v>0</v>
      </c>
      <c r="E17">
        <f>C17*($B$2/100)</f>
        <v>7276687.5</v>
      </c>
      <c r="F17">
        <f>I16</f>
        <v>73237500</v>
      </c>
      <c r="G17">
        <f t="shared" ref="G17:G25" si="0">MIN(F17*($B$6/100),E17)</f>
        <v>3661875</v>
      </c>
      <c r="H17">
        <v>0</v>
      </c>
      <c r="I17">
        <f t="shared" ref="I17:I25" si="1">MAX(F17-H17-N17,0)</f>
        <v>71497687.5</v>
      </c>
      <c r="J17">
        <f>M16</f>
        <v>25000000</v>
      </c>
      <c r="K17">
        <f t="shared" ref="K17:K25" si="2">MIN(J17*($B$8/100),E17-G17)</f>
        <v>1875000</v>
      </c>
      <c r="L17">
        <v>0</v>
      </c>
      <c r="M17">
        <f t="shared" ref="M17:M25" si="3">J17-L17</f>
        <v>25000000</v>
      </c>
      <c r="N17">
        <f>E17-G17-K17</f>
        <v>1739812.5</v>
      </c>
      <c r="O17">
        <f t="shared" ref="O17:O25" si="4">D17-H17-L17</f>
        <v>0</v>
      </c>
      <c r="P17">
        <f t="shared" ref="P17:P25" si="5">ROUND(N17-(F17-I17)+H17,0)</f>
        <v>0</v>
      </c>
      <c r="Q17">
        <f t="shared" ref="Q17:Q25" si="6">O17+P17</f>
        <v>0</v>
      </c>
      <c r="S17">
        <f t="shared" ref="S17:S25" si="7">I17/C17</f>
        <v>0.73691862712257461</v>
      </c>
      <c r="T17">
        <f t="shared" ref="T17:T25" si="8">M17/C17</f>
        <v>0.25767218944059367</v>
      </c>
      <c r="V17">
        <f>V16/(1+0.05)</f>
        <v>0.90702947845804982</v>
      </c>
      <c r="W17">
        <f>W16/(1+0.075)</f>
        <v>0.86533261222282321</v>
      </c>
      <c r="X17">
        <f>X16/(1+0.15)</f>
        <v>0.7561436672967865</v>
      </c>
      <c r="Z17">
        <f t="shared" ref="Z17:Z25" si="9">(G17-I17+F17)*V17</f>
        <v>4899489.7959183669</v>
      </c>
      <c r="AA17">
        <f t="shared" ref="AA17:AA25" si="10">(K17-M17+J17)*W17</f>
        <v>1622498.6479177936</v>
      </c>
      <c r="AB17">
        <f t="shared" ref="AB17:AB25" si="11">(Q17)*X17</f>
        <v>0</v>
      </c>
    </row>
    <row r="18" spans="1:28" x14ac:dyDescent="0.3">
      <c r="A18">
        <v>3</v>
      </c>
      <c r="B18">
        <f>C17</f>
        <v>97022500</v>
      </c>
      <c r="C18">
        <f>B18*(1-($B$10/100))</f>
        <v>95567162.5</v>
      </c>
      <c r="D18">
        <v>0</v>
      </c>
      <c r="E18">
        <f>C18*($B$2/100)</f>
        <v>7167537.1875</v>
      </c>
      <c r="F18">
        <f>I17</f>
        <v>71497687.5</v>
      </c>
      <c r="G18">
        <f t="shared" si="0"/>
        <v>3574884.375</v>
      </c>
      <c r="H18">
        <v>0</v>
      </c>
      <c r="I18">
        <f t="shared" si="1"/>
        <v>69780034.6875</v>
      </c>
      <c r="J18">
        <f t="shared" ref="J18:J25" si="12">M17</f>
        <v>25000000</v>
      </c>
      <c r="K18">
        <f t="shared" si="2"/>
        <v>1875000</v>
      </c>
      <c r="L18">
        <v>0</v>
      </c>
      <c r="M18">
        <f t="shared" si="3"/>
        <v>25000000</v>
      </c>
      <c r="N18">
        <f t="shared" ref="N18:N25" si="13">E18-G18-K18</f>
        <v>1717652.8125</v>
      </c>
      <c r="O18">
        <f t="shared" si="4"/>
        <v>0</v>
      </c>
      <c r="P18">
        <f t="shared" si="5"/>
        <v>0</v>
      </c>
      <c r="Q18">
        <f t="shared" si="6"/>
        <v>0</v>
      </c>
      <c r="S18">
        <f t="shared" si="7"/>
        <v>0.73016748496116535</v>
      </c>
      <c r="T18">
        <f t="shared" si="8"/>
        <v>0.26159613141177024</v>
      </c>
      <c r="V18">
        <f t="shared" ref="V18:V25" si="14">V17/(1+0.05)</f>
        <v>0.86383759853147601</v>
      </c>
      <c r="W18">
        <f t="shared" ref="W18:W25" si="15">W17/(1+0.075)</f>
        <v>0.80496056950960304</v>
      </c>
      <c r="X18">
        <f t="shared" ref="X18:X25" si="16">X17/(1+0.15)</f>
        <v>0.65751623243198831</v>
      </c>
      <c r="Z18">
        <f t="shared" si="9"/>
        <v>4571892.6141885323</v>
      </c>
      <c r="AA18">
        <f t="shared" si="10"/>
        <v>1509301.0678305058</v>
      </c>
      <c r="AB18">
        <f t="shared" si="11"/>
        <v>0</v>
      </c>
    </row>
    <row r="19" spans="1:28" x14ac:dyDescent="0.3">
      <c r="A19">
        <v>4</v>
      </c>
      <c r="B19">
        <f>C18</f>
        <v>95567162.5</v>
      </c>
      <c r="C19">
        <f>B19*(1-($B$10/100))</f>
        <v>94133655.0625</v>
      </c>
      <c r="D19">
        <v>0</v>
      </c>
      <c r="E19">
        <f>C19*($B$2/100)</f>
        <v>7060024.1296875002</v>
      </c>
      <c r="F19">
        <f t="shared" ref="F19:F25" si="17">I18</f>
        <v>69780034.6875</v>
      </c>
      <c r="G19">
        <f t="shared" si="0"/>
        <v>3489001.734375</v>
      </c>
      <c r="H19">
        <v>0</v>
      </c>
      <c r="I19">
        <f t="shared" si="1"/>
        <v>68084012.292187497</v>
      </c>
      <c r="J19">
        <f t="shared" si="12"/>
        <v>25000000</v>
      </c>
      <c r="K19">
        <f t="shared" si="2"/>
        <v>1875000</v>
      </c>
      <c r="L19">
        <v>0</v>
      </c>
      <c r="M19">
        <f t="shared" si="3"/>
        <v>25000000</v>
      </c>
      <c r="N19">
        <f t="shared" si="13"/>
        <v>1696022.3953125002</v>
      </c>
      <c r="O19">
        <f t="shared" si="4"/>
        <v>0</v>
      </c>
      <c r="P19">
        <f t="shared" si="5"/>
        <v>0</v>
      </c>
      <c r="Q19">
        <f t="shared" si="6"/>
        <v>0</v>
      </c>
      <c r="S19">
        <f t="shared" si="7"/>
        <v>0.72326961326406747</v>
      </c>
      <c r="T19">
        <f t="shared" si="8"/>
        <v>0.26557982884443676</v>
      </c>
      <c r="V19">
        <f t="shared" si="14"/>
        <v>0.82270247479188185</v>
      </c>
      <c r="W19">
        <f t="shared" si="15"/>
        <v>0.7488005297763749</v>
      </c>
      <c r="X19">
        <f t="shared" si="16"/>
        <v>0.57175324559303331</v>
      </c>
      <c r="Z19">
        <f t="shared" si="9"/>
        <v>4265732.1833495321</v>
      </c>
      <c r="AA19">
        <f t="shared" si="10"/>
        <v>1404000.9933307029</v>
      </c>
      <c r="AB19">
        <f t="shared" si="11"/>
        <v>0</v>
      </c>
    </row>
    <row r="20" spans="1:28" x14ac:dyDescent="0.3">
      <c r="A20">
        <v>5</v>
      </c>
      <c r="B20">
        <f>C19</f>
        <v>94133655.0625</v>
      </c>
      <c r="C20">
        <f>B20*(1-($B$10/100))</f>
        <v>92721650.236562505</v>
      </c>
      <c r="D20">
        <v>0</v>
      </c>
      <c r="E20">
        <f>C20*($B$2/100)</f>
        <v>6954123.7677421877</v>
      </c>
      <c r="F20">
        <f t="shared" si="17"/>
        <v>68084012.292187497</v>
      </c>
      <c r="G20">
        <f t="shared" si="0"/>
        <v>3404200.6146093751</v>
      </c>
      <c r="H20">
        <v>0</v>
      </c>
      <c r="I20">
        <f t="shared" si="1"/>
        <v>66409089.139054686</v>
      </c>
      <c r="J20">
        <f t="shared" si="12"/>
        <v>25000000</v>
      </c>
      <c r="K20">
        <f t="shared" si="2"/>
        <v>1875000</v>
      </c>
      <c r="L20">
        <v>0</v>
      </c>
      <c r="M20">
        <f t="shared" si="3"/>
        <v>25000000</v>
      </c>
      <c r="N20">
        <f t="shared" si="13"/>
        <v>1674923.1531328126</v>
      </c>
      <c r="O20">
        <f t="shared" si="4"/>
        <v>0</v>
      </c>
      <c r="P20">
        <f t="shared" si="5"/>
        <v>0</v>
      </c>
      <c r="Q20">
        <f t="shared" si="6"/>
        <v>0</v>
      </c>
      <c r="S20">
        <f t="shared" si="7"/>
        <v>0.71621987927980058</v>
      </c>
      <c r="T20">
        <f t="shared" si="8"/>
        <v>0.26962419172024038</v>
      </c>
      <c r="V20">
        <f t="shared" si="14"/>
        <v>0.78352616646845885</v>
      </c>
      <c r="W20">
        <f t="shared" si="15"/>
        <v>0.69655863235011617</v>
      </c>
      <c r="X20">
        <f t="shared" si="16"/>
        <v>0.49717673529828987</v>
      </c>
      <c r="Z20">
        <f t="shared" si="9"/>
        <v>3979626.3747578706</v>
      </c>
      <c r="AA20">
        <f t="shared" si="10"/>
        <v>1306047.4356564679</v>
      </c>
      <c r="AB20">
        <f t="shared" si="11"/>
        <v>0</v>
      </c>
    </row>
    <row r="21" spans="1:28" x14ac:dyDescent="0.3">
      <c r="A21">
        <v>6</v>
      </c>
      <c r="B21">
        <f t="shared" ref="B21:B25" si="18">C20</f>
        <v>92721650.236562505</v>
      </c>
      <c r="C21">
        <f t="shared" ref="C21:C25" si="19">B21*(1-($B$10/100))</f>
        <v>91330825.483014062</v>
      </c>
      <c r="D21">
        <v>0</v>
      </c>
      <c r="E21">
        <f t="shared" ref="E21:E25" si="20">C21*($B$2/100)</f>
        <v>6849811.9112260547</v>
      </c>
      <c r="F21">
        <f t="shared" si="17"/>
        <v>66409089.139054686</v>
      </c>
      <c r="G21">
        <f t="shared" si="0"/>
        <v>3320454.4569527344</v>
      </c>
      <c r="H21">
        <v>0</v>
      </c>
      <c r="I21">
        <f t="shared" si="1"/>
        <v>64754731.684781365</v>
      </c>
      <c r="J21">
        <f t="shared" si="12"/>
        <v>25000000</v>
      </c>
      <c r="K21">
        <f t="shared" si="2"/>
        <v>1875000</v>
      </c>
      <c r="L21">
        <v>0</v>
      </c>
      <c r="M21">
        <f t="shared" si="3"/>
        <v>25000000</v>
      </c>
      <c r="N21">
        <f t="shared" si="13"/>
        <v>1654357.4542733203</v>
      </c>
      <c r="O21">
        <f t="shared" si="4"/>
        <v>0</v>
      </c>
      <c r="P21">
        <f t="shared" si="5"/>
        <v>0</v>
      </c>
      <c r="Q21">
        <f t="shared" si="6"/>
        <v>0</v>
      </c>
      <c r="S21">
        <f t="shared" si="7"/>
        <v>0.70901288083533875</v>
      </c>
      <c r="T21">
        <f t="shared" si="8"/>
        <v>0.27373014387841665</v>
      </c>
      <c r="V21">
        <f t="shared" si="14"/>
        <v>0.74621539663662739</v>
      </c>
      <c r="W21">
        <f t="shared" si="15"/>
        <v>0.64796151846522432</v>
      </c>
      <c r="X21">
        <f t="shared" si="16"/>
        <v>0.43232759591155645</v>
      </c>
      <c r="Z21">
        <f t="shared" si="9"/>
        <v>3712281.24352817</v>
      </c>
      <c r="AA21">
        <f t="shared" si="10"/>
        <v>1214927.8471222955</v>
      </c>
      <c r="AB21">
        <f t="shared" si="11"/>
        <v>0</v>
      </c>
    </row>
    <row r="22" spans="1:28" x14ac:dyDescent="0.3">
      <c r="A22">
        <v>7</v>
      </c>
      <c r="B22">
        <f t="shared" si="18"/>
        <v>91330825.483014062</v>
      </c>
      <c r="C22">
        <f t="shared" si="19"/>
        <v>89960863.100768849</v>
      </c>
      <c r="D22">
        <v>0</v>
      </c>
      <c r="E22">
        <f t="shared" si="20"/>
        <v>6747064.7325576637</v>
      </c>
      <c r="F22">
        <f t="shared" si="17"/>
        <v>64754731.684781365</v>
      </c>
      <c r="G22">
        <f t="shared" si="0"/>
        <v>3237736.5842390684</v>
      </c>
      <c r="H22">
        <v>0</v>
      </c>
      <c r="I22">
        <f t="shared" si="1"/>
        <v>63120403.536462769</v>
      </c>
      <c r="J22">
        <f t="shared" si="12"/>
        <v>25000000</v>
      </c>
      <c r="K22">
        <f t="shared" si="2"/>
        <v>1875000</v>
      </c>
      <c r="L22">
        <v>0</v>
      </c>
      <c r="M22">
        <f t="shared" si="3"/>
        <v>25000000</v>
      </c>
      <c r="N22">
        <f t="shared" si="13"/>
        <v>1634328.1483185953</v>
      </c>
      <c r="O22">
        <f t="shared" si="4"/>
        <v>0</v>
      </c>
      <c r="P22">
        <f t="shared" si="5"/>
        <v>0</v>
      </c>
      <c r="Q22">
        <f t="shared" si="6"/>
        <v>0</v>
      </c>
      <c r="S22">
        <f t="shared" si="7"/>
        <v>0.70164292961216945</v>
      </c>
      <c r="T22">
        <f t="shared" si="8"/>
        <v>0.27789862322681891</v>
      </c>
      <c r="V22">
        <f t="shared" si="14"/>
        <v>0.71068133013012125</v>
      </c>
      <c r="W22">
        <f t="shared" si="15"/>
        <v>0.60275490089788308</v>
      </c>
      <c r="X22">
        <f t="shared" si="16"/>
        <v>0.37593703992309258</v>
      </c>
      <c r="Z22">
        <f t="shared" si="9"/>
        <v>3462485.4446141324</v>
      </c>
      <c r="AA22">
        <f t="shared" si="10"/>
        <v>1130165.4391835309</v>
      </c>
      <c r="AB22">
        <f t="shared" si="11"/>
        <v>0</v>
      </c>
    </row>
    <row r="23" spans="1:28" x14ac:dyDescent="0.3">
      <c r="A23">
        <v>8</v>
      </c>
      <c r="B23">
        <f t="shared" si="18"/>
        <v>89960863.100768849</v>
      </c>
      <c r="C23">
        <f t="shared" si="19"/>
        <v>88611450.154257312</v>
      </c>
      <c r="D23">
        <v>0</v>
      </c>
      <c r="E23">
        <f t="shared" si="20"/>
        <v>6645858.7615692979</v>
      </c>
      <c r="F23">
        <f t="shared" si="17"/>
        <v>63120403.536462769</v>
      </c>
      <c r="G23">
        <f t="shared" si="0"/>
        <v>3156020.1768231387</v>
      </c>
      <c r="H23">
        <v>0</v>
      </c>
      <c r="I23">
        <f t="shared" si="1"/>
        <v>61505564.951716609</v>
      </c>
      <c r="J23">
        <f t="shared" si="12"/>
        <v>25000000</v>
      </c>
      <c r="K23">
        <f t="shared" si="2"/>
        <v>1875000</v>
      </c>
      <c r="L23">
        <v>0</v>
      </c>
      <c r="M23">
        <f t="shared" si="3"/>
        <v>25000000</v>
      </c>
      <c r="N23">
        <f t="shared" si="13"/>
        <v>1614838.5847461591</v>
      </c>
      <c r="O23">
        <f t="shared" si="4"/>
        <v>0</v>
      </c>
      <c r="P23">
        <f t="shared" si="5"/>
        <v>0</v>
      </c>
      <c r="Q23">
        <f t="shared" si="6"/>
        <v>0</v>
      </c>
      <c r="S23">
        <f t="shared" si="7"/>
        <v>0.69410403333481152</v>
      </c>
      <c r="T23">
        <f t="shared" si="8"/>
        <v>0.28213058195616136</v>
      </c>
      <c r="V23">
        <f t="shared" si="14"/>
        <v>0.67683936202868689</v>
      </c>
      <c r="W23">
        <f t="shared" si="15"/>
        <v>0.56070223339337966</v>
      </c>
      <c r="X23">
        <f t="shared" si="16"/>
        <v>0.32690177384616748</v>
      </c>
      <c r="Z23">
        <f t="shared" si="9"/>
        <v>3229105.0005095354</v>
      </c>
      <c r="AA23">
        <f t="shared" si="10"/>
        <v>1051316.6876125869</v>
      </c>
      <c r="AB23">
        <f t="shared" si="11"/>
        <v>0</v>
      </c>
    </row>
    <row r="24" spans="1:28" x14ac:dyDescent="0.3">
      <c r="A24">
        <v>9</v>
      </c>
      <c r="B24">
        <f t="shared" si="18"/>
        <v>88611450.154257312</v>
      </c>
      <c r="C24">
        <f t="shared" si="19"/>
        <v>87282278.401943445</v>
      </c>
      <c r="D24">
        <v>0</v>
      </c>
      <c r="E24">
        <f t="shared" si="20"/>
        <v>6546170.8801457584</v>
      </c>
      <c r="F24">
        <f t="shared" si="17"/>
        <v>61505564.951716609</v>
      </c>
      <c r="G24">
        <f t="shared" si="0"/>
        <v>3075278.2475858307</v>
      </c>
      <c r="H24">
        <v>0</v>
      </c>
      <c r="I24">
        <f t="shared" si="1"/>
        <v>59909672.319156684</v>
      </c>
      <c r="J24">
        <f t="shared" si="12"/>
        <v>25000000</v>
      </c>
      <c r="K24">
        <f t="shared" si="2"/>
        <v>1875000</v>
      </c>
      <c r="L24">
        <v>0</v>
      </c>
      <c r="M24">
        <f t="shared" si="3"/>
        <v>25000000</v>
      </c>
      <c r="N24">
        <f t="shared" si="13"/>
        <v>1595892.6325599276</v>
      </c>
      <c r="O24">
        <f t="shared" si="4"/>
        <v>0</v>
      </c>
      <c r="P24">
        <f t="shared" si="5"/>
        <v>0</v>
      </c>
      <c r="Q24">
        <f t="shared" si="6"/>
        <v>0</v>
      </c>
      <c r="S24">
        <f t="shared" si="7"/>
        <v>0.68638987680026831</v>
      </c>
      <c r="T24">
        <f t="shared" si="8"/>
        <v>0.28642698675752426</v>
      </c>
      <c r="V24">
        <f t="shared" si="14"/>
        <v>0.64460891621779703</v>
      </c>
      <c r="W24">
        <f t="shared" si="15"/>
        <v>0.52158347292407414</v>
      </c>
      <c r="X24">
        <f t="shared" si="16"/>
        <v>0.28426241204014563</v>
      </c>
      <c r="Z24">
        <f t="shared" si="9"/>
        <v>3011078.3985188906</v>
      </c>
      <c r="AA24">
        <f t="shared" si="10"/>
        <v>977969.01173263905</v>
      </c>
      <c r="AB24">
        <f t="shared" si="11"/>
        <v>0</v>
      </c>
    </row>
    <row r="25" spans="1:28" x14ac:dyDescent="0.3">
      <c r="A25">
        <v>10</v>
      </c>
      <c r="B25">
        <f t="shared" si="18"/>
        <v>87282278.401943445</v>
      </c>
      <c r="C25">
        <f t="shared" si="19"/>
        <v>85973044.225914299</v>
      </c>
      <c r="D25">
        <f>C25</f>
        <v>85973044.225914299</v>
      </c>
      <c r="E25">
        <f t="shared" si="20"/>
        <v>6447978.3169435719</v>
      </c>
      <c r="F25">
        <f t="shared" si="17"/>
        <v>59909672.319156684</v>
      </c>
      <c r="G25">
        <f t="shared" si="0"/>
        <v>2995483.6159578343</v>
      </c>
      <c r="H25">
        <f>MIN(F25,D25)</f>
        <v>59909672.319156684</v>
      </c>
      <c r="I25">
        <f t="shared" si="1"/>
        <v>0</v>
      </c>
      <c r="J25">
        <f t="shared" si="12"/>
        <v>25000000</v>
      </c>
      <c r="K25">
        <f t="shared" si="2"/>
        <v>1875000</v>
      </c>
      <c r="L25">
        <f>MIN(D25-H25,J25)</f>
        <v>25000000</v>
      </c>
      <c r="M25">
        <f t="shared" si="3"/>
        <v>0</v>
      </c>
      <c r="N25">
        <f t="shared" si="13"/>
        <v>1577494.7009857376</v>
      </c>
      <c r="O25">
        <f t="shared" si="4"/>
        <v>1063371.9067576155</v>
      </c>
      <c r="P25">
        <f t="shared" si="5"/>
        <v>1577495</v>
      </c>
      <c r="Q25">
        <f t="shared" si="6"/>
        <v>2640866.9067576155</v>
      </c>
      <c r="S25">
        <f t="shared" si="7"/>
        <v>0</v>
      </c>
      <c r="T25">
        <f t="shared" si="8"/>
        <v>0</v>
      </c>
      <c r="V25">
        <f t="shared" si="14"/>
        <v>0.6139132535407591</v>
      </c>
      <c r="W25">
        <f t="shared" si="15"/>
        <v>0.48519392830146435</v>
      </c>
      <c r="X25">
        <f t="shared" si="16"/>
        <v>0.24718470612186577</v>
      </c>
      <c r="Z25">
        <f t="shared" si="9"/>
        <v>38618308.944614947</v>
      </c>
      <c r="AA25">
        <f t="shared" si="10"/>
        <v>13039586.823101854</v>
      </c>
      <c r="AB25">
        <f t="shared" si="11"/>
        <v>652781.9102538419</v>
      </c>
    </row>
    <row r="27" spans="1:28" x14ac:dyDescent="0.3">
      <c r="P27" t="s">
        <v>26</v>
      </c>
      <c r="Q27">
        <f>SUM(Q16:Q25)</f>
        <v>2640866.9067576155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zoomScaleNormal="100" workbookViewId="0">
      <selection activeCell="F3" sqref="F3"/>
    </sheetView>
  </sheetViews>
  <sheetFormatPr defaultRowHeight="14.4" x14ac:dyDescent="0.3"/>
  <cols>
    <col min="1" max="1" width="22" bestFit="1" customWidth="1"/>
    <col min="2" max="4" width="10" bestFit="1" customWidth="1"/>
    <col min="6" max="6" width="12" bestFit="1" customWidth="1"/>
    <col min="14" max="14" width="9.6640625" bestFit="1" customWidth="1"/>
    <col min="16" max="16" width="13.77734375" bestFit="1" customWidth="1"/>
  </cols>
  <sheetData>
    <row r="1" spans="1:28" x14ac:dyDescent="0.3">
      <c r="A1" s="1" t="s">
        <v>0</v>
      </c>
      <c r="B1">
        <v>100000000</v>
      </c>
      <c r="E1" t="s">
        <v>37</v>
      </c>
      <c r="F1">
        <f>SUM(Z16:Z25) + SUM(AA16:AA25) + SUM(AB16:AB25)</f>
        <v>100372133.60887082</v>
      </c>
    </row>
    <row r="2" spans="1:28" x14ac:dyDescent="0.3">
      <c r="A2" s="1" t="s">
        <v>1</v>
      </c>
      <c r="B2">
        <v>7.5</v>
      </c>
      <c r="E2" t="s">
        <v>38</v>
      </c>
      <c r="F2" s="3">
        <v>0.05</v>
      </c>
    </row>
    <row r="3" spans="1:28" x14ac:dyDescent="0.3">
      <c r="A3" s="1" t="s">
        <v>2</v>
      </c>
      <c r="B3">
        <v>0.75</v>
      </c>
      <c r="E3" t="s">
        <v>39</v>
      </c>
      <c r="F3" s="3">
        <f>RATE(10,-K16,J16,-L25)</f>
        <v>7.4999999999999997E-2</v>
      </c>
    </row>
    <row r="4" spans="1:28" x14ac:dyDescent="0.3">
      <c r="A4" s="1" t="s">
        <v>3</v>
      </c>
      <c r="B4">
        <f>1-$B$3</f>
        <v>0.25</v>
      </c>
    </row>
    <row r="5" spans="1:28" x14ac:dyDescent="0.3">
      <c r="A5" t="s">
        <v>4</v>
      </c>
      <c r="B5">
        <f>$B$1*$B$3</f>
        <v>75000000</v>
      </c>
    </row>
    <row r="6" spans="1:28" x14ac:dyDescent="0.3">
      <c r="A6" s="1" t="s">
        <v>5</v>
      </c>
      <c r="B6">
        <v>5</v>
      </c>
    </row>
    <row r="7" spans="1:28" x14ac:dyDescent="0.3">
      <c r="A7" t="s">
        <v>6</v>
      </c>
      <c r="B7">
        <f>$B$1*$B$4</f>
        <v>25000000</v>
      </c>
    </row>
    <row r="8" spans="1:28" x14ac:dyDescent="0.3">
      <c r="A8" s="1" t="s">
        <v>7</v>
      </c>
      <c r="B8">
        <v>7.5</v>
      </c>
    </row>
    <row r="10" spans="1:28" x14ac:dyDescent="0.3">
      <c r="A10" s="1" t="s">
        <v>9</v>
      </c>
      <c r="B10">
        <v>1.5866740313391925</v>
      </c>
    </row>
    <row r="13" spans="1:28" x14ac:dyDescent="0.3">
      <c r="A13" t="s">
        <v>28</v>
      </c>
    </row>
    <row r="15" spans="1:28" s="2" customFormat="1" ht="57.6" customHeight="1" x14ac:dyDescent="0.3">
      <c r="A15" s="2" t="s">
        <v>8</v>
      </c>
      <c r="B15" s="2" t="s">
        <v>10</v>
      </c>
      <c r="C15" s="2" t="s">
        <v>11</v>
      </c>
      <c r="D15" s="2" t="s">
        <v>12</v>
      </c>
      <c r="E15" s="2" t="s">
        <v>13</v>
      </c>
      <c r="F15" s="2" t="s">
        <v>14</v>
      </c>
      <c r="G15" s="2" t="s">
        <v>15</v>
      </c>
      <c r="H15" s="2" t="s">
        <v>16</v>
      </c>
      <c r="I15" s="2" t="s">
        <v>17</v>
      </c>
      <c r="J15" s="2" t="s">
        <v>18</v>
      </c>
      <c r="K15" s="2" t="s">
        <v>19</v>
      </c>
      <c r="L15" s="2" t="s">
        <v>20</v>
      </c>
      <c r="M15" s="2" t="s">
        <v>21</v>
      </c>
      <c r="N15" s="2" t="s">
        <v>22</v>
      </c>
      <c r="O15" s="2" t="s">
        <v>23</v>
      </c>
      <c r="P15" s="2" t="s">
        <v>24</v>
      </c>
      <c r="Q15" s="2" t="s">
        <v>25</v>
      </c>
      <c r="S15" s="2" t="s">
        <v>29</v>
      </c>
      <c r="T15" s="2" t="s">
        <v>30</v>
      </c>
      <c r="V15" s="2" t="s">
        <v>31</v>
      </c>
      <c r="W15" s="2" t="s">
        <v>32</v>
      </c>
      <c r="X15" s="2" t="s">
        <v>33</v>
      </c>
      <c r="Z15" s="2" t="s">
        <v>34</v>
      </c>
      <c r="AA15" s="2" t="s">
        <v>35</v>
      </c>
      <c r="AB15" s="2" t="s">
        <v>36</v>
      </c>
    </row>
    <row r="16" spans="1:28" x14ac:dyDescent="0.3">
      <c r="A16">
        <v>1</v>
      </c>
      <c r="B16">
        <f>$B$1</f>
        <v>100000000</v>
      </c>
      <c r="C16">
        <f>B16*(1-($B$10/100))</f>
        <v>98413325.968660802</v>
      </c>
      <c r="D16">
        <v>0</v>
      </c>
      <c r="E16">
        <f>C16*($B$2/100)</f>
        <v>7380999.4476495599</v>
      </c>
      <c r="F16">
        <f>$B$5</f>
        <v>75000000</v>
      </c>
      <c r="G16">
        <f>MIN(F16*($B$6/100),E16)</f>
        <v>3750000</v>
      </c>
      <c r="H16">
        <v>0</v>
      </c>
      <c r="I16">
        <f>MAX(F16-H16-N16,0)</f>
        <v>73244000.552350447</v>
      </c>
      <c r="J16">
        <f>$B$7</f>
        <v>25000000</v>
      </c>
      <c r="K16">
        <f>MIN(J16*($B$8/100),E16-G16)</f>
        <v>1875000</v>
      </c>
      <c r="L16">
        <v>0</v>
      </c>
      <c r="M16">
        <f>J16-L16</f>
        <v>25000000</v>
      </c>
      <c r="N16">
        <f>E16-G16-K16</f>
        <v>1755999.4476495599</v>
      </c>
      <c r="O16">
        <f>D16-H16-L16</f>
        <v>0</v>
      </c>
      <c r="P16">
        <f>ROUND(N16-(F16-I16)+H16,0)</f>
        <v>0</v>
      </c>
      <c r="Q16">
        <f>O16+P16</f>
        <v>0</v>
      </c>
      <c r="S16">
        <f>I16/C16</f>
        <v>0.74424880809002036</v>
      </c>
      <c r="T16">
        <f>M16/C16</f>
        <v>0.25403063816744814</v>
      </c>
      <c r="V16">
        <f>1/(1+0.05)</f>
        <v>0.95238095238095233</v>
      </c>
      <c r="W16">
        <f>1/(1+0.075)</f>
        <v>0.93023255813953487</v>
      </c>
      <c r="X16">
        <f>1/(1+0.15)</f>
        <v>0.86956521739130443</v>
      </c>
      <c r="Z16">
        <f>(G16-I16+F16)*V16</f>
        <v>5243808.9977614796</v>
      </c>
      <c r="AA16">
        <f>(K16-M16+J16)*W16</f>
        <v>1744186.046511628</v>
      </c>
      <c r="AB16">
        <f>(Q16)*X16</f>
        <v>0</v>
      </c>
    </row>
    <row r="17" spans="1:28" x14ac:dyDescent="0.3">
      <c r="A17">
        <v>2</v>
      </c>
      <c r="B17">
        <f>C16</f>
        <v>98413325.968660802</v>
      </c>
      <c r="C17">
        <f>B17*(1-($B$10/100))</f>
        <v>96851827.282138869</v>
      </c>
      <c r="D17">
        <v>0</v>
      </c>
      <c r="E17">
        <f>C17*($B$2/100)</f>
        <v>7263887.0461604148</v>
      </c>
      <c r="F17">
        <f>I16</f>
        <v>73244000.552350447</v>
      </c>
      <c r="G17">
        <f t="shared" ref="G17:G25" si="0">MIN(F17*($B$6/100),E17)</f>
        <v>3662200.0276175225</v>
      </c>
      <c r="H17">
        <v>0</v>
      </c>
      <c r="I17">
        <f t="shared" ref="I17:I25" si="1">MAX(F17-H17-N17,0)</f>
        <v>71517313.533807561</v>
      </c>
      <c r="J17">
        <f>M16</f>
        <v>25000000</v>
      </c>
      <c r="K17">
        <f t="shared" ref="K17:K25" si="2">MIN(J17*($B$8/100),E17-G17)</f>
        <v>1875000</v>
      </c>
      <c r="L17">
        <v>0</v>
      </c>
      <c r="M17">
        <f t="shared" ref="M17:M25" si="3">J17-L17</f>
        <v>25000000</v>
      </c>
      <c r="N17">
        <f>E17-G17-K17</f>
        <v>1726687.0185428923</v>
      </c>
      <c r="O17">
        <f t="shared" ref="O17:O25" si="4">D17-H17-L17</f>
        <v>0</v>
      </c>
      <c r="P17">
        <f t="shared" ref="P17:P25" si="5">ROUND(N17-(F17-I17)+H17,0)</f>
        <v>0</v>
      </c>
      <c r="Q17">
        <f t="shared" ref="Q17:Q25" si="6">O17+P17</f>
        <v>0</v>
      </c>
      <c r="S17">
        <f t="shared" ref="S17:S25" si="7">I17/C17</f>
        <v>0.7384198681711045</v>
      </c>
      <c r="T17">
        <f t="shared" ref="T17:T25" si="8">M17/C17</f>
        <v>0.25812626051104381</v>
      </c>
      <c r="V17">
        <f>V16/(1+0.05)</f>
        <v>0.90702947845804982</v>
      </c>
      <c r="W17">
        <f>W16/(1+0.075)</f>
        <v>0.86533261222282321</v>
      </c>
      <c r="X17">
        <f>X16/(1+0.15)</f>
        <v>0.7561436672967865</v>
      </c>
      <c r="Z17">
        <f t="shared" ref="Z17:Z25" si="9">(G17-I17+F17)*V17</f>
        <v>4887879.4069482218</v>
      </c>
      <c r="AA17">
        <f t="shared" ref="AA17:AA25" si="10">(K17-M17+J17)*W17</f>
        <v>1622498.6479177936</v>
      </c>
      <c r="AB17">
        <f t="shared" ref="AB17:AB25" si="11">(Q17)*X17</f>
        <v>0</v>
      </c>
    </row>
    <row r="18" spans="1:28" x14ac:dyDescent="0.3">
      <c r="A18">
        <v>3</v>
      </c>
      <c r="B18">
        <f>C17</f>
        <v>96851827.282138869</v>
      </c>
      <c r="C18">
        <f>B18*(1-($B$10/100))</f>
        <v>95315104.489775687</v>
      </c>
      <c r="D18">
        <v>0</v>
      </c>
      <c r="E18">
        <f>C18*($B$2/100)</f>
        <v>7148632.8367331764</v>
      </c>
      <c r="F18">
        <f>I17</f>
        <v>71517313.533807561</v>
      </c>
      <c r="G18">
        <f t="shared" si="0"/>
        <v>3575865.6766903782</v>
      </c>
      <c r="H18">
        <v>0</v>
      </c>
      <c r="I18">
        <f t="shared" si="1"/>
        <v>69819546.373764768</v>
      </c>
      <c r="J18">
        <f t="shared" ref="J18:J25" si="12">M17</f>
        <v>25000000</v>
      </c>
      <c r="K18">
        <f t="shared" si="2"/>
        <v>1875000</v>
      </c>
      <c r="L18">
        <v>0</v>
      </c>
      <c r="M18">
        <f t="shared" si="3"/>
        <v>25000000</v>
      </c>
      <c r="N18">
        <f t="shared" ref="N18:N25" si="13">E18-G18-K18</f>
        <v>1697767.1600427981</v>
      </c>
      <c r="O18">
        <f t="shared" si="4"/>
        <v>0</v>
      </c>
      <c r="P18">
        <f t="shared" si="5"/>
        <v>0</v>
      </c>
      <c r="Q18">
        <f t="shared" si="6"/>
        <v>0</v>
      </c>
      <c r="S18">
        <f t="shared" si="7"/>
        <v>0.73251292906313925</v>
      </c>
      <c r="T18">
        <f t="shared" si="8"/>
        <v>0.26228791474158969</v>
      </c>
      <c r="V18">
        <f t="shared" ref="V18:V25" si="14">V17/(1+0.05)</f>
        <v>0.86383759853147601</v>
      </c>
      <c r="W18">
        <f t="shared" ref="W18:W25" si="15">W17/(1+0.075)</f>
        <v>0.80496056950960304</v>
      </c>
      <c r="X18">
        <f t="shared" ref="X18:X25" si="16">X17/(1+0.15)</f>
        <v>0.65751623243198831</v>
      </c>
      <c r="Z18">
        <f t="shared" si="9"/>
        <v>4555562.3252203166</v>
      </c>
      <c r="AA18">
        <f t="shared" si="10"/>
        <v>1509301.0678305058</v>
      </c>
      <c r="AB18">
        <f t="shared" si="11"/>
        <v>0</v>
      </c>
    </row>
    <row r="19" spans="1:28" x14ac:dyDescent="0.3">
      <c r="A19">
        <v>4</v>
      </c>
      <c r="B19">
        <f>C18</f>
        <v>95315104.489775687</v>
      </c>
      <c r="C19">
        <f>B19*(1-($B$10/100))</f>
        <v>93802764.478892595</v>
      </c>
      <c r="D19">
        <v>0</v>
      </c>
      <c r="E19">
        <f>C19*($B$2/100)</f>
        <v>7035207.3359169448</v>
      </c>
      <c r="F19">
        <f t="shared" ref="F19:F25" si="17">I18</f>
        <v>69819546.373764768</v>
      </c>
      <c r="G19">
        <f t="shared" si="0"/>
        <v>3490977.3186882385</v>
      </c>
      <c r="H19">
        <v>0</v>
      </c>
      <c r="I19">
        <f t="shared" si="1"/>
        <v>68150316.356536061</v>
      </c>
      <c r="J19">
        <f t="shared" si="12"/>
        <v>25000000</v>
      </c>
      <c r="K19">
        <f t="shared" si="2"/>
        <v>1875000</v>
      </c>
      <c r="L19">
        <v>0</v>
      </c>
      <c r="M19">
        <f t="shared" si="3"/>
        <v>25000000</v>
      </c>
      <c r="N19">
        <f t="shared" si="13"/>
        <v>1669230.0172287063</v>
      </c>
      <c r="O19">
        <f t="shared" si="4"/>
        <v>0</v>
      </c>
      <c r="P19">
        <f t="shared" si="5"/>
        <v>0</v>
      </c>
      <c r="Q19">
        <f t="shared" si="6"/>
        <v>0</v>
      </c>
      <c r="S19">
        <f t="shared" si="7"/>
        <v>0.72652780262005157</v>
      </c>
      <c r="T19">
        <f t="shared" si="8"/>
        <v>0.26651666546166103</v>
      </c>
      <c r="V19">
        <f t="shared" si="14"/>
        <v>0.82270247479188185</v>
      </c>
      <c r="W19">
        <f t="shared" si="15"/>
        <v>0.7488005297763749</v>
      </c>
      <c r="X19">
        <f t="shared" si="16"/>
        <v>0.57175324559303331</v>
      </c>
      <c r="Z19">
        <f t="shared" si="9"/>
        <v>4245315.3456980931</v>
      </c>
      <c r="AA19">
        <f t="shared" si="10"/>
        <v>1404000.9933307029</v>
      </c>
      <c r="AB19">
        <f t="shared" si="11"/>
        <v>0</v>
      </c>
    </row>
    <row r="20" spans="1:28" x14ac:dyDescent="0.3">
      <c r="A20">
        <v>5</v>
      </c>
      <c r="B20">
        <f>C19</f>
        <v>93802764.478892595</v>
      </c>
      <c r="C20">
        <f>B20*(1-($B$10/100))</f>
        <v>92314420.374227732</v>
      </c>
      <c r="D20">
        <v>0</v>
      </c>
      <c r="E20">
        <f>C20*($B$2/100)</f>
        <v>6923581.5280670794</v>
      </c>
      <c r="F20">
        <f t="shared" si="17"/>
        <v>68150316.356536061</v>
      </c>
      <c r="G20">
        <f t="shared" si="0"/>
        <v>3407515.8178268033</v>
      </c>
      <c r="H20">
        <v>0</v>
      </c>
      <c r="I20">
        <f t="shared" si="1"/>
        <v>66509250.646295786</v>
      </c>
      <c r="J20">
        <f t="shared" si="12"/>
        <v>25000000</v>
      </c>
      <c r="K20">
        <f t="shared" si="2"/>
        <v>1875000</v>
      </c>
      <c r="L20">
        <v>0</v>
      </c>
      <c r="M20">
        <f t="shared" si="3"/>
        <v>25000000</v>
      </c>
      <c r="N20">
        <f t="shared" si="13"/>
        <v>1641065.7102402761</v>
      </c>
      <c r="O20">
        <f t="shared" si="4"/>
        <v>0</v>
      </c>
      <c r="P20">
        <f t="shared" si="5"/>
        <v>0</v>
      </c>
      <c r="Q20">
        <f t="shared" si="6"/>
        <v>0</v>
      </c>
      <c r="S20">
        <f t="shared" si="7"/>
        <v>0.72046436923590096</v>
      </c>
      <c r="T20">
        <f t="shared" si="8"/>
        <v>0.27081359443794417</v>
      </c>
      <c r="V20">
        <f t="shared" si="14"/>
        <v>0.78352616646845885</v>
      </c>
      <c r="W20">
        <f t="shared" si="15"/>
        <v>0.69655863235011617</v>
      </c>
      <c r="X20">
        <f t="shared" si="16"/>
        <v>0.49717673529828987</v>
      </c>
      <c r="Z20">
        <f t="shared" si="9"/>
        <v>3955695.7307898691</v>
      </c>
      <c r="AA20">
        <f t="shared" si="10"/>
        <v>1306047.4356564679</v>
      </c>
      <c r="AB20">
        <f t="shared" si="11"/>
        <v>0</v>
      </c>
    </row>
    <row r="21" spans="1:28" x14ac:dyDescent="0.3">
      <c r="A21">
        <v>6</v>
      </c>
      <c r="B21">
        <f t="shared" ref="B21:B25" si="18">C20</f>
        <v>92314420.374227732</v>
      </c>
      <c r="C21">
        <f t="shared" ref="C21:C25" si="19">B21*(1-($B$10/100))</f>
        <v>90849691.438968554</v>
      </c>
      <c r="D21">
        <v>0</v>
      </c>
      <c r="E21">
        <f t="shared" ref="E21:E25" si="20">C21*($B$2/100)</f>
        <v>6813726.8579226416</v>
      </c>
      <c r="F21">
        <f t="shared" si="17"/>
        <v>66509250.646295786</v>
      </c>
      <c r="G21">
        <f t="shared" si="0"/>
        <v>3325462.5323147895</v>
      </c>
      <c r="H21">
        <v>0</v>
      </c>
      <c r="I21">
        <f t="shared" si="1"/>
        <v>64895986.320687935</v>
      </c>
      <c r="J21">
        <f t="shared" si="12"/>
        <v>25000000</v>
      </c>
      <c r="K21">
        <f t="shared" si="2"/>
        <v>1875000</v>
      </c>
      <c r="L21">
        <v>0</v>
      </c>
      <c r="M21">
        <f t="shared" si="3"/>
        <v>25000000</v>
      </c>
      <c r="N21">
        <f t="shared" si="13"/>
        <v>1613264.3256078521</v>
      </c>
      <c r="O21">
        <f t="shared" si="4"/>
        <v>0</v>
      </c>
      <c r="P21">
        <f t="shared" si="5"/>
        <v>0</v>
      </c>
      <c r="Q21">
        <f t="shared" si="6"/>
        <v>0</v>
      </c>
      <c r="S21">
        <f t="shared" si="7"/>
        <v>0.71432258374024393</v>
      </c>
      <c r="T21">
        <f t="shared" si="8"/>
        <v>0.27517980087796579</v>
      </c>
      <c r="V21">
        <f t="shared" si="14"/>
        <v>0.74621539663662739</v>
      </c>
      <c r="W21">
        <f t="shared" si="15"/>
        <v>0.64796151846522432</v>
      </c>
      <c r="X21">
        <f t="shared" si="16"/>
        <v>0.43232759591155645</v>
      </c>
      <c r="Z21">
        <f t="shared" si="9"/>
        <v>3685354.0211647097</v>
      </c>
      <c r="AA21">
        <f t="shared" si="10"/>
        <v>1214927.8471222955</v>
      </c>
      <c r="AB21">
        <f t="shared" si="11"/>
        <v>0</v>
      </c>
    </row>
    <row r="22" spans="1:28" x14ac:dyDescent="0.3">
      <c r="A22">
        <v>7</v>
      </c>
      <c r="B22">
        <f t="shared" si="18"/>
        <v>90849691.438968554</v>
      </c>
      <c r="C22">
        <f t="shared" si="19"/>
        <v>89408202.977354646</v>
      </c>
      <c r="D22">
        <v>0</v>
      </c>
      <c r="E22">
        <f t="shared" si="20"/>
        <v>6705615.2233015979</v>
      </c>
      <c r="F22">
        <f t="shared" si="17"/>
        <v>64895986.320687935</v>
      </c>
      <c r="G22">
        <f t="shared" si="0"/>
        <v>3244799.3160343971</v>
      </c>
      <c r="H22">
        <v>0</v>
      </c>
      <c r="I22">
        <f t="shared" si="1"/>
        <v>63310170.413420737</v>
      </c>
      <c r="J22">
        <f t="shared" si="12"/>
        <v>25000000</v>
      </c>
      <c r="K22">
        <f t="shared" si="2"/>
        <v>1875000</v>
      </c>
      <c r="L22">
        <v>0</v>
      </c>
      <c r="M22">
        <f t="shared" si="3"/>
        <v>25000000</v>
      </c>
      <c r="N22">
        <f t="shared" si="13"/>
        <v>1585815.9072672008</v>
      </c>
      <c r="O22">
        <f t="shared" si="4"/>
        <v>0</v>
      </c>
      <c r="P22">
        <f t="shared" si="5"/>
        <v>0</v>
      </c>
      <c r="Q22">
        <f t="shared" si="6"/>
        <v>0</v>
      </c>
      <c r="S22">
        <f t="shared" si="7"/>
        <v>0.70810248170915557</v>
      </c>
      <c r="T22">
        <f t="shared" si="8"/>
        <v>0.27961640171128382</v>
      </c>
      <c r="V22">
        <f t="shared" si="14"/>
        <v>0.71068133013012125</v>
      </c>
      <c r="W22">
        <f t="shared" si="15"/>
        <v>0.60275490089788308</v>
      </c>
      <c r="X22">
        <f t="shared" si="16"/>
        <v>0.37593703992309258</v>
      </c>
      <c r="Z22">
        <f t="shared" si="9"/>
        <v>3433028.0522427917</v>
      </c>
      <c r="AA22">
        <f t="shared" si="10"/>
        <v>1130165.4391835309</v>
      </c>
      <c r="AB22">
        <f t="shared" si="11"/>
        <v>0</v>
      </c>
    </row>
    <row r="23" spans="1:28" x14ac:dyDescent="0.3">
      <c r="A23">
        <v>8</v>
      </c>
      <c r="B23">
        <f t="shared" si="18"/>
        <v>89408202.977354646</v>
      </c>
      <c r="C23">
        <f t="shared" si="19"/>
        <v>87989586.238825917</v>
      </c>
      <c r="D23">
        <v>0</v>
      </c>
      <c r="E23">
        <f t="shared" si="20"/>
        <v>6599218.9679119438</v>
      </c>
      <c r="F23">
        <f t="shared" si="17"/>
        <v>63310170.413420737</v>
      </c>
      <c r="G23">
        <f t="shared" si="0"/>
        <v>3165508.520671037</v>
      </c>
      <c r="H23">
        <v>0</v>
      </c>
      <c r="I23">
        <f t="shared" si="1"/>
        <v>61751459.966179833</v>
      </c>
      <c r="J23">
        <f t="shared" si="12"/>
        <v>25000000</v>
      </c>
      <c r="K23">
        <f t="shared" si="2"/>
        <v>1875000</v>
      </c>
      <c r="L23">
        <v>0</v>
      </c>
      <c r="M23">
        <f t="shared" si="3"/>
        <v>25000000</v>
      </c>
      <c r="N23">
        <f t="shared" si="13"/>
        <v>1558710.4472409068</v>
      </c>
      <c r="O23">
        <f t="shared" si="4"/>
        <v>0</v>
      </c>
      <c r="P23">
        <f t="shared" si="5"/>
        <v>0</v>
      </c>
      <c r="Q23">
        <f t="shared" si="6"/>
        <v>0</v>
      </c>
      <c r="S23">
        <f t="shared" si="7"/>
        <v>0.70180418622006935</v>
      </c>
      <c r="T23">
        <f t="shared" si="8"/>
        <v>0.28412453187521192</v>
      </c>
      <c r="V23">
        <f t="shared" si="14"/>
        <v>0.67683936202868689</v>
      </c>
      <c r="W23">
        <f t="shared" si="15"/>
        <v>0.56070223339337966</v>
      </c>
      <c r="X23">
        <f t="shared" si="16"/>
        <v>0.32690177384616748</v>
      </c>
      <c r="Z23">
        <f t="shared" si="9"/>
        <v>3197537.3523253417</v>
      </c>
      <c r="AA23">
        <f t="shared" si="10"/>
        <v>1051316.6876125869</v>
      </c>
      <c r="AB23">
        <f t="shared" si="11"/>
        <v>0</v>
      </c>
    </row>
    <row r="24" spans="1:28" x14ac:dyDescent="0.3">
      <c r="A24">
        <v>9</v>
      </c>
      <c r="B24">
        <f t="shared" si="18"/>
        <v>87989586.238825917</v>
      </c>
      <c r="C24">
        <f t="shared" si="19"/>
        <v>86593478.323691666</v>
      </c>
      <c r="D24">
        <v>0</v>
      </c>
      <c r="E24">
        <f t="shared" si="20"/>
        <v>6494510.8742768746</v>
      </c>
      <c r="F24">
        <f t="shared" si="17"/>
        <v>61751459.966179833</v>
      </c>
      <c r="G24">
        <f t="shared" si="0"/>
        <v>3087572.998308992</v>
      </c>
      <c r="H24">
        <v>0</v>
      </c>
      <c r="I24">
        <f t="shared" si="1"/>
        <v>60219522.09021195</v>
      </c>
      <c r="J24">
        <f t="shared" si="12"/>
        <v>25000000</v>
      </c>
      <c r="K24">
        <f t="shared" si="2"/>
        <v>1875000</v>
      </c>
      <c r="L24">
        <v>0</v>
      </c>
      <c r="M24">
        <f t="shared" si="3"/>
        <v>25000000</v>
      </c>
      <c r="N24">
        <f t="shared" si="13"/>
        <v>1531937.8759678826</v>
      </c>
      <c r="O24">
        <f t="shared" si="4"/>
        <v>0</v>
      </c>
      <c r="P24">
        <f t="shared" si="5"/>
        <v>0</v>
      </c>
      <c r="Q24">
        <f t="shared" si="6"/>
        <v>0</v>
      </c>
      <c r="S24">
        <f t="shared" si="7"/>
        <v>0.69542791508048363</v>
      </c>
      <c r="T24">
        <f t="shared" si="8"/>
        <v>0.28870534460515013</v>
      </c>
      <c r="V24">
        <f t="shared" si="14"/>
        <v>0.64460891621779703</v>
      </c>
      <c r="W24">
        <f t="shared" si="15"/>
        <v>0.52158347292407414</v>
      </c>
      <c r="X24">
        <f t="shared" si="16"/>
        <v>0.28426241204014563</v>
      </c>
      <c r="Z24">
        <f t="shared" si="9"/>
        <v>2977777.8981239456</v>
      </c>
      <c r="AA24">
        <f t="shared" si="10"/>
        <v>977969.01173263905</v>
      </c>
      <c r="AB24">
        <f t="shared" si="11"/>
        <v>0</v>
      </c>
    </row>
    <row r="25" spans="1:28" x14ac:dyDescent="0.3">
      <c r="A25">
        <v>10</v>
      </c>
      <c r="B25">
        <f t="shared" si="18"/>
        <v>86593478.323691666</v>
      </c>
      <c r="C25">
        <f t="shared" si="19"/>
        <v>85219522.090296313</v>
      </c>
      <c r="D25">
        <f>C25</f>
        <v>85219522.090296313</v>
      </c>
      <c r="E25">
        <f t="shared" si="20"/>
        <v>6391464.1567722233</v>
      </c>
      <c r="F25">
        <f t="shared" si="17"/>
        <v>60219522.09021195</v>
      </c>
      <c r="G25">
        <f t="shared" si="0"/>
        <v>3010976.1045105979</v>
      </c>
      <c r="H25">
        <f>MIN(F25,D25)</f>
        <v>60219522.09021195</v>
      </c>
      <c r="I25">
        <f t="shared" si="1"/>
        <v>0</v>
      </c>
      <c r="J25">
        <f t="shared" si="12"/>
        <v>25000000</v>
      </c>
      <c r="K25">
        <f t="shared" si="2"/>
        <v>1875000</v>
      </c>
      <c r="L25">
        <f>MIN(D25-H25,J25)</f>
        <v>25000000</v>
      </c>
      <c r="M25">
        <f t="shared" si="3"/>
        <v>0</v>
      </c>
      <c r="N25">
        <f t="shared" si="13"/>
        <v>1505488.0522616254</v>
      </c>
      <c r="O25">
        <f t="shared" si="4"/>
        <v>8.4362924098968506E-5</v>
      </c>
      <c r="P25">
        <f t="shared" si="5"/>
        <v>1505488</v>
      </c>
      <c r="Q25">
        <f t="shared" si="6"/>
        <v>1505488.0000843629</v>
      </c>
      <c r="S25">
        <f t="shared" si="7"/>
        <v>0</v>
      </c>
      <c r="T25">
        <f t="shared" si="8"/>
        <v>0</v>
      </c>
      <c r="V25">
        <f t="shared" si="14"/>
        <v>0.6139132535407591</v>
      </c>
      <c r="W25">
        <f t="shared" si="15"/>
        <v>0.48519392830146435</v>
      </c>
      <c r="X25">
        <f t="shared" si="16"/>
        <v>0.24718470612186577</v>
      </c>
      <c r="Z25">
        <f t="shared" si="9"/>
        <v>38818040.869725212</v>
      </c>
      <c r="AA25">
        <f t="shared" si="10"/>
        <v>13039586.823101854</v>
      </c>
      <c r="AB25">
        <f t="shared" si="11"/>
        <v>372133.60887084866</v>
      </c>
    </row>
    <row r="27" spans="1:28" x14ac:dyDescent="0.3">
      <c r="P27" t="s">
        <v>26</v>
      </c>
      <c r="Q27">
        <f>SUM(Q16:Q25)</f>
        <v>1505488.0000843629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zoomScaleNormal="100" workbookViewId="0">
      <selection activeCell="H4" sqref="H4"/>
    </sheetView>
  </sheetViews>
  <sheetFormatPr defaultRowHeight="14.4" x14ac:dyDescent="0.3"/>
  <cols>
    <col min="1" max="1" width="22" bestFit="1" customWidth="1"/>
    <col min="2" max="4" width="10" bestFit="1" customWidth="1"/>
    <col min="14" max="14" width="9.6640625" bestFit="1" customWidth="1"/>
    <col min="16" max="16" width="13.77734375" bestFit="1" customWidth="1"/>
  </cols>
  <sheetData>
    <row r="1" spans="1:28" x14ac:dyDescent="0.3">
      <c r="A1" s="1" t="s">
        <v>0</v>
      </c>
      <c r="B1">
        <v>100000000</v>
      </c>
      <c r="E1" t="s">
        <v>37</v>
      </c>
      <c r="F1">
        <f>SUM(Z16:Z25) + SUM(AA16:AA25) + SUM(AB16:AB25)</f>
        <v>87782176.752354011</v>
      </c>
    </row>
    <row r="2" spans="1:28" x14ac:dyDescent="0.3">
      <c r="A2" s="1" t="s">
        <v>1</v>
      </c>
      <c r="B2">
        <v>7.5</v>
      </c>
      <c r="E2" t="s">
        <v>38</v>
      </c>
      <c r="F2" s="3">
        <v>0.05</v>
      </c>
    </row>
    <row r="3" spans="1:28" x14ac:dyDescent="0.3">
      <c r="A3" s="1" t="s">
        <v>2</v>
      </c>
      <c r="B3">
        <v>0.75</v>
      </c>
      <c r="E3" t="s">
        <v>39</v>
      </c>
      <c r="F3" s="3">
        <f>RATE(10,-K16,J16,-L25)</f>
        <v>-4.9155207495790533E-2</v>
      </c>
    </row>
    <row r="4" spans="1:28" x14ac:dyDescent="0.3">
      <c r="A4" s="1" t="s">
        <v>3</v>
      </c>
      <c r="B4">
        <f>1-$B$3</f>
        <v>0.25</v>
      </c>
    </row>
    <row r="5" spans="1:28" x14ac:dyDescent="0.3">
      <c r="A5" t="s">
        <v>4</v>
      </c>
      <c r="B5">
        <f>$B$1*$B$3</f>
        <v>75000000</v>
      </c>
    </row>
    <row r="6" spans="1:28" x14ac:dyDescent="0.3">
      <c r="A6" s="1" t="s">
        <v>5</v>
      </c>
      <c r="B6">
        <v>5</v>
      </c>
    </row>
    <row r="7" spans="1:28" x14ac:dyDescent="0.3">
      <c r="A7" t="s">
        <v>6</v>
      </c>
      <c r="B7">
        <f>$B$1*$B$4</f>
        <v>25000000</v>
      </c>
    </row>
    <row r="8" spans="1:28" x14ac:dyDescent="0.3">
      <c r="A8" s="1" t="s">
        <v>7</v>
      </c>
      <c r="B8">
        <v>7.5</v>
      </c>
    </row>
    <row r="10" spans="1:28" x14ac:dyDescent="0.3">
      <c r="A10" s="1" t="s">
        <v>9</v>
      </c>
      <c r="B10">
        <v>3.8190301264625277</v>
      </c>
    </row>
    <row r="13" spans="1:28" x14ac:dyDescent="0.3">
      <c r="A13" t="s">
        <v>27</v>
      </c>
    </row>
    <row r="15" spans="1:28" s="2" customFormat="1" ht="57.6" customHeight="1" x14ac:dyDescent="0.3">
      <c r="A15" s="2" t="s">
        <v>8</v>
      </c>
      <c r="B15" s="2" t="s">
        <v>10</v>
      </c>
      <c r="C15" s="2" t="s">
        <v>11</v>
      </c>
      <c r="D15" s="2" t="s">
        <v>12</v>
      </c>
      <c r="E15" s="2" t="s">
        <v>13</v>
      </c>
      <c r="F15" s="2" t="s">
        <v>14</v>
      </c>
      <c r="G15" s="2" t="s">
        <v>15</v>
      </c>
      <c r="H15" s="2" t="s">
        <v>16</v>
      </c>
      <c r="I15" s="2" t="s">
        <v>17</v>
      </c>
      <c r="J15" s="2" t="s">
        <v>18</v>
      </c>
      <c r="K15" s="2" t="s">
        <v>19</v>
      </c>
      <c r="L15" s="2" t="s">
        <v>20</v>
      </c>
      <c r="M15" s="2" t="s">
        <v>21</v>
      </c>
      <c r="N15" s="2" t="s">
        <v>22</v>
      </c>
      <c r="O15" s="2" t="s">
        <v>23</v>
      </c>
      <c r="P15" s="2" t="s">
        <v>24</v>
      </c>
      <c r="Q15" s="2" t="s">
        <v>25</v>
      </c>
      <c r="S15" s="2" t="s">
        <v>29</v>
      </c>
      <c r="T15" s="2" t="s">
        <v>30</v>
      </c>
      <c r="V15" s="2" t="s">
        <v>31</v>
      </c>
      <c r="W15" s="2" t="s">
        <v>32</v>
      </c>
      <c r="X15" s="2" t="s">
        <v>33</v>
      </c>
      <c r="Z15" s="2" t="s">
        <v>34</v>
      </c>
      <c r="AA15" s="2" t="s">
        <v>35</v>
      </c>
      <c r="AB15" s="2" t="s">
        <v>36</v>
      </c>
    </row>
    <row r="16" spans="1:28" x14ac:dyDescent="0.3">
      <c r="A16">
        <v>1</v>
      </c>
      <c r="B16">
        <f>$B$1</f>
        <v>100000000</v>
      </c>
      <c r="C16">
        <f>B16*(1-($B$10/100))</f>
        <v>96180969.873537466</v>
      </c>
      <c r="D16">
        <v>0</v>
      </c>
      <c r="E16">
        <f>C16*($B$2/100)</f>
        <v>7213572.7405153094</v>
      </c>
      <c r="F16">
        <f>$B$5</f>
        <v>75000000</v>
      </c>
      <c r="G16">
        <f>MIN(F16*($B$6/100),E16)</f>
        <v>3750000</v>
      </c>
      <c r="H16">
        <v>0</v>
      </c>
      <c r="I16">
        <f>MAX(F16-H16-N16,0)</f>
        <v>73411427.259484693</v>
      </c>
      <c r="J16">
        <f>$B$7</f>
        <v>25000000</v>
      </c>
      <c r="K16">
        <f>MIN(J16*($B$8/100),E16-G16)</f>
        <v>1875000</v>
      </c>
      <c r="L16">
        <v>0</v>
      </c>
      <c r="M16">
        <f>J16-L16</f>
        <v>25000000</v>
      </c>
      <c r="N16">
        <f>E16-G16-K16</f>
        <v>1588572.7405153094</v>
      </c>
      <c r="O16">
        <f>D16-H16-L16</f>
        <v>0</v>
      </c>
      <c r="P16">
        <f>ROUND(N16-(F16-I16)+H16,0)</f>
        <v>0</v>
      </c>
      <c r="Q16">
        <f>O16+P16</f>
        <v>0</v>
      </c>
      <c r="S16">
        <f>I16/C16</f>
        <v>0.76326353701786265</v>
      </c>
      <c r="T16">
        <f>M16/C16</f>
        <v>0.2599266781450737</v>
      </c>
      <c r="V16">
        <f>1/(1+0.05)</f>
        <v>0.95238095238095233</v>
      </c>
      <c r="W16">
        <f>1/(1+0.075)</f>
        <v>0.93023255813953487</v>
      </c>
      <c r="X16">
        <f>1/(1+0.15)</f>
        <v>0.86956521739130443</v>
      </c>
      <c r="Z16">
        <f>(G16-I16+F16)*V16</f>
        <v>5084354.990966958</v>
      </c>
      <c r="AA16">
        <f>(K16-M16+J16)*W16</f>
        <v>1744186.046511628</v>
      </c>
      <c r="AB16">
        <f>(Q16)*X16</f>
        <v>0</v>
      </c>
    </row>
    <row r="17" spans="1:28" x14ac:dyDescent="0.3">
      <c r="A17">
        <v>2</v>
      </c>
      <c r="B17">
        <f>C16</f>
        <v>96180969.873537466</v>
      </c>
      <c r="C17">
        <f>B17*(1-($B$10/100))</f>
        <v>92507789.658143222</v>
      </c>
      <c r="D17">
        <v>0</v>
      </c>
      <c r="E17">
        <f>C17*($B$2/100)</f>
        <v>6938084.2243607417</v>
      </c>
      <c r="F17">
        <f>I16</f>
        <v>73411427.259484693</v>
      </c>
      <c r="G17">
        <f t="shared" ref="G17:G25" si="0">MIN(F17*($B$6/100),E17)</f>
        <v>3670571.3629742349</v>
      </c>
      <c r="H17">
        <v>0</v>
      </c>
      <c r="I17">
        <f t="shared" ref="I17:I25" si="1">MAX(F17-H17-N17,0)</f>
        <v>72018914.398098186</v>
      </c>
      <c r="J17">
        <f>M16</f>
        <v>25000000</v>
      </c>
      <c r="K17">
        <f t="shared" ref="K17:K25" si="2">MIN(J17*($B$8/100),E17-G17)</f>
        <v>1875000</v>
      </c>
      <c r="L17">
        <v>0</v>
      </c>
      <c r="M17">
        <f t="shared" ref="M17:M25" si="3">J17-L17</f>
        <v>25000000</v>
      </c>
      <c r="N17">
        <f>E17-G17-K17</f>
        <v>1392512.8613865068</v>
      </c>
      <c r="O17">
        <f t="shared" ref="O17:O25" si="4">D17-H17-L17</f>
        <v>0</v>
      </c>
      <c r="P17">
        <f t="shared" ref="P17:P25" si="5">ROUND(N17-(F17-I17)+H17,0)</f>
        <v>0</v>
      </c>
      <c r="Q17">
        <f t="shared" ref="Q17:Q25" si="6">O17+P17</f>
        <v>0</v>
      </c>
      <c r="S17">
        <f t="shared" ref="S17:S25" si="7">I17/C17</f>
        <v>0.77851729745397225</v>
      </c>
      <c r="T17">
        <f t="shared" ref="T17:T25" si="8">M17/C17</f>
        <v>0.27024751204613084</v>
      </c>
      <c r="V17">
        <f>V16/(1+0.05)</f>
        <v>0.90702947845804982</v>
      </c>
      <c r="W17">
        <f>W16/(1+0.075)</f>
        <v>0.86533261222282321</v>
      </c>
      <c r="X17">
        <f>X16/(1+0.15)</f>
        <v>0.7561436672967865</v>
      </c>
      <c r="Z17">
        <f t="shared" ref="Z17:Z25" si="9">(G17-I17+F17)*V17</f>
        <v>4592366.6434111102</v>
      </c>
      <c r="AA17">
        <f t="shared" ref="AA17:AA25" si="10">(K17-M17+J17)*W17</f>
        <v>1622498.6479177936</v>
      </c>
      <c r="AB17">
        <f t="shared" ref="AB17:AB25" si="11">(Q17)*X17</f>
        <v>0</v>
      </c>
    </row>
    <row r="18" spans="1:28" x14ac:dyDescent="0.3">
      <c r="A18">
        <v>3</v>
      </c>
      <c r="B18">
        <f>C17</f>
        <v>92507789.658143222</v>
      </c>
      <c r="C18">
        <f>B18*(1-($B$10/100))</f>
        <v>88974889.301774144</v>
      </c>
      <c r="D18">
        <v>0</v>
      </c>
      <c r="E18">
        <f>C18*($B$2/100)</f>
        <v>6673116.6976330606</v>
      </c>
      <c r="F18">
        <f>I17</f>
        <v>72018914.398098186</v>
      </c>
      <c r="G18">
        <f t="shared" si="0"/>
        <v>3600945.7199049094</v>
      </c>
      <c r="H18">
        <v>0</v>
      </c>
      <c r="I18">
        <f t="shared" si="1"/>
        <v>70821743.420370027</v>
      </c>
      <c r="J18">
        <f t="shared" ref="J18:J25" si="12">M17</f>
        <v>25000000</v>
      </c>
      <c r="K18">
        <f t="shared" si="2"/>
        <v>1875000</v>
      </c>
      <c r="L18">
        <v>0</v>
      </c>
      <c r="M18">
        <f t="shared" si="3"/>
        <v>25000000</v>
      </c>
      <c r="N18">
        <f t="shared" ref="N18:N25" si="13">E18-G18-K18</f>
        <v>1197170.9777281513</v>
      </c>
      <c r="O18">
        <f t="shared" si="4"/>
        <v>0</v>
      </c>
      <c r="P18">
        <f t="shared" si="5"/>
        <v>0</v>
      </c>
      <c r="Q18">
        <f t="shared" si="6"/>
        <v>0</v>
      </c>
      <c r="S18">
        <f t="shared" si="7"/>
        <v>0.79597450444883955</v>
      </c>
      <c r="T18">
        <f t="shared" si="8"/>
        <v>0.2809781523324863</v>
      </c>
      <c r="V18">
        <f t="shared" ref="V18:V25" si="14">V17/(1+0.05)</f>
        <v>0.86383759853147601</v>
      </c>
      <c r="W18">
        <f t="shared" ref="W18:W25" si="15">W17/(1+0.075)</f>
        <v>0.80496056950960304</v>
      </c>
      <c r="X18">
        <f t="shared" ref="X18:X25" si="16">X17/(1+0.15)</f>
        <v>0.65751623243198831</v>
      </c>
      <c r="Z18">
        <f t="shared" si="9"/>
        <v>4144793.6055571297</v>
      </c>
      <c r="AA18">
        <f t="shared" si="10"/>
        <v>1509301.0678305058</v>
      </c>
      <c r="AB18">
        <f t="shared" si="11"/>
        <v>0</v>
      </c>
    </row>
    <row r="19" spans="1:28" x14ac:dyDescent="0.3">
      <c r="A19">
        <v>4</v>
      </c>
      <c r="B19">
        <f>C18</f>
        <v>88974889.301774144</v>
      </c>
      <c r="C19">
        <f>B19*(1-($B$10/100))</f>
        <v>85576911.474352702</v>
      </c>
      <c r="D19">
        <v>0</v>
      </c>
      <c r="E19">
        <f>C19*($B$2/100)</f>
        <v>6418268.3605764527</v>
      </c>
      <c r="F19">
        <f t="shared" ref="F19:F25" si="17">I18</f>
        <v>70821743.420370027</v>
      </c>
      <c r="G19">
        <f t="shared" si="0"/>
        <v>3541087.1710185017</v>
      </c>
      <c r="H19">
        <v>0</v>
      </c>
      <c r="I19">
        <f t="shared" si="1"/>
        <v>69819562.230812073</v>
      </c>
      <c r="J19">
        <f t="shared" si="12"/>
        <v>25000000</v>
      </c>
      <c r="K19">
        <f t="shared" si="2"/>
        <v>1875000</v>
      </c>
      <c r="L19">
        <v>0</v>
      </c>
      <c r="M19">
        <f t="shared" si="3"/>
        <v>25000000</v>
      </c>
      <c r="N19">
        <f t="shared" si="13"/>
        <v>1002181.1895579509</v>
      </c>
      <c r="O19">
        <f t="shared" si="4"/>
        <v>0</v>
      </c>
      <c r="P19">
        <f t="shared" si="5"/>
        <v>0</v>
      </c>
      <c r="Q19">
        <f t="shared" si="6"/>
        <v>0</v>
      </c>
      <c r="S19">
        <f t="shared" si="7"/>
        <v>0.81586915241428071</v>
      </c>
      <c r="T19">
        <f t="shared" si="8"/>
        <v>0.29213487106849456</v>
      </c>
      <c r="V19">
        <f t="shared" si="14"/>
        <v>0.82270247479188185</v>
      </c>
      <c r="W19">
        <f t="shared" si="15"/>
        <v>0.7488005297763749</v>
      </c>
      <c r="X19">
        <f t="shared" si="16"/>
        <v>0.57175324559303331</v>
      </c>
      <c r="Z19">
        <f t="shared" si="9"/>
        <v>3737758.1238899082</v>
      </c>
      <c r="AA19">
        <f t="shared" si="10"/>
        <v>1404000.9933307029</v>
      </c>
      <c r="AB19">
        <f t="shared" si="11"/>
        <v>0</v>
      </c>
    </row>
    <row r="20" spans="1:28" x14ac:dyDescent="0.3">
      <c r="A20">
        <v>5</v>
      </c>
      <c r="B20">
        <f>C19</f>
        <v>85576911.474352702</v>
      </c>
      <c r="C20">
        <f>B20*(1-($B$10/100))</f>
        <v>82308703.443851009</v>
      </c>
      <c r="D20">
        <v>0</v>
      </c>
      <c r="E20">
        <f>C20*($B$2/100)</f>
        <v>6173152.7582888259</v>
      </c>
      <c r="F20">
        <f t="shared" si="17"/>
        <v>69819562.230812073</v>
      </c>
      <c r="G20">
        <f t="shared" si="0"/>
        <v>3490978.1115406039</v>
      </c>
      <c r="H20">
        <v>0</v>
      </c>
      <c r="I20">
        <f t="shared" si="1"/>
        <v>69012387.584063858</v>
      </c>
      <c r="J20">
        <f t="shared" si="12"/>
        <v>25000000</v>
      </c>
      <c r="K20">
        <f t="shared" si="2"/>
        <v>1875000</v>
      </c>
      <c r="L20">
        <v>0</v>
      </c>
      <c r="M20">
        <f t="shared" si="3"/>
        <v>25000000</v>
      </c>
      <c r="N20">
        <f t="shared" si="13"/>
        <v>807174.64674822195</v>
      </c>
      <c r="O20">
        <f t="shared" si="4"/>
        <v>0</v>
      </c>
      <c r="P20">
        <f t="shared" si="5"/>
        <v>0</v>
      </c>
      <c r="Q20">
        <f t="shared" si="6"/>
        <v>0</v>
      </c>
      <c r="S20">
        <f t="shared" si="7"/>
        <v>0.83845796005209128</v>
      </c>
      <c r="T20">
        <f t="shared" si="8"/>
        <v>0.30373458642869267</v>
      </c>
      <c r="V20">
        <f t="shared" si="14"/>
        <v>0.78352616646845885</v>
      </c>
      <c r="W20">
        <f t="shared" si="15"/>
        <v>0.69655863235011617</v>
      </c>
      <c r="X20">
        <f t="shared" si="16"/>
        <v>0.49717673529828987</v>
      </c>
      <c r="Z20">
        <f t="shared" si="9"/>
        <v>3367715.153597868</v>
      </c>
      <c r="AA20">
        <f t="shared" si="10"/>
        <v>1306047.4356564679</v>
      </c>
      <c r="AB20">
        <f t="shared" si="11"/>
        <v>0</v>
      </c>
    </row>
    <row r="21" spans="1:28" x14ac:dyDescent="0.3">
      <c r="A21">
        <v>6</v>
      </c>
      <c r="B21">
        <f t="shared" ref="B21:B25" si="18">C20</f>
        <v>82308703.443851009</v>
      </c>
      <c r="C21">
        <f t="shared" ref="C21:C25" si="19">B21*(1-($B$10/100))</f>
        <v>79165309.262629643</v>
      </c>
      <c r="D21">
        <v>0</v>
      </c>
      <c r="E21">
        <f t="shared" ref="E21:E25" si="20">C21*($B$2/100)</f>
        <v>5937398.1946972227</v>
      </c>
      <c r="F21">
        <f t="shared" si="17"/>
        <v>69012387.584063858</v>
      </c>
      <c r="G21">
        <f t="shared" si="0"/>
        <v>3450619.3792031929</v>
      </c>
      <c r="H21">
        <v>0</v>
      </c>
      <c r="I21">
        <f t="shared" si="1"/>
        <v>68400608.768569827</v>
      </c>
      <c r="J21">
        <f t="shared" si="12"/>
        <v>25000000</v>
      </c>
      <c r="K21">
        <f t="shared" si="2"/>
        <v>1875000</v>
      </c>
      <c r="L21">
        <v>0</v>
      </c>
      <c r="M21">
        <f t="shared" si="3"/>
        <v>25000000</v>
      </c>
      <c r="N21">
        <f t="shared" si="13"/>
        <v>611778.81549402978</v>
      </c>
      <c r="O21">
        <f t="shared" si="4"/>
        <v>0</v>
      </c>
      <c r="P21">
        <f t="shared" si="5"/>
        <v>0</v>
      </c>
      <c r="Q21">
        <f t="shared" si="6"/>
        <v>0</v>
      </c>
      <c r="S21">
        <f t="shared" si="7"/>
        <v>0.86402250437312011</v>
      </c>
      <c r="T21">
        <f t="shared" si="8"/>
        <v>0.31579488835271141</v>
      </c>
      <c r="V21">
        <f t="shared" si="14"/>
        <v>0.74621539663662739</v>
      </c>
      <c r="W21">
        <f t="shared" si="15"/>
        <v>0.64796151846522432</v>
      </c>
      <c r="X21">
        <f t="shared" si="16"/>
        <v>0.43232759591155645</v>
      </c>
      <c r="Z21">
        <f t="shared" si="9"/>
        <v>3031424.0801519076</v>
      </c>
      <c r="AA21">
        <f t="shared" si="10"/>
        <v>1214927.8471222955</v>
      </c>
      <c r="AB21">
        <f t="shared" si="11"/>
        <v>0</v>
      </c>
    </row>
    <row r="22" spans="1:28" x14ac:dyDescent="0.3">
      <c r="A22">
        <v>7</v>
      </c>
      <c r="B22">
        <f t="shared" si="18"/>
        <v>79165309.262629643</v>
      </c>
      <c r="C22">
        <f t="shared" si="19"/>
        <v>76141962.252182588</v>
      </c>
      <c r="D22">
        <v>0</v>
      </c>
      <c r="E22">
        <f t="shared" si="20"/>
        <v>5710647.1689136941</v>
      </c>
      <c r="F22">
        <f t="shared" si="17"/>
        <v>68400608.768569827</v>
      </c>
      <c r="G22">
        <f t="shared" si="0"/>
        <v>3420030.4384284914</v>
      </c>
      <c r="H22">
        <v>0</v>
      </c>
      <c r="I22">
        <f t="shared" si="1"/>
        <v>67984992.038084626</v>
      </c>
      <c r="J22">
        <f t="shared" si="12"/>
        <v>25000000</v>
      </c>
      <c r="K22">
        <f t="shared" si="2"/>
        <v>1875000</v>
      </c>
      <c r="L22">
        <v>0</v>
      </c>
      <c r="M22">
        <f t="shared" si="3"/>
        <v>25000000</v>
      </c>
      <c r="N22">
        <f t="shared" si="13"/>
        <v>415616.73048520274</v>
      </c>
      <c r="O22">
        <f t="shared" si="4"/>
        <v>0</v>
      </c>
      <c r="P22">
        <f t="shared" si="5"/>
        <v>0</v>
      </c>
      <c r="Q22">
        <f t="shared" si="6"/>
        <v>0</v>
      </c>
      <c r="S22">
        <f t="shared" si="7"/>
        <v>0.89287155238944282</v>
      </c>
      <c r="T22">
        <f t="shared" si="8"/>
        <v>0.32833406521885877</v>
      </c>
      <c r="V22">
        <f t="shared" si="14"/>
        <v>0.71068133013012125</v>
      </c>
      <c r="W22">
        <f t="shared" si="15"/>
        <v>0.60275490089788308</v>
      </c>
      <c r="X22">
        <f t="shared" si="16"/>
        <v>0.37593703992309258</v>
      </c>
      <c r="Z22">
        <f t="shared" si="9"/>
        <v>2725922.8319134167</v>
      </c>
      <c r="AA22">
        <f t="shared" si="10"/>
        <v>1130165.4391835309</v>
      </c>
      <c r="AB22">
        <f t="shared" si="11"/>
        <v>0</v>
      </c>
    </row>
    <row r="23" spans="1:28" x14ac:dyDescent="0.3">
      <c r="A23">
        <v>8</v>
      </c>
      <c r="B23">
        <f t="shared" si="18"/>
        <v>76141962.252182588</v>
      </c>
      <c r="C23">
        <f t="shared" si="19"/>
        <v>73234077.774892002</v>
      </c>
      <c r="D23">
        <v>0</v>
      </c>
      <c r="E23">
        <f t="shared" si="20"/>
        <v>5492555.8331169002</v>
      </c>
      <c r="F23">
        <f t="shared" si="17"/>
        <v>67984992.038084626</v>
      </c>
      <c r="G23">
        <f t="shared" si="0"/>
        <v>3399249.6019042316</v>
      </c>
      <c r="H23">
        <v>0</v>
      </c>
      <c r="I23">
        <f t="shared" si="1"/>
        <v>67766685.806871951</v>
      </c>
      <c r="J23">
        <f t="shared" si="12"/>
        <v>25000000</v>
      </c>
      <c r="K23">
        <f t="shared" si="2"/>
        <v>1875000</v>
      </c>
      <c r="L23">
        <v>0</v>
      </c>
      <c r="M23">
        <f t="shared" si="3"/>
        <v>25000000</v>
      </c>
      <c r="N23">
        <f t="shared" si="13"/>
        <v>218306.23121266859</v>
      </c>
      <c r="O23">
        <f t="shared" si="4"/>
        <v>0</v>
      </c>
      <c r="P23">
        <f t="shared" si="5"/>
        <v>0</v>
      </c>
      <c r="Q23">
        <f t="shared" si="6"/>
        <v>0</v>
      </c>
      <c r="S23">
        <f t="shared" si="7"/>
        <v>0.92534360868411836</v>
      </c>
      <c r="T23">
        <f t="shared" si="8"/>
        <v>0.34137113157682375</v>
      </c>
      <c r="V23">
        <f t="shared" si="14"/>
        <v>0.67683936202868689</v>
      </c>
      <c r="W23">
        <f t="shared" si="15"/>
        <v>0.56070223339337966</v>
      </c>
      <c r="X23">
        <f t="shared" si="16"/>
        <v>0.32690177384616748</v>
      </c>
      <c r="Z23">
        <f t="shared" si="9"/>
        <v>2448504.1821900001</v>
      </c>
      <c r="AA23">
        <f t="shared" si="10"/>
        <v>1051316.6876125869</v>
      </c>
      <c r="AB23">
        <f t="shared" si="11"/>
        <v>0</v>
      </c>
    </row>
    <row r="24" spans="1:28" x14ac:dyDescent="0.3">
      <c r="A24">
        <v>9</v>
      </c>
      <c r="B24">
        <f t="shared" si="18"/>
        <v>73234077.774892002</v>
      </c>
      <c r="C24">
        <f t="shared" si="19"/>
        <v>70437246.281831875</v>
      </c>
      <c r="D24">
        <v>0</v>
      </c>
      <c r="E24">
        <f t="shared" si="20"/>
        <v>5282793.4711373905</v>
      </c>
      <c r="F24">
        <f t="shared" si="17"/>
        <v>67766685.806871951</v>
      </c>
      <c r="G24">
        <f t="shared" si="0"/>
        <v>3388334.2903435975</v>
      </c>
      <c r="H24">
        <v>0</v>
      </c>
      <c r="I24">
        <f t="shared" si="1"/>
        <v>67747226.626078159</v>
      </c>
      <c r="J24">
        <f t="shared" si="12"/>
        <v>25000000</v>
      </c>
      <c r="K24">
        <f t="shared" si="2"/>
        <v>1875000</v>
      </c>
      <c r="L24">
        <v>0</v>
      </c>
      <c r="M24">
        <f t="shared" si="3"/>
        <v>25000000</v>
      </c>
      <c r="N24">
        <f t="shared" si="13"/>
        <v>19459.180793792941</v>
      </c>
      <c r="O24">
        <f t="shared" si="4"/>
        <v>0</v>
      </c>
      <c r="P24">
        <f t="shared" si="5"/>
        <v>0</v>
      </c>
      <c r="Q24">
        <f t="shared" si="6"/>
        <v>0</v>
      </c>
      <c r="S24">
        <f t="shared" si="7"/>
        <v>0.96180969873537547</v>
      </c>
      <c r="T24">
        <f t="shared" si="8"/>
        <v>0.3549258569815546</v>
      </c>
      <c r="V24">
        <f t="shared" si="14"/>
        <v>0.64460891621779703</v>
      </c>
      <c r="W24">
        <f t="shared" si="15"/>
        <v>0.52158347292407414</v>
      </c>
      <c r="X24">
        <f t="shared" si="16"/>
        <v>0.28426241204014563</v>
      </c>
      <c r="Z24">
        <f t="shared" si="9"/>
        <v>2196694.056123957</v>
      </c>
      <c r="AA24">
        <f t="shared" si="10"/>
        <v>977969.01173263905</v>
      </c>
      <c r="AB24">
        <f t="shared" si="11"/>
        <v>0</v>
      </c>
    </row>
    <row r="25" spans="1:28" x14ac:dyDescent="0.3">
      <c r="A25">
        <v>10</v>
      </c>
      <c r="B25">
        <f t="shared" si="18"/>
        <v>70437246.281831875</v>
      </c>
      <c r="C25">
        <f t="shared" si="19"/>
        <v>67747226.626078114</v>
      </c>
      <c r="D25">
        <f>C25</f>
        <v>67747226.626078114</v>
      </c>
      <c r="E25">
        <f t="shared" si="20"/>
        <v>5081041.9969558585</v>
      </c>
      <c r="F25">
        <f t="shared" si="17"/>
        <v>67747226.626078159</v>
      </c>
      <c r="G25">
        <f t="shared" si="0"/>
        <v>3387361.331303908</v>
      </c>
      <c r="H25">
        <f>MIN(F25,D25)</f>
        <v>67747226.626078114</v>
      </c>
      <c r="I25" s="4">
        <f t="shared" si="1"/>
        <v>4.4703483581542969E-8</v>
      </c>
      <c r="J25">
        <f t="shared" si="12"/>
        <v>25000000</v>
      </c>
      <c r="K25">
        <f t="shared" si="2"/>
        <v>1693680.6656519505</v>
      </c>
      <c r="L25">
        <f>MIN(D25-H25,J25)</f>
        <v>0</v>
      </c>
      <c r="M25">
        <f t="shared" si="3"/>
        <v>25000000</v>
      </c>
      <c r="N25">
        <f t="shared" si="13"/>
        <v>0</v>
      </c>
      <c r="O25">
        <f t="shared" si="4"/>
        <v>0</v>
      </c>
      <c r="P25">
        <f t="shared" si="5"/>
        <v>0</v>
      </c>
      <c r="Q25">
        <f t="shared" si="6"/>
        <v>0</v>
      </c>
      <c r="S25">
        <f t="shared" si="7"/>
        <v>6.5985702748066648E-16</v>
      </c>
      <c r="T25">
        <f t="shared" si="8"/>
        <v>0.36901879597203596</v>
      </c>
      <c r="V25">
        <f t="shared" si="14"/>
        <v>0.6139132535407591</v>
      </c>
      <c r="W25">
        <f t="shared" si="15"/>
        <v>0.48519392830146435</v>
      </c>
      <c r="X25">
        <f t="shared" si="16"/>
        <v>0.24718470612186577</v>
      </c>
      <c r="Z25">
        <f t="shared" si="9"/>
        <v>43670466.332197696</v>
      </c>
      <c r="AA25">
        <f t="shared" si="10"/>
        <v>821763.57545590913</v>
      </c>
      <c r="AB25">
        <f t="shared" si="11"/>
        <v>0</v>
      </c>
    </row>
    <row r="27" spans="1:28" x14ac:dyDescent="0.3">
      <c r="P27" t="s">
        <v>26</v>
      </c>
      <c r="Q27">
        <f>SUM(Q16:Q25)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Model1</vt:lpstr>
      <vt:lpstr>Model2</vt:lpstr>
      <vt:lpstr>Model3</vt:lpstr>
      <vt:lpstr>Model4</vt:lpstr>
      <vt:lpstr>Model5</vt:lpstr>
      <vt:lpstr>Model6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</dc:creator>
  <cp:lastModifiedBy>Madhur</cp:lastModifiedBy>
  <dcterms:created xsi:type="dcterms:W3CDTF">2018-03-06T21:30:12Z</dcterms:created>
  <dcterms:modified xsi:type="dcterms:W3CDTF">2018-03-08T17:10:38Z</dcterms:modified>
</cp:coreProperties>
</file>