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ma\Downloads\"/>
    </mc:Choice>
  </mc:AlternateContent>
  <xr:revisionPtr revIDLastSave="0" documentId="13_ncr:1_{C618696C-DC1D-4C2B-9F8E-13B37712379D}" xr6:coauthVersionLast="47" xr6:coauthVersionMax="47" xr10:uidLastSave="{00000000-0000-0000-0000-000000000000}"/>
  <bookViews>
    <workbookView xWindow="-120" yWindow="-120" windowWidth="20730" windowHeight="11160" xr2:uid="{E8A85048-6B52-4B72-9686-C217DEEC0163}"/>
  </bookViews>
  <sheets>
    <sheet name="CML" sheetId="1" r:id="rId1"/>
    <sheet name="SM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" i="1" l="1"/>
  <c r="H9" i="2"/>
  <c r="G8" i="2"/>
  <c r="F7" i="2"/>
  <c r="E6" i="2"/>
  <c r="AE103" i="1" l="1"/>
  <c r="AE104" i="1" s="1"/>
  <c r="AE106" i="1"/>
  <c r="AE107" i="1" l="1"/>
  <c r="AD88" i="1"/>
  <c r="AD87" i="1"/>
  <c r="AD86" i="1"/>
  <c r="AD85" i="1"/>
  <c r="AD84" i="1"/>
  <c r="AD83" i="1"/>
  <c r="AD66" i="1"/>
  <c r="AD65" i="1"/>
  <c r="AD64" i="1"/>
  <c r="AD63" i="1"/>
  <c r="AD62" i="1"/>
  <c r="AD11" i="1"/>
  <c r="AD10" i="1"/>
  <c r="AF106" i="1" s="1"/>
  <c r="AF69" i="1" l="1"/>
  <c r="AF73" i="1"/>
  <c r="AF77" i="1"/>
  <c r="AF81" i="1"/>
  <c r="AF85" i="1"/>
  <c r="AF89" i="1"/>
  <c r="AF93" i="1"/>
  <c r="AF97" i="1"/>
  <c r="AF101" i="1"/>
  <c r="AF105" i="1"/>
  <c r="AF72" i="1"/>
  <c r="AF76" i="1"/>
  <c r="AF80" i="1"/>
  <c r="AF84" i="1"/>
  <c r="AF88" i="1"/>
  <c r="AF92" i="1"/>
  <c r="AF96" i="1"/>
  <c r="AF100" i="1"/>
  <c r="AF70" i="1"/>
  <c r="AF74" i="1"/>
  <c r="AF78" i="1"/>
  <c r="AF82" i="1"/>
  <c r="AF86" i="1"/>
  <c r="AF90" i="1"/>
  <c r="AF94" i="1"/>
  <c r="AF98" i="1"/>
  <c r="AF102" i="1"/>
  <c r="AF103" i="1"/>
  <c r="AF71" i="1"/>
  <c r="AF75" i="1"/>
  <c r="AF79" i="1"/>
  <c r="AF83" i="1"/>
  <c r="AF87" i="1"/>
  <c r="AF91" i="1"/>
  <c r="AF95" i="1"/>
  <c r="AF99" i="1"/>
  <c r="AF104" i="1"/>
  <c r="AF107" i="1"/>
  <c r="AE108" i="1"/>
  <c r="AF66" i="1"/>
  <c r="AF67" i="1"/>
  <c r="AF63" i="1"/>
  <c r="AF62" i="1"/>
  <c r="AF65" i="1"/>
  <c r="AF68" i="1"/>
  <c r="AF64" i="1"/>
  <c r="Y68" i="1"/>
  <c r="P10" i="1"/>
  <c r="Q10" i="1"/>
  <c r="R10" i="1"/>
  <c r="S10" i="1"/>
  <c r="T10" i="1"/>
  <c r="U10" i="1"/>
  <c r="V10" i="1"/>
  <c r="W10" i="1"/>
  <c r="X10" i="1"/>
  <c r="Y10" i="1"/>
  <c r="Z10" i="1"/>
  <c r="P11" i="1"/>
  <c r="Q11" i="1"/>
  <c r="R11" i="1"/>
  <c r="S11" i="1"/>
  <c r="T11" i="1"/>
  <c r="U11" i="1"/>
  <c r="V11" i="1"/>
  <c r="W11" i="1"/>
  <c r="X11" i="1"/>
  <c r="Y11" i="1"/>
  <c r="Z11" i="1"/>
  <c r="P12" i="1"/>
  <c r="Q12" i="1"/>
  <c r="R12" i="1"/>
  <c r="S12" i="1"/>
  <c r="T12" i="1"/>
  <c r="U12" i="1"/>
  <c r="V12" i="1"/>
  <c r="W12" i="1"/>
  <c r="X12" i="1"/>
  <c r="Y12" i="1"/>
  <c r="Z12" i="1"/>
  <c r="P13" i="1"/>
  <c r="Q13" i="1"/>
  <c r="R13" i="1"/>
  <c r="S13" i="1"/>
  <c r="T13" i="1"/>
  <c r="U13" i="1"/>
  <c r="V13" i="1"/>
  <c r="W13" i="1"/>
  <c r="X13" i="1"/>
  <c r="Y13" i="1"/>
  <c r="Z13" i="1"/>
  <c r="P14" i="1"/>
  <c r="Q14" i="1"/>
  <c r="R14" i="1"/>
  <c r="S14" i="1"/>
  <c r="T14" i="1"/>
  <c r="U14" i="1"/>
  <c r="V14" i="1"/>
  <c r="W14" i="1"/>
  <c r="X14" i="1"/>
  <c r="Y14" i="1"/>
  <c r="Z14" i="1"/>
  <c r="P15" i="1"/>
  <c r="Q15" i="1"/>
  <c r="R15" i="1"/>
  <c r="S15" i="1"/>
  <c r="T15" i="1"/>
  <c r="U15" i="1"/>
  <c r="V15" i="1"/>
  <c r="W15" i="1"/>
  <c r="X15" i="1"/>
  <c r="Y15" i="1"/>
  <c r="Z15" i="1"/>
  <c r="P16" i="1"/>
  <c r="Q16" i="1"/>
  <c r="R16" i="1"/>
  <c r="S16" i="1"/>
  <c r="T16" i="1"/>
  <c r="U16" i="1"/>
  <c r="V16" i="1"/>
  <c r="W16" i="1"/>
  <c r="X16" i="1"/>
  <c r="Y16" i="1"/>
  <c r="Z16" i="1"/>
  <c r="P17" i="1"/>
  <c r="Q17" i="1"/>
  <c r="R17" i="1"/>
  <c r="S17" i="1"/>
  <c r="T17" i="1"/>
  <c r="U17" i="1"/>
  <c r="V17" i="1"/>
  <c r="W17" i="1"/>
  <c r="X17" i="1"/>
  <c r="Y17" i="1"/>
  <c r="Z17" i="1"/>
  <c r="P18" i="1"/>
  <c r="Q18" i="1"/>
  <c r="R18" i="1"/>
  <c r="S18" i="1"/>
  <c r="T18" i="1"/>
  <c r="U18" i="1"/>
  <c r="V18" i="1"/>
  <c r="W18" i="1"/>
  <c r="X18" i="1"/>
  <c r="Y18" i="1"/>
  <c r="Z18" i="1"/>
  <c r="P19" i="1"/>
  <c r="Q19" i="1"/>
  <c r="R19" i="1"/>
  <c r="S19" i="1"/>
  <c r="T19" i="1"/>
  <c r="U19" i="1"/>
  <c r="V19" i="1"/>
  <c r="W19" i="1"/>
  <c r="X19" i="1"/>
  <c r="Y19" i="1"/>
  <c r="Z19" i="1"/>
  <c r="P20" i="1"/>
  <c r="Q20" i="1"/>
  <c r="R20" i="1"/>
  <c r="S20" i="1"/>
  <c r="T20" i="1"/>
  <c r="U20" i="1"/>
  <c r="V20" i="1"/>
  <c r="W20" i="1"/>
  <c r="X20" i="1"/>
  <c r="Y20" i="1"/>
  <c r="Z20" i="1"/>
  <c r="P21" i="1"/>
  <c r="Q21" i="1"/>
  <c r="R21" i="1"/>
  <c r="S21" i="1"/>
  <c r="T21" i="1"/>
  <c r="U21" i="1"/>
  <c r="V21" i="1"/>
  <c r="W21" i="1"/>
  <c r="X21" i="1"/>
  <c r="Y21" i="1"/>
  <c r="Z21" i="1"/>
  <c r="P22" i="1"/>
  <c r="Q22" i="1"/>
  <c r="R22" i="1"/>
  <c r="S22" i="1"/>
  <c r="T22" i="1"/>
  <c r="U22" i="1"/>
  <c r="V22" i="1"/>
  <c r="W22" i="1"/>
  <c r="X22" i="1"/>
  <c r="Y22" i="1"/>
  <c r="Z22" i="1"/>
  <c r="P23" i="1"/>
  <c r="Q23" i="1"/>
  <c r="R23" i="1"/>
  <c r="S23" i="1"/>
  <c r="T23" i="1"/>
  <c r="U23" i="1"/>
  <c r="V23" i="1"/>
  <c r="W23" i="1"/>
  <c r="X23" i="1"/>
  <c r="Y23" i="1"/>
  <c r="Z23" i="1"/>
  <c r="P24" i="1"/>
  <c r="Q24" i="1"/>
  <c r="R24" i="1"/>
  <c r="S24" i="1"/>
  <c r="T24" i="1"/>
  <c r="U24" i="1"/>
  <c r="V24" i="1"/>
  <c r="W24" i="1"/>
  <c r="X24" i="1"/>
  <c r="Y24" i="1"/>
  <c r="Z24" i="1"/>
  <c r="P25" i="1"/>
  <c r="Q25" i="1"/>
  <c r="R25" i="1"/>
  <c r="S25" i="1"/>
  <c r="T25" i="1"/>
  <c r="U25" i="1"/>
  <c r="V25" i="1"/>
  <c r="W25" i="1"/>
  <c r="X25" i="1"/>
  <c r="Y25" i="1"/>
  <c r="Z25" i="1"/>
  <c r="P26" i="1"/>
  <c r="Q26" i="1"/>
  <c r="R26" i="1"/>
  <c r="S26" i="1"/>
  <c r="T26" i="1"/>
  <c r="U26" i="1"/>
  <c r="V26" i="1"/>
  <c r="W26" i="1"/>
  <c r="X26" i="1"/>
  <c r="Y26" i="1"/>
  <c r="Z26" i="1"/>
  <c r="P27" i="1"/>
  <c r="Q27" i="1"/>
  <c r="R27" i="1"/>
  <c r="S27" i="1"/>
  <c r="T27" i="1"/>
  <c r="U27" i="1"/>
  <c r="V27" i="1"/>
  <c r="W27" i="1"/>
  <c r="X27" i="1"/>
  <c r="Y27" i="1"/>
  <c r="Z27" i="1"/>
  <c r="P28" i="1"/>
  <c r="Q28" i="1"/>
  <c r="R28" i="1"/>
  <c r="S28" i="1"/>
  <c r="T28" i="1"/>
  <c r="U28" i="1"/>
  <c r="V28" i="1"/>
  <c r="W28" i="1"/>
  <c r="X28" i="1"/>
  <c r="Y28" i="1"/>
  <c r="Z28" i="1"/>
  <c r="P29" i="1"/>
  <c r="Q29" i="1"/>
  <c r="R29" i="1"/>
  <c r="S29" i="1"/>
  <c r="T29" i="1"/>
  <c r="U29" i="1"/>
  <c r="V29" i="1"/>
  <c r="W29" i="1"/>
  <c r="X29" i="1"/>
  <c r="Y29" i="1"/>
  <c r="Z29" i="1"/>
  <c r="P30" i="1"/>
  <c r="Q30" i="1"/>
  <c r="R30" i="1"/>
  <c r="S30" i="1"/>
  <c r="T30" i="1"/>
  <c r="U30" i="1"/>
  <c r="V30" i="1"/>
  <c r="W30" i="1"/>
  <c r="X30" i="1"/>
  <c r="Y30" i="1"/>
  <c r="Z30" i="1"/>
  <c r="P31" i="1"/>
  <c r="Q31" i="1"/>
  <c r="R31" i="1"/>
  <c r="S31" i="1"/>
  <c r="T31" i="1"/>
  <c r="U31" i="1"/>
  <c r="V31" i="1"/>
  <c r="W31" i="1"/>
  <c r="X31" i="1"/>
  <c r="Y31" i="1"/>
  <c r="Z31" i="1"/>
  <c r="P32" i="1"/>
  <c r="Q32" i="1"/>
  <c r="R32" i="1"/>
  <c r="S32" i="1"/>
  <c r="T32" i="1"/>
  <c r="U32" i="1"/>
  <c r="V32" i="1"/>
  <c r="W32" i="1"/>
  <c r="X32" i="1"/>
  <c r="Y32" i="1"/>
  <c r="Z32" i="1"/>
  <c r="P33" i="1"/>
  <c r="Q33" i="1"/>
  <c r="R33" i="1"/>
  <c r="S33" i="1"/>
  <c r="T33" i="1"/>
  <c r="U33" i="1"/>
  <c r="V33" i="1"/>
  <c r="W33" i="1"/>
  <c r="X33" i="1"/>
  <c r="Y33" i="1"/>
  <c r="Z33" i="1"/>
  <c r="P34" i="1"/>
  <c r="Q34" i="1"/>
  <c r="R34" i="1"/>
  <c r="S34" i="1"/>
  <c r="T34" i="1"/>
  <c r="U34" i="1"/>
  <c r="V34" i="1"/>
  <c r="W34" i="1"/>
  <c r="X34" i="1"/>
  <c r="Y34" i="1"/>
  <c r="Z34" i="1"/>
  <c r="P35" i="1"/>
  <c r="Q35" i="1"/>
  <c r="R35" i="1"/>
  <c r="S35" i="1"/>
  <c r="T35" i="1"/>
  <c r="U35" i="1"/>
  <c r="V35" i="1"/>
  <c r="W35" i="1"/>
  <c r="X35" i="1"/>
  <c r="Y35" i="1"/>
  <c r="Z35" i="1"/>
  <c r="P36" i="1"/>
  <c r="Q36" i="1"/>
  <c r="R36" i="1"/>
  <c r="S36" i="1"/>
  <c r="T36" i="1"/>
  <c r="U36" i="1"/>
  <c r="V36" i="1"/>
  <c r="W36" i="1"/>
  <c r="X36" i="1"/>
  <c r="Y36" i="1"/>
  <c r="Z36" i="1"/>
  <c r="P37" i="1"/>
  <c r="Q37" i="1"/>
  <c r="R37" i="1"/>
  <c r="S37" i="1"/>
  <c r="T37" i="1"/>
  <c r="U37" i="1"/>
  <c r="V37" i="1"/>
  <c r="W37" i="1"/>
  <c r="X37" i="1"/>
  <c r="Y37" i="1"/>
  <c r="Z37" i="1"/>
  <c r="P38" i="1"/>
  <c r="Q38" i="1"/>
  <c r="R38" i="1"/>
  <c r="S38" i="1"/>
  <c r="T38" i="1"/>
  <c r="U38" i="1"/>
  <c r="V38" i="1"/>
  <c r="W38" i="1"/>
  <c r="X38" i="1"/>
  <c r="Y38" i="1"/>
  <c r="Z38" i="1"/>
  <c r="P39" i="1"/>
  <c r="Q39" i="1"/>
  <c r="R39" i="1"/>
  <c r="S39" i="1"/>
  <c r="T39" i="1"/>
  <c r="U39" i="1"/>
  <c r="V39" i="1"/>
  <c r="W39" i="1"/>
  <c r="X39" i="1"/>
  <c r="Y39" i="1"/>
  <c r="Z39" i="1"/>
  <c r="P40" i="1"/>
  <c r="Q40" i="1"/>
  <c r="R40" i="1"/>
  <c r="S40" i="1"/>
  <c r="T40" i="1"/>
  <c r="U40" i="1"/>
  <c r="V40" i="1"/>
  <c r="W40" i="1"/>
  <c r="X40" i="1"/>
  <c r="Y40" i="1"/>
  <c r="Z40" i="1"/>
  <c r="P41" i="1"/>
  <c r="Q41" i="1"/>
  <c r="R41" i="1"/>
  <c r="S41" i="1"/>
  <c r="T41" i="1"/>
  <c r="U41" i="1"/>
  <c r="V41" i="1"/>
  <c r="W41" i="1"/>
  <c r="X41" i="1"/>
  <c r="Y41" i="1"/>
  <c r="Z41" i="1"/>
  <c r="P42" i="1"/>
  <c r="Q42" i="1"/>
  <c r="R42" i="1"/>
  <c r="S42" i="1"/>
  <c r="T42" i="1"/>
  <c r="U42" i="1"/>
  <c r="V42" i="1"/>
  <c r="W42" i="1"/>
  <c r="X42" i="1"/>
  <c r="Y42" i="1"/>
  <c r="Z42" i="1"/>
  <c r="P43" i="1"/>
  <c r="Q43" i="1"/>
  <c r="R43" i="1"/>
  <c r="S43" i="1"/>
  <c r="T43" i="1"/>
  <c r="U43" i="1"/>
  <c r="V43" i="1"/>
  <c r="W43" i="1"/>
  <c r="X43" i="1"/>
  <c r="Y43" i="1"/>
  <c r="Z43" i="1"/>
  <c r="P44" i="1"/>
  <c r="Q44" i="1"/>
  <c r="R44" i="1"/>
  <c r="S44" i="1"/>
  <c r="T44" i="1"/>
  <c r="U44" i="1"/>
  <c r="V44" i="1"/>
  <c r="W44" i="1"/>
  <c r="X44" i="1"/>
  <c r="Y44" i="1"/>
  <c r="Z44" i="1"/>
  <c r="P45" i="1"/>
  <c r="Q45" i="1"/>
  <c r="R45" i="1"/>
  <c r="S45" i="1"/>
  <c r="T45" i="1"/>
  <c r="U45" i="1"/>
  <c r="V45" i="1"/>
  <c r="W45" i="1"/>
  <c r="X45" i="1"/>
  <c r="Y45" i="1"/>
  <c r="Z45" i="1"/>
  <c r="P46" i="1"/>
  <c r="Q46" i="1"/>
  <c r="R46" i="1"/>
  <c r="S46" i="1"/>
  <c r="T46" i="1"/>
  <c r="U46" i="1"/>
  <c r="V46" i="1"/>
  <c r="W46" i="1"/>
  <c r="X46" i="1"/>
  <c r="Y46" i="1"/>
  <c r="Z46" i="1"/>
  <c r="P47" i="1"/>
  <c r="Q47" i="1"/>
  <c r="R47" i="1"/>
  <c r="S47" i="1"/>
  <c r="T47" i="1"/>
  <c r="U47" i="1"/>
  <c r="V47" i="1"/>
  <c r="W47" i="1"/>
  <c r="X47" i="1"/>
  <c r="Y47" i="1"/>
  <c r="Z47" i="1"/>
  <c r="P48" i="1"/>
  <c r="Q48" i="1"/>
  <c r="R48" i="1"/>
  <c r="S48" i="1"/>
  <c r="T48" i="1"/>
  <c r="U48" i="1"/>
  <c r="V48" i="1"/>
  <c r="W48" i="1"/>
  <c r="X48" i="1"/>
  <c r="Y48" i="1"/>
  <c r="Z48" i="1"/>
  <c r="P49" i="1"/>
  <c r="Q49" i="1"/>
  <c r="R49" i="1"/>
  <c r="S49" i="1"/>
  <c r="T49" i="1"/>
  <c r="U49" i="1"/>
  <c r="V49" i="1"/>
  <c r="W49" i="1"/>
  <c r="X49" i="1"/>
  <c r="Y49" i="1"/>
  <c r="Z49" i="1"/>
  <c r="P50" i="1"/>
  <c r="Q50" i="1"/>
  <c r="R50" i="1"/>
  <c r="S50" i="1"/>
  <c r="T50" i="1"/>
  <c r="U50" i="1"/>
  <c r="V50" i="1"/>
  <c r="W50" i="1"/>
  <c r="X50" i="1"/>
  <c r="Y50" i="1"/>
  <c r="Z50" i="1"/>
  <c r="P51" i="1"/>
  <c r="Q51" i="1"/>
  <c r="R51" i="1"/>
  <c r="S51" i="1"/>
  <c r="T51" i="1"/>
  <c r="U51" i="1"/>
  <c r="V51" i="1"/>
  <c r="W51" i="1"/>
  <c r="X51" i="1"/>
  <c r="Y51" i="1"/>
  <c r="Z51" i="1"/>
  <c r="P52" i="1"/>
  <c r="Q52" i="1"/>
  <c r="R52" i="1"/>
  <c r="S52" i="1"/>
  <c r="T52" i="1"/>
  <c r="U52" i="1"/>
  <c r="V52" i="1"/>
  <c r="W52" i="1"/>
  <c r="X52" i="1"/>
  <c r="Y52" i="1"/>
  <c r="Z52" i="1"/>
  <c r="P53" i="1"/>
  <c r="Q53" i="1"/>
  <c r="R53" i="1"/>
  <c r="S53" i="1"/>
  <c r="T53" i="1"/>
  <c r="U53" i="1"/>
  <c r="V53" i="1"/>
  <c r="W53" i="1"/>
  <c r="X53" i="1"/>
  <c r="Y53" i="1"/>
  <c r="Z53" i="1"/>
  <c r="P54" i="1"/>
  <c r="Q54" i="1"/>
  <c r="R54" i="1"/>
  <c r="S54" i="1"/>
  <c r="T54" i="1"/>
  <c r="U54" i="1"/>
  <c r="V54" i="1"/>
  <c r="W54" i="1"/>
  <c r="X54" i="1"/>
  <c r="Y54" i="1"/>
  <c r="Z54" i="1"/>
  <c r="P55" i="1"/>
  <c r="Q55" i="1"/>
  <c r="R55" i="1"/>
  <c r="S55" i="1"/>
  <c r="T55" i="1"/>
  <c r="U55" i="1"/>
  <c r="V55" i="1"/>
  <c r="W55" i="1"/>
  <c r="X55" i="1"/>
  <c r="Y55" i="1"/>
  <c r="Z55" i="1"/>
  <c r="P56" i="1"/>
  <c r="Q56" i="1"/>
  <c r="R56" i="1"/>
  <c r="S56" i="1"/>
  <c r="T56" i="1"/>
  <c r="U56" i="1"/>
  <c r="V56" i="1"/>
  <c r="W56" i="1"/>
  <c r="X56" i="1"/>
  <c r="Y56" i="1"/>
  <c r="Z56" i="1"/>
  <c r="P57" i="1"/>
  <c r="Q57" i="1"/>
  <c r="R57" i="1"/>
  <c r="S57" i="1"/>
  <c r="T57" i="1"/>
  <c r="U57" i="1"/>
  <c r="V57" i="1"/>
  <c r="W57" i="1"/>
  <c r="X57" i="1"/>
  <c r="Y57" i="1"/>
  <c r="Z57" i="1"/>
  <c r="P58" i="1"/>
  <c r="Q58" i="1"/>
  <c r="R58" i="1"/>
  <c r="S58" i="1"/>
  <c r="T58" i="1"/>
  <c r="U58" i="1"/>
  <c r="V58" i="1"/>
  <c r="W58" i="1"/>
  <c r="X58" i="1"/>
  <c r="Y58" i="1"/>
  <c r="Z58" i="1"/>
  <c r="P59" i="1"/>
  <c r="Q59" i="1"/>
  <c r="R59" i="1"/>
  <c r="S59" i="1"/>
  <c r="T59" i="1"/>
  <c r="U59" i="1"/>
  <c r="V59" i="1"/>
  <c r="W59" i="1"/>
  <c r="X59" i="1"/>
  <c r="Y59" i="1"/>
  <c r="Z59" i="1"/>
  <c r="P60" i="1"/>
  <c r="Q60" i="1"/>
  <c r="R60" i="1"/>
  <c r="S60" i="1"/>
  <c r="T60" i="1"/>
  <c r="U60" i="1"/>
  <c r="V60" i="1"/>
  <c r="W60" i="1"/>
  <c r="X60" i="1"/>
  <c r="Y60" i="1"/>
  <c r="Z60" i="1"/>
  <c r="P61" i="1"/>
  <c r="Q61" i="1"/>
  <c r="R61" i="1"/>
  <c r="S61" i="1"/>
  <c r="T61" i="1"/>
  <c r="U61" i="1"/>
  <c r="V61" i="1"/>
  <c r="W61" i="1"/>
  <c r="X61" i="1"/>
  <c r="Y61" i="1"/>
  <c r="Z61" i="1"/>
  <c r="P62" i="1"/>
  <c r="Q62" i="1"/>
  <c r="R62" i="1"/>
  <c r="S62" i="1"/>
  <c r="T62" i="1"/>
  <c r="U62" i="1"/>
  <c r="V62" i="1"/>
  <c r="W62" i="1"/>
  <c r="X62" i="1"/>
  <c r="Y62" i="1"/>
  <c r="Z62" i="1"/>
  <c r="P63" i="1"/>
  <c r="Q63" i="1"/>
  <c r="R63" i="1"/>
  <c r="S63" i="1"/>
  <c r="T63" i="1"/>
  <c r="U63" i="1"/>
  <c r="V63" i="1"/>
  <c r="W63" i="1"/>
  <c r="X63" i="1"/>
  <c r="Y63" i="1"/>
  <c r="Z63" i="1"/>
  <c r="P64" i="1"/>
  <c r="Q64" i="1"/>
  <c r="R64" i="1"/>
  <c r="S64" i="1"/>
  <c r="T64" i="1"/>
  <c r="U64" i="1"/>
  <c r="V64" i="1"/>
  <c r="W64" i="1"/>
  <c r="X64" i="1"/>
  <c r="Y64" i="1"/>
  <c r="Z64" i="1"/>
  <c r="P65" i="1"/>
  <c r="Q65" i="1"/>
  <c r="R65" i="1"/>
  <c r="S65" i="1"/>
  <c r="T65" i="1"/>
  <c r="U65" i="1"/>
  <c r="V65" i="1"/>
  <c r="W65" i="1"/>
  <c r="X65" i="1"/>
  <c r="Y65" i="1"/>
  <c r="Z65" i="1"/>
  <c r="P66" i="1"/>
  <c r="Q66" i="1"/>
  <c r="R66" i="1"/>
  <c r="S66" i="1"/>
  <c r="T66" i="1"/>
  <c r="U66" i="1"/>
  <c r="V66" i="1"/>
  <c r="W66" i="1"/>
  <c r="X66" i="1"/>
  <c r="Y66" i="1"/>
  <c r="Z66" i="1"/>
  <c r="P67" i="1"/>
  <c r="Q67" i="1"/>
  <c r="R67" i="1"/>
  <c r="S67" i="1"/>
  <c r="T67" i="1"/>
  <c r="U67" i="1"/>
  <c r="V67" i="1"/>
  <c r="W67" i="1"/>
  <c r="X67" i="1"/>
  <c r="Y67" i="1"/>
  <c r="Z67" i="1"/>
  <c r="P68" i="1"/>
  <c r="Q68" i="1"/>
  <c r="R68" i="1"/>
  <c r="S68" i="1"/>
  <c r="T68" i="1"/>
  <c r="U68" i="1"/>
  <c r="V68" i="1"/>
  <c r="W68" i="1"/>
  <c r="X68" i="1"/>
  <c r="Q9" i="1"/>
  <c r="R9" i="1"/>
  <c r="S9" i="1"/>
  <c r="T9" i="1"/>
  <c r="U9" i="1"/>
  <c r="V9" i="1"/>
  <c r="W9" i="1"/>
  <c r="X9" i="1"/>
  <c r="Y9" i="1"/>
  <c r="Z9" i="1"/>
  <c r="P9" i="1"/>
  <c r="AF108" i="1" l="1"/>
  <c r="AE109" i="1"/>
  <c r="AF23" i="1"/>
  <c r="AJ23" i="1"/>
  <c r="AE23" i="1"/>
  <c r="AG23" i="1"/>
  <c r="AK23" i="1"/>
  <c r="AM23" i="1"/>
  <c r="AD23" i="1"/>
  <c r="AH23" i="1"/>
  <c r="AL23" i="1"/>
  <c r="AI23" i="1"/>
  <c r="AL5" i="1"/>
  <c r="AL6" i="1" s="1"/>
  <c r="AG15" i="1"/>
  <c r="AK15" i="1"/>
  <c r="AH15" i="1"/>
  <c r="AL15" i="1"/>
  <c r="AJ15" i="1"/>
  <c r="AE15" i="1"/>
  <c r="AI15" i="1"/>
  <c r="AM15" i="1"/>
  <c r="AF15" i="1"/>
  <c r="AD15" i="1"/>
  <c r="AD5" i="1"/>
  <c r="AF19" i="1"/>
  <c r="AJ19" i="1"/>
  <c r="AG19" i="1"/>
  <c r="AK19" i="1"/>
  <c r="AE19" i="1"/>
  <c r="AD19" i="1"/>
  <c r="AH19" i="1"/>
  <c r="AL19" i="1"/>
  <c r="AI19" i="1"/>
  <c r="AM19" i="1"/>
  <c r="AH5" i="1"/>
  <c r="AH6" i="1" s="1"/>
  <c r="AD18" i="1"/>
  <c r="AH18" i="1"/>
  <c r="AL18" i="1"/>
  <c r="AE18" i="1"/>
  <c r="AI18" i="1"/>
  <c r="AM18" i="1"/>
  <c r="AG18" i="1"/>
  <c r="AF18" i="1"/>
  <c r="AJ18" i="1"/>
  <c r="AK18" i="1"/>
  <c r="AG5" i="1"/>
  <c r="AG6" i="1" s="1"/>
  <c r="AF21" i="1"/>
  <c r="AJ21" i="1"/>
  <c r="AG21" i="1"/>
  <c r="AK21" i="1"/>
  <c r="AE21" i="1"/>
  <c r="AM21" i="1"/>
  <c r="AD21" i="1"/>
  <c r="AH21" i="1"/>
  <c r="AL21" i="1"/>
  <c r="AI21" i="1"/>
  <c r="AJ5" i="1"/>
  <c r="AJ6" i="1" s="1"/>
  <c r="AF17" i="1"/>
  <c r="AJ17" i="1"/>
  <c r="AG17" i="1"/>
  <c r="AK17" i="1"/>
  <c r="AI17" i="1"/>
  <c r="AD17" i="1"/>
  <c r="AH17" i="1"/>
  <c r="AL17" i="1"/>
  <c r="AE17" i="1"/>
  <c r="AM17" i="1"/>
  <c r="AF5" i="1"/>
  <c r="AF6" i="1" s="1"/>
  <c r="AD22" i="1"/>
  <c r="AH22" i="1"/>
  <c r="AL22" i="1"/>
  <c r="AE22" i="1"/>
  <c r="AI22" i="1"/>
  <c r="AM22" i="1"/>
  <c r="AK22" i="1"/>
  <c r="AF22" i="1"/>
  <c r="AJ22" i="1"/>
  <c r="AG22" i="1"/>
  <c r="AK5" i="1"/>
  <c r="AK6" i="1" s="1"/>
  <c r="AD24" i="1"/>
  <c r="AH24" i="1"/>
  <c r="AL24" i="1"/>
  <c r="AE24" i="1"/>
  <c r="AI24" i="1"/>
  <c r="AM24" i="1"/>
  <c r="AK24" i="1"/>
  <c r="AF24" i="1"/>
  <c r="AJ24" i="1"/>
  <c r="AG24" i="1"/>
  <c r="AM5" i="1"/>
  <c r="AM6" i="1" s="1"/>
  <c r="AD20" i="1"/>
  <c r="AH20" i="1"/>
  <c r="AL20" i="1"/>
  <c r="AE20" i="1"/>
  <c r="AI20" i="1"/>
  <c r="AM20" i="1"/>
  <c r="AG20" i="1"/>
  <c r="AF20" i="1"/>
  <c r="AJ20" i="1"/>
  <c r="AK20" i="1"/>
  <c r="AI5" i="1"/>
  <c r="AI6" i="1" s="1"/>
  <c r="AD16" i="1"/>
  <c r="AH16" i="1"/>
  <c r="AL16" i="1"/>
  <c r="AE16" i="1"/>
  <c r="AI16" i="1"/>
  <c r="AM16" i="1"/>
  <c r="AK16" i="1"/>
  <c r="AF16" i="1"/>
  <c r="AJ16" i="1"/>
  <c r="AG16" i="1"/>
  <c r="AE5" i="1"/>
  <c r="AE6" i="1" s="1"/>
  <c r="AF109" i="1" l="1"/>
  <c r="AE110" i="1"/>
  <c r="AD43" i="1" a="1"/>
  <c r="AD43" i="1" s="1"/>
  <c r="AD29" i="1" a="1"/>
  <c r="AD29" i="1" s="1"/>
  <c r="AF110" i="1" l="1"/>
  <c r="AE111" i="1"/>
  <c r="AD46" i="1" a="1"/>
  <c r="AD46" i="1" s="1"/>
  <c r="AE50" i="1" s="1"/>
  <c r="AD45" i="1" a="1"/>
  <c r="AD45" i="1" s="1"/>
  <c r="AE49" i="1" s="1"/>
  <c r="AF111" i="1" l="1"/>
  <c r="AE112" i="1"/>
  <c r="AE51" i="1"/>
  <c r="AE52" i="1" s="1"/>
  <c r="AF112" i="1" l="1"/>
  <c r="AE113" i="1"/>
  <c r="AI49" i="1"/>
  <c r="AI53" i="1" s="1"/>
  <c r="AC206" i="1"/>
  <c r="AC165" i="1"/>
  <c r="AC173" i="1"/>
  <c r="AC166" i="1"/>
  <c r="AC135" i="1"/>
  <c r="AC111" i="1"/>
  <c r="AC109" i="1"/>
  <c r="AC110" i="1"/>
  <c r="AC63" i="1"/>
  <c r="AC84" i="1"/>
  <c r="AC208" i="1"/>
  <c r="AC102" i="1"/>
  <c r="AC67" i="1"/>
  <c r="AC138" i="1"/>
  <c r="AC89" i="1"/>
  <c r="AC73" i="1"/>
  <c r="AC126" i="1"/>
  <c r="AC207" i="1"/>
  <c r="AC124" i="1"/>
  <c r="AC201" i="1"/>
  <c r="AC149" i="1"/>
  <c r="AC79" i="1"/>
  <c r="AC66" i="1"/>
  <c r="AC99" i="1"/>
  <c r="AC162" i="1"/>
  <c r="AC75" i="1"/>
  <c r="AC101" i="1"/>
  <c r="AC192" i="1"/>
  <c r="AC140" i="1"/>
  <c r="AC91" i="1"/>
  <c r="AC145" i="1"/>
  <c r="AC113" i="1"/>
  <c r="AC64" i="1"/>
  <c r="AC195" i="1"/>
  <c r="AC171" i="1"/>
  <c r="AC100" i="1"/>
  <c r="AC97" i="1"/>
  <c r="AC81" i="1"/>
  <c r="AC96" i="1"/>
  <c r="AC144" i="1"/>
  <c r="AC199" i="1"/>
  <c r="AC185" i="1"/>
  <c r="AC139" i="1"/>
  <c r="AC148" i="1"/>
  <c r="AC122" i="1"/>
  <c r="AC175" i="1"/>
  <c r="AC128" i="1"/>
  <c r="AC209" i="1"/>
  <c r="AC163" i="1"/>
  <c r="AC105" i="1"/>
  <c r="AC76" i="1"/>
  <c r="AC104" i="1"/>
  <c r="AC115" i="1"/>
  <c r="AC114" i="1"/>
  <c r="AC150" i="1"/>
  <c r="AC130" i="1"/>
  <c r="AC141" i="1"/>
  <c r="AC202" i="1"/>
  <c r="AC133" i="1"/>
  <c r="AC121" i="1"/>
  <c r="AC190" i="1"/>
  <c r="AC80" i="1"/>
  <c r="AC68" i="1"/>
  <c r="AC90" i="1"/>
  <c r="AC92" i="1"/>
  <c r="AC98" i="1"/>
  <c r="AC95" i="1"/>
  <c r="AC108" i="1"/>
  <c r="AC74" i="1"/>
  <c r="AC78" i="1"/>
  <c r="AC87" i="1"/>
  <c r="AC120" i="1"/>
  <c r="AC151" i="1"/>
  <c r="AC132" i="1"/>
  <c r="AC137" i="1"/>
  <c r="AC196" i="1"/>
  <c r="AC198" i="1"/>
  <c r="AC187" i="1"/>
  <c r="AC194" i="1"/>
  <c r="AC212" i="1"/>
  <c r="AC189" i="1"/>
  <c r="AC154" i="1"/>
  <c r="AC143" i="1"/>
  <c r="AC118" i="1"/>
  <c r="AC181" i="1"/>
  <c r="AC156" i="1"/>
  <c r="AC161" i="1"/>
  <c r="AC142" i="1"/>
  <c r="AC131" i="1"/>
  <c r="AC211" i="1"/>
  <c r="AC103" i="1"/>
  <c r="AC106" i="1"/>
  <c r="AC72" i="1"/>
  <c r="AC112" i="1"/>
  <c r="AC83" i="1"/>
  <c r="AC62" i="1"/>
  <c r="AC70" i="1"/>
  <c r="AC71" i="1"/>
  <c r="AC85" i="1"/>
  <c r="AC88" i="1"/>
  <c r="AC77" i="1"/>
  <c r="AC178" i="1"/>
  <c r="AC183" i="1"/>
  <c r="AC200" i="1"/>
  <c r="AC153" i="1"/>
  <c r="AC134" i="1"/>
  <c r="AC123" i="1"/>
  <c r="AC203" i="1"/>
  <c r="AC176" i="1"/>
  <c r="AC125" i="1"/>
  <c r="AC205" i="1"/>
  <c r="AC186" i="1"/>
  <c r="AC159" i="1"/>
  <c r="AC188" i="1"/>
  <c r="AC146" i="1"/>
  <c r="AC152" i="1"/>
  <c r="AC177" i="1"/>
  <c r="AC174" i="1"/>
  <c r="AC147" i="1"/>
  <c r="AC86" i="1"/>
  <c r="AC69" i="1"/>
  <c r="AC94" i="1"/>
  <c r="AC93" i="1"/>
  <c r="AC82" i="1"/>
  <c r="AC65" i="1"/>
  <c r="AC107" i="1"/>
  <c r="AC168" i="1"/>
  <c r="AC210" i="1"/>
  <c r="AC167" i="1"/>
  <c r="AC160" i="1"/>
  <c r="AC184" i="1"/>
  <c r="AC169" i="1"/>
  <c r="AC116" i="1"/>
  <c r="AC182" i="1"/>
  <c r="AC155" i="1"/>
  <c r="AC180" i="1"/>
  <c r="AC172" i="1"/>
  <c r="AC136" i="1"/>
  <c r="AC157" i="1"/>
  <c r="AC204" i="1"/>
  <c r="AC170" i="1"/>
  <c r="AC127" i="1"/>
  <c r="AC191" i="1"/>
  <c r="AC117" i="1"/>
  <c r="AC197" i="1"/>
  <c r="AC164" i="1"/>
  <c r="AC129" i="1"/>
  <c r="AC193" i="1"/>
  <c r="AC158" i="1"/>
  <c r="AC119" i="1"/>
  <c r="AC179" i="1"/>
  <c r="AF113" i="1" l="1"/>
  <c r="AE114" i="1"/>
  <c r="AI50" i="1"/>
  <c r="AI51" i="1" s="1"/>
  <c r="AI52" i="1"/>
  <c r="AD57" i="1" s="1" a="1"/>
  <c r="AD57" i="1" s="1"/>
  <c r="AN57" i="1" s="1"/>
  <c r="AF114" i="1" l="1"/>
  <c r="AE115" i="1"/>
  <c r="AF115" i="1" l="1"/>
  <c r="AE116" i="1"/>
  <c r="AF116" i="1" l="1"/>
  <c r="AE117" i="1"/>
  <c r="AF117" i="1" l="1"/>
  <c r="AE118" i="1"/>
  <c r="AF118" i="1" l="1"/>
  <c r="AE119" i="1"/>
  <c r="AF119" i="1" l="1"/>
  <c r="AE120" i="1"/>
  <c r="AF120" i="1" l="1"/>
  <c r="AE121" i="1"/>
  <c r="AF121" i="1" l="1"/>
  <c r="AE122" i="1"/>
  <c r="AF122" i="1" l="1"/>
  <c r="AE123" i="1"/>
  <c r="AF123" i="1" l="1"/>
  <c r="AE124" i="1"/>
  <c r="AF124" i="1" l="1"/>
  <c r="AE125" i="1"/>
  <c r="AF125" i="1" l="1"/>
  <c r="AE126" i="1"/>
  <c r="AF126" i="1" l="1"/>
  <c r="AE127" i="1"/>
  <c r="AF127" i="1" l="1"/>
  <c r="AE128" i="1"/>
  <c r="AF128" i="1" l="1"/>
  <c r="AE129" i="1"/>
  <c r="AF129" i="1" l="1"/>
  <c r="AE130" i="1"/>
  <c r="AF130" i="1" l="1"/>
  <c r="AE131" i="1"/>
  <c r="AF131" i="1" l="1"/>
  <c r="AE132" i="1"/>
  <c r="AF132" i="1" l="1"/>
  <c r="AE133" i="1"/>
  <c r="AF133" i="1" l="1"/>
  <c r="AE134" i="1"/>
  <c r="AF134" i="1" l="1"/>
  <c r="AE135" i="1"/>
  <c r="AF135" i="1" l="1"/>
  <c r="AE136" i="1"/>
  <c r="AF136" i="1" l="1"/>
  <c r="AE137" i="1"/>
  <c r="AF137" i="1" l="1"/>
  <c r="AE138" i="1"/>
  <c r="AF138" i="1" l="1"/>
  <c r="AE139" i="1"/>
  <c r="AF139" i="1" l="1"/>
  <c r="AE140" i="1"/>
  <c r="AF140" i="1" l="1"/>
  <c r="AE141" i="1"/>
  <c r="AF141" i="1" l="1"/>
  <c r="AE142" i="1"/>
  <c r="AF142" i="1" l="1"/>
  <c r="AE143" i="1"/>
  <c r="AF143" i="1" l="1"/>
  <c r="AE144" i="1"/>
  <c r="AF144" i="1" l="1"/>
  <c r="AE145" i="1"/>
  <c r="AF145" i="1" l="1"/>
  <c r="AE146" i="1"/>
  <c r="AF146" i="1" l="1"/>
  <c r="AE147" i="1"/>
  <c r="AF147" i="1" l="1"/>
  <c r="AE148" i="1"/>
  <c r="AF148" i="1" l="1"/>
  <c r="AE149" i="1"/>
  <c r="AF149" i="1" l="1"/>
  <c r="AE150" i="1"/>
  <c r="AF150" i="1" l="1"/>
  <c r="AE151" i="1"/>
  <c r="AF151" i="1" l="1"/>
  <c r="AE152" i="1"/>
  <c r="AF152" i="1" l="1"/>
  <c r="AE153" i="1"/>
  <c r="AF153" i="1" l="1"/>
  <c r="AE154" i="1"/>
  <c r="AF154" i="1" l="1"/>
  <c r="AE155" i="1"/>
  <c r="AF155" i="1" l="1"/>
  <c r="AE156" i="1"/>
  <c r="AF156" i="1" l="1"/>
  <c r="AE157" i="1"/>
  <c r="AF157" i="1" l="1"/>
  <c r="AE158" i="1"/>
  <c r="AF158" i="1" l="1"/>
  <c r="AE159" i="1"/>
  <c r="AF159" i="1" l="1"/>
  <c r="AE160" i="1"/>
  <c r="AF160" i="1" l="1"/>
  <c r="AE161" i="1"/>
  <c r="AF161" i="1" l="1"/>
  <c r="AE162" i="1"/>
  <c r="AF162" i="1" l="1"/>
  <c r="AE163" i="1"/>
  <c r="AF163" i="1" l="1"/>
  <c r="AE164" i="1"/>
  <c r="AF164" i="1" l="1"/>
  <c r="AE165" i="1"/>
  <c r="AF165" i="1" l="1"/>
  <c r="AE166" i="1"/>
  <c r="AF166" i="1" l="1"/>
  <c r="AE167" i="1"/>
  <c r="AF167" i="1" l="1"/>
  <c r="AE168" i="1"/>
  <c r="AF168" i="1" l="1"/>
  <c r="AE169" i="1"/>
  <c r="AF169" i="1" l="1"/>
  <c r="AE170" i="1"/>
  <c r="AF170" i="1" l="1"/>
  <c r="AE171" i="1"/>
  <c r="AF171" i="1" l="1"/>
  <c r="AE172" i="1"/>
  <c r="AF172" i="1" l="1"/>
  <c r="AE173" i="1"/>
  <c r="AF173" i="1" l="1"/>
  <c r="AE174" i="1"/>
  <c r="AF174" i="1" l="1"/>
  <c r="AE175" i="1"/>
  <c r="AF175" i="1" l="1"/>
  <c r="AE176" i="1"/>
  <c r="AF176" i="1" l="1"/>
  <c r="AE177" i="1"/>
  <c r="AF177" i="1" l="1"/>
  <c r="AE178" i="1"/>
  <c r="AF178" i="1" l="1"/>
  <c r="AE179" i="1"/>
  <c r="AF179" i="1" l="1"/>
  <c r="AE180" i="1"/>
  <c r="AF180" i="1" l="1"/>
  <c r="AE181" i="1"/>
  <c r="AF181" i="1" l="1"/>
  <c r="AE182" i="1"/>
  <c r="AF182" i="1" l="1"/>
  <c r="AE183" i="1"/>
  <c r="AF183" i="1" l="1"/>
  <c r="AE184" i="1"/>
  <c r="AF184" i="1" l="1"/>
  <c r="AE185" i="1"/>
  <c r="AF185" i="1" l="1"/>
  <c r="AE186" i="1"/>
  <c r="AF186" i="1" l="1"/>
  <c r="AE187" i="1"/>
  <c r="AF187" i="1" l="1"/>
  <c r="AE188" i="1"/>
  <c r="AF188" i="1" l="1"/>
  <c r="AE189" i="1"/>
  <c r="AE190" i="1" l="1"/>
  <c r="AF189" i="1"/>
  <c r="AF190" i="1" l="1"/>
  <c r="AE191" i="1"/>
  <c r="AF191" i="1" l="1"/>
  <c r="AE192" i="1"/>
  <c r="AF192" i="1" l="1"/>
  <c r="AE193" i="1"/>
  <c r="AE194" i="1" l="1"/>
  <c r="AF193" i="1"/>
  <c r="AF194" i="1" l="1"/>
  <c r="AE195" i="1"/>
  <c r="AF195" i="1" l="1"/>
  <c r="AE196" i="1"/>
  <c r="AF196" i="1" l="1"/>
  <c r="AE197" i="1"/>
  <c r="AF197" i="1" l="1"/>
  <c r="AE198" i="1"/>
  <c r="AF198" i="1" l="1"/>
  <c r="AE199" i="1"/>
  <c r="AF199" i="1" l="1"/>
  <c r="AE200" i="1"/>
  <c r="AF200" i="1" l="1"/>
  <c r="AE201" i="1"/>
  <c r="AE202" i="1" l="1"/>
  <c r="AF201" i="1"/>
  <c r="AF202" i="1" l="1"/>
  <c r="AE203" i="1"/>
  <c r="AF203" i="1" l="1"/>
  <c r="AE204" i="1"/>
  <c r="AF204" i="1" l="1"/>
  <c r="AE205" i="1"/>
  <c r="AF205" i="1" l="1"/>
  <c r="AE206" i="1"/>
  <c r="AF206" i="1" l="1"/>
  <c r="AE207" i="1"/>
  <c r="AF207" i="1" l="1"/>
  <c r="AE208" i="1"/>
  <c r="AF208" i="1" l="1"/>
  <c r="AE209" i="1"/>
  <c r="AF209" i="1" l="1"/>
  <c r="AE210" i="1"/>
  <c r="AF210" i="1" l="1"/>
  <c r="AE211" i="1"/>
  <c r="AF211" i="1" l="1"/>
  <c r="AE212" i="1"/>
  <c r="AF2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<sst xmlns="http://schemas.openxmlformats.org/spreadsheetml/2006/main" count="149" uniqueCount="103">
  <si>
    <t>10 Risky Assets</t>
  </si>
  <si>
    <t>Risk Free Asset</t>
  </si>
  <si>
    <t>Infosys Pvt Ltd.</t>
  </si>
  <si>
    <t>TATA Motors</t>
  </si>
  <si>
    <t>Sun Pharma</t>
  </si>
  <si>
    <t>HDFC Bank</t>
  </si>
  <si>
    <t>Reliance Industries</t>
  </si>
  <si>
    <t>Bharti Airtel</t>
  </si>
  <si>
    <t>Hindustan Unilever</t>
  </si>
  <si>
    <t>Tata Steel</t>
  </si>
  <si>
    <t>Bajaj Finance</t>
  </si>
  <si>
    <t>NTPC</t>
  </si>
  <si>
    <t xml:space="preserve">India 10 </t>
  </si>
  <si>
    <t>Date</t>
  </si>
  <si>
    <t>Price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</si>
  <si>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</si>
  <si>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</si>
  <si>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</si>
  <si>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</si>
  <si>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</si>
  <si>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</si>
  <si>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</si>
  <si>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</si>
  <si>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</si>
  <si>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</si>
  <si>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</si>
  <si>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</si>
  <si>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</si>
  <si>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</si>
  <si>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</si>
  <si>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</si>
  <si>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</si>
  <si>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</si>
  <si>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</si>
  <si>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</si>
  <si>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</si>
  <si>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</si>
  <si>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</si>
  <si>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11/13/2023</t>
  </si>
  <si>
    <t>10/31/2023</t>
  </si>
  <si>
    <t>10/30/2023</t>
  </si>
  <si>
    <t>10/27/2023</t>
  </si>
  <si>
    <t>10/26/2023</t>
  </si>
  <si>
    <t>10/25/2023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</si>
  <si>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</si>
  <si>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</si>
  <si>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</si>
  <si>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</si>
  <si>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</si>
  <si>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</si>
  <si>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</si>
  <si>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-</t>
  </si>
  <si>
    <t>Beta=</t>
  </si>
  <si>
    <t>Expected Return =</t>
  </si>
  <si>
    <t>Risk free rate :</t>
  </si>
  <si>
    <t>Market Return :</t>
  </si>
  <si>
    <t>Covariance Matrix =</t>
  </si>
  <si>
    <t>Inverse Covariance =</t>
  </si>
  <si>
    <t>e =</t>
  </si>
  <si>
    <t>alpha =</t>
  </si>
  <si>
    <t>e * h</t>
  </si>
  <si>
    <t>beta =</t>
  </si>
  <si>
    <t>e * g</t>
  </si>
  <si>
    <t>gamma =</t>
  </si>
  <si>
    <t>delta =</t>
  </si>
  <si>
    <t>alpha * gamma - beta ^2</t>
  </si>
  <si>
    <t>r * g</t>
  </si>
  <si>
    <t>Efficient Portfolio Frontier</t>
  </si>
  <si>
    <t>Risk</t>
  </si>
  <si>
    <t>Return</t>
  </si>
  <si>
    <t>Capital Market Line</t>
  </si>
  <si>
    <t>SUM</t>
  </si>
  <si>
    <t xml:space="preserve">Tangent Portfolio </t>
  </si>
  <si>
    <t>Identify the tangency point on efficient frontier where CML touches it.</t>
  </si>
  <si>
    <t>(15.90%,8.6451%)</t>
  </si>
  <si>
    <t>Tangency Risk =</t>
  </si>
  <si>
    <t>Slope of CML =</t>
  </si>
  <si>
    <t>Lambda =</t>
  </si>
  <si>
    <t>Mu =</t>
  </si>
  <si>
    <t>Unit Vector</t>
  </si>
  <si>
    <t>Vector for respective return</t>
  </si>
  <si>
    <t>Risk minimizing Vector</t>
  </si>
  <si>
    <t>Return maximizing Vector</t>
  </si>
  <si>
    <r>
      <t>h = e * C</t>
    </r>
    <r>
      <rPr>
        <sz val="12"/>
        <color theme="1"/>
        <rFont val="Calibri"/>
        <family val="2"/>
        <scheme val="minor"/>
      </rPr>
      <t>^-1</t>
    </r>
  </si>
  <si>
    <t>g = r * C^-1</t>
  </si>
  <si>
    <t>r =</t>
  </si>
  <si>
    <t>Capital Asset Pricing Model :</t>
  </si>
  <si>
    <t>Tangency Return (R*) =</t>
  </si>
  <si>
    <t>Return Price</t>
  </si>
  <si>
    <t>Market Index</t>
  </si>
  <si>
    <t>Infosys</t>
  </si>
  <si>
    <t>Tata</t>
  </si>
  <si>
    <t>sun pharma</t>
  </si>
  <si>
    <t>Annual Return</t>
  </si>
  <si>
    <t>Beta</t>
  </si>
  <si>
    <t>CAPM</t>
  </si>
  <si>
    <t>Market index</t>
  </si>
  <si>
    <t>beta</t>
  </si>
  <si>
    <t>capm ret</t>
  </si>
  <si>
    <t>actual ret</t>
  </si>
  <si>
    <t>alpha</t>
  </si>
  <si>
    <t>Sharpe Ratio</t>
  </si>
  <si>
    <t>4.5220E + 00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</si>
</sst>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d/m/yyyy"/>
    <numFmt numFmtId="166" formatCode="0.0000000000000000%"/>
    <numFmt numFmtId="167" formatCode="0.000%"/>
    <numFmt numFmtId="168" formatCode="0.0000%"/>
    <numFmt numFmtId="169" formatCode="0.000000%"/>
    <numFmt numFmtId="170" formatCode="#,##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3" fillId="5" borderId="9" xfId="0" applyNumberFormat="1" applyFont="1" applyFill="1" applyBorder="1" applyAlignment="1">
      <alignment horizontal="center"/>
    </xf>
    <xf numFmtId="164" fontId="8" fillId="6" borderId="1" xfId="0" applyNumberFormat="1" applyFont="1" applyFill="1" applyBorder="1" applyAlignment="1">
      <alignment horizontal="center"/>
    </xf>
    <xf numFmtId="165" fontId="8" fillId="6" borderId="1" xfId="0" applyNumberFormat="1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4" fillId="5" borderId="5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5" borderId="3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70" fontId="0" fillId="0" borderId="0" xfId="0" applyNumberFormat="1"/>
    <xf numFmtId="17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" xfId="0" applyBorder="1"/>
    <xf numFmtId="170" fontId="0" fillId="0" borderId="1" xfId="0" applyNumberFormat="1" applyBorder="1"/>
    <xf numFmtId="166" fontId="0" fillId="14" borderId="1" xfId="0" applyNumberFormat="1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CML!$AC$62:$AC$212</c:f>
              <c:numCache>
                <c:formatCode>General</c:formatCode>
                <c:ptCount val="151"/>
                <c:pt idx="0">
                  <c:v>0.23136606196874118</c:v>
                </c:pt>
                <c:pt idx="1">
                  <c:v>0.22756597493235589</c:v>
                </c:pt>
                <c:pt idx="2">
                  <c:v>0.22377662722293612</c:v>
                </c:pt>
                <c:pt idx="3">
                  <c:v>0.21999857377719803</c:v>
                </c:pt>
                <c:pt idx="4">
                  <c:v>0.21623240660247628</c:v>
                </c:pt>
                <c:pt idx="5">
                  <c:v>0.21247875774901609</c:v>
                </c:pt>
                <c:pt idx="6">
                  <c:v>0.20873830255226405</c:v>
                </c:pt>
                <c:pt idx="7">
                  <c:v>0.20501176317129963</c:v>
                </c:pt>
                <c:pt idx="8">
                  <c:v>0.20129991245198944</c:v>
                </c:pt>
                <c:pt idx="9">
                  <c:v>0.19760357814604784</c:v>
                </c:pt>
                <c:pt idx="10">
                  <c:v>0.19392364751992697</c:v>
                </c:pt>
                <c:pt idx="11">
                  <c:v>0.19026107239031739</c:v>
                </c:pt>
                <c:pt idx="12">
                  <c:v>0.18661687462596555</c:v>
                </c:pt>
                <c:pt idx="13">
                  <c:v>0.18299215215845227</c:v>
                </c:pt>
                <c:pt idx="14">
                  <c:v>0.17938808554742422</c:v>
                </c:pt>
                <c:pt idx="15">
                  <c:v>0.17580594514841325</c:v>
                </c:pt>
                <c:pt idx="16">
                  <c:v>0.17224709893363319</c:v>
                </c:pt>
                <c:pt idx="17">
                  <c:v>0.16871302101778574</c:v>
                </c:pt>
                <c:pt idx="18">
                  <c:v>0.16520530094162186</c:v>
                </c:pt>
                <c:pt idx="19">
                  <c:v>0.16172565376539655</c:v>
                </c:pt>
                <c:pt idx="20">
                  <c:v>0.15827593102189305</c:v>
                </c:pt>
                <c:pt idx="21">
                  <c:v>0.15485813257371478</c:v>
                </c:pt>
                <c:pt idx="22">
                  <c:v>0.15147441941119444</c:v>
                </c:pt>
                <c:pt idx="23">
                  <c:v>0.14812712741448714</c:v>
                </c:pt>
                <c:pt idx="24">
                  <c:v>0.14481878208487331</c:v>
                </c:pt>
                <c:pt idx="25">
                  <c:v>0.14155211422438516</c:v>
                </c:pt>
                <c:pt idx="26">
                  <c:v>0.1383300765076409</c:v>
                </c:pt>
                <c:pt idx="27">
                  <c:v>0.1351558608429366</c:v>
                </c:pt>
                <c:pt idx="28">
                  <c:v>0.13203291635857228</c:v>
                </c:pt>
                <c:pt idx="29">
                  <c:v>0.12896496777215619</c:v>
                </c:pt>
                <c:pt idx="30">
                  <c:v>0.12595603380214015</c:v>
                </c:pt>
                <c:pt idx="31">
                  <c:v>0.12301044515904945</c:v>
                </c:pt>
                <c:pt idx="32">
                  <c:v>0.12013286150615993</c:v>
                </c:pt>
                <c:pt idx="33">
                  <c:v>0.11732828660411752</c:v>
                </c:pt>
                <c:pt idx="34">
                  <c:v>0.11460208065138569</c:v>
                </c:pt>
                <c:pt idx="35">
                  <c:v>0.11195996860558928</c:v>
                </c:pt>
                <c:pt idx="36">
                  <c:v>0.10940804302733606</c:v>
                </c:pt>
                <c:pt idx="37">
                  <c:v>0.1069527597416137</c:v>
                </c:pt>
                <c:pt idx="38">
                  <c:v>0.10460092438402396</c:v>
                </c:pt>
                <c:pt idx="39">
                  <c:v>0.10235966772125786</c:v>
                </c:pt>
                <c:pt idx="40">
                  <c:v>0.10023640754930002</c:v>
                </c:pt>
                <c:pt idx="41">
                  <c:v>9.8238795030993142E-2</c:v>
                </c:pt>
                <c:pt idx="42">
                  <c:v>9.6374643596034343E-2</c:v>
                </c:pt>
                <c:pt idx="43">
                  <c:v>9.4651839051086747E-2</c:v>
                </c:pt>
                <c:pt idx="44">
                  <c:v>9.3078230385048089E-2</c:v>
                </c:pt>
                <c:pt idx="45">
                  <c:v>9.1661501928783445E-2</c:v>
                </c:pt>
                <c:pt idx="46">
                  <c:v>9.040902902054479E-2</c:v>
                </c:pt>
                <c:pt idx="47">
                  <c:v>8.932772105793417E-2</c:v>
                </c:pt>
                <c:pt idx="48">
                  <c:v>8.842385763321757E-2</c:v>
                </c:pt>
                <c:pt idx="49">
                  <c:v>8.7702925130488218E-2</c:v>
                </c:pt>
                <c:pt idx="50">
                  <c:v>8.7169462442517887E-2</c:v>
                </c:pt>
                <c:pt idx="51">
                  <c:v>8.6826925069128841E-2</c:v>
                </c:pt>
                <c:pt idx="52">
                  <c:v>8.6677576568405121E-2</c:v>
                </c:pt>
                <c:pt idx="53">
                  <c:v>8.6722415043357717E-2</c:v>
                </c:pt>
                <c:pt idx="54">
                  <c:v>8.6961140117308225E-2</c:v>
                </c:pt>
                <c:pt idx="55">
                  <c:v>8.7392162911904575E-2</c:v>
                </c:pt>
                <c:pt idx="56">
                  <c:v>8.8012658264074076E-2</c:v>
                </c:pt>
                <c:pt idx="57">
                  <c:v>8.8818655244073175E-2</c:v>
                </c:pt>
                <c:pt idx="58">
                  <c:v>8.9805159386259284E-2</c:v>
                </c:pt>
                <c:pt idx="59">
                  <c:v>9.0966298230643478E-2</c:v>
                </c:pt>
                <c:pt idx="60">
                  <c:v>9.2295480948692013E-2</c:v>
                </c:pt>
                <c:pt idx="61">
                  <c:v>9.3785562970445588E-2</c:v>
                </c:pt>
                <c:pt idx="62">
                  <c:v>9.5429007477734432E-2</c:v>
                </c:pt>
                <c:pt idx="63">
                  <c:v>9.7218037128182333E-2</c:v>
                </c:pt>
                <c:pt idx="64">
                  <c:v>9.9144771149550795E-2</c:v>
                </c:pt>
                <c:pt idx="65">
                  <c:v>0.10120134474356578</c:v>
                </c:pt>
                <c:pt idx="66">
                  <c:v>0.1033800093726264</c:v>
                </c:pt>
                <c:pt idx="67">
                  <c:v>0.10567321385399249</c:v>
                </c:pt>
                <c:pt idx="68">
                  <c:v>0.10807366720412515</c:v>
                </c:pt>
                <c:pt idx="69">
                  <c:v>0.11057438486391592</c:v>
                </c:pt>
                <c:pt idx="70">
                  <c:v>0.11316872033158219</c:v>
                </c:pt>
                <c:pt idx="71">
                  <c:v>0.11585038439000267</c:v>
                </c:pt>
                <c:pt idx="72">
                  <c:v>0.11861345409987825</c:v>
                </c:pt>
                <c:pt idx="73">
                  <c:v>0.1214523735958484</c:v>
                </c:pt>
                <c:pt idx="74">
                  <c:v>0.12436194851720592</c:v>
                </c:pt>
                <c:pt idx="75">
                  <c:v>0.12733733566513736</c:v>
                </c:pt>
                <c:pt idx="76">
                  <c:v>0.13037402923114946</c:v>
                </c:pt>
                <c:pt idx="77">
                  <c:v>0.13346784470426726</c:v>
                </c:pt>
                <c:pt idx="78">
                  <c:v>0.13661490134831281</c:v>
                </c:pt>
                <c:pt idx="79">
                  <c:v>0.13981160395040579</c:v>
                </c:pt>
                <c:pt idx="80">
                  <c:v>0.14305462437939581</c:v>
                </c:pt>
                <c:pt idx="81">
                  <c:v>0.14634088335746781</c:v>
                </c:pt>
                <c:pt idx="82">
                  <c:v>0.14966753273748801</c:v>
                </c:pt>
                <c:pt idx="83">
                  <c:v>0.1530319384899084</c:v>
                </c:pt>
                <c:pt idx="84">
                  <c:v>0.15780093406818602</c:v>
                </c:pt>
                <c:pt idx="85">
                  <c:v>0.15986445748692976</c:v>
                </c:pt>
                <c:pt idx="86">
                  <c:v>0.16332823238788069</c:v>
                </c:pt>
                <c:pt idx="87">
                  <c:v>0.16682105937404257</c:v>
                </c:pt>
                <c:pt idx="88">
                  <c:v>0.17034115132514266</c:v>
                </c:pt>
                <c:pt idx="89">
                  <c:v>0.17388685242778268</c:v>
                </c:pt>
                <c:pt idx="90">
                  <c:v>0.17745662762510975</c:v>
                </c:pt>
                <c:pt idx="91">
                  <c:v>0.18104905290357454</c:v>
                </c:pt>
                <c:pt idx="92">
                  <c:v>0.18466280636569665</c:v>
                </c:pt>
                <c:pt idx="93">
                  <c:v>0.18829666003622406</c:v>
                </c:pt>
                <c:pt idx="94">
                  <c:v>0.19194947234912865</c:v>
                </c:pt>
                <c:pt idx="95">
                  <c:v>0.19562018126407488</c:v>
                </c:pt>
                <c:pt idx="96">
                  <c:v>0.19930779796294776</c:v>
                </c:pt>
                <c:pt idx="97">
                  <c:v>0.20301140107949095</c:v>
                </c:pt>
                <c:pt idx="98">
                  <c:v>0.20673013141786017</c:v>
                </c:pt>
                <c:pt idx="99">
                  <c:v>0.21046318711879874</c:v>
                </c:pt>
                <c:pt idx="100">
                  <c:v>0.21420981923508636</c:v>
                </c:pt>
                <c:pt idx="101">
                  <c:v>0.21796932768080765</c:v>
                </c:pt>
                <c:pt idx="102">
                  <c:v>0.22174105752180226</c:v>
                </c:pt>
                <c:pt idx="103">
                  <c:v>0.22552439557733051</c:v>
                </c:pt>
                <c:pt idx="104">
                  <c:v>0.22931876730551792</c:v>
                </c:pt>
                <c:pt idx="105">
                  <c:v>0.23312363394751154</c:v>
                </c:pt>
                <c:pt idx="106">
                  <c:v>0.2369384899074726</c:v>
                </c:pt>
                <c:pt idx="107">
                  <c:v>0.24076286034756833</c:v>
                </c:pt>
                <c:pt idx="108">
                  <c:v>0.24459629897899299</c:v>
                </c:pt>
                <c:pt idx="109">
                  <c:v>0.2484383860317648</c:v>
                </c:pt>
                <c:pt idx="110">
                  <c:v>0.25228872638761435</c:v>
                </c:pt>
                <c:pt idx="111">
                  <c:v>0.25614694786171072</c:v>
                </c:pt>
                <c:pt idx="112">
                  <c:v>0.26001269962027695</c:v>
                </c:pt>
                <c:pt idx="113">
                  <c:v>0.26388565072233056</c:v>
                </c:pt>
                <c:pt idx="114">
                  <c:v>0.26776548877486123</c:v>
                </c:pt>
                <c:pt idx="115">
                  <c:v>0.2716519186917366</c:v>
                </c:pt>
                <c:pt idx="116">
                  <c:v>0.27554466154751123</c:v>
                </c:pt>
                <c:pt idx="117">
                  <c:v>0.27944345351811728</c:v>
                </c:pt>
                <c:pt idx="118">
                  <c:v>0.28334804490114418</c:v>
                </c:pt>
                <c:pt idx="119">
                  <c:v>0.28725819920907142</c:v>
                </c:pt>
                <c:pt idx="120">
                  <c:v>0.29117369232941592</c:v>
                </c:pt>
                <c:pt idx="121">
                  <c:v>0.29509431174629785</c:v>
                </c:pt>
                <c:pt idx="122">
                  <c:v>0.29901985581841573</c:v>
                </c:pt>
                <c:pt idx="123">
                  <c:v>0.29901985581841573</c:v>
                </c:pt>
                <c:pt idx="124">
                  <c:v>0.30688496176264979</c:v>
                </c:pt>
                <c:pt idx="125">
                  <c:v>0.31082416892805337</c:v>
                </c:pt>
                <c:pt idx="126">
                  <c:v>0.31476759021845968</c:v>
                </c:pt>
                <c:pt idx="127">
                  <c:v>0.31871506921139808</c:v>
                </c:pt>
                <c:pt idx="128">
                  <c:v>0.32266645698195123</c:v>
                </c:pt>
                <c:pt idx="129">
                  <c:v>0.32662161166786496</c:v>
                </c:pt>
                <c:pt idx="130">
                  <c:v>0.33058039806393685</c:v>
                </c:pt>
                <c:pt idx="131">
                  <c:v>0.33454268724346259</c:v>
                </c:pt>
                <c:pt idx="132">
                  <c:v>0.33850835620470671</c:v>
                </c:pt>
                <c:pt idx="133">
                  <c:v>0.3424772875405272</c:v>
                </c:pt>
                <c:pt idx="134">
                  <c:v>0.34644936912944496</c:v>
                </c:pt>
                <c:pt idx="135">
                  <c:v>0.35042449384658159</c:v>
                </c:pt>
                <c:pt idx="136">
                  <c:v>0.35440255929302261</c:v>
                </c:pt>
                <c:pt idx="137">
                  <c:v>0.35838346754227529</c:v>
                </c:pt>
                <c:pt idx="138">
                  <c:v>0.36236712490259743</c:v>
                </c:pt>
                <c:pt idx="139">
                  <c:v>0.36635344169407413</c:v>
                </c:pt>
                <c:pt idx="140">
                  <c:v>0.37034233203939981</c:v>
                </c:pt>
                <c:pt idx="141">
                  <c:v>0.37433371366741441</c:v>
                </c:pt>
                <c:pt idx="142">
                  <c:v>0.37832750772850715</c:v>
                </c:pt>
                <c:pt idx="143">
                  <c:v>0.38232363862107516</c:v>
                </c:pt>
                <c:pt idx="144">
                  <c:v>0.38632203382828478</c:v>
                </c:pt>
                <c:pt idx="145">
                  <c:v>0.39032262376443849</c:v>
                </c:pt>
                <c:pt idx="146">
                  <c:v>0.3943253416303058</c:v>
                </c:pt>
                <c:pt idx="147">
                  <c:v>0.39833012327682227</c:v>
                </c:pt>
                <c:pt idx="148">
                  <c:v>0.4023369070766048</c:v>
                </c:pt>
                <c:pt idx="149">
                  <c:v>0.4063456338027735</c:v>
                </c:pt>
                <c:pt idx="150">
                  <c:v>0.41035624651460573</c:v>
                </c:pt>
              </c:numCache>
            </c:numRef>
          </c:xVal>
          <c:yVal>
            <c:numRef>
              <c:f>CML!$AD$62:$AD$212</c:f>
              <c:numCache>
                <c:formatCode>0.00%</c:formatCode>
                <c:ptCount val="1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8.4400000000000003E-2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0.122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04-40FC-B5C7-BF1383DECCDB}"/>
            </c:ext>
          </c:extLst>
        </c:ser>
        <c:ser>
          <c:idx val="1"/>
          <c:order val="1"/>
          <c:tx>
            <c:v>CAPM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CML!$AE$62:$AE$212</c:f>
              <c:numCache>
                <c:formatCode>0.00%</c:formatCode>
                <c:ptCount val="151"/>
                <c:pt idx="0">
                  <c:v>0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8.9999999999999993E-3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  <c:pt idx="7">
                  <c:v>2.1000000000000001E-2</c:v>
                </c:pt>
                <c:pt idx="8">
                  <c:v>2.4E-2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3.5999999999999997E-2</c:v>
                </c:pt>
                <c:pt idx="13">
                  <c:v>3.9E-2</c:v>
                </c:pt>
                <c:pt idx="14">
                  <c:v>4.2000000000000003E-2</c:v>
                </c:pt>
                <c:pt idx="15">
                  <c:v>4.4999999999999998E-2</c:v>
                </c:pt>
                <c:pt idx="16">
                  <c:v>4.8000000000000001E-2</c:v>
                </c:pt>
                <c:pt idx="17">
                  <c:v>5.0999999999999997E-2</c:v>
                </c:pt>
                <c:pt idx="18">
                  <c:v>5.3999999999999999E-2</c:v>
                </c:pt>
                <c:pt idx="19">
                  <c:v>5.7000000000000002E-2</c:v>
                </c:pt>
                <c:pt idx="20">
                  <c:v>0.06</c:v>
                </c:pt>
                <c:pt idx="21">
                  <c:v>6.3E-2</c:v>
                </c:pt>
                <c:pt idx="22">
                  <c:v>6.6000000000000003E-2</c:v>
                </c:pt>
                <c:pt idx="23">
                  <c:v>6.9000000000000006E-2</c:v>
                </c:pt>
                <c:pt idx="24">
                  <c:v>7.1999999999999995E-2</c:v>
                </c:pt>
                <c:pt idx="25">
                  <c:v>7.4999999999999997E-2</c:v>
                </c:pt>
                <c:pt idx="26">
                  <c:v>7.8E-2</c:v>
                </c:pt>
                <c:pt idx="27">
                  <c:v>8.1000000000000003E-2</c:v>
                </c:pt>
                <c:pt idx="28">
                  <c:v>8.4000000000000005E-2</c:v>
                </c:pt>
                <c:pt idx="29">
                  <c:v>8.6999999999999994E-2</c:v>
                </c:pt>
                <c:pt idx="30">
                  <c:v>0.09</c:v>
                </c:pt>
                <c:pt idx="31">
                  <c:v>9.2999999999999999E-2</c:v>
                </c:pt>
                <c:pt idx="32">
                  <c:v>9.6000000000000002E-2</c:v>
                </c:pt>
                <c:pt idx="33">
                  <c:v>9.9000000000000005E-2</c:v>
                </c:pt>
                <c:pt idx="34">
                  <c:v>0.10199999999999999</c:v>
                </c:pt>
                <c:pt idx="35">
                  <c:v>0.105</c:v>
                </c:pt>
                <c:pt idx="36">
                  <c:v>0.108</c:v>
                </c:pt>
                <c:pt idx="37">
                  <c:v>0.111</c:v>
                </c:pt>
                <c:pt idx="38">
                  <c:v>0.114</c:v>
                </c:pt>
                <c:pt idx="39">
                  <c:v>0.11700000000000001</c:v>
                </c:pt>
                <c:pt idx="40">
                  <c:v>0.12</c:v>
                </c:pt>
                <c:pt idx="41" formatCode="0.000%">
                  <c:v>0.123</c:v>
                </c:pt>
                <c:pt idx="42">
                  <c:v>0.126</c:v>
                </c:pt>
                <c:pt idx="43">
                  <c:v>0.129</c:v>
                </c:pt>
                <c:pt idx="44">
                  <c:v>0.13200000000000001</c:v>
                </c:pt>
                <c:pt idx="45">
                  <c:v>0.13500000000000001</c:v>
                </c:pt>
                <c:pt idx="46">
                  <c:v>0.13800000000000001</c:v>
                </c:pt>
                <c:pt idx="47">
                  <c:v>0.14100000000000001</c:v>
                </c:pt>
                <c:pt idx="48">
                  <c:v>0.14400000000000002</c:v>
                </c:pt>
                <c:pt idx="49">
                  <c:v>0.14700000000000002</c:v>
                </c:pt>
                <c:pt idx="50">
                  <c:v>0.15000000000000002</c:v>
                </c:pt>
                <c:pt idx="51">
                  <c:v>0.15300000000000002</c:v>
                </c:pt>
                <c:pt idx="52">
                  <c:v>0.15600000000000003</c:v>
                </c:pt>
                <c:pt idx="53">
                  <c:v>0.15900000000000003</c:v>
                </c:pt>
                <c:pt idx="54">
                  <c:v>0.16200000000000003</c:v>
                </c:pt>
                <c:pt idx="55">
                  <c:v>0.16500000000000004</c:v>
                </c:pt>
                <c:pt idx="56">
                  <c:v>0.16800000000000004</c:v>
                </c:pt>
                <c:pt idx="57">
                  <c:v>0.17100000000000004</c:v>
                </c:pt>
                <c:pt idx="58">
                  <c:v>0.17400000000000004</c:v>
                </c:pt>
                <c:pt idx="59">
                  <c:v>0.17700000000000005</c:v>
                </c:pt>
                <c:pt idx="60">
                  <c:v>0.18000000000000005</c:v>
                </c:pt>
                <c:pt idx="61">
                  <c:v>0.18300000000000005</c:v>
                </c:pt>
                <c:pt idx="62">
                  <c:v>0.18600000000000005</c:v>
                </c:pt>
                <c:pt idx="63">
                  <c:v>0.18900000000000006</c:v>
                </c:pt>
                <c:pt idx="64">
                  <c:v>0.19200000000000006</c:v>
                </c:pt>
                <c:pt idx="65">
                  <c:v>0.19500000000000006</c:v>
                </c:pt>
                <c:pt idx="66">
                  <c:v>0.19800000000000006</c:v>
                </c:pt>
                <c:pt idx="67">
                  <c:v>0.20100000000000007</c:v>
                </c:pt>
                <c:pt idx="68">
                  <c:v>0.20400000000000007</c:v>
                </c:pt>
                <c:pt idx="69">
                  <c:v>0.20700000000000007</c:v>
                </c:pt>
                <c:pt idx="70">
                  <c:v>0.21000000000000008</c:v>
                </c:pt>
                <c:pt idx="71">
                  <c:v>0.21300000000000008</c:v>
                </c:pt>
                <c:pt idx="72">
                  <c:v>0.21600000000000008</c:v>
                </c:pt>
                <c:pt idx="73">
                  <c:v>0.21900000000000008</c:v>
                </c:pt>
                <c:pt idx="74">
                  <c:v>0.22200000000000009</c:v>
                </c:pt>
                <c:pt idx="75">
                  <c:v>0.22500000000000009</c:v>
                </c:pt>
                <c:pt idx="76">
                  <c:v>0.22800000000000009</c:v>
                </c:pt>
                <c:pt idx="77">
                  <c:v>0.23100000000000009</c:v>
                </c:pt>
                <c:pt idx="78">
                  <c:v>0.2340000000000001</c:v>
                </c:pt>
                <c:pt idx="79">
                  <c:v>0.2370000000000001</c:v>
                </c:pt>
                <c:pt idx="80">
                  <c:v>0.2400000000000001</c:v>
                </c:pt>
                <c:pt idx="81">
                  <c:v>0.2430000000000001</c:v>
                </c:pt>
                <c:pt idx="82">
                  <c:v>0.24600000000000011</c:v>
                </c:pt>
                <c:pt idx="83">
                  <c:v>0.24900000000000011</c:v>
                </c:pt>
                <c:pt idx="84">
                  <c:v>0.25200000000000011</c:v>
                </c:pt>
                <c:pt idx="85">
                  <c:v>0.25500000000000012</c:v>
                </c:pt>
                <c:pt idx="86">
                  <c:v>0.25800000000000012</c:v>
                </c:pt>
                <c:pt idx="87">
                  <c:v>0.26100000000000012</c:v>
                </c:pt>
                <c:pt idx="88">
                  <c:v>0.26400000000000012</c:v>
                </c:pt>
                <c:pt idx="89">
                  <c:v>0.26700000000000013</c:v>
                </c:pt>
                <c:pt idx="90">
                  <c:v>0.27000000000000013</c:v>
                </c:pt>
                <c:pt idx="91">
                  <c:v>0.27300000000000013</c:v>
                </c:pt>
                <c:pt idx="92">
                  <c:v>0.27600000000000013</c:v>
                </c:pt>
                <c:pt idx="93">
                  <c:v>0.27900000000000014</c:v>
                </c:pt>
                <c:pt idx="94">
                  <c:v>0.28200000000000014</c:v>
                </c:pt>
                <c:pt idx="95">
                  <c:v>0.28500000000000014</c:v>
                </c:pt>
                <c:pt idx="96">
                  <c:v>0.28800000000000014</c:v>
                </c:pt>
                <c:pt idx="97">
                  <c:v>0.29100000000000015</c:v>
                </c:pt>
                <c:pt idx="98">
                  <c:v>0.29400000000000015</c:v>
                </c:pt>
                <c:pt idx="99">
                  <c:v>0.29700000000000015</c:v>
                </c:pt>
                <c:pt idx="100">
                  <c:v>0.30000000000000016</c:v>
                </c:pt>
                <c:pt idx="101">
                  <c:v>0.30300000000000016</c:v>
                </c:pt>
                <c:pt idx="102">
                  <c:v>0.30600000000000016</c:v>
                </c:pt>
                <c:pt idx="103">
                  <c:v>0.30900000000000016</c:v>
                </c:pt>
                <c:pt idx="104">
                  <c:v>0.31200000000000017</c:v>
                </c:pt>
                <c:pt idx="105">
                  <c:v>0.31500000000000017</c:v>
                </c:pt>
                <c:pt idx="106">
                  <c:v>0.31800000000000017</c:v>
                </c:pt>
                <c:pt idx="107">
                  <c:v>0.32100000000000017</c:v>
                </c:pt>
                <c:pt idx="108">
                  <c:v>0.32400000000000018</c:v>
                </c:pt>
                <c:pt idx="109">
                  <c:v>0.32700000000000018</c:v>
                </c:pt>
                <c:pt idx="110">
                  <c:v>0.33000000000000018</c:v>
                </c:pt>
                <c:pt idx="111">
                  <c:v>0.33300000000000018</c:v>
                </c:pt>
                <c:pt idx="112">
                  <c:v>0.33600000000000019</c:v>
                </c:pt>
                <c:pt idx="113">
                  <c:v>0.33900000000000019</c:v>
                </c:pt>
                <c:pt idx="114">
                  <c:v>0.34200000000000019</c:v>
                </c:pt>
                <c:pt idx="115">
                  <c:v>0.3450000000000002</c:v>
                </c:pt>
                <c:pt idx="116">
                  <c:v>0.3480000000000002</c:v>
                </c:pt>
                <c:pt idx="117">
                  <c:v>0.3510000000000002</c:v>
                </c:pt>
                <c:pt idx="118">
                  <c:v>0.3540000000000002</c:v>
                </c:pt>
                <c:pt idx="119">
                  <c:v>0.35700000000000021</c:v>
                </c:pt>
                <c:pt idx="120">
                  <c:v>0.36000000000000021</c:v>
                </c:pt>
                <c:pt idx="121">
                  <c:v>0.36300000000000021</c:v>
                </c:pt>
                <c:pt idx="122">
                  <c:v>0.36600000000000021</c:v>
                </c:pt>
                <c:pt idx="123">
                  <c:v>0.36900000000000022</c:v>
                </c:pt>
                <c:pt idx="124">
                  <c:v>0.37200000000000022</c:v>
                </c:pt>
                <c:pt idx="125">
                  <c:v>0.37500000000000022</c:v>
                </c:pt>
                <c:pt idx="126">
                  <c:v>0.37800000000000022</c:v>
                </c:pt>
                <c:pt idx="127">
                  <c:v>0.38100000000000023</c:v>
                </c:pt>
                <c:pt idx="128">
                  <c:v>0.38400000000000023</c:v>
                </c:pt>
                <c:pt idx="129">
                  <c:v>0.38700000000000023</c:v>
                </c:pt>
                <c:pt idx="130">
                  <c:v>0.39000000000000024</c:v>
                </c:pt>
                <c:pt idx="131">
                  <c:v>0.39300000000000024</c:v>
                </c:pt>
                <c:pt idx="132">
                  <c:v>0.39600000000000024</c:v>
                </c:pt>
                <c:pt idx="133">
                  <c:v>0.39900000000000024</c:v>
                </c:pt>
                <c:pt idx="134">
                  <c:v>0.40200000000000025</c:v>
                </c:pt>
                <c:pt idx="135">
                  <c:v>0.40500000000000025</c:v>
                </c:pt>
                <c:pt idx="136">
                  <c:v>0.40800000000000025</c:v>
                </c:pt>
                <c:pt idx="137">
                  <c:v>0.41100000000000025</c:v>
                </c:pt>
                <c:pt idx="138">
                  <c:v>0.41400000000000026</c:v>
                </c:pt>
                <c:pt idx="139">
                  <c:v>0.41700000000000026</c:v>
                </c:pt>
                <c:pt idx="140">
                  <c:v>0.42000000000000026</c:v>
                </c:pt>
                <c:pt idx="141">
                  <c:v>0.42300000000000026</c:v>
                </c:pt>
                <c:pt idx="142">
                  <c:v>0.42600000000000027</c:v>
                </c:pt>
                <c:pt idx="143">
                  <c:v>0.42900000000000027</c:v>
                </c:pt>
                <c:pt idx="144">
                  <c:v>0.43200000000000027</c:v>
                </c:pt>
                <c:pt idx="145">
                  <c:v>0.43500000000000028</c:v>
                </c:pt>
                <c:pt idx="146">
                  <c:v>0.43800000000000028</c:v>
                </c:pt>
                <c:pt idx="147">
                  <c:v>0.44100000000000028</c:v>
                </c:pt>
                <c:pt idx="148">
                  <c:v>0.44400000000000028</c:v>
                </c:pt>
                <c:pt idx="149">
                  <c:v>0.44700000000000029</c:v>
                </c:pt>
                <c:pt idx="150">
                  <c:v>0.45000000000000029</c:v>
                </c:pt>
              </c:numCache>
            </c:numRef>
          </c:xVal>
          <c:yVal>
            <c:numRef>
              <c:f>CML!$AF$62:$AF$212</c:f>
              <c:numCache>
                <c:formatCode>0.0000%</c:formatCode>
                <c:ptCount val="151"/>
                <c:pt idx="0">
                  <c:v>4.0500000000000001E-2</c:v>
                </c:pt>
                <c:pt idx="1">
                  <c:v>4.1367000000000001E-2</c:v>
                </c:pt>
                <c:pt idx="2">
                  <c:v>4.2234000000000001E-2</c:v>
                </c:pt>
                <c:pt idx="3">
                  <c:v>4.3101E-2</c:v>
                </c:pt>
                <c:pt idx="4">
                  <c:v>4.3968E-2</c:v>
                </c:pt>
                <c:pt idx="5">
                  <c:v>4.4835E-2</c:v>
                </c:pt>
                <c:pt idx="6">
                  <c:v>4.5702E-2</c:v>
                </c:pt>
                <c:pt idx="7">
                  <c:v>4.6568999999999999E-2</c:v>
                </c:pt>
                <c:pt idx="8">
                  <c:v>4.7435999999999999E-2</c:v>
                </c:pt>
                <c:pt idx="9">
                  <c:v>4.8302999999999999E-2</c:v>
                </c:pt>
                <c:pt idx="10">
                  <c:v>4.9169999999999998E-2</c:v>
                </c:pt>
                <c:pt idx="11">
                  <c:v>5.0036999999999998E-2</c:v>
                </c:pt>
                <c:pt idx="12">
                  <c:v>5.0903999999999998E-2</c:v>
                </c:pt>
                <c:pt idx="13">
                  <c:v>5.1770999999999998E-2</c:v>
                </c:pt>
                <c:pt idx="14">
                  <c:v>5.2638000000000004E-2</c:v>
                </c:pt>
                <c:pt idx="15">
                  <c:v>5.3504999999999997E-2</c:v>
                </c:pt>
                <c:pt idx="16">
                  <c:v>5.4372000000000004E-2</c:v>
                </c:pt>
                <c:pt idx="17">
                  <c:v>5.5238999999999996E-2</c:v>
                </c:pt>
                <c:pt idx="18">
                  <c:v>5.6106000000000003E-2</c:v>
                </c:pt>
                <c:pt idx="19">
                  <c:v>5.6972999999999996E-2</c:v>
                </c:pt>
                <c:pt idx="20">
                  <c:v>5.7840000000000003E-2</c:v>
                </c:pt>
                <c:pt idx="21">
                  <c:v>5.8706999999999995E-2</c:v>
                </c:pt>
                <c:pt idx="22">
                  <c:v>5.9574000000000002E-2</c:v>
                </c:pt>
                <c:pt idx="23">
                  <c:v>6.0441000000000002E-2</c:v>
                </c:pt>
                <c:pt idx="24">
                  <c:v>6.1308000000000001E-2</c:v>
                </c:pt>
                <c:pt idx="25">
                  <c:v>6.2174999999999994E-2</c:v>
                </c:pt>
                <c:pt idx="26">
                  <c:v>6.3042000000000001E-2</c:v>
                </c:pt>
                <c:pt idx="27">
                  <c:v>6.3908999999999994E-2</c:v>
                </c:pt>
                <c:pt idx="28">
                  <c:v>6.4776E-2</c:v>
                </c:pt>
                <c:pt idx="29">
                  <c:v>6.5642999999999993E-2</c:v>
                </c:pt>
                <c:pt idx="30">
                  <c:v>6.651E-2</c:v>
                </c:pt>
                <c:pt idx="31">
                  <c:v>6.7376999999999992E-2</c:v>
                </c:pt>
                <c:pt idx="32">
                  <c:v>6.8243999999999999E-2</c:v>
                </c:pt>
                <c:pt idx="33">
                  <c:v>6.9111000000000006E-2</c:v>
                </c:pt>
                <c:pt idx="34">
                  <c:v>6.9977999999999999E-2</c:v>
                </c:pt>
                <c:pt idx="35">
                  <c:v>7.0844999999999991E-2</c:v>
                </c:pt>
                <c:pt idx="36">
                  <c:v>7.1711999999999998E-2</c:v>
                </c:pt>
                <c:pt idx="37">
                  <c:v>7.2579000000000005E-2</c:v>
                </c:pt>
                <c:pt idx="38">
                  <c:v>7.3445999999999997E-2</c:v>
                </c:pt>
                <c:pt idx="39">
                  <c:v>7.4313000000000004E-2</c:v>
                </c:pt>
                <c:pt idx="40">
                  <c:v>7.5179999999999997E-2</c:v>
                </c:pt>
                <c:pt idx="41">
                  <c:v>7.6047000000000003E-2</c:v>
                </c:pt>
                <c:pt idx="42">
                  <c:v>7.6913999999999996E-2</c:v>
                </c:pt>
                <c:pt idx="43">
                  <c:v>7.7781000000000003E-2</c:v>
                </c:pt>
                <c:pt idx="44">
                  <c:v>7.8647999999999996E-2</c:v>
                </c:pt>
                <c:pt idx="45">
                  <c:v>7.9515000000000002E-2</c:v>
                </c:pt>
                <c:pt idx="46">
                  <c:v>8.0382000000000009E-2</c:v>
                </c:pt>
                <c:pt idx="47">
                  <c:v>8.1249000000000002E-2</c:v>
                </c:pt>
                <c:pt idx="48">
                  <c:v>8.2115999999999995E-2</c:v>
                </c:pt>
                <c:pt idx="49">
                  <c:v>8.2983000000000001E-2</c:v>
                </c:pt>
                <c:pt idx="50">
                  <c:v>8.3850000000000008E-2</c:v>
                </c:pt>
                <c:pt idx="51">
                  <c:v>8.4717000000000015E-2</c:v>
                </c:pt>
                <c:pt idx="52">
                  <c:v>8.5584000000000007E-2</c:v>
                </c:pt>
                <c:pt idx="53">
                  <c:v>8.6451E-2</c:v>
                </c:pt>
                <c:pt idx="54">
                  <c:v>8.7318000000000007E-2</c:v>
                </c:pt>
                <c:pt idx="55">
                  <c:v>8.8185000000000013E-2</c:v>
                </c:pt>
                <c:pt idx="56">
                  <c:v>8.9052000000000006E-2</c:v>
                </c:pt>
                <c:pt idx="57">
                  <c:v>8.9919000000000013E-2</c:v>
                </c:pt>
                <c:pt idx="58">
                  <c:v>9.0786000000000006E-2</c:v>
                </c:pt>
                <c:pt idx="59">
                  <c:v>9.1653000000000012E-2</c:v>
                </c:pt>
                <c:pt idx="60">
                  <c:v>9.2520000000000019E-2</c:v>
                </c:pt>
                <c:pt idx="61">
                  <c:v>9.3387000000000012E-2</c:v>
                </c:pt>
                <c:pt idx="62">
                  <c:v>9.4254000000000004E-2</c:v>
                </c:pt>
                <c:pt idx="63">
                  <c:v>9.5121000000000011E-2</c:v>
                </c:pt>
                <c:pt idx="64">
                  <c:v>9.5988000000000018E-2</c:v>
                </c:pt>
                <c:pt idx="65">
                  <c:v>9.6855000000000024E-2</c:v>
                </c:pt>
                <c:pt idx="66">
                  <c:v>9.7722000000000017E-2</c:v>
                </c:pt>
                <c:pt idx="67">
                  <c:v>9.858900000000001E-2</c:v>
                </c:pt>
                <c:pt idx="68">
                  <c:v>9.9456000000000017E-2</c:v>
                </c:pt>
                <c:pt idx="69">
                  <c:v>0.10032300000000002</c:v>
                </c:pt>
                <c:pt idx="70">
                  <c:v>0.10119000000000002</c:v>
                </c:pt>
                <c:pt idx="71">
                  <c:v>0.10205700000000002</c:v>
                </c:pt>
                <c:pt idx="72">
                  <c:v>0.10292400000000002</c:v>
                </c:pt>
                <c:pt idx="73">
                  <c:v>0.10379100000000002</c:v>
                </c:pt>
                <c:pt idx="74">
                  <c:v>0.10465800000000003</c:v>
                </c:pt>
                <c:pt idx="75">
                  <c:v>0.10552500000000004</c:v>
                </c:pt>
                <c:pt idx="76">
                  <c:v>0.10639200000000001</c:v>
                </c:pt>
                <c:pt idx="77">
                  <c:v>0.10725900000000002</c:v>
                </c:pt>
                <c:pt idx="78">
                  <c:v>0.10812600000000003</c:v>
                </c:pt>
                <c:pt idx="79">
                  <c:v>0.10899300000000003</c:v>
                </c:pt>
                <c:pt idx="80">
                  <c:v>0.10986000000000001</c:v>
                </c:pt>
                <c:pt idx="81">
                  <c:v>0.11072700000000002</c:v>
                </c:pt>
                <c:pt idx="82">
                  <c:v>0.11159400000000003</c:v>
                </c:pt>
                <c:pt idx="83">
                  <c:v>0.11246100000000003</c:v>
                </c:pt>
                <c:pt idx="84">
                  <c:v>0.11332800000000004</c:v>
                </c:pt>
                <c:pt idx="85">
                  <c:v>0.11419500000000002</c:v>
                </c:pt>
                <c:pt idx="86">
                  <c:v>0.11506200000000003</c:v>
                </c:pt>
                <c:pt idx="87">
                  <c:v>0.11592900000000003</c:v>
                </c:pt>
                <c:pt idx="88">
                  <c:v>0.11679600000000004</c:v>
                </c:pt>
                <c:pt idx="89">
                  <c:v>0.11766300000000005</c:v>
                </c:pt>
                <c:pt idx="90">
                  <c:v>0.11853000000000002</c:v>
                </c:pt>
                <c:pt idx="91">
                  <c:v>0.11939700000000003</c:v>
                </c:pt>
                <c:pt idx="92">
                  <c:v>0.12026400000000004</c:v>
                </c:pt>
                <c:pt idx="93">
                  <c:v>0.12113100000000004</c:v>
                </c:pt>
                <c:pt idx="94">
                  <c:v>0.12199800000000002</c:v>
                </c:pt>
                <c:pt idx="95">
                  <c:v>0.12286500000000003</c:v>
                </c:pt>
                <c:pt idx="96">
                  <c:v>0.12373200000000004</c:v>
                </c:pt>
                <c:pt idx="97">
                  <c:v>0.12459900000000004</c:v>
                </c:pt>
                <c:pt idx="98">
                  <c:v>0.12546600000000005</c:v>
                </c:pt>
                <c:pt idx="99">
                  <c:v>0.12633300000000003</c:v>
                </c:pt>
                <c:pt idx="100">
                  <c:v>0.12720000000000004</c:v>
                </c:pt>
                <c:pt idx="101">
                  <c:v>0.12806700000000004</c:v>
                </c:pt>
                <c:pt idx="102">
                  <c:v>0.12893400000000005</c:v>
                </c:pt>
                <c:pt idx="103">
                  <c:v>0.12980100000000006</c:v>
                </c:pt>
                <c:pt idx="104">
                  <c:v>0.13066800000000003</c:v>
                </c:pt>
                <c:pt idx="105">
                  <c:v>0.13153500000000004</c:v>
                </c:pt>
                <c:pt idx="106">
                  <c:v>0.13240200000000005</c:v>
                </c:pt>
                <c:pt idx="107">
                  <c:v>0.13326900000000005</c:v>
                </c:pt>
                <c:pt idx="108">
                  <c:v>0.13413600000000003</c:v>
                </c:pt>
                <c:pt idx="109">
                  <c:v>0.13500300000000004</c:v>
                </c:pt>
                <c:pt idx="110">
                  <c:v>0.13587000000000005</c:v>
                </c:pt>
                <c:pt idx="111">
                  <c:v>0.13673700000000005</c:v>
                </c:pt>
                <c:pt idx="112">
                  <c:v>0.13760400000000006</c:v>
                </c:pt>
                <c:pt idx="113">
                  <c:v>0.13847100000000004</c:v>
                </c:pt>
                <c:pt idx="114">
                  <c:v>0.13933800000000005</c:v>
                </c:pt>
                <c:pt idx="115">
                  <c:v>0.14020500000000005</c:v>
                </c:pt>
                <c:pt idx="116">
                  <c:v>0.14107200000000006</c:v>
                </c:pt>
                <c:pt idx="117">
                  <c:v>0.14193900000000007</c:v>
                </c:pt>
                <c:pt idx="118">
                  <c:v>0.14280600000000004</c:v>
                </c:pt>
                <c:pt idx="119">
                  <c:v>0.14367300000000005</c:v>
                </c:pt>
                <c:pt idx="120">
                  <c:v>0.14454000000000006</c:v>
                </c:pt>
                <c:pt idx="121">
                  <c:v>0.14540700000000006</c:v>
                </c:pt>
                <c:pt idx="122">
                  <c:v>0.14627400000000004</c:v>
                </c:pt>
                <c:pt idx="123">
                  <c:v>0.14714100000000005</c:v>
                </c:pt>
                <c:pt idx="124">
                  <c:v>0.14800800000000006</c:v>
                </c:pt>
                <c:pt idx="125">
                  <c:v>0.14887500000000006</c:v>
                </c:pt>
                <c:pt idx="126">
                  <c:v>0.14974200000000007</c:v>
                </c:pt>
                <c:pt idx="127">
                  <c:v>0.15060900000000005</c:v>
                </c:pt>
                <c:pt idx="128">
                  <c:v>0.15147600000000006</c:v>
                </c:pt>
                <c:pt idx="129">
                  <c:v>0.15234300000000006</c:v>
                </c:pt>
                <c:pt idx="130">
                  <c:v>0.15321000000000007</c:v>
                </c:pt>
                <c:pt idx="131">
                  <c:v>0.15407700000000008</c:v>
                </c:pt>
                <c:pt idx="132">
                  <c:v>0.15494400000000005</c:v>
                </c:pt>
                <c:pt idx="133">
                  <c:v>0.15581100000000006</c:v>
                </c:pt>
                <c:pt idx="134">
                  <c:v>0.15667800000000007</c:v>
                </c:pt>
                <c:pt idx="135">
                  <c:v>0.15754500000000007</c:v>
                </c:pt>
                <c:pt idx="136">
                  <c:v>0.15841200000000005</c:v>
                </c:pt>
                <c:pt idx="137">
                  <c:v>0.15927900000000006</c:v>
                </c:pt>
                <c:pt idx="138">
                  <c:v>0.16014600000000007</c:v>
                </c:pt>
                <c:pt idx="139">
                  <c:v>0.16101300000000007</c:v>
                </c:pt>
                <c:pt idx="140">
                  <c:v>0.16188000000000008</c:v>
                </c:pt>
                <c:pt idx="141">
                  <c:v>0.16274700000000006</c:v>
                </c:pt>
                <c:pt idx="142">
                  <c:v>0.16361400000000006</c:v>
                </c:pt>
                <c:pt idx="143">
                  <c:v>0.16448100000000007</c:v>
                </c:pt>
                <c:pt idx="144">
                  <c:v>0.16534800000000008</c:v>
                </c:pt>
                <c:pt idx="145">
                  <c:v>0.16621500000000008</c:v>
                </c:pt>
                <c:pt idx="146">
                  <c:v>0.16708200000000009</c:v>
                </c:pt>
                <c:pt idx="147">
                  <c:v>0.16794900000000007</c:v>
                </c:pt>
                <c:pt idx="148">
                  <c:v>0.16881600000000008</c:v>
                </c:pt>
                <c:pt idx="149">
                  <c:v>0.16968300000000008</c:v>
                </c:pt>
                <c:pt idx="150">
                  <c:v>0.17055000000000009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504-40FC-B5C7-BF1383DEC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234543"/>
        <c:axId val="1490760047"/>
      </c:scatterChart>
      <c:valAx>
        <c:axId val="148923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760047"/>
        <c:crosses val="autoZero"/>
        <c:crossBetween val="midCat"/>
      </c:valAx>
      <c:valAx>
        <c:axId val="14907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234543"/>
        <c:crosses val="autoZero"/>
        <c:crossBetween val="midCat"/>
      </c:valAx>
      <c:spPr>
        <a:noFill/>
        <a:ln>
          <a:solidFill>
            <a:srgbClr val="DDDDDD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CML!$AE$62:$AE$68</c:f>
              <c:numCache>
                <c:formatCode>0.00%</c:formatCode>
                <c:ptCount val="7"/>
                <c:pt idx="0">
                  <c:v>0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8.9999999999999993E-3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</c:numCache>
            </c:numRef>
          </c:xVal>
          <c:yVal>
            <c:numRef>
              <c:f>CML!$AF$62:$AF$68</c:f>
              <c:numCache>
                <c:formatCode>0.0000%</c:formatCode>
                <c:ptCount val="7"/>
                <c:pt idx="0">
                  <c:v>4.0500000000000001E-2</c:v>
                </c:pt>
                <c:pt idx="1">
                  <c:v>4.1367000000000001E-2</c:v>
                </c:pt>
                <c:pt idx="2">
                  <c:v>4.2234000000000001E-2</c:v>
                </c:pt>
                <c:pt idx="3">
                  <c:v>4.3101E-2</c:v>
                </c:pt>
                <c:pt idx="4">
                  <c:v>4.3968E-2</c:v>
                </c:pt>
                <c:pt idx="5">
                  <c:v>4.4835E-2</c:v>
                </c:pt>
                <c:pt idx="6">
                  <c:v>4.5702E-2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430-4F4E-925C-62034FEE0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860559"/>
        <c:axId val="1317294720"/>
      </c:scatterChart>
      <c:valAx>
        <c:axId val="88886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294720"/>
        <c:crosses val="autoZero"/>
        <c:crossBetween val="midCat"/>
      </c:valAx>
      <c:valAx>
        <c:axId val="131729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6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>
                    <a:lumMod val="95000"/>
                    <a:lumOff val="5000"/>
                  </a:schemeClr>
                </a:solidFill>
              </a:rPr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CML!$AC$62:$AC$212</c:f>
              <c:numCache>
                <c:formatCode>General</c:formatCode>
                <c:ptCount val="151"/>
                <c:pt idx="0">
                  <c:v>0.23136606196874118</c:v>
                </c:pt>
                <c:pt idx="1">
                  <c:v>0.22756597493235589</c:v>
                </c:pt>
                <c:pt idx="2">
                  <c:v>0.22377662722293612</c:v>
                </c:pt>
                <c:pt idx="3">
                  <c:v>0.21999857377719803</c:v>
                </c:pt>
                <c:pt idx="4">
                  <c:v>0.21623240660247628</c:v>
                </c:pt>
                <c:pt idx="5">
                  <c:v>0.21247875774901609</c:v>
                </c:pt>
                <c:pt idx="6">
                  <c:v>0.20873830255226405</c:v>
                </c:pt>
                <c:pt idx="7">
                  <c:v>0.20501176317129963</c:v>
                </c:pt>
                <c:pt idx="8">
                  <c:v>0.20129991245198944</c:v>
                </c:pt>
                <c:pt idx="9">
                  <c:v>0.19760357814604784</c:v>
                </c:pt>
                <c:pt idx="10">
                  <c:v>0.19392364751992697</c:v>
                </c:pt>
                <c:pt idx="11">
                  <c:v>0.19026107239031739</c:v>
                </c:pt>
                <c:pt idx="12">
                  <c:v>0.18661687462596555</c:v>
                </c:pt>
                <c:pt idx="13">
                  <c:v>0.18299215215845227</c:v>
                </c:pt>
                <c:pt idx="14">
                  <c:v>0.17938808554742422</c:v>
                </c:pt>
                <c:pt idx="15">
                  <c:v>0.17580594514841325</c:v>
                </c:pt>
                <c:pt idx="16">
                  <c:v>0.17224709893363319</c:v>
                </c:pt>
                <c:pt idx="17">
                  <c:v>0.16871302101778574</c:v>
                </c:pt>
                <c:pt idx="18">
                  <c:v>0.16520530094162186</c:v>
                </c:pt>
                <c:pt idx="19">
                  <c:v>0.16172565376539655</c:v>
                </c:pt>
                <c:pt idx="20">
                  <c:v>0.15827593102189305</c:v>
                </c:pt>
                <c:pt idx="21">
                  <c:v>0.15485813257371478</c:v>
                </c:pt>
                <c:pt idx="22">
                  <c:v>0.15147441941119444</c:v>
                </c:pt>
                <c:pt idx="23">
                  <c:v>0.14812712741448714</c:v>
                </c:pt>
                <c:pt idx="24">
                  <c:v>0.14481878208487331</c:v>
                </c:pt>
                <c:pt idx="25">
                  <c:v>0.14155211422438516</c:v>
                </c:pt>
                <c:pt idx="26">
                  <c:v>0.1383300765076409</c:v>
                </c:pt>
                <c:pt idx="27">
                  <c:v>0.1351558608429366</c:v>
                </c:pt>
                <c:pt idx="28">
                  <c:v>0.13203291635857228</c:v>
                </c:pt>
                <c:pt idx="29">
                  <c:v>0.12896496777215619</c:v>
                </c:pt>
                <c:pt idx="30">
                  <c:v>0.12595603380214015</c:v>
                </c:pt>
                <c:pt idx="31">
                  <c:v>0.12301044515904945</c:v>
                </c:pt>
                <c:pt idx="32">
                  <c:v>0.12013286150615993</c:v>
                </c:pt>
                <c:pt idx="33">
                  <c:v>0.11732828660411752</c:v>
                </c:pt>
                <c:pt idx="34">
                  <c:v>0.11460208065138569</c:v>
                </c:pt>
                <c:pt idx="35">
                  <c:v>0.11195996860558928</c:v>
                </c:pt>
                <c:pt idx="36">
                  <c:v>0.10940804302733606</c:v>
                </c:pt>
                <c:pt idx="37">
                  <c:v>0.1069527597416137</c:v>
                </c:pt>
                <c:pt idx="38">
                  <c:v>0.10460092438402396</c:v>
                </c:pt>
                <c:pt idx="39">
                  <c:v>0.10235966772125786</c:v>
                </c:pt>
                <c:pt idx="40">
                  <c:v>0.10023640754930002</c:v>
                </c:pt>
                <c:pt idx="41">
                  <c:v>9.8238795030993142E-2</c:v>
                </c:pt>
                <c:pt idx="42">
                  <c:v>9.6374643596034343E-2</c:v>
                </c:pt>
                <c:pt idx="43">
                  <c:v>9.4651839051086747E-2</c:v>
                </c:pt>
                <c:pt idx="44">
                  <c:v>9.3078230385048089E-2</c:v>
                </c:pt>
                <c:pt idx="45">
                  <c:v>9.1661501928783445E-2</c:v>
                </c:pt>
                <c:pt idx="46">
                  <c:v>9.040902902054479E-2</c:v>
                </c:pt>
                <c:pt idx="47">
                  <c:v>8.932772105793417E-2</c:v>
                </c:pt>
                <c:pt idx="48">
                  <c:v>8.842385763321757E-2</c:v>
                </c:pt>
                <c:pt idx="49">
                  <c:v>8.7702925130488218E-2</c:v>
                </c:pt>
                <c:pt idx="50">
                  <c:v>8.7169462442517887E-2</c:v>
                </c:pt>
                <c:pt idx="51">
                  <c:v>8.6826925069128841E-2</c:v>
                </c:pt>
                <c:pt idx="52">
                  <c:v>8.6677576568405121E-2</c:v>
                </c:pt>
                <c:pt idx="53">
                  <c:v>8.6722415043357717E-2</c:v>
                </c:pt>
                <c:pt idx="54">
                  <c:v>8.6961140117308225E-2</c:v>
                </c:pt>
                <c:pt idx="55">
                  <c:v>8.7392162911904575E-2</c:v>
                </c:pt>
                <c:pt idx="56">
                  <c:v>8.8012658264074076E-2</c:v>
                </c:pt>
                <c:pt idx="57">
                  <c:v>8.8818655244073175E-2</c:v>
                </c:pt>
                <c:pt idx="58">
                  <c:v>8.9805159386259284E-2</c:v>
                </c:pt>
                <c:pt idx="59">
                  <c:v>9.0966298230643478E-2</c:v>
                </c:pt>
                <c:pt idx="60">
                  <c:v>9.2295480948692013E-2</c:v>
                </c:pt>
                <c:pt idx="61">
                  <c:v>9.3785562970445588E-2</c:v>
                </c:pt>
                <c:pt idx="62">
                  <c:v>9.5429007477734432E-2</c:v>
                </c:pt>
                <c:pt idx="63">
                  <c:v>9.7218037128182333E-2</c:v>
                </c:pt>
                <c:pt idx="64">
                  <c:v>9.9144771149550795E-2</c:v>
                </c:pt>
                <c:pt idx="65">
                  <c:v>0.10120134474356578</c:v>
                </c:pt>
                <c:pt idx="66">
                  <c:v>0.1033800093726264</c:v>
                </c:pt>
                <c:pt idx="67">
                  <c:v>0.10567321385399249</c:v>
                </c:pt>
                <c:pt idx="68">
                  <c:v>0.10807366720412515</c:v>
                </c:pt>
                <c:pt idx="69">
                  <c:v>0.11057438486391592</c:v>
                </c:pt>
                <c:pt idx="70">
                  <c:v>0.11316872033158219</c:v>
                </c:pt>
                <c:pt idx="71">
                  <c:v>0.11585038439000267</c:v>
                </c:pt>
                <c:pt idx="72">
                  <c:v>0.11861345409987825</c:v>
                </c:pt>
                <c:pt idx="73">
                  <c:v>0.1214523735958484</c:v>
                </c:pt>
                <c:pt idx="74">
                  <c:v>0.12436194851720592</c:v>
                </c:pt>
                <c:pt idx="75">
                  <c:v>0.12733733566513736</c:v>
                </c:pt>
                <c:pt idx="76">
                  <c:v>0.13037402923114946</c:v>
                </c:pt>
                <c:pt idx="77">
                  <c:v>0.13346784470426726</c:v>
                </c:pt>
                <c:pt idx="78">
                  <c:v>0.13661490134831281</c:v>
                </c:pt>
                <c:pt idx="79">
                  <c:v>0.13981160395040579</c:v>
                </c:pt>
                <c:pt idx="80">
                  <c:v>0.14305462437939581</c:v>
                </c:pt>
                <c:pt idx="81">
                  <c:v>0.14634088335746781</c:v>
                </c:pt>
                <c:pt idx="82">
                  <c:v>0.14966753273748801</c:v>
                </c:pt>
                <c:pt idx="83">
                  <c:v>0.1530319384899084</c:v>
                </c:pt>
                <c:pt idx="84">
                  <c:v>0.15780093406818602</c:v>
                </c:pt>
                <c:pt idx="85">
                  <c:v>0.15986445748692976</c:v>
                </c:pt>
                <c:pt idx="86">
                  <c:v>0.16332823238788069</c:v>
                </c:pt>
                <c:pt idx="87">
                  <c:v>0.16682105937404257</c:v>
                </c:pt>
                <c:pt idx="88">
                  <c:v>0.17034115132514266</c:v>
                </c:pt>
                <c:pt idx="89">
                  <c:v>0.17388685242778268</c:v>
                </c:pt>
                <c:pt idx="90">
                  <c:v>0.17745662762510975</c:v>
                </c:pt>
                <c:pt idx="91">
                  <c:v>0.18104905290357454</c:v>
                </c:pt>
                <c:pt idx="92">
                  <c:v>0.18466280636569665</c:v>
                </c:pt>
                <c:pt idx="93">
                  <c:v>0.18829666003622406</c:v>
                </c:pt>
                <c:pt idx="94">
                  <c:v>0.19194947234912865</c:v>
                </c:pt>
                <c:pt idx="95">
                  <c:v>0.19562018126407488</c:v>
                </c:pt>
                <c:pt idx="96">
                  <c:v>0.19930779796294776</c:v>
                </c:pt>
                <c:pt idx="97">
                  <c:v>0.20301140107949095</c:v>
                </c:pt>
                <c:pt idx="98">
                  <c:v>0.20673013141786017</c:v>
                </c:pt>
                <c:pt idx="99">
                  <c:v>0.21046318711879874</c:v>
                </c:pt>
                <c:pt idx="100">
                  <c:v>0.21420981923508636</c:v>
                </c:pt>
                <c:pt idx="101">
                  <c:v>0.21796932768080765</c:v>
                </c:pt>
                <c:pt idx="102">
                  <c:v>0.22174105752180226</c:v>
                </c:pt>
                <c:pt idx="103">
                  <c:v>0.22552439557733051</c:v>
                </c:pt>
                <c:pt idx="104">
                  <c:v>0.22931876730551792</c:v>
                </c:pt>
                <c:pt idx="105">
                  <c:v>0.23312363394751154</c:v>
                </c:pt>
                <c:pt idx="106">
                  <c:v>0.2369384899074726</c:v>
                </c:pt>
                <c:pt idx="107">
                  <c:v>0.24076286034756833</c:v>
                </c:pt>
                <c:pt idx="108">
                  <c:v>0.24459629897899299</c:v>
                </c:pt>
                <c:pt idx="109">
                  <c:v>0.2484383860317648</c:v>
                </c:pt>
                <c:pt idx="110">
                  <c:v>0.25228872638761435</c:v>
                </c:pt>
                <c:pt idx="111">
                  <c:v>0.25614694786171072</c:v>
                </c:pt>
                <c:pt idx="112">
                  <c:v>0.26001269962027695</c:v>
                </c:pt>
                <c:pt idx="113">
                  <c:v>0.26388565072233056</c:v>
                </c:pt>
                <c:pt idx="114">
                  <c:v>0.26776548877486123</c:v>
                </c:pt>
                <c:pt idx="115">
                  <c:v>0.2716519186917366</c:v>
                </c:pt>
                <c:pt idx="116">
                  <c:v>0.27554466154751123</c:v>
                </c:pt>
                <c:pt idx="117">
                  <c:v>0.27944345351811728</c:v>
                </c:pt>
                <c:pt idx="118">
                  <c:v>0.28334804490114418</c:v>
                </c:pt>
                <c:pt idx="119">
                  <c:v>0.28725819920907142</c:v>
                </c:pt>
                <c:pt idx="120">
                  <c:v>0.29117369232941592</c:v>
                </c:pt>
                <c:pt idx="121">
                  <c:v>0.29509431174629785</c:v>
                </c:pt>
                <c:pt idx="122">
                  <c:v>0.29901985581841573</c:v>
                </c:pt>
                <c:pt idx="123">
                  <c:v>0.29901985581841573</c:v>
                </c:pt>
                <c:pt idx="124">
                  <c:v>0.30688496176264979</c:v>
                </c:pt>
                <c:pt idx="125">
                  <c:v>0.31082416892805337</c:v>
                </c:pt>
                <c:pt idx="126">
                  <c:v>0.31476759021845968</c:v>
                </c:pt>
                <c:pt idx="127">
                  <c:v>0.31871506921139808</c:v>
                </c:pt>
                <c:pt idx="128">
                  <c:v>0.32266645698195123</c:v>
                </c:pt>
                <c:pt idx="129">
                  <c:v>0.32662161166786496</c:v>
                </c:pt>
                <c:pt idx="130">
                  <c:v>0.33058039806393685</c:v>
                </c:pt>
                <c:pt idx="131">
                  <c:v>0.33454268724346259</c:v>
                </c:pt>
                <c:pt idx="132">
                  <c:v>0.33850835620470671</c:v>
                </c:pt>
                <c:pt idx="133">
                  <c:v>0.3424772875405272</c:v>
                </c:pt>
                <c:pt idx="134">
                  <c:v>0.34644936912944496</c:v>
                </c:pt>
                <c:pt idx="135">
                  <c:v>0.35042449384658159</c:v>
                </c:pt>
                <c:pt idx="136">
                  <c:v>0.35440255929302261</c:v>
                </c:pt>
                <c:pt idx="137">
                  <c:v>0.35838346754227529</c:v>
                </c:pt>
                <c:pt idx="138">
                  <c:v>0.36236712490259743</c:v>
                </c:pt>
                <c:pt idx="139">
                  <c:v>0.36635344169407413</c:v>
                </c:pt>
                <c:pt idx="140">
                  <c:v>0.37034233203939981</c:v>
                </c:pt>
                <c:pt idx="141">
                  <c:v>0.37433371366741441</c:v>
                </c:pt>
                <c:pt idx="142">
                  <c:v>0.37832750772850715</c:v>
                </c:pt>
                <c:pt idx="143">
                  <c:v>0.38232363862107516</c:v>
                </c:pt>
                <c:pt idx="144">
                  <c:v>0.38632203382828478</c:v>
                </c:pt>
                <c:pt idx="145">
                  <c:v>0.39032262376443849</c:v>
                </c:pt>
                <c:pt idx="146">
                  <c:v>0.3943253416303058</c:v>
                </c:pt>
                <c:pt idx="147">
                  <c:v>0.39833012327682227</c:v>
                </c:pt>
                <c:pt idx="148">
                  <c:v>0.4023369070766048</c:v>
                </c:pt>
                <c:pt idx="149">
                  <c:v>0.4063456338027735</c:v>
                </c:pt>
                <c:pt idx="150">
                  <c:v>0.41035624651460573</c:v>
                </c:pt>
              </c:numCache>
            </c:numRef>
          </c:xVal>
          <c:yVal>
            <c:numRef>
              <c:f>CML!$AD$62:$AD$212</c:f>
              <c:numCache>
                <c:formatCode>0.00%</c:formatCode>
                <c:ptCount val="1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8.4400000000000003E-2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0.122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1B-4448-A2B0-D61D670E0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976911"/>
        <c:axId val="1328083584"/>
      </c:scatterChart>
      <c:valAx>
        <c:axId val="149597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83584"/>
        <c:crosses val="autoZero"/>
        <c:crossBetween val="midCat"/>
      </c:valAx>
      <c:valAx>
        <c:axId val="132808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7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Security</a:t>
            </a:r>
            <a:r>
              <a:rPr lang="en-GB" baseline="0"/>
              <a:t> Market Line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[1]Sheet1!$BF$22:$BF$25</c:f>
              <c:numCache>
                <c:formatCode>General</c:formatCode>
                <c:ptCount val="4"/>
                <c:pt idx="0">
                  <c:v>0</c:v>
                </c:pt>
                <c:pt idx="1">
                  <c:v>-0.37722726776535831</c:v>
                </c:pt>
                <c:pt idx="2">
                  <c:v>0.19517641075593278</c:v>
                </c:pt>
                <c:pt idx="3">
                  <c:v>3.3870113500582215E-2</c:v>
                </c:pt>
              </c:numCache>
            </c:numRef>
          </c:xVal>
          <c:yVal>
            <c:numRef>
              <c:f>[1]Sheet1!$BG$22:$BG$25</c:f>
              <c:numCache>
                <c:formatCode>General</c:formatCode>
                <c:ptCount val="4"/>
                <c:pt idx="0">
                  <c:v>0</c:v>
                </c:pt>
                <c:pt idx="1">
                  <c:v>-8.6183730081179589E-4</c:v>
                </c:pt>
                <c:pt idx="2">
                  <c:v>2.5709310025799175E-4</c:v>
                </c:pt>
                <c:pt idx="3">
                  <c:v>-6.5627834228374165E-5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32-4AA1-AC9C-349D0656D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842016"/>
        <c:axId val="1768843728"/>
      </c:scatterChart>
      <c:valAx>
        <c:axId val="1768842016"/>
        <c:scaling>
          <c:orientation val="minMax"/>
          <c:min val="0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843728"/>
        <c:crossesAt val="0"/>
        <c:crossBetween val="midCat"/>
      </c:valAx>
      <c:valAx>
        <c:axId val="17688437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84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Security</a:t>
            </a:r>
            <a:r>
              <a:rPr lang="en-GB" baseline="0"/>
              <a:t> M</a:t>
            </a:r>
            <a:r>
              <a:rPr lang="en-GB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arket Line 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[1]Sheet1!$BD$54:$BG$54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</c:numCache>
            </c:numRef>
          </c:xVal>
          <c:yVal>
            <c:numRef>
              <c:f>[1]Sheet1!$BD$55:$BG$55</c:f>
              <c:numCache>
                <c:formatCode>General</c:formatCode>
                <c:ptCount val="4"/>
                <c:pt idx="0">
                  <c:v>-1.3123E-4</c:v>
                </c:pt>
                <c:pt idx="1">
                  <c:v>2.2462085000000001E-3</c:v>
                </c:pt>
                <c:pt idx="2">
                  <c:v>4.6236469999999998E-3</c:v>
                </c:pt>
                <c:pt idx="3">
                  <c:v>7.0010854999999995E-3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31-4FB8-9323-2891E9C92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517632"/>
        <c:axId val="78488544"/>
      </c:scatterChart>
      <c:valAx>
        <c:axId val="17535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8544"/>
        <c:crosses val="autoZero"/>
        <c:crossBetween val="midCat"/>
      </c:valAx>
      <c:valAx>
        <c:axId val="784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Security</a:t>
            </a:r>
            <a:r>
              <a:rPr lang="en-GB" baseline="0"/>
              <a:t> M</a:t>
            </a:r>
            <a:r>
              <a:rPr lang="en-GB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arket Line 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[1]Sheet1!$BD$54:$BG$54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</c:numCache>
            </c:numRef>
          </c:xVal>
          <c:yVal>
            <c:numRef>
              <c:f>[1]Sheet1!$BD$55:$BG$55</c:f>
              <c:numCache>
                <c:formatCode>General</c:formatCode>
                <c:ptCount val="4"/>
                <c:pt idx="0">
                  <c:v>-1.3123E-4</c:v>
                </c:pt>
                <c:pt idx="1">
                  <c:v>2.2462085000000001E-3</c:v>
                </c:pt>
                <c:pt idx="2">
                  <c:v>4.6236469999999998E-3</c:v>
                </c:pt>
                <c:pt idx="3">
                  <c:v>7.0010854999999995E-3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5F-4582-868F-5C483DB55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517632"/>
        <c:axId val="78488544"/>
      </c:scatterChart>
      <c:valAx>
        <c:axId val="17535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8544"/>
        <c:crosses val="autoZero"/>
        <c:crossBetween val="midCat"/>
      </c:valAx>
      <c:valAx>
        <c:axId val="784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chart" Target="../charts/chart4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339327</xdr:colOff>
      <xdr:row>59</xdr:row>
      <xdr:rowOff>86916</xdr:rowOff>
    </xdr:from>
    <xdr:to>
      <xdr:col>36</xdr:col>
      <xdr:colOff>1035845</xdr:colOff>
      <xdr:row>73</xdr:row>
      <xdr:rowOff>163116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5791D3-DE4E-C1D0-F72C-7586ADD94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345282</xdr:colOff>
      <xdr:row>74</xdr:row>
      <xdr:rowOff>178592</xdr:rowOff>
    </xdr:from>
    <xdr:to>
      <xdr:col>36</xdr:col>
      <xdr:colOff>1047749</xdr:colOff>
      <xdr:row>89</xdr:row>
      <xdr:rowOff>55959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661166-6BF1-AB3A-7913-2CEE043AB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35</xdr:col>
      <xdr:colOff>11905</xdr:colOff>
      <xdr:row>47</xdr:row>
      <xdr:rowOff>11905</xdr:rowOff>
    </xdr:from>
    <xdr:to>
      <xdr:col>35</xdr:col>
      <xdr:colOff>1488486</xdr:colOff>
      <xdr:row>50</xdr:row>
      <xdr:rowOff>130968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589137C-E25D-0508-E031-D05349C144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806" t="-2410" r="806" b="2410"/>
        <a:stretch/>
      </xdr:blipFill>
      <xdr:spPr>
        <a:xfrm>
          <a:off x="33480374" y="8989218"/>
          <a:ext cx="1476581" cy="690563"/>
        </a:xfrm>
        <a:prstGeom prst="rect">
          <a:avLst/>
        </a:prstGeom>
      </xdr:spPr>
    </xdr:pic>
    <xdr:clientData/>
  </xdr:twoCellAnchor>
  <xdr:twoCellAnchor editAs="oneCell">
    <xdr:from>
      <xdr:col>35</xdr:col>
      <xdr:colOff>261938</xdr:colOff>
      <xdr:row>50</xdr:row>
      <xdr:rowOff>130969</xdr:rowOff>
    </xdr:from>
    <xdr:to>
      <xdr:col>35</xdr:col>
      <xdr:colOff>1300308</xdr:colOff>
      <xdr:row>52</xdr:row>
      <xdr:rowOff>73864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58B836-4260-075B-471D-58CD13D04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30407" y="9679782"/>
          <a:ext cx="1038370" cy="323895"/>
        </a:xfrm>
        <a:prstGeom prst="rect">
          <a:avLst/>
        </a:prstGeom>
      </xdr:spPr>
    </xdr:pic>
    <xdr:clientData/>
  </xdr:twoCellAnchor>
  <xdr:twoCellAnchor editAs="oneCell">
    <xdr:from>
      <xdr:col>36</xdr:col>
      <xdr:colOff>130969</xdr:colOff>
      <xdr:row>47</xdr:row>
      <xdr:rowOff>71438</xdr:rowOff>
    </xdr:from>
    <xdr:to>
      <xdr:col>36</xdr:col>
      <xdr:colOff>1197918</xdr:colOff>
      <xdr:row>49</xdr:row>
      <xdr:rowOff>71491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5155F4-C591-2005-20B5-9690721FE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171063" y="9048751"/>
          <a:ext cx="1066949" cy="381053"/>
        </a:xfrm>
        <a:prstGeom prst="rect">
          <a:avLst/>
        </a:prstGeom>
      </xdr:spPr>
    </xdr:pic>
    <xdr:clientData/>
  </xdr:twoCellAnchor>
  <xdr:twoCellAnchor editAs="oneCell">
    <xdr:from>
      <xdr:col>36</xdr:col>
      <xdr:colOff>23812</xdr:colOff>
      <xdr:row>50</xdr:row>
      <xdr:rowOff>71437</xdr:rowOff>
    </xdr:from>
    <xdr:to>
      <xdr:col>36</xdr:col>
      <xdr:colOff>1428751</xdr:colOff>
      <xdr:row>52</xdr:row>
      <xdr:rowOff>81017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0D283BA-DF8D-87A7-F53A-3DF75F08A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063906" y="9620250"/>
          <a:ext cx="1404939" cy="390580"/>
        </a:xfrm>
        <a:prstGeom prst="rect">
          <a:avLst/>
        </a:prstGeom>
      </xdr:spPr>
    </xdr:pic>
    <xdr:clientData/>
  </xdr:twoCellAnchor>
  <xdr:twoCellAnchor>
    <xdr:from>
      <xdr:col>37</xdr:col>
      <xdr:colOff>267890</xdr:colOff>
      <xdr:row>67</xdr:row>
      <xdr:rowOff>39289</xdr:rowOff>
    </xdr:from>
    <xdr:to>
      <xdr:col>42</xdr:col>
      <xdr:colOff>113109</xdr:colOff>
      <xdr:row>81</xdr:row>
      <xdr:rowOff>115489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5434375-F34C-DA5A-DA66-D71BC9D4F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217714</xdr:colOff>
      <xdr:row>11</xdr:row>
      <xdr:rowOff>27214</xdr:rowOff>
    </xdr:from>
    <xdr:to>
      <xdr:col>18</xdr:col>
      <xdr:colOff>144235</xdr:colOff>
      <xdr:row>26</xdr:row>
      <xdr:rowOff>136071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235EBD-FBEE-4624-A6CD-A26BF4C6F9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258536</xdr:colOff>
      <xdr:row>17</xdr:row>
      <xdr:rowOff>81643</xdr:rowOff>
    </xdr:from>
    <xdr:to>
      <xdr:col>5</xdr:col>
      <xdr:colOff>533820</xdr:colOff>
      <xdr:row>29</xdr:row>
      <xdr:rowOff>148646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ED3E05-B1AA-B3FA-E958-191CDAB7F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3333750"/>
          <a:ext cx="3010320" cy="2353003"/>
        </a:xfrm>
        <a:prstGeom prst="rect">
          <a:avLst/>
        </a:prstGeom>
      </xdr:spPr>
    </xdr:pic>
    <xdr:clientData/>
  </xdr:twoCellAnchor>
  <xdr:twoCellAnchor editAs="oneCell">
    <xdr:from>
      <xdr:col>5</xdr:col>
      <xdr:colOff>585107</xdr:colOff>
      <xdr:row>17</xdr:row>
      <xdr:rowOff>108857</xdr:rowOff>
    </xdr:from>
    <xdr:to>
      <xdr:col>9</xdr:col>
      <xdr:colOff>529846</xdr:colOff>
      <xdr:row>29</xdr:row>
      <xdr:rowOff>108857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5B810A-F712-B8CB-7F4B-D8C6B7D7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2357" y="3360964"/>
          <a:ext cx="3781953" cy="2286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31</xdr:row>
      <xdr:rowOff>0</xdr:rowOff>
    </xdr:from>
    <xdr:to>
      <xdr:col>19</xdr:col>
      <xdr:colOff>40821</xdr:colOff>
      <xdr:row>45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DA4723-8085-4EF9-91E5-94326314C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8</xdr:col>
      <xdr:colOff>299357</xdr:colOff>
      <xdr:row>48</xdr:row>
      <xdr:rowOff>31750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AE1B58-3E03-4197-B231-C7D5FF697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dhurima\Downloads\FE.xlsx" TargetMode="External"/><Relationship Id="rId1" Type="http://schemas.openxmlformats.org/officeDocument/2006/relationships/externalLinkPath" Target="F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0">
          <cell r="O10">
            <v>4.3069126064431357E-3</v>
          </cell>
          <cell r="P10">
            <v>-2.8396400995468179E-3</v>
          </cell>
          <cell r="Q10">
            <v>1.7546227561074369E-2</v>
          </cell>
          <cell r="R10">
            <v>7.7448201525011336E-3</v>
          </cell>
        </row>
        <row r="11">
          <cell r="O11">
            <v>4.4389450977533424E-3</v>
          </cell>
          <cell r="P11">
            <v>1.4994008873344256E-2</v>
          </cell>
          <cell r="Q11">
            <v>2.9671322354249217E-2</v>
          </cell>
          <cell r="R11">
            <v>3.9679358717435234E-3</v>
          </cell>
        </row>
        <row r="12">
          <cell r="O12">
            <v>4.9597756989902108E-3</v>
          </cell>
          <cell r="P12">
            <v>-1.2124896026617215E-2</v>
          </cell>
          <cell r="Q12">
            <v>-7.1063888505589774E-3</v>
          </cell>
          <cell r="R12">
            <v>3.0957262895508451E-3</v>
          </cell>
        </row>
        <row r="13">
          <cell r="O13">
            <v>-1.4121502253753401E-2</v>
          </cell>
          <cell r="P13">
            <v>1.7513020833333393E-2</v>
          </cell>
          <cell r="Q13">
            <v>2.2360160823869678E-2</v>
          </cell>
          <cell r="R13">
            <v>8.2286177543575926E-3</v>
          </cell>
        </row>
        <row r="14">
          <cell r="O14">
            <v>1.6084113611267324E-3</v>
          </cell>
          <cell r="P14">
            <v>-2.6034886748248562E-4</v>
          </cell>
          <cell r="Q14">
            <v>5.1045728465083625E-3</v>
          </cell>
          <cell r="R14">
            <v>1.0956458223429851E-3</v>
          </cell>
        </row>
        <row r="15">
          <cell r="O15">
            <v>-1.7710127163373592E-3</v>
          </cell>
          <cell r="P15">
            <v>-1.4053776551369995E-2</v>
          </cell>
          <cell r="Q15">
            <v>-3.2512518005350224E-2</v>
          </cell>
          <cell r="R15">
            <v>-1.0281537411140972E-2</v>
          </cell>
        </row>
        <row r="16">
          <cell r="O16">
            <v>1.2932723401643828E-2</v>
          </cell>
          <cell r="P16">
            <v>-3.8674209735672675E-3</v>
          </cell>
          <cell r="Q16">
            <v>-2.5314723590584417E-3</v>
          </cell>
          <cell r="R16">
            <v>-6.2263021353022984E-3</v>
          </cell>
        </row>
        <row r="17">
          <cell r="O17">
            <v>1.2250105727945973E-2</v>
          </cell>
          <cell r="P17">
            <v>-8.9014191586417775E-3</v>
          </cell>
          <cell r="Q17">
            <v>-2.184598580010954E-3</v>
          </cell>
          <cell r="R17">
            <v>1.3756827837345741E-2</v>
          </cell>
        </row>
        <row r="18">
          <cell r="O18">
            <v>9.5425324302591977E-4</v>
          </cell>
          <cell r="P18">
            <v>5.1250457890705682E-2</v>
          </cell>
          <cell r="Q18">
            <v>1.7575547064953078E-2</v>
          </cell>
          <cell r="R18">
            <v>3.6140664338504391E-3</v>
          </cell>
        </row>
        <row r="19">
          <cell r="O19">
            <v>-4.3196441413336653E-3</v>
          </cell>
          <cell r="P19">
            <v>3.6197377501725359E-2</v>
          </cell>
          <cell r="Q19">
            <v>-7.6357073441615233E-4</v>
          </cell>
          <cell r="R19">
            <v>-1.4597356256588717E-3</v>
          </cell>
        </row>
        <row r="20">
          <cell r="O20">
            <v>1.3209724646388113E-3</v>
          </cell>
          <cell r="P20">
            <v>-1.8325937468242917E-2</v>
          </cell>
          <cell r="Q20">
            <v>6.8493150684931191E-3</v>
          </cell>
          <cell r="R20">
            <v>1.2397372742200253E-2</v>
          </cell>
        </row>
        <row r="21">
          <cell r="O21">
            <v>3.2653705657344212E-3</v>
          </cell>
          <cell r="P21">
            <v>-8.364124958011452E-3</v>
          </cell>
          <cell r="Q21">
            <v>-7.4916759156492471E-3</v>
          </cell>
          <cell r="R21">
            <v>-1.8849685838569431E-2</v>
          </cell>
        </row>
        <row r="22">
          <cell r="O22">
            <v>-1.7456549668778934E-3</v>
          </cell>
          <cell r="P22">
            <v>-1.7771518626563999E-3</v>
          </cell>
          <cell r="Q22">
            <v>8.7467636974319501E-3</v>
          </cell>
          <cell r="R22">
            <v>4.5314775853699113E-3</v>
          </cell>
          <cell r="BF22">
            <v>0</v>
          </cell>
          <cell r="BG22">
            <v>0</v>
          </cell>
        </row>
        <row r="23">
          <cell r="O23">
            <v>3.9606619004465184E-3</v>
          </cell>
          <cell r="P23">
            <v>1.722491302271642E-2</v>
          </cell>
          <cell r="Q23">
            <v>-1.0250017314218561E-2</v>
          </cell>
          <cell r="R23">
            <v>-2.8241749374646979E-3</v>
          </cell>
          <cell r="BF23">
            <v>-0.37722726776535831</v>
          </cell>
          <cell r="BG23">
            <v>-8.6183730081179589E-4</v>
          </cell>
        </row>
        <row r="24">
          <cell r="O24">
            <v>8.1356227159347649E-3</v>
          </cell>
          <cell r="P24">
            <v>-5.6976192091160987E-3</v>
          </cell>
          <cell r="Q24">
            <v>-6.9208941795279944E-4</v>
          </cell>
          <cell r="R24">
            <v>-8.4653525214653492E-4</v>
          </cell>
          <cell r="BF24">
            <v>0.19517641075593278</v>
          </cell>
          <cell r="BG24">
            <v>2.5709310025799175E-4</v>
          </cell>
        </row>
        <row r="25">
          <cell r="O25">
            <v>2.0668150129021644E-2</v>
          </cell>
          <cell r="P25">
            <v>1.3996354757728882E-2</v>
          </cell>
          <cell r="Q25">
            <v>1.9042245574441074E-2</v>
          </cell>
          <cell r="R25">
            <v>6.4539550643374975E-4</v>
          </cell>
          <cell r="BF25">
            <v>3.3870113500582215E-2</v>
          </cell>
          <cell r="BG25">
            <v>-6.5627834228374165E-5</v>
          </cell>
        </row>
        <row r="26">
          <cell r="O26">
            <v>6.6929417403635292E-3</v>
          </cell>
          <cell r="P26">
            <v>-7.10212722368277E-3</v>
          </cell>
          <cell r="Q26">
            <v>4.7477324263038873E-3</v>
          </cell>
          <cell r="R26">
            <v>6.8228891686633337E-3</v>
          </cell>
        </row>
        <row r="27">
          <cell r="O27">
            <v>1.8187156036345905E-3</v>
          </cell>
          <cell r="P27">
            <v>8.2971837774564166E-3</v>
          </cell>
          <cell r="Q27">
            <v>2.1263023601952974E-4</v>
          </cell>
          <cell r="R27">
            <v>-8.1218274111601263E-5</v>
          </cell>
        </row>
        <row r="28">
          <cell r="O28">
            <v>1.0402369065395546E-2</v>
          </cell>
          <cell r="P28">
            <v>-1.9585609730956507E-3</v>
          </cell>
          <cell r="Q28">
            <v>-1.3448471121176838E-3</v>
          </cell>
          <cell r="R28">
            <v>4.4051066606844973E-3</v>
          </cell>
        </row>
        <row r="29">
          <cell r="O29">
            <v>4.7992644495748861E-3</v>
          </cell>
          <cell r="P29">
            <v>-3.0487804878047537E-3</v>
          </cell>
          <cell r="Q29">
            <v>-8.3526356425914858E-3</v>
          </cell>
          <cell r="R29">
            <v>1.9672267509565682E-2</v>
          </cell>
        </row>
        <row r="30">
          <cell r="O30">
            <v>-3.6864963135033191E-4</v>
          </cell>
          <cell r="P30">
            <v>1.171414708532603E-2</v>
          </cell>
          <cell r="Q30">
            <v>2.1290322580645196E-2</v>
          </cell>
          <cell r="R30">
            <v>9.1073152306208396E-3</v>
          </cell>
        </row>
        <row r="31">
          <cell r="O31">
            <v>-4.9717719445677947E-4</v>
          </cell>
          <cell r="P31">
            <v>3.6872130235146472E-3</v>
          </cell>
          <cell r="Q31">
            <v>3.5327297016476106E-2</v>
          </cell>
          <cell r="R31">
            <v>-3.4296708352504379E-3</v>
          </cell>
        </row>
        <row r="32">
          <cell r="O32">
            <v>1.4380743451579145E-3</v>
          </cell>
          <cell r="P32">
            <v>-8.1766430912540346E-3</v>
          </cell>
          <cell r="Q32">
            <v>-9.1918523420839761E-3</v>
          </cell>
          <cell r="R32">
            <v>-2.7944611277943856E-3</v>
          </cell>
        </row>
        <row r="33">
          <cell r="O33">
            <v>4.5394536407028256E-3</v>
          </cell>
          <cell r="P33">
            <v>-5.8650020578954283E-3</v>
          </cell>
          <cell r="Q33">
            <v>-1.8349970640046975E-3</v>
          </cell>
          <cell r="R33">
            <v>-4.4016277717797148E-3</v>
          </cell>
        </row>
        <row r="34">
          <cell r="O34">
            <v>-1.9156893947840173E-3</v>
          </cell>
          <cell r="P34">
            <v>1.3064628214037494E-2</v>
          </cell>
          <cell r="Q34">
            <v>-7.3346046648085667E-4</v>
          </cell>
          <cell r="R34">
            <v>2.2473780589310952E-3</v>
          </cell>
        </row>
        <row r="35">
          <cell r="O35">
            <v>-1.6898387064133657E-3</v>
          </cell>
          <cell r="P35">
            <v>1.6706111652513512E-3</v>
          </cell>
          <cell r="Q35">
            <v>1.0974343763903443E-2</v>
          </cell>
          <cell r="R35">
            <v>1.1279461279461356E-2</v>
          </cell>
        </row>
        <row r="36">
          <cell r="O36">
            <v>4.5615220998757337E-3</v>
          </cell>
          <cell r="P36">
            <v>-6.6084657924944906E-4</v>
          </cell>
          <cell r="Q36">
            <v>-1.0637517423519918E-2</v>
          </cell>
          <cell r="R36">
            <v>-5.524861878452963E-3</v>
          </cell>
        </row>
        <row r="37">
          <cell r="O37">
            <v>1.1926834348665828E-2</v>
          </cell>
          <cell r="P37">
            <v>-5.0868572219531704E-3</v>
          </cell>
          <cell r="Q37">
            <v>1.690182245737768E-3</v>
          </cell>
          <cell r="R37">
            <v>4.2453028456138492E-3</v>
          </cell>
        </row>
        <row r="38">
          <cell r="O38">
            <v>-4.1996256187405738E-3</v>
          </cell>
          <cell r="P38">
            <v>2.4388514711095422E-2</v>
          </cell>
          <cell r="Q38">
            <v>1.3178467723922303E-2</v>
          </cell>
          <cell r="R38">
            <v>7.3249216699126625E-3</v>
          </cell>
        </row>
        <row r="39">
          <cell r="O39">
            <v>5.1582082176125903E-3</v>
          </cell>
          <cell r="P39">
            <v>2.6901095700921005E-2</v>
          </cell>
          <cell r="Q39">
            <v>2.801377726750854E-2</v>
          </cell>
          <cell r="R39">
            <v>2.6320258108338736E-3</v>
          </cell>
        </row>
        <row r="40">
          <cell r="O40">
            <v>1.5493444288048792E-3</v>
          </cell>
          <cell r="P40">
            <v>-1.055323440426458E-2</v>
          </cell>
          <cell r="Q40">
            <v>-4.5903144365382076E-4</v>
          </cell>
          <cell r="R40">
            <v>-1.6977928692703351E-4</v>
          </cell>
        </row>
        <row r="41">
          <cell r="O41">
            <v>-2.4789775503381967E-3</v>
          </cell>
          <cell r="P41">
            <v>1.4135953537641186E-2</v>
          </cell>
          <cell r="Q41">
            <v>3.8399508486291378E-3</v>
          </cell>
          <cell r="R41">
            <v>-1.1446983507863732E-3</v>
          </cell>
        </row>
        <row r="42">
          <cell r="O42">
            <v>1.8962523252278477E-3</v>
          </cell>
          <cell r="P42">
            <v>-4.3279022403258987E-3</v>
          </cell>
          <cell r="Q42">
            <v>2.6180026180025128E-3</v>
          </cell>
          <cell r="R42">
            <v>2.6781159666722184E-3</v>
          </cell>
        </row>
        <row r="43">
          <cell r="O43">
            <v>-2.6015171223610817E-4</v>
          </cell>
          <cell r="P43">
            <v>-1.1646297627606071E-2</v>
          </cell>
          <cell r="Q43">
            <v>1.0582834020698885E-2</v>
          </cell>
          <cell r="R43">
            <v>-4.249171411574743E-4</v>
          </cell>
        </row>
        <row r="44">
          <cell r="O44">
            <v>9.4198828949695525E-3</v>
          </cell>
          <cell r="P44">
            <v>-9.4709107740510966E-3</v>
          </cell>
          <cell r="Q44">
            <v>-3.7984496124031713E-3</v>
          </cell>
          <cell r="R44">
            <v>4.9105427217216785E-3</v>
          </cell>
        </row>
        <row r="45">
          <cell r="O45">
            <v>5.0880012543607876E-3</v>
          </cell>
          <cell r="P45">
            <v>7.1260600014252126E-4</v>
          </cell>
          <cell r="Q45">
            <v>-1.6252612026932197E-3</v>
          </cell>
          <cell r="R45">
            <v>1.8217391304347866E-2</v>
          </cell>
        </row>
        <row r="46">
          <cell r="O46">
            <v>7.5885439843278151E-3</v>
          </cell>
          <cell r="P46">
            <v>1.0258809978042547E-2</v>
          </cell>
          <cell r="Q46">
            <v>-2.2393822393823098E-3</v>
          </cell>
          <cell r="R46">
            <v>7.7994917185173008E-3</v>
          </cell>
        </row>
        <row r="47">
          <cell r="O47">
            <v>-4.7406654227550417E-3</v>
          </cell>
          <cell r="P47">
            <v>1.3794110133926842E-2</v>
          </cell>
          <cell r="Q47">
            <v>1.7361929452431382E-2</v>
          </cell>
          <cell r="R47">
            <v>7.2825175442468113E-3</v>
          </cell>
        </row>
        <row r="48">
          <cell r="O48">
            <v>-3.2025662325179541E-3</v>
          </cell>
          <cell r="P48">
            <v>1.1815530037292766E-2</v>
          </cell>
          <cell r="Q48">
            <v>1.3939780149753066E-2</v>
          </cell>
          <cell r="R48">
            <v>1.4916681598279755E-2</v>
          </cell>
        </row>
        <row r="49">
          <cell r="O49">
            <v>4.9167202614551417E-3</v>
          </cell>
          <cell r="P49">
            <v>-1.0413621748026892E-2</v>
          </cell>
          <cell r="Q49">
            <v>-1.5111747395210877E-3</v>
          </cell>
          <cell r="R49">
            <v>2.5353665258129834E-2</v>
          </cell>
        </row>
        <row r="50">
          <cell r="O50">
            <v>1.007570032746026E-2</v>
          </cell>
          <cell r="P50">
            <v>-6.2815438800333055E-3</v>
          </cell>
          <cell r="Q50">
            <v>2.3866348448683733E-4</v>
          </cell>
          <cell r="R50">
            <v>-2.3852223816355933E-2</v>
          </cell>
        </row>
        <row r="51">
          <cell r="O51">
            <v>-1.3853044767455618E-2</v>
          </cell>
          <cell r="P51">
            <v>-2.3906980113738941E-3</v>
          </cell>
          <cell r="Q51">
            <v>-1.9577256064269487E-2</v>
          </cell>
          <cell r="R51">
            <v>3.5094034014218401E-3</v>
          </cell>
        </row>
        <row r="52">
          <cell r="O52">
            <v>-8.2772569917148875E-3</v>
          </cell>
          <cell r="P52">
            <v>1.5373864430468103E-2</v>
          </cell>
          <cell r="Q52">
            <v>2.3142606336286013E-2</v>
          </cell>
          <cell r="R52">
            <v>6.885929147413164E-3</v>
          </cell>
        </row>
        <row r="53">
          <cell r="O53">
            <v>-1.335028770407296E-2</v>
          </cell>
          <cell r="P53">
            <v>-7.7369439071566072E-3</v>
          </cell>
          <cell r="Q53">
            <v>-1.7715763894332631E-2</v>
          </cell>
          <cell r="R53">
            <v>-1.4817459609033214E-2</v>
          </cell>
        </row>
        <row r="54">
          <cell r="O54">
            <v>-4.1809556324427519E-3</v>
          </cell>
          <cell r="P54">
            <v>-2.7402122599652246E-2</v>
          </cell>
          <cell r="Q54">
            <v>-1.4675214335367266E-2</v>
          </cell>
          <cell r="R54">
            <v>-1.9154528041338953E-3</v>
          </cell>
          <cell r="BD54">
            <v>0</v>
          </cell>
          <cell r="BE54">
            <v>0.5</v>
          </cell>
          <cell r="BF54">
            <v>1</v>
          </cell>
          <cell r="BG54">
            <v>1.5</v>
          </cell>
        </row>
        <row r="55">
          <cell r="O55">
            <v>-2.3587903065917931E-3</v>
          </cell>
          <cell r="P55">
            <v>-1.3032054650551697E-2</v>
          </cell>
          <cell r="Q55">
            <v>-2.3899276236429467E-2</v>
          </cell>
          <cell r="R55">
            <v>-1.7291192435650499E-2</v>
          </cell>
          <cell r="BD55">
            <v>-1.3123E-4</v>
          </cell>
          <cell r="BE55">
            <v>2.2462085000000001E-3</v>
          </cell>
          <cell r="BF55">
            <v>4.6236469999999998E-3</v>
          </cell>
          <cell r="BG55">
            <v>7.0010854999999995E-3</v>
          </cell>
        </row>
        <row r="56">
          <cell r="O56">
            <v>-7.0867930242536634E-3</v>
          </cell>
          <cell r="P56">
            <v>-4.4641300177868312E-3</v>
          </cell>
          <cell r="Q56">
            <v>-8.3732057416266593E-3</v>
          </cell>
          <cell r="R56">
            <v>6.1322820849763068E-4</v>
          </cell>
        </row>
        <row r="57">
          <cell r="O57">
            <v>4.0417094276990126E-3</v>
          </cell>
          <cell r="P57">
            <v>-4.7898372149525279E-3</v>
          </cell>
          <cell r="Q57">
            <v>4.4876589379200379E-4</v>
          </cell>
          <cell r="R57">
            <v>-1.0317322698110015E-2</v>
          </cell>
        </row>
        <row r="58">
          <cell r="O58">
            <v>-9.7716323942267751E-4</v>
          </cell>
          <cell r="P58">
            <v>-1.3172033692676287E-3</v>
          </cell>
          <cell r="Q58">
            <v>1.952112246454164E-2</v>
          </cell>
          <cell r="R58">
            <v>1.4602392681210536E-2</v>
          </cell>
        </row>
        <row r="59">
          <cell r="O59">
            <v>-2.1698494493281161E-3</v>
          </cell>
          <cell r="P59">
            <v>5.7874002022103369E-3</v>
          </cell>
          <cell r="Q59">
            <v>-1.5761032722906035E-2</v>
          </cell>
          <cell r="R59">
            <v>1.3212366775301682E-3</v>
          </cell>
        </row>
        <row r="60">
          <cell r="O60">
            <v>-8.7576061197235653E-4</v>
          </cell>
          <cell r="P60">
            <v>2.0962163295252067E-3</v>
          </cell>
          <cell r="Q60">
            <v>-1.349123070004463E-3</v>
          </cell>
          <cell r="R60">
            <v>-8.7313367676591282E-3</v>
          </cell>
        </row>
        <row r="61">
          <cell r="O61">
            <v>6.1706920062875037E-3</v>
          </cell>
          <cell r="P61">
            <v>-2.343909928352092E-2</v>
          </cell>
          <cell r="Q61">
            <v>4.7334955648010012E-2</v>
          </cell>
          <cell r="R61">
            <v>1.3181174805378506E-2</v>
          </cell>
        </row>
        <row r="62">
          <cell r="O62">
            <v>9.0968027941278218E-3</v>
          </cell>
          <cell r="P62">
            <v>-1.9338865096359802E-2</v>
          </cell>
          <cell r="Q62">
            <v>4.6529968454259388E-3</v>
          </cell>
          <cell r="R62">
            <v>1.4617940199336355E-3</v>
          </cell>
        </row>
        <row r="63">
          <cell r="O63">
            <v>-7.1819268832524208E-3</v>
          </cell>
          <cell r="P63">
            <v>-5.0162191084506566E-4</v>
          </cell>
          <cell r="Q63">
            <v>5.4714138450559762E-3</v>
          </cell>
          <cell r="R63">
            <v>1.9973368841544607E-3</v>
          </cell>
        </row>
        <row r="64">
          <cell r="O64">
            <v>5.512707366051443E-3</v>
          </cell>
          <cell r="P64">
            <v>1.3351858754956146E-2</v>
          </cell>
          <cell r="Q64">
            <v>2.1381712156799113E-2</v>
          </cell>
          <cell r="R64">
            <v>3.0719914518499139E-3</v>
          </cell>
        </row>
        <row r="65">
          <cell r="O65">
            <v>5.6415638939911542E-3</v>
          </cell>
          <cell r="P65">
            <v>-2.1978765131534456E-3</v>
          </cell>
          <cell r="Q65">
            <v>-8.1934291910997232E-3</v>
          </cell>
          <cell r="R65">
            <v>-3.770070078949703E-3</v>
          </cell>
        </row>
        <row r="66">
          <cell r="O66">
            <v>-4.744287268770477E-3</v>
          </cell>
          <cell r="P66">
            <v>1.0420581502613687E-2</v>
          </cell>
          <cell r="Q66">
            <v>4.5997417688831872E-3</v>
          </cell>
          <cell r="R66">
            <v>7.3273165936914002E-3</v>
          </cell>
        </row>
        <row r="67">
          <cell r="P67">
            <v>1.3223941565410142E-2</v>
          </cell>
          <cell r="Q67">
            <v>9.778357235984355E-3</v>
          </cell>
          <cell r="R67">
            <v>-4.1822388325325199E-3</v>
          </cell>
        </row>
        <row r="68">
          <cell r="P68">
            <v>7.217573221757259E-3</v>
          </cell>
          <cell r="Q68">
            <v>-1.1040373922153311E-2</v>
          </cell>
          <cell r="R68">
            <v>-1.5462788558412625E-2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68C-AD2A-4D57-83DC-FD0B8835F6D9}">
  <dimension ref="A1:AN213"/>
  <sheetViews>
    <sheetView tabSelected="1" topLeftCell="AE69" zoomScale="77" zoomScaleNormal="77" workbookViewId="0">
      <selection activeCell="AL63" sqref="AL63"/>
    </sheetView>
  </sheetViews>
  <sheetFormatPr defaultRowHeight="15" x14ac:dyDescent="0.25"/>
  <cols>
    <col min="1" max="1" width="11.28515625" style="1" bestFit="1" customWidth="1"/>
    <col min="2" max="2" width="9.140625" style="1"/>
    <col min="3" max="3" width="17.5703125" style="1" bestFit="1" customWidth="1"/>
    <col min="4" max="4" width="14.5703125" style="1" bestFit="1" customWidth="1"/>
    <col min="5" max="5" width="14" style="1" bestFit="1" customWidth="1"/>
    <col min="6" max="6" width="13.140625" style="1" bestFit="1" customWidth="1"/>
    <col min="7" max="7" width="21.7109375" style="1" bestFit="1" customWidth="1"/>
    <col min="8" max="8" width="13.7109375" style="1" bestFit="1" customWidth="1"/>
    <col min="9" max="9" width="21.28515625" style="1" bestFit="1" customWidth="1"/>
    <col min="10" max="10" width="12.140625" style="1" bestFit="1" customWidth="1"/>
    <col min="11" max="11" width="15.85546875" style="1" bestFit="1" customWidth="1"/>
    <col min="12" max="12" width="9.5703125" style="1" bestFit="1" customWidth="1"/>
    <col min="13" max="13" width="15.5703125" style="1" bestFit="1" customWidth="1"/>
    <col min="14" max="15" width="9.140625" style="1"/>
    <col min="16" max="16" width="17.5703125" style="1" bestFit="1" customWidth="1"/>
    <col min="17" max="17" width="14.5703125" style="1" bestFit="1" customWidth="1"/>
    <col min="18" max="19" width="14" style="1" bestFit="1" customWidth="1"/>
    <col min="20" max="20" width="21.7109375" style="1" bestFit="1" customWidth="1"/>
    <col min="21" max="21" width="14" style="1" bestFit="1" customWidth="1"/>
    <col min="22" max="22" width="21.28515625" style="1" bestFit="1" customWidth="1"/>
    <col min="23" max="23" width="14" style="1" bestFit="1" customWidth="1"/>
    <col min="24" max="24" width="15.85546875" style="1" bestFit="1" customWidth="1"/>
    <col min="25" max="26" width="14" style="1" bestFit="1" customWidth="1"/>
    <col min="27" max="27" width="9.140625" style="1"/>
    <col min="28" max="28" width="26.140625" style="1" bestFit="1" customWidth="1"/>
    <col min="29" max="29" width="27" style="1" bestFit="1" customWidth="1"/>
    <col min="30" max="30" width="25.7109375" style="1" bestFit="1" customWidth="1"/>
    <col min="31" max="33" width="22" style="1" bestFit="1" customWidth="1"/>
    <col min="34" max="34" width="23.5703125" style="1" bestFit="1" customWidth="1"/>
    <col min="35" max="35" width="22" style="1" bestFit="1" customWidth="1"/>
    <col min="36" max="36" width="23.5703125" style="1" customWidth="1"/>
    <col min="37" max="39" width="22" style="1" bestFit="1" customWidth="1"/>
    <col min="40" max="40" width="8.7109375" style="1" bestFit="1" customWidth="1"/>
    <col min="41" max="16384" width="9.140625" style="1"/>
  </cols>
  <sheetData>
    <row r="1" spans="1:39" x14ac:dyDescent="0.25">
      <c r="A1" s="34" t="s">
        <v>86</v>
      </c>
      <c r="B1" s="35"/>
      <c r="C1" s="35"/>
      <c r="D1" s="35"/>
      <c r="E1" s="35"/>
      <c r="F1" s="35"/>
      <c r="G1" s="35"/>
      <c r="H1" s="35"/>
    </row>
    <row r="2" spans="1:39" x14ac:dyDescent="0.25">
      <c r="A2" s="35"/>
      <c r="B2" s="35"/>
      <c r="C2" s="35"/>
      <c r="D2" s="35"/>
      <c r="E2" s="35"/>
      <c r="F2" s="35"/>
      <c r="G2" s="35"/>
      <c r="H2" s="35"/>
    </row>
    <row r="3" spans="1:39" x14ac:dyDescent="0.25">
      <c r="AD3" s="11" t="s">
        <v>2</v>
      </c>
      <c r="AE3" s="11" t="s">
        <v>3</v>
      </c>
      <c r="AF3" s="11" t="s">
        <v>4</v>
      </c>
      <c r="AG3" s="11" t="s">
        <v>5</v>
      </c>
      <c r="AH3" s="11" t="s">
        <v>6</v>
      </c>
      <c r="AI3" s="11" t="s">
        <v>7</v>
      </c>
      <c r="AJ3" s="11" t="s">
        <v>8</v>
      </c>
      <c r="AK3" s="11" t="s">
        <v>9</v>
      </c>
      <c r="AL3" s="11" t="s">
        <v>10</v>
      </c>
      <c r="AM3" s="11" t="s">
        <v>11</v>
      </c>
    </row>
    <row r="5" spans="1:39" ht="15.75" x14ac:dyDescent="0.25">
      <c r="A5" s="37" t="s">
        <v>0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2" t="s">
        <v>1</v>
      </c>
      <c r="N5"/>
      <c r="AC5" s="23" t="s">
        <v>52</v>
      </c>
      <c r="AD5" s="1">
        <f>SLOPE(P9:P67,$Z$9:$Z$67)</f>
        <v>-0.3994213812594849</v>
      </c>
      <c r="AE5" s="1">
        <f t="shared" ref="AE5:AM5" si="0">SLOPE(Q9:Q67,$Z$9:$Z$67)</f>
        <v>-0.59727295907232936</v>
      </c>
      <c r="AF5" s="1">
        <f t="shared" si="0"/>
        <v>-0.30381492729689924</v>
      </c>
      <c r="AG5" s="1">
        <f t="shared" si="0"/>
        <v>-0.33999913717360375</v>
      </c>
      <c r="AH5" s="1">
        <f t="shared" si="0"/>
        <v>-0.43439669539498871</v>
      </c>
      <c r="AI5" s="1">
        <f t="shared" si="0"/>
        <v>0.33229862698968732</v>
      </c>
      <c r="AJ5" s="1">
        <f t="shared" si="0"/>
        <v>-0.1624524264314923</v>
      </c>
      <c r="AK5" s="1">
        <f t="shared" si="0"/>
        <v>-0.54974486361648989</v>
      </c>
      <c r="AL5" s="1">
        <f t="shared" si="0"/>
        <v>-0.41322312364432734</v>
      </c>
      <c r="AM5" s="1">
        <f t="shared" si="0"/>
        <v>-0.21822259311051026</v>
      </c>
    </row>
    <row r="6" spans="1:39" x14ac:dyDescent="0.25">
      <c r="A6" s="3"/>
      <c r="B6" s="3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5" t="s">
        <v>11</v>
      </c>
      <c r="M6" s="6" t="s">
        <v>12</v>
      </c>
      <c r="P6" s="11" t="s">
        <v>2</v>
      </c>
      <c r="Q6" s="11" t="s">
        <v>3</v>
      </c>
      <c r="R6" s="11" t="s">
        <v>4</v>
      </c>
      <c r="S6" s="11" t="s">
        <v>5</v>
      </c>
      <c r="T6" s="11" t="s">
        <v>6</v>
      </c>
      <c r="U6" s="11" t="s">
        <v>7</v>
      </c>
      <c r="V6" s="11" t="s">
        <v>8</v>
      </c>
      <c r="W6" s="11" t="s">
        <v>9</v>
      </c>
      <c r="X6" s="11" t="s">
        <v>10</v>
      </c>
      <c r="Y6" s="11" t="s">
        <v>11</v>
      </c>
      <c r="Z6" s="6" t="s">
        <v>12</v>
      </c>
      <c r="AC6" s="23" t="s">
        <v>53</v>
      </c>
      <c r="AD6" s="50">
        <f>$AD$10+AD5*($AD$11-$AD$10)</f>
        <v>5.6349376377596128E-2</v>
      </c>
      <c r="AE6" s="50">
        <f t="shared" ref="AE6:AM6" si="1">$AD$10+AE5*($AD$11-$AD$10)</f>
        <v>6.4200293406045911E-2</v>
      </c>
      <c r="AF6" s="50">
        <f t="shared" si="1"/>
        <v>5.25556318659674E-2</v>
      </c>
      <c r="AG6" s="50">
        <f t="shared" si="1"/>
        <v>5.3991451749854008E-2</v>
      </c>
      <c r="AH6" s="50">
        <f t="shared" si="1"/>
        <v>5.7737226261621574E-2</v>
      </c>
      <c r="AI6" s="50">
        <f t="shared" si="1"/>
        <v>2.7314110971449375E-2</v>
      </c>
      <c r="AJ6" s="50">
        <f t="shared" si="1"/>
        <v>4.6946248926002694E-2</v>
      </c>
      <c r="AK6" s="50">
        <f t="shared" si="1"/>
        <v>6.2314338600585606E-2</v>
      </c>
      <c r="AL6" s="50">
        <f t="shared" si="1"/>
        <v>5.6897041124621475E-2</v>
      </c>
      <c r="AM6" s="50">
        <f t="shared" si="1"/>
        <v>4.915925605033284E-2</v>
      </c>
    </row>
    <row r="7" spans="1:39" x14ac:dyDescent="0.25">
      <c r="A7" s="24" t="s">
        <v>13</v>
      </c>
      <c r="B7" s="7"/>
      <c r="C7" s="39" t="s">
        <v>14</v>
      </c>
      <c r="D7" s="40"/>
      <c r="E7" s="40"/>
      <c r="F7" s="40"/>
      <c r="G7" s="40"/>
      <c r="H7" s="40"/>
      <c r="I7" s="40"/>
      <c r="J7" s="40"/>
      <c r="K7" s="40"/>
      <c r="L7" s="40"/>
      <c r="M7" s="28"/>
      <c r="P7" s="42" t="s">
        <v>88</v>
      </c>
      <c r="Q7" s="43"/>
      <c r="R7" s="43"/>
      <c r="S7" s="43"/>
      <c r="T7" s="43"/>
      <c r="U7" s="43"/>
      <c r="V7" s="43"/>
      <c r="W7" s="43"/>
      <c r="X7" s="43"/>
      <c r="Y7" s="43"/>
      <c r="Z7" s="29"/>
    </row>
    <row r="8" spans="1:39" x14ac:dyDescent="0.25">
      <c r="A8" s="25"/>
      <c r="B8" s="41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39" x14ac:dyDescent="0.25">
      <c r="A9" s="25" t="s">
        <v>15</v>
      </c>
      <c r="B9" s="33"/>
      <c r="C9" s="8">
        <v>1542.9</v>
      </c>
      <c r="D9" s="10">
        <v>779.95</v>
      </c>
      <c r="E9" s="10">
        <v>1259.45</v>
      </c>
      <c r="F9" s="10">
        <v>1709.25</v>
      </c>
      <c r="G9" s="10">
        <v>2584.9499999999998</v>
      </c>
      <c r="H9" s="10">
        <v>1032.2</v>
      </c>
      <c r="I9" s="10">
        <v>2663.95</v>
      </c>
      <c r="J9" s="10">
        <v>139.6</v>
      </c>
      <c r="K9" s="10">
        <v>7327.75</v>
      </c>
      <c r="L9" s="10">
        <v>311.14999999999998</v>
      </c>
      <c r="M9" s="9">
        <v>7.1760000000000002</v>
      </c>
      <c r="P9" s="1">
        <f>(C9-C10)/C10</f>
        <v>-1.2638786676479058E-2</v>
      </c>
      <c r="Q9" s="1">
        <f t="shared" ref="Q9:Z9" si="2">(D9-D10)/D10</f>
        <v>3.4553654330813199E-2</v>
      </c>
      <c r="R9" s="1">
        <f t="shared" si="2"/>
        <v>-2.1392069088460525E-3</v>
      </c>
      <c r="S9" s="1">
        <f t="shared" si="2"/>
        <v>2.345697111860431E-3</v>
      </c>
      <c r="T9" s="1">
        <f t="shared" si="2"/>
        <v>-7.9062002264398551E-3</v>
      </c>
      <c r="U9" s="1">
        <f t="shared" si="2"/>
        <v>-4.3406964406289186E-3</v>
      </c>
      <c r="V9" s="1">
        <f t="shared" si="2"/>
        <v>1.1447338446351141E-2</v>
      </c>
      <c r="W9" s="1">
        <f t="shared" si="2"/>
        <v>1.0495837857401293E-2</v>
      </c>
      <c r="X9" s="1">
        <f t="shared" si="2"/>
        <v>9.5196765238715689E-3</v>
      </c>
      <c r="Y9" s="12">
        <f t="shared" si="2"/>
        <v>-8.7607518317935652E-3</v>
      </c>
      <c r="Z9" s="1">
        <f t="shared" si="2"/>
        <v>-4.3013736644928122E-3</v>
      </c>
    </row>
    <row r="10" spans="1:39" x14ac:dyDescent="0.25">
      <c r="A10" s="25" t="s">
        <v>16</v>
      </c>
      <c r="B10" s="33"/>
      <c r="C10" s="8">
        <v>1562.65</v>
      </c>
      <c r="D10" s="10">
        <v>753.9</v>
      </c>
      <c r="E10" s="10">
        <v>1262.1500000000001</v>
      </c>
      <c r="F10" s="10">
        <v>1705.25</v>
      </c>
      <c r="G10" s="10">
        <v>2605.5500000000002</v>
      </c>
      <c r="H10" s="10">
        <v>1036.7</v>
      </c>
      <c r="I10" s="10">
        <v>2633.8</v>
      </c>
      <c r="J10" s="10">
        <v>138.15</v>
      </c>
      <c r="K10" s="10">
        <v>7258.65</v>
      </c>
      <c r="L10" s="10">
        <v>313.89999999999998</v>
      </c>
      <c r="M10" s="9">
        <v>7.2069999999999999</v>
      </c>
      <c r="P10" s="1">
        <f t="shared" ref="P10:P68" si="3">(C10-C11)/C11</f>
        <v>-2.8396400995468179E-3</v>
      </c>
      <c r="Q10" s="1">
        <f t="shared" ref="Q10:Q68" si="4">(D10-D11)/D11</f>
        <v>1.7546227561074369E-2</v>
      </c>
      <c r="R10" s="1">
        <f t="shared" ref="R10:R68" si="5">(E10-E11)/E11</f>
        <v>7.7448201525011336E-3</v>
      </c>
      <c r="S10" s="1">
        <f t="shared" ref="S10:S68" si="6">(F10-F11)/F11</f>
        <v>1.1448364938648774E-3</v>
      </c>
      <c r="T10" s="1">
        <f t="shared" ref="T10:T68" si="7">(G10-G11)/G11</f>
        <v>7.228869087886918E-3</v>
      </c>
      <c r="U10" s="1">
        <f t="shared" ref="U10:U68" si="8">(H10-H11)/H11</f>
        <v>1.5178221699960829E-2</v>
      </c>
      <c r="V10" s="1">
        <f t="shared" ref="V10:V68" si="9">(I10-I11)/I11</f>
        <v>9.7764827665529266E-3</v>
      </c>
      <c r="W10" s="1">
        <f t="shared" ref="W10:W68" si="10">(J10-J11)/J11</f>
        <v>6.9241982507289883E-3</v>
      </c>
      <c r="X10" s="1">
        <f t="shared" ref="X10:X68" si="11">(K10-K11)/K11</f>
        <v>3.5739962393539783E-3</v>
      </c>
      <c r="Y10" s="1">
        <f t="shared" ref="Y10:Y67" si="12">(L10-L11)/L11</f>
        <v>2.5649403692207043E-2</v>
      </c>
      <c r="Z10" s="1">
        <f t="shared" ref="Z10:Z67" si="13">(M10-M11)/M11</f>
        <v>2.7758501040940734E-4</v>
      </c>
      <c r="AC10" s="1" t="s">
        <v>54</v>
      </c>
      <c r="AD10" s="13">
        <f>4.05%</f>
        <v>4.0500000000000001E-2</v>
      </c>
    </row>
    <row r="11" spans="1:39" x14ac:dyDescent="0.25">
      <c r="A11" s="25" t="s">
        <v>17</v>
      </c>
      <c r="B11" s="33"/>
      <c r="C11" s="8">
        <v>1567.1</v>
      </c>
      <c r="D11" s="10">
        <v>740.9</v>
      </c>
      <c r="E11" s="10">
        <v>1252.45</v>
      </c>
      <c r="F11" s="10">
        <v>1703.3</v>
      </c>
      <c r="G11" s="10">
        <v>2586.85</v>
      </c>
      <c r="H11" s="10">
        <v>1021.2</v>
      </c>
      <c r="I11" s="10">
        <v>2608.3000000000002</v>
      </c>
      <c r="J11" s="10">
        <v>137.19999999999999</v>
      </c>
      <c r="K11" s="10">
        <v>7232.8</v>
      </c>
      <c r="L11" s="10">
        <v>306.05</v>
      </c>
      <c r="M11" s="9">
        <v>7.2050000000000001</v>
      </c>
      <c r="P11" s="1">
        <f t="shared" si="3"/>
        <v>1.4994008873344256E-2</v>
      </c>
      <c r="Q11" s="1">
        <f t="shared" si="4"/>
        <v>2.9671322354249217E-2</v>
      </c>
      <c r="R11" s="1">
        <f t="shared" si="5"/>
        <v>3.9679358717435234E-3</v>
      </c>
      <c r="S11" s="1">
        <f t="shared" si="6"/>
        <v>1.2392641683259478E-2</v>
      </c>
      <c r="T11" s="1">
        <f t="shared" si="7"/>
        <v>3.4134326331916472E-3</v>
      </c>
      <c r="U11" s="1">
        <f t="shared" si="8"/>
        <v>2.135320298044709E-2</v>
      </c>
      <c r="V11" s="1">
        <f t="shared" si="9"/>
        <v>9.1111326047007193E-3</v>
      </c>
      <c r="W11" s="1">
        <f t="shared" si="10"/>
        <v>1.4792899408284025E-2</v>
      </c>
      <c r="X11" s="1">
        <f t="shared" si="11"/>
        <v>9.8432067911145855E-3</v>
      </c>
      <c r="Y11" s="1">
        <f t="shared" si="12"/>
        <v>-1.1466408268733887E-2</v>
      </c>
      <c r="Z11" s="1">
        <f t="shared" si="13"/>
        <v>3.0627871362940611E-3</v>
      </c>
      <c r="AC11" s="1" t="s">
        <v>55</v>
      </c>
      <c r="AD11" s="16">
        <f>(M68/M9)^(1/10)-1</f>
        <v>8.1915886020245132E-4</v>
      </c>
    </row>
    <row r="12" spans="1:39" x14ac:dyDescent="0.25">
      <c r="A12" s="25" t="s">
        <v>18</v>
      </c>
      <c r="B12" s="33"/>
      <c r="C12" s="8">
        <v>1543.95</v>
      </c>
      <c r="D12" s="10">
        <v>719.55</v>
      </c>
      <c r="E12" s="10">
        <v>1247.5</v>
      </c>
      <c r="F12" s="10">
        <v>1682.45</v>
      </c>
      <c r="G12" s="10">
        <v>2578.0500000000002</v>
      </c>
      <c r="H12" s="10">
        <v>999.85</v>
      </c>
      <c r="I12" s="10">
        <v>2584.75</v>
      </c>
      <c r="J12" s="10">
        <v>135.19999999999999</v>
      </c>
      <c r="K12" s="10">
        <v>7162.3</v>
      </c>
      <c r="L12" s="10">
        <v>309.60000000000002</v>
      </c>
      <c r="M12" s="9">
        <v>7.1829999999999998</v>
      </c>
      <c r="P12" s="1">
        <f t="shared" si="3"/>
        <v>-1.2124896026617215E-2</v>
      </c>
      <c r="Q12" s="1">
        <f t="shared" si="4"/>
        <v>-7.1063888505589774E-3</v>
      </c>
      <c r="R12" s="1">
        <f t="shared" si="5"/>
        <v>3.0957262895508451E-3</v>
      </c>
      <c r="S12" s="1">
        <f t="shared" si="6"/>
        <v>6.9425741389114145E-3</v>
      </c>
      <c r="T12" s="1">
        <f t="shared" si="7"/>
        <v>5.068127326952691E-3</v>
      </c>
      <c r="U12" s="1">
        <f t="shared" si="8"/>
        <v>1.0408771663887696E-2</v>
      </c>
      <c r="V12" s="1">
        <f t="shared" si="9"/>
        <v>3.5525702748874402E-3</v>
      </c>
      <c r="W12" s="1">
        <f t="shared" si="10"/>
        <v>1.2354923249719036E-2</v>
      </c>
      <c r="X12" s="1">
        <f t="shared" si="11"/>
        <v>-1.8230915795100954E-2</v>
      </c>
      <c r="Y12" s="1">
        <f t="shared" si="12"/>
        <v>2.245706737120215E-2</v>
      </c>
      <c r="Z12" s="1">
        <f t="shared" si="13"/>
        <v>-6.9560378408457064E-4</v>
      </c>
    </row>
    <row r="13" spans="1:39" x14ac:dyDescent="0.25">
      <c r="A13" s="25" t="s">
        <v>19</v>
      </c>
      <c r="B13" s="33"/>
      <c r="C13" s="8">
        <v>1562.9</v>
      </c>
      <c r="D13" s="10">
        <v>724.7</v>
      </c>
      <c r="E13" s="10">
        <v>1243.6500000000001</v>
      </c>
      <c r="F13" s="10">
        <v>1670.85</v>
      </c>
      <c r="G13" s="10">
        <v>2565.0500000000002</v>
      </c>
      <c r="H13" s="10">
        <v>989.55</v>
      </c>
      <c r="I13" s="10">
        <v>2575.6</v>
      </c>
      <c r="J13" s="10">
        <v>133.55000000000001</v>
      </c>
      <c r="K13" s="10">
        <v>7295.3</v>
      </c>
      <c r="L13" s="10">
        <v>302.8</v>
      </c>
      <c r="M13" s="9">
        <v>7.1879999999999997</v>
      </c>
      <c r="P13" s="1">
        <f t="shared" si="3"/>
        <v>1.7513020833333393E-2</v>
      </c>
      <c r="Q13" s="1">
        <f t="shared" si="4"/>
        <v>2.2360160823869678E-2</v>
      </c>
      <c r="R13" s="1">
        <f t="shared" si="5"/>
        <v>8.2286177543575926E-3</v>
      </c>
      <c r="S13" s="1">
        <f t="shared" si="6"/>
        <v>-9.397047489180136E-3</v>
      </c>
      <c r="T13" s="1">
        <f t="shared" si="7"/>
        <v>9.7559072018106954E-4</v>
      </c>
      <c r="U13" s="1">
        <f t="shared" si="8"/>
        <v>1.1913283566826851E-2</v>
      </c>
      <c r="V13" s="1">
        <f t="shared" si="9"/>
        <v>8.7733040889864059E-3</v>
      </c>
      <c r="W13" s="1">
        <f t="shared" si="10"/>
        <v>1.9465648854961919E-2</v>
      </c>
      <c r="X13" s="1">
        <f t="shared" si="11"/>
        <v>-9.7527537785981628E-3</v>
      </c>
      <c r="Y13" s="1">
        <f t="shared" si="12"/>
        <v>2.8150356019209233E-3</v>
      </c>
      <c r="Z13" s="1">
        <f t="shared" si="13"/>
        <v>5.5679287305116366E-4</v>
      </c>
    </row>
    <row r="14" spans="1:39" x14ac:dyDescent="0.25">
      <c r="A14" s="25" t="s">
        <v>20</v>
      </c>
      <c r="B14" s="33"/>
      <c r="C14" s="8">
        <v>1536</v>
      </c>
      <c r="D14" s="10">
        <v>708.85</v>
      </c>
      <c r="E14" s="10">
        <v>1233.5</v>
      </c>
      <c r="F14" s="10">
        <v>1686.7</v>
      </c>
      <c r="G14" s="10">
        <v>2562.5500000000002</v>
      </c>
      <c r="H14" s="10">
        <v>977.9</v>
      </c>
      <c r="I14" s="10">
        <v>2553.1999999999998</v>
      </c>
      <c r="J14" s="10">
        <v>131</v>
      </c>
      <c r="K14" s="10">
        <v>7367.15</v>
      </c>
      <c r="L14" s="10">
        <v>301.95</v>
      </c>
      <c r="M14" s="9">
        <v>7.1840000000000002</v>
      </c>
      <c r="P14" s="1">
        <f t="shared" si="3"/>
        <v>-2.6034886748248562E-4</v>
      </c>
      <c r="Q14" s="1">
        <f t="shared" si="4"/>
        <v>5.1045728465083625E-3</v>
      </c>
      <c r="R14" s="1">
        <f t="shared" si="5"/>
        <v>1.0956458223429851E-3</v>
      </c>
      <c r="S14" s="1">
        <f t="shared" si="6"/>
        <v>1.7923958961979507E-2</v>
      </c>
      <c r="T14" s="1">
        <f t="shared" si="7"/>
        <v>1.4007874483113424E-2</v>
      </c>
      <c r="U14" s="1">
        <f t="shared" si="8"/>
        <v>6.5359477124183243E-3</v>
      </c>
      <c r="V14" s="1">
        <f t="shared" si="9"/>
        <v>-1.6813294232649783E-3</v>
      </c>
      <c r="W14" s="1">
        <f t="shared" si="10"/>
        <v>9.6339113680154135E-3</v>
      </c>
      <c r="X14" s="1">
        <f t="shared" si="11"/>
        <v>-1.692031572134858E-2</v>
      </c>
      <c r="Y14" s="1">
        <f t="shared" si="12"/>
        <v>1.4446497564253357E-2</v>
      </c>
      <c r="Z14" s="1">
        <f t="shared" si="13"/>
        <v>1.8128573420722214E-3</v>
      </c>
      <c r="AC14" s="19" t="s">
        <v>56</v>
      </c>
      <c r="AD14" s="1">
        <v>1</v>
      </c>
      <c r="AE14" s="1">
        <v>2</v>
      </c>
      <c r="AF14" s="1">
        <v>3</v>
      </c>
      <c r="AG14" s="1">
        <v>4</v>
      </c>
      <c r="AH14" s="1">
        <v>5</v>
      </c>
      <c r="AI14" s="1">
        <v>6</v>
      </c>
      <c r="AJ14" s="1">
        <v>7</v>
      </c>
      <c r="AK14" s="1">
        <v>8</v>
      </c>
      <c r="AL14" s="1">
        <v>9</v>
      </c>
      <c r="AM14" s="1">
        <v>10</v>
      </c>
    </row>
    <row r="15" spans="1:39" x14ac:dyDescent="0.25">
      <c r="A15" s="25" t="s">
        <v>21</v>
      </c>
      <c r="B15" s="33"/>
      <c r="C15" s="8">
        <v>1536.4</v>
      </c>
      <c r="D15" s="10">
        <v>705.25</v>
      </c>
      <c r="E15" s="10">
        <v>1232.1500000000001</v>
      </c>
      <c r="F15" s="10">
        <v>1657</v>
      </c>
      <c r="G15" s="10">
        <v>2527.15</v>
      </c>
      <c r="H15" s="10">
        <v>971.55</v>
      </c>
      <c r="I15" s="10">
        <v>2557.5</v>
      </c>
      <c r="J15" s="10">
        <v>129.75</v>
      </c>
      <c r="K15" s="10">
        <v>7493.95</v>
      </c>
      <c r="L15" s="10">
        <v>297.64999999999998</v>
      </c>
      <c r="M15" s="9">
        <v>7.1710000000000003</v>
      </c>
      <c r="P15" s="1">
        <f t="shared" si="3"/>
        <v>-1.4053776551369995E-2</v>
      </c>
      <c r="Q15" s="1">
        <f t="shared" si="4"/>
        <v>-3.2512518005350224E-2</v>
      </c>
      <c r="R15" s="1">
        <f t="shared" si="5"/>
        <v>-1.0281537411140972E-2</v>
      </c>
      <c r="S15" s="1">
        <f t="shared" si="6"/>
        <v>2.4804888378001746E-3</v>
      </c>
      <c r="T15" s="1">
        <f t="shared" si="7"/>
        <v>-1.2098823345451632E-2</v>
      </c>
      <c r="U15" s="1">
        <f t="shared" si="8"/>
        <v>-1.7097475846021639E-2</v>
      </c>
      <c r="V15" s="1">
        <f t="shared" si="9"/>
        <v>-1.2496582965594635E-3</v>
      </c>
      <c r="W15" s="1">
        <f t="shared" si="10"/>
        <v>-4.1728212703101959E-2</v>
      </c>
      <c r="X15" s="1">
        <f t="shared" si="11"/>
        <v>-1.8171932421898008E-2</v>
      </c>
      <c r="Y15" s="1">
        <f t="shared" si="12"/>
        <v>-3.8753431293395771E-2</v>
      </c>
      <c r="Z15" s="1">
        <f t="shared" si="13"/>
        <v>0</v>
      </c>
      <c r="AC15" s="1">
        <v>1</v>
      </c>
      <c r="AD15" s="22">
        <f>_xlfn.COVARIANCE.S(INDEX($P$9:$Y$9,$AC15):INDEX($P$67:$Y$67,$AC15),INDEX($P$9:$Y$9,AD$14):INDEX($P$67:$Y$67,AD$14))*252</f>
        <v>5.0653932030392465E-2</v>
      </c>
      <c r="AE15" s="17">
        <f>_xlfn.COVARIANCE.S(INDEX($P$9:$Y$9,$AC15):INDEX($P$67:$Y$67,$AC15),INDEX($P$9:$Y$9,AE$14):INDEX($P$67:$Y$67,AE$14))*252</f>
        <v>1.6748829598708641E-2</v>
      </c>
      <c r="AF15" s="17">
        <f>_xlfn.COVARIANCE.S(INDEX($P$9:$Y$9,$AC15):INDEX($P$67:$Y$67,$AC15),INDEX($P$9:$Y$9,AF$14):INDEX($P$67:$Y$67,AF$14))*252</f>
        <v>3.591813545876696E-3</v>
      </c>
      <c r="AG15" s="17">
        <f>_xlfn.COVARIANCE.S(INDEX($P$9:$Y$9,$AC15):INDEX($P$67:$Y$67,$AC15),INDEX($P$9:$Y$9,AG$14):INDEX($P$67:$Y$67,AG$14))*252</f>
        <v>1.1233983431267381E-2</v>
      </c>
      <c r="AH15" s="17">
        <f>_xlfn.COVARIANCE.S(INDEX($P$9:$Y$9,$AC15):INDEX($P$67:$Y$67,$AC15),INDEX($P$9:$Y$9,AH$14):INDEX($P$67:$Y$67,AH$14))*252</f>
        <v>1.3609485158514201E-2</v>
      </c>
      <c r="AI15" s="17">
        <f>_xlfn.COVARIANCE.S(INDEX($P$9:$Y$9,$AC15):INDEX($P$67:$Y$67,$AC15),INDEX($P$9:$Y$9,AI$14):INDEX($P$67:$Y$67,AI$14))*252</f>
        <v>1.1340851312061213E-2</v>
      </c>
      <c r="AJ15" s="17">
        <f>_xlfn.COVARIANCE.S(INDEX($P$9:$Y$9,$AC15):INDEX($P$67:$Y$67,$AC15),INDEX($P$9:$Y$9,AJ$14):INDEX($P$67:$Y$67,AJ$14))*252</f>
        <v>4.9890732821153364E-3</v>
      </c>
      <c r="AK15" s="17">
        <f>_xlfn.COVARIANCE.S(INDEX($P$9:$Y$9,$AC15):INDEX($P$67:$Y$67,$AC15),INDEX($P$9:$Y$9,AK$14):INDEX($P$67:$Y$67,AK$14))*252</f>
        <v>1.9292941281593888E-2</v>
      </c>
      <c r="AL15" s="17">
        <f>_xlfn.COVARIANCE.S(INDEX($P$9:$Y$9,$AC15):INDEX($P$67:$Y$67,$AC15),INDEX($P$9:$Y$9,AL$14):INDEX($P$67:$Y$67,AL$14))*252</f>
        <v>1.8288485913980756E-2</v>
      </c>
      <c r="AM15" s="17">
        <f>_xlfn.COVARIANCE.S(INDEX($P$9:$Y$9,$AC15):INDEX($P$67:$Y$67,$AC15),INDEX($P$9:$Y$9,AM$14):INDEX($P$67:$Y$67,AM$14))*252</f>
        <v>1.2775893107267355E-2</v>
      </c>
    </row>
    <row r="16" spans="1:39" x14ac:dyDescent="0.25">
      <c r="A16" s="25" t="s">
        <v>22</v>
      </c>
      <c r="B16" s="33"/>
      <c r="C16" s="8">
        <v>1558.3</v>
      </c>
      <c r="D16" s="10">
        <v>728.95</v>
      </c>
      <c r="E16" s="10">
        <v>1244.95</v>
      </c>
      <c r="F16" s="10">
        <v>1652.9</v>
      </c>
      <c r="G16" s="10">
        <v>2558.1</v>
      </c>
      <c r="H16" s="10">
        <v>988.45</v>
      </c>
      <c r="I16" s="10">
        <v>2560.6999999999998</v>
      </c>
      <c r="J16" s="10">
        <v>135.4</v>
      </c>
      <c r="K16" s="10">
        <v>7632.65</v>
      </c>
      <c r="L16" s="10">
        <v>309.64999999999998</v>
      </c>
      <c r="M16" s="9">
        <v>7.1710000000000003</v>
      </c>
      <c r="P16" s="1">
        <f t="shared" si="3"/>
        <v>-3.8674209735672675E-3</v>
      </c>
      <c r="Q16" s="1">
        <f t="shared" si="4"/>
        <v>-2.5314723590584417E-3</v>
      </c>
      <c r="R16" s="1">
        <f t="shared" si="5"/>
        <v>-6.2263021353022984E-3</v>
      </c>
      <c r="S16" s="1">
        <f t="shared" si="6"/>
        <v>-1.6911276197378478E-3</v>
      </c>
      <c r="T16" s="1">
        <f t="shared" si="7"/>
        <v>1.4716382387941257E-2</v>
      </c>
      <c r="U16" s="1">
        <f t="shared" si="8"/>
        <v>-1.8177227972733699E-3</v>
      </c>
      <c r="V16" s="1">
        <f t="shared" si="9"/>
        <v>9.9388680733582396E-3</v>
      </c>
      <c r="W16" s="1">
        <f t="shared" si="10"/>
        <v>-8.7847730600291996E-3</v>
      </c>
      <c r="X16" s="1">
        <f t="shared" si="11"/>
        <v>5.937318783277884E-3</v>
      </c>
      <c r="Y16" s="1">
        <f t="shared" si="12"/>
        <v>2.1273087071240069E-2</v>
      </c>
      <c r="Z16" s="1">
        <f t="shared" si="13"/>
        <v>2.5164266741228413E-3</v>
      </c>
      <c r="AC16" s="1">
        <v>2</v>
      </c>
      <c r="AD16" s="17">
        <f>_xlfn.COVARIANCE.S(INDEX($P$9:$Y$9,$AC16):INDEX($P$67:$Y$67,$AC16),INDEX($P$9:$Y$9,AD$14):INDEX($P$67:$Y$67,AD$14))*252</f>
        <v>1.6748829598708641E-2</v>
      </c>
      <c r="AE16" s="22">
        <f>_xlfn.COVARIANCE.S(INDEX($P$9:$Y$9,$AC16):INDEX($P$67:$Y$67,$AC16),INDEX($P$9:$Y$9,AE$14):INDEX($P$67:$Y$67,AE$14))*252</f>
        <v>5.7947110555610304E-2</v>
      </c>
      <c r="AF16" s="17">
        <f>_xlfn.COVARIANCE.S(INDEX($P$9:$Y$9,$AC16):INDEX($P$67:$Y$67,$AC16),INDEX($P$9:$Y$9,AF$14):INDEX($P$67:$Y$67,AF$14))*252</f>
        <v>1.2571986598851385E-2</v>
      </c>
      <c r="AG16" s="17">
        <f>_xlfn.COVARIANCE.S(INDEX($P$9:$Y$9,$AC16):INDEX($P$67:$Y$67,$AC16),INDEX($P$9:$Y$9,AG$14):INDEX($P$67:$Y$67,AG$14))*252</f>
        <v>2.9526283030992372E-3</v>
      </c>
      <c r="AH16" s="17">
        <f>_xlfn.COVARIANCE.S(INDEX($P$9:$Y$9,$AC16):INDEX($P$67:$Y$67,$AC16),INDEX($P$9:$Y$9,AH$14):INDEX($P$67:$Y$67,AH$14))*252</f>
        <v>8.3392828217811656E-3</v>
      </c>
      <c r="AI16" s="17">
        <f>_xlfn.COVARIANCE.S(INDEX($P$9:$Y$9,$AC16):INDEX($P$67:$Y$67,$AC16),INDEX($P$9:$Y$9,AI$14):INDEX($P$67:$Y$67,AI$14))*252</f>
        <v>1.4467061516797166E-2</v>
      </c>
      <c r="AJ16" s="17">
        <f>_xlfn.COVARIANCE.S(INDEX($P$9:$Y$9,$AC16):INDEX($P$67:$Y$67,$AC16),INDEX($P$9:$Y$9,AJ$14):INDEX($P$67:$Y$67,AJ$14))*252</f>
        <v>7.3864293242936222E-3</v>
      </c>
      <c r="AK16" s="17">
        <f>_xlfn.COVARIANCE.S(INDEX($P$9:$Y$9,$AC16):INDEX($P$67:$Y$67,$AC16),INDEX($P$9:$Y$9,AK$14):INDEX($P$67:$Y$67,AK$14))*252</f>
        <v>2.4363026800740303E-2</v>
      </c>
      <c r="AL16" s="17">
        <f>_xlfn.COVARIANCE.S(INDEX($P$9:$Y$9,$AC16):INDEX($P$67:$Y$67,$AC16),INDEX($P$9:$Y$9,AL$14):INDEX($P$67:$Y$67,AL$14))*252</f>
        <v>1.3293163423158597E-2</v>
      </c>
      <c r="AM16" s="17">
        <f>_xlfn.COVARIANCE.S(INDEX($P$9:$Y$9,$AC16):INDEX($P$67:$Y$67,$AC16),INDEX($P$9:$Y$9,AM$14):INDEX($P$67:$Y$67,AM$14))*252</f>
        <v>1.2701682793218655E-2</v>
      </c>
    </row>
    <row r="17" spans="1:39" x14ac:dyDescent="0.25">
      <c r="A17" s="25" t="s">
        <v>23</v>
      </c>
      <c r="B17" s="33"/>
      <c r="C17" s="8">
        <v>1564.35</v>
      </c>
      <c r="D17" s="10">
        <v>730.8</v>
      </c>
      <c r="E17" s="10">
        <v>1252.75</v>
      </c>
      <c r="F17" s="10">
        <v>1655.7</v>
      </c>
      <c r="G17" s="10">
        <v>2521</v>
      </c>
      <c r="H17" s="10">
        <v>990.25</v>
      </c>
      <c r="I17" s="10">
        <v>2535.5</v>
      </c>
      <c r="J17" s="10">
        <v>136.6</v>
      </c>
      <c r="K17" s="10">
        <v>7587.6</v>
      </c>
      <c r="L17" s="10">
        <v>303.2</v>
      </c>
      <c r="M17" s="9">
        <v>7.1529999999999996</v>
      </c>
      <c r="P17" s="1">
        <f t="shared" si="3"/>
        <v>-8.9014191586417775E-3</v>
      </c>
      <c r="Q17" s="1">
        <f t="shared" si="4"/>
        <v>-2.184598580010954E-3</v>
      </c>
      <c r="R17" s="1">
        <f t="shared" si="5"/>
        <v>1.3756827837345741E-2</v>
      </c>
      <c r="S17" s="1">
        <f t="shared" si="6"/>
        <v>-5.131146056562791E-4</v>
      </c>
      <c r="T17" s="1">
        <f t="shared" si="7"/>
        <v>1.0177913127103739E-2</v>
      </c>
      <c r="U17" s="1">
        <f t="shared" si="8"/>
        <v>-2.3172636139236862E-3</v>
      </c>
      <c r="V17" s="1">
        <f t="shared" si="9"/>
        <v>4.9942526457647579E-3</v>
      </c>
      <c r="W17" s="1">
        <f t="shared" si="10"/>
        <v>1.0993037742763334E-3</v>
      </c>
      <c r="X17" s="1">
        <f t="shared" si="11"/>
        <v>9.6539610514900336E-3</v>
      </c>
      <c r="Y17" s="1">
        <f t="shared" si="12"/>
        <v>-6.2274664044576662E-3</v>
      </c>
      <c r="Z17" s="1">
        <f t="shared" si="13"/>
        <v>-1.396063102052307E-3</v>
      </c>
      <c r="AC17" s="1">
        <v>3</v>
      </c>
      <c r="AD17" s="17">
        <f>_xlfn.COVARIANCE.S(INDEX($P$9:$Y$9,$AC17):INDEX($P$67:$Y$67,$AC17),INDEX($P$9:$Y$9,AD$14):INDEX($P$67:$Y$67,AD$14))*252</f>
        <v>3.591813545876696E-3</v>
      </c>
      <c r="AE17" s="17">
        <f>_xlfn.COVARIANCE.S(INDEX($P$9:$Y$9,$AC17):INDEX($P$67:$Y$67,$AC17),INDEX($P$9:$Y$9,AE$14):INDEX($P$67:$Y$67,AE$14))*252</f>
        <v>1.2571986598851385E-2</v>
      </c>
      <c r="AF17" s="22">
        <f>_xlfn.COVARIANCE.S(INDEX($P$9:$Y$9,$AC17):INDEX($P$67:$Y$67,$AC17),INDEX($P$9:$Y$9,AF$14):INDEX($P$67:$Y$67,AF$14))*252</f>
        <v>2.085593375410244E-2</v>
      </c>
      <c r="AG17" s="17">
        <f>_xlfn.COVARIANCE.S(INDEX($P$9:$Y$9,$AC17):INDEX($P$67:$Y$67,$AC17),INDEX($P$9:$Y$9,AG$14):INDEX($P$67:$Y$67,AG$14))*252</f>
        <v>3.3166103692621445E-3</v>
      </c>
      <c r="AH17" s="17">
        <f>_xlfn.COVARIANCE.S(INDEX($P$9:$Y$9,$AC17):INDEX($P$67:$Y$67,$AC17),INDEX($P$9:$Y$9,AH$14):INDEX($P$67:$Y$67,AH$14))*252</f>
        <v>7.4495027339126869E-3</v>
      </c>
      <c r="AI17" s="17">
        <f>_xlfn.COVARIANCE.S(INDEX($P$9:$Y$9,$AC17):INDEX($P$67:$Y$67,$AC17),INDEX($P$9:$Y$9,AI$14):INDEX($P$67:$Y$67,AI$14))*252</f>
        <v>9.6270621710767366E-3</v>
      </c>
      <c r="AJ17" s="17">
        <f>_xlfn.COVARIANCE.S(INDEX($P$9:$Y$9,$AC17):INDEX($P$67:$Y$67,$AC17),INDEX($P$9:$Y$9,AJ$14):INDEX($P$67:$Y$67,AJ$14))*252</f>
        <v>2.149797241856643E-3</v>
      </c>
      <c r="AK17" s="17">
        <f>_xlfn.COVARIANCE.S(INDEX($P$9:$Y$9,$AC17):INDEX($P$67:$Y$67,$AC17),INDEX($P$9:$Y$9,AK$14):INDEX($P$67:$Y$67,AK$14))*252</f>
        <v>7.843305255591012E-3</v>
      </c>
      <c r="AL17" s="17">
        <f>_xlfn.COVARIANCE.S(INDEX($P$9:$Y$9,$AC17):INDEX($P$67:$Y$67,$AC17),INDEX($P$9:$Y$9,AL$14):INDEX($P$67:$Y$67,AL$14))*252</f>
        <v>3.8359687728539973E-3</v>
      </c>
      <c r="AM17" s="17">
        <f>_xlfn.COVARIANCE.S(INDEX($P$9:$Y$9,$AC17):INDEX($P$67:$Y$67,$AC17),INDEX($P$9:$Y$9,AM$14):INDEX($P$67:$Y$67,AM$14))*252</f>
        <v>8.5315296966039112E-3</v>
      </c>
    </row>
    <row r="18" spans="1:39" x14ac:dyDescent="0.25">
      <c r="A18" s="25" t="s">
        <v>24</v>
      </c>
      <c r="B18" s="33"/>
      <c r="C18" s="8">
        <v>1578.4</v>
      </c>
      <c r="D18" s="10">
        <v>732.4</v>
      </c>
      <c r="E18" s="10">
        <v>1235.75</v>
      </c>
      <c r="F18" s="10">
        <v>1656.55</v>
      </c>
      <c r="G18" s="10">
        <v>2495.6</v>
      </c>
      <c r="H18" s="10">
        <v>992.55</v>
      </c>
      <c r="I18" s="10">
        <v>2522.9</v>
      </c>
      <c r="J18" s="10">
        <v>136.44999999999999</v>
      </c>
      <c r="K18" s="10">
        <v>7515.05</v>
      </c>
      <c r="L18" s="10">
        <v>305.10000000000002</v>
      </c>
      <c r="M18" s="9">
        <v>7.1630000000000003</v>
      </c>
      <c r="P18" s="1">
        <f t="shared" si="3"/>
        <v>5.1250457890705682E-2</v>
      </c>
      <c r="Q18" s="1">
        <f t="shared" si="4"/>
        <v>1.7575547064953078E-2</v>
      </c>
      <c r="R18" s="1">
        <f t="shared" si="5"/>
        <v>3.6140664338504391E-3</v>
      </c>
      <c r="S18" s="1">
        <f t="shared" si="6"/>
        <v>3.8784352937610905E-3</v>
      </c>
      <c r="T18" s="1">
        <f t="shared" si="7"/>
        <v>1.2763021731631522E-2</v>
      </c>
      <c r="U18" s="1">
        <f t="shared" si="8"/>
        <v>-1.2584560286510237E-2</v>
      </c>
      <c r="V18" s="1">
        <f t="shared" si="9"/>
        <v>2.6029765334711712E-3</v>
      </c>
      <c r="W18" s="1">
        <f t="shared" si="10"/>
        <v>3.3712121212121124E-2</v>
      </c>
      <c r="X18" s="1">
        <f t="shared" si="11"/>
        <v>5.4654678761607081E-3</v>
      </c>
      <c r="Y18" s="1">
        <f t="shared" si="12"/>
        <v>3.2836831415030625E-2</v>
      </c>
      <c r="Z18" s="1">
        <f t="shared" si="13"/>
        <v>-4.3091465109813308E-3</v>
      </c>
      <c r="AC18" s="1">
        <v>4</v>
      </c>
      <c r="AD18" s="17">
        <f>_xlfn.COVARIANCE.S(INDEX($P$9:$Y$9,$AC18):INDEX($P$67:$Y$67,$AC18),INDEX($P$9:$Y$9,AD$14):INDEX($P$67:$Y$67,AD$14))*252</f>
        <v>1.1233983431267381E-2</v>
      </c>
      <c r="AE18" s="17">
        <f>_xlfn.COVARIANCE.S(INDEX($P$9:$Y$9,$AC18):INDEX($P$67:$Y$67,$AC18),INDEX($P$9:$Y$9,AE$14):INDEX($P$67:$Y$67,AE$14))*252</f>
        <v>2.9526283030992372E-3</v>
      </c>
      <c r="AF18" s="17">
        <f>_xlfn.COVARIANCE.S(INDEX($P$9:$Y$9,$AC18):INDEX($P$67:$Y$67,$AC18),INDEX($P$9:$Y$9,AF$14):INDEX($P$67:$Y$67,AF$14))*252</f>
        <v>3.3166103692621445E-3</v>
      </c>
      <c r="AG18" s="22">
        <f>_xlfn.COVARIANCE.S(INDEX($P$9:$Y$9,$AC18):INDEX($P$67:$Y$67,$AC18),INDEX($P$9:$Y$9,AG$14):INDEX($P$67:$Y$67,AG$14))*252</f>
        <v>1.9964075883133179E-2</v>
      </c>
      <c r="AH18" s="17">
        <f>_xlfn.COVARIANCE.S(INDEX($P$9:$Y$9,$AC18):INDEX($P$67:$Y$67,$AC18),INDEX($P$9:$Y$9,AH$14):INDEX($P$67:$Y$67,AH$14))*252</f>
        <v>1.2073134454167972E-2</v>
      </c>
      <c r="AI18" s="17">
        <f>_xlfn.COVARIANCE.S(INDEX($P$9:$Y$9,$AC18):INDEX($P$67:$Y$67,$AC18),INDEX($P$9:$Y$9,AI$14):INDEX($P$67:$Y$67,AI$14))*252</f>
        <v>1.1025645774684798E-2</v>
      </c>
      <c r="AJ18" s="17">
        <f>_xlfn.COVARIANCE.S(INDEX($P$9:$Y$9,$AC18):INDEX($P$67:$Y$67,$AC18),INDEX($P$9:$Y$9,AJ$14):INDEX($P$67:$Y$67,AJ$14))*252</f>
        <v>2.9904300909832332E-3</v>
      </c>
      <c r="AK18" s="17">
        <f>_xlfn.COVARIANCE.S(INDEX($P$9:$Y$9,$AC18):INDEX($P$67:$Y$67,$AC18),INDEX($P$9:$Y$9,AK$14):INDEX($P$67:$Y$67,AK$14))*252</f>
        <v>6.9878108052555971E-3</v>
      </c>
      <c r="AL18" s="17">
        <f>_xlfn.COVARIANCE.S(INDEX($P$9:$Y$9,$AC18):INDEX($P$67:$Y$67,$AC18),INDEX($P$9:$Y$9,AL$14):INDEX($P$67:$Y$67,AL$14))*252</f>
        <v>9.5583969029962509E-3</v>
      </c>
      <c r="AM18" s="17">
        <f>_xlfn.COVARIANCE.S(INDEX($P$9:$Y$9,$AC18):INDEX($P$67:$Y$67,$AC18),INDEX($P$9:$Y$9,AM$14):INDEX($P$67:$Y$67,AM$14))*252</f>
        <v>8.1250947335908871E-3</v>
      </c>
    </row>
    <row r="19" spans="1:39" x14ac:dyDescent="0.25">
      <c r="A19" s="25" t="s">
        <v>25</v>
      </c>
      <c r="B19" s="33"/>
      <c r="C19" s="8">
        <v>1501.45</v>
      </c>
      <c r="D19" s="10">
        <v>719.75</v>
      </c>
      <c r="E19" s="10">
        <v>1231.3</v>
      </c>
      <c r="F19" s="10">
        <v>1650.15</v>
      </c>
      <c r="G19" s="10">
        <v>2464.15</v>
      </c>
      <c r="H19" s="10">
        <v>1005.2</v>
      </c>
      <c r="I19" s="10">
        <v>2516.35</v>
      </c>
      <c r="J19" s="10">
        <v>132</v>
      </c>
      <c r="K19" s="10">
        <v>7474.2</v>
      </c>
      <c r="L19" s="10">
        <v>295.39999999999998</v>
      </c>
      <c r="M19" s="9">
        <v>7.194</v>
      </c>
      <c r="P19" s="1">
        <f t="shared" si="3"/>
        <v>3.6197377501725359E-2</v>
      </c>
      <c r="Q19" s="1">
        <f t="shared" si="4"/>
        <v>-7.6357073441615233E-4</v>
      </c>
      <c r="R19" s="1">
        <f t="shared" si="5"/>
        <v>-1.4597356256588717E-3</v>
      </c>
      <c r="S19" s="1">
        <f t="shared" si="6"/>
        <v>1.1803298792077994E-2</v>
      </c>
      <c r="T19" s="1">
        <f t="shared" si="7"/>
        <v>1.240781445797994E-2</v>
      </c>
      <c r="U19" s="1">
        <f t="shared" si="8"/>
        <v>5.3005300530053687E-3</v>
      </c>
      <c r="V19" s="1">
        <f t="shared" si="9"/>
        <v>1.7715673394640781E-3</v>
      </c>
      <c r="W19" s="1">
        <f t="shared" si="10"/>
        <v>4.5662100456620568E-3</v>
      </c>
      <c r="X19" s="1">
        <f t="shared" si="11"/>
        <v>2.9787820336180743E-2</v>
      </c>
      <c r="Y19" s="1">
        <f t="shared" si="12"/>
        <v>4.5910559428667432E-3</v>
      </c>
      <c r="Z19" s="1">
        <f t="shared" si="13"/>
        <v>-8.9544014327042828E-3</v>
      </c>
      <c r="AC19" s="1">
        <v>5</v>
      </c>
      <c r="AD19" s="17">
        <f>_xlfn.COVARIANCE.S(INDEX($P$9:$Y$9,$AC19):INDEX($P$67:$Y$67,$AC19),INDEX($P$9:$Y$9,AD$14):INDEX($P$67:$Y$67,AD$14))*252</f>
        <v>1.3609485158514201E-2</v>
      </c>
      <c r="AE19" s="17">
        <f>_xlfn.COVARIANCE.S(INDEX($P$9:$Y$9,$AC19):INDEX($P$67:$Y$67,$AC19),INDEX($P$9:$Y$9,AE$14):INDEX($P$67:$Y$67,AE$14))*252</f>
        <v>8.3392828217811656E-3</v>
      </c>
      <c r="AF19" s="17">
        <f>_xlfn.COVARIANCE.S(INDEX($P$9:$Y$9,$AC19):INDEX($P$67:$Y$67,$AC19),INDEX($P$9:$Y$9,AF$14):INDEX($P$67:$Y$67,AF$14))*252</f>
        <v>7.4495027339126869E-3</v>
      </c>
      <c r="AG19" s="17">
        <f>_xlfn.COVARIANCE.S(INDEX($P$9:$Y$9,$AC19):INDEX($P$67:$Y$67,$AC19),INDEX($P$9:$Y$9,AG$14):INDEX($P$67:$Y$67,AG$14))*252</f>
        <v>1.2073134454167972E-2</v>
      </c>
      <c r="AH19" s="22">
        <f>_xlfn.COVARIANCE.S(INDEX($P$9:$Y$9,$AC19):INDEX($P$67:$Y$67,$AC19),INDEX($P$9:$Y$9,AH$14):INDEX($P$67:$Y$67,AH$14))*252</f>
        <v>1.9405481323377004E-2</v>
      </c>
      <c r="AI19" s="17">
        <f>_xlfn.COVARIANCE.S(INDEX($P$9:$Y$9,$AC19):INDEX($P$67:$Y$67,$AC19),INDEX($P$9:$Y$9,AI$14):INDEX($P$67:$Y$67,AI$14))*252</f>
        <v>1.0223739415986149E-2</v>
      </c>
      <c r="AJ19" s="17">
        <f>_xlfn.COVARIANCE.S(INDEX($P$9:$Y$9,$AC19):INDEX($P$67:$Y$67,$AC19),INDEX($P$9:$Y$9,AJ$14):INDEX($P$67:$Y$67,AJ$14))*252</f>
        <v>4.4213106796306403E-3</v>
      </c>
      <c r="AK19" s="17">
        <f>_xlfn.COVARIANCE.S(INDEX($P$9:$Y$9,$AC19):INDEX($P$67:$Y$67,$AC19),INDEX($P$9:$Y$9,AK$14):INDEX($P$67:$Y$67,AK$14))*252</f>
        <v>1.222165079270387E-2</v>
      </c>
      <c r="AL19" s="17">
        <f>_xlfn.COVARIANCE.S(INDEX($P$9:$Y$9,$AC19):INDEX($P$67:$Y$67,$AC19),INDEX($P$9:$Y$9,AL$14):INDEX($P$67:$Y$67,AL$14))*252</f>
        <v>1.1281057078613583E-2</v>
      </c>
      <c r="AM19" s="17">
        <f>_xlfn.COVARIANCE.S(INDEX($P$9:$Y$9,$AC19):INDEX($P$67:$Y$67,$AC19),INDEX($P$9:$Y$9,AM$14):INDEX($P$67:$Y$67,AM$14))*252</f>
        <v>1.3971754738122365E-2</v>
      </c>
    </row>
    <row r="20" spans="1:39" x14ac:dyDescent="0.25">
      <c r="A20" s="25" t="s">
        <v>26</v>
      </c>
      <c r="B20" s="33"/>
      <c r="C20" s="8">
        <v>1449</v>
      </c>
      <c r="D20" s="10">
        <v>720.3</v>
      </c>
      <c r="E20" s="10">
        <v>1233.0999999999999</v>
      </c>
      <c r="F20" s="10">
        <v>1630.9</v>
      </c>
      <c r="G20" s="10">
        <v>2433.9499999999998</v>
      </c>
      <c r="H20" s="10">
        <v>999.9</v>
      </c>
      <c r="I20" s="10">
        <v>2511.9</v>
      </c>
      <c r="J20" s="10">
        <v>131.4</v>
      </c>
      <c r="K20" s="10">
        <v>7258</v>
      </c>
      <c r="L20" s="10">
        <v>294.05</v>
      </c>
      <c r="M20" s="9">
        <v>7.2590000000000003</v>
      </c>
      <c r="P20" s="1">
        <f t="shared" si="3"/>
        <v>-1.8325937468242917E-2</v>
      </c>
      <c r="Q20" s="1">
        <f t="shared" si="4"/>
        <v>6.8493150684931191E-3</v>
      </c>
      <c r="R20" s="1">
        <f t="shared" si="5"/>
        <v>1.2397372742200253E-2</v>
      </c>
      <c r="S20" s="1">
        <f t="shared" si="6"/>
        <v>-2.2635507157713316E-3</v>
      </c>
      <c r="T20" s="1">
        <f t="shared" si="7"/>
        <v>4.0840741733873627E-3</v>
      </c>
      <c r="U20" s="1">
        <f t="shared" si="8"/>
        <v>4.6721929163526521E-3</v>
      </c>
      <c r="V20" s="1">
        <f t="shared" si="9"/>
        <v>3.6559784237339289E-3</v>
      </c>
      <c r="W20" s="1">
        <f t="shared" si="10"/>
        <v>9.9923136049193811E-3</v>
      </c>
      <c r="X20" s="1">
        <f t="shared" si="11"/>
        <v>-7.731165963729851E-3</v>
      </c>
      <c r="Y20" s="1">
        <f t="shared" si="12"/>
        <v>3.757939308398036E-2</v>
      </c>
      <c r="Z20" s="1">
        <f t="shared" si="13"/>
        <v>-2.1993127147766343E-3</v>
      </c>
      <c r="AC20" s="1">
        <v>6</v>
      </c>
      <c r="AD20" s="17">
        <f>_xlfn.COVARIANCE.S(INDEX($P$9:$Y$9,$AC20):INDEX($P$67:$Y$67,$AC20),INDEX($P$9:$Y$9,AD$14):INDEX($P$67:$Y$67,AD$14))*252</f>
        <v>1.1340851312061213E-2</v>
      </c>
      <c r="AE20" s="17">
        <f>_xlfn.COVARIANCE.S(INDEX($P$9:$Y$9,$AC20):INDEX($P$67:$Y$67,$AC20),INDEX($P$9:$Y$9,AE$14):INDEX($P$67:$Y$67,AE$14))*252</f>
        <v>1.4467061516797166E-2</v>
      </c>
      <c r="AF20" s="17">
        <f>_xlfn.COVARIANCE.S(INDEX($P$9:$Y$9,$AC20):INDEX($P$67:$Y$67,$AC20),INDEX($P$9:$Y$9,AF$14):INDEX($P$67:$Y$67,AF$14))*252</f>
        <v>9.6270621710767366E-3</v>
      </c>
      <c r="AG20" s="17">
        <f>_xlfn.COVARIANCE.S(INDEX($P$9:$Y$9,$AC20):INDEX($P$67:$Y$67,$AC20),INDEX($P$9:$Y$9,AG$14):INDEX($P$67:$Y$67,AG$14))*252</f>
        <v>1.1025645774684798E-2</v>
      </c>
      <c r="AH20" s="17">
        <f>_xlfn.COVARIANCE.S(INDEX($P$9:$Y$9,$AC20):INDEX($P$67:$Y$67,$AC20),INDEX($P$9:$Y$9,AH$14):INDEX($P$67:$Y$67,AH$14))*252</f>
        <v>1.0223739415986149E-2</v>
      </c>
      <c r="AI20" s="22">
        <f>_xlfn.COVARIANCE.S(INDEX($P$9:$Y$9,$AC20):INDEX($P$67:$Y$67,$AC20),INDEX($P$9:$Y$9,AI$14):INDEX($P$67:$Y$67,AI$14))*252</f>
        <v>2.6187557219254171E-2</v>
      </c>
      <c r="AJ20" s="17">
        <f>_xlfn.COVARIANCE.S(INDEX($P$9:$Y$9,$AC20):INDEX($P$67:$Y$67,$AC20),INDEX($P$9:$Y$9,AJ$14):INDEX($P$67:$Y$67,AJ$14))*252</f>
        <v>6.8869482481878682E-3</v>
      </c>
      <c r="AK20" s="17">
        <f>_xlfn.COVARIANCE.S(INDEX($P$9:$Y$9,$AC20):INDEX($P$67:$Y$67,$AC20),INDEX($P$9:$Y$9,AK$14):INDEX($P$67:$Y$67,AK$14))*252</f>
        <v>1.1576414095928749E-2</v>
      </c>
      <c r="AL20" s="17">
        <f>_xlfn.COVARIANCE.S(INDEX($P$9:$Y$9,$AC20):INDEX($P$67:$Y$67,$AC20),INDEX($P$9:$Y$9,AL$14):INDEX($P$67:$Y$67,AL$14))*252</f>
        <v>7.8499231032808526E-3</v>
      </c>
      <c r="AM20" s="17">
        <f>_xlfn.COVARIANCE.S(INDEX($P$9:$Y$9,$AC20):INDEX($P$67:$Y$67,$AC20),INDEX($P$9:$Y$9,AM$14):INDEX($P$67:$Y$67,AM$14))*252</f>
        <v>9.1023684741727874E-3</v>
      </c>
    </row>
    <row r="21" spans="1:39" x14ac:dyDescent="0.25">
      <c r="A21" s="26">
        <v>45272</v>
      </c>
      <c r="B21" s="33"/>
      <c r="C21" s="8">
        <v>1476.05</v>
      </c>
      <c r="D21" s="10">
        <v>715.4</v>
      </c>
      <c r="E21" s="10">
        <v>1218</v>
      </c>
      <c r="F21" s="10">
        <v>1634.6</v>
      </c>
      <c r="G21" s="10">
        <v>2424.0500000000002</v>
      </c>
      <c r="H21" s="10">
        <v>995.25</v>
      </c>
      <c r="I21" s="10">
        <v>2502.75</v>
      </c>
      <c r="J21" s="10">
        <v>130.1</v>
      </c>
      <c r="K21" s="10">
        <v>7314.55</v>
      </c>
      <c r="L21" s="10">
        <v>283.39999999999998</v>
      </c>
      <c r="M21" s="9">
        <v>7.2750000000000004</v>
      </c>
      <c r="P21" s="1">
        <f t="shared" si="3"/>
        <v>-8.364124958011452E-3</v>
      </c>
      <c r="Q21" s="1">
        <f t="shared" si="4"/>
        <v>-7.4916759156492471E-3</v>
      </c>
      <c r="R21" s="1">
        <f t="shared" si="5"/>
        <v>-1.8849685838569431E-2</v>
      </c>
      <c r="S21" s="1">
        <f t="shared" si="6"/>
        <v>-9.9333737129013271E-3</v>
      </c>
      <c r="T21" s="1">
        <f t="shared" si="7"/>
        <v>-1.435338605729145E-2</v>
      </c>
      <c r="U21" s="1">
        <f t="shared" si="8"/>
        <v>-5.5952440425638432E-3</v>
      </c>
      <c r="V21" s="1">
        <f t="shared" si="9"/>
        <v>-3.5947516625730073E-4</v>
      </c>
      <c r="W21" s="1">
        <f t="shared" si="10"/>
        <v>3.8446751249506298E-4</v>
      </c>
      <c r="X21" s="1">
        <f t="shared" si="11"/>
        <v>2.9892701655754254E-3</v>
      </c>
      <c r="Y21" s="1">
        <f t="shared" si="12"/>
        <v>-1.3574660633484281E-2</v>
      </c>
      <c r="Z21" s="1">
        <f t="shared" si="13"/>
        <v>-8.24062628759695E-4</v>
      </c>
      <c r="AC21" s="1">
        <v>7</v>
      </c>
      <c r="AD21" s="17">
        <f>_xlfn.COVARIANCE.S(INDEX($P$9:$Y$9,$AC21):INDEX($P$67:$Y$67,$AC21),INDEX($P$9:$Y$9,AD$14):INDEX($P$67:$Y$67,AD$14))*252</f>
        <v>4.9890732821153364E-3</v>
      </c>
      <c r="AE21" s="17">
        <f>_xlfn.COVARIANCE.S(INDEX($P$9:$Y$9,$AC21):INDEX($P$67:$Y$67,$AC21),INDEX($P$9:$Y$9,AE$14):INDEX($P$67:$Y$67,AE$14))*252</f>
        <v>7.3864293242936222E-3</v>
      </c>
      <c r="AF21" s="17">
        <f>_xlfn.COVARIANCE.S(INDEX($P$9:$Y$9,$AC21):INDEX($P$67:$Y$67,$AC21),INDEX($P$9:$Y$9,AF$14):INDEX($P$67:$Y$67,AF$14))*252</f>
        <v>2.149797241856643E-3</v>
      </c>
      <c r="AG21" s="17">
        <f>_xlfn.COVARIANCE.S(INDEX($P$9:$Y$9,$AC21):INDEX($P$67:$Y$67,$AC21),INDEX($P$9:$Y$9,AG$14):INDEX($P$67:$Y$67,AG$14))*252</f>
        <v>2.9904300909832332E-3</v>
      </c>
      <c r="AH21" s="17">
        <f>_xlfn.COVARIANCE.S(INDEX($P$9:$Y$9,$AC21):INDEX($P$67:$Y$67,$AC21),INDEX($P$9:$Y$9,AH$14):INDEX($P$67:$Y$67,AH$14))*252</f>
        <v>4.4213106796306403E-3</v>
      </c>
      <c r="AI21" s="17">
        <f>_xlfn.COVARIANCE.S(INDEX($P$9:$Y$9,$AC21):INDEX($P$67:$Y$67,$AC21),INDEX($P$9:$Y$9,AI$14):INDEX($P$67:$Y$67,AI$14))*252</f>
        <v>6.8869482481878682E-3</v>
      </c>
      <c r="AJ21" s="22">
        <f>_xlfn.COVARIANCE.S(INDEX($P$9:$Y$9,$AC21):INDEX($P$67:$Y$67,$AC21),INDEX($P$9:$Y$9,AJ$14):INDEX($P$67:$Y$67,AJ$14))*252</f>
        <v>1.4609484604524397E-2</v>
      </c>
      <c r="AK21" s="17">
        <f>_xlfn.COVARIANCE.S(INDEX($P$9:$Y$9,$AC21):INDEX($P$67:$Y$67,$AC21),INDEX($P$9:$Y$9,AK$14):INDEX($P$67:$Y$67,AK$14))*252</f>
        <v>5.9439511357244051E-3</v>
      </c>
      <c r="AL21" s="17">
        <f>_xlfn.COVARIANCE.S(INDEX($P$9:$Y$9,$AC21):INDEX($P$67:$Y$67,$AC21),INDEX($P$9:$Y$9,AL$14):INDEX($P$67:$Y$67,AL$14))*252</f>
        <v>4.2308147467899062E-3</v>
      </c>
      <c r="AM21" s="17">
        <f>_xlfn.COVARIANCE.S(INDEX($P$9:$Y$9,$AC21):INDEX($P$67:$Y$67,$AC21),INDEX($P$9:$Y$9,AM$14):INDEX($P$67:$Y$67,AM$14))*252</f>
        <v>1.487319864015441E-3</v>
      </c>
    </row>
    <row r="22" spans="1:39" x14ac:dyDescent="0.25">
      <c r="A22" s="26">
        <v>45242</v>
      </c>
      <c r="B22" s="33"/>
      <c r="C22" s="8">
        <v>1488.5</v>
      </c>
      <c r="D22" s="10">
        <v>720.8</v>
      </c>
      <c r="E22" s="10">
        <v>1241.4000000000001</v>
      </c>
      <c r="F22" s="10">
        <v>1651</v>
      </c>
      <c r="G22" s="10">
        <v>2459.35</v>
      </c>
      <c r="H22" s="10">
        <v>1000.85</v>
      </c>
      <c r="I22" s="10">
        <v>2503.65</v>
      </c>
      <c r="J22" s="10">
        <v>130.05000000000001</v>
      </c>
      <c r="K22" s="10">
        <v>7292.75</v>
      </c>
      <c r="L22" s="10">
        <v>287.3</v>
      </c>
      <c r="M22" s="9">
        <v>7.2809999999999997</v>
      </c>
      <c r="P22" s="1">
        <f t="shared" si="3"/>
        <v>-1.7771518626563999E-3</v>
      </c>
      <c r="Q22" s="1">
        <f t="shared" si="4"/>
        <v>8.7467636974319501E-3</v>
      </c>
      <c r="R22" s="1">
        <f t="shared" si="5"/>
        <v>4.5314775853699113E-3</v>
      </c>
      <c r="S22" s="1">
        <f t="shared" si="6"/>
        <v>-1.3307524800387402E-3</v>
      </c>
      <c r="T22" s="1">
        <f t="shared" si="7"/>
        <v>1.4659472666191222E-3</v>
      </c>
      <c r="U22" s="1">
        <f t="shared" si="8"/>
        <v>5.998500374906501E-4</v>
      </c>
      <c r="V22" s="1">
        <f t="shared" si="9"/>
        <v>-7.3940451175514765E-3</v>
      </c>
      <c r="W22" s="1">
        <f t="shared" si="10"/>
        <v>6.5789473684212292E-3</v>
      </c>
      <c r="X22" s="1">
        <f t="shared" si="11"/>
        <v>-2.0321309321802458E-3</v>
      </c>
      <c r="Y22" s="1">
        <f t="shared" si="12"/>
        <v>7.8933520435011395E-3</v>
      </c>
      <c r="Z22" s="1">
        <f t="shared" si="13"/>
        <v>2.064409578860402E-3</v>
      </c>
      <c r="AC22" s="1">
        <v>8</v>
      </c>
      <c r="AD22" s="17">
        <f>_xlfn.COVARIANCE.S(INDEX($P$9:$Y$9,$AC22):INDEX($P$67:$Y$67,$AC22),INDEX($P$9:$Y$9,AD$14):INDEX($P$67:$Y$67,AD$14))*252</f>
        <v>1.9292941281593888E-2</v>
      </c>
      <c r="AE22" s="17">
        <f>_xlfn.COVARIANCE.S(INDEX($P$9:$Y$9,$AC22):INDEX($P$67:$Y$67,$AC22),INDEX($P$9:$Y$9,AE$14):INDEX($P$67:$Y$67,AE$14))*252</f>
        <v>2.4363026800740303E-2</v>
      </c>
      <c r="AF22" s="17">
        <f>_xlfn.COVARIANCE.S(INDEX($P$9:$Y$9,$AC22):INDEX($P$67:$Y$67,$AC22),INDEX($P$9:$Y$9,AF$14):INDEX($P$67:$Y$67,AF$14))*252</f>
        <v>7.843305255591012E-3</v>
      </c>
      <c r="AG22" s="17">
        <f>_xlfn.COVARIANCE.S(INDEX($P$9:$Y$9,$AC22):INDEX($P$67:$Y$67,$AC22),INDEX($P$9:$Y$9,AG$14):INDEX($P$67:$Y$67,AG$14))*252</f>
        <v>6.9878108052555971E-3</v>
      </c>
      <c r="AH22" s="17">
        <f>_xlfn.COVARIANCE.S(INDEX($P$9:$Y$9,$AC22):INDEX($P$67:$Y$67,$AC22),INDEX($P$9:$Y$9,AH$14):INDEX($P$67:$Y$67,AH$14))*252</f>
        <v>1.222165079270387E-2</v>
      </c>
      <c r="AI22" s="17">
        <f>_xlfn.COVARIANCE.S(INDEX($P$9:$Y$9,$AC22):INDEX($P$67:$Y$67,$AC22),INDEX($P$9:$Y$9,AI$14):INDEX($P$67:$Y$67,AI$14))*252</f>
        <v>1.1576414095928749E-2</v>
      </c>
      <c r="AJ22" s="17">
        <f>_xlfn.COVARIANCE.S(INDEX($P$9:$Y$9,$AC22):INDEX($P$67:$Y$67,$AC22),INDEX($P$9:$Y$9,AJ$14):INDEX($P$67:$Y$67,AJ$14))*252</f>
        <v>5.9439511357244051E-3</v>
      </c>
      <c r="AK22" s="22">
        <f>_xlfn.COVARIANCE.S(INDEX($P$9:$Y$9,$AC22):INDEX($P$67:$Y$67,$AC22),INDEX($P$9:$Y$9,AK$14):INDEX($P$67:$Y$67,AK$14))*252</f>
        <v>3.8861266634605048E-2</v>
      </c>
      <c r="AL22" s="17">
        <f>_xlfn.COVARIANCE.S(INDEX($P$9:$Y$9,$AC22):INDEX($P$67:$Y$67,$AC22),INDEX($P$9:$Y$9,AL$14):INDEX($P$67:$Y$67,AL$14))*252</f>
        <v>1.1143784186658028E-2</v>
      </c>
      <c r="AM22" s="17">
        <f>_xlfn.COVARIANCE.S(INDEX($P$9:$Y$9,$AC22):INDEX($P$67:$Y$67,$AC22),INDEX($P$9:$Y$9,AM$14):INDEX($P$67:$Y$67,AM$14))*252</f>
        <v>2.2231885416911033E-2</v>
      </c>
    </row>
    <row r="23" spans="1:39" x14ac:dyDescent="0.25">
      <c r="A23" s="27">
        <v>45150</v>
      </c>
      <c r="B23" s="33"/>
      <c r="C23" s="8">
        <v>1491.15</v>
      </c>
      <c r="D23" s="10">
        <v>714.55</v>
      </c>
      <c r="E23" s="10">
        <v>1235.8</v>
      </c>
      <c r="F23" s="10">
        <v>1653.2</v>
      </c>
      <c r="G23" s="10">
        <v>2455.75</v>
      </c>
      <c r="H23" s="10">
        <v>1000.25</v>
      </c>
      <c r="I23" s="10">
        <v>2522.3000000000002</v>
      </c>
      <c r="J23" s="10">
        <v>129.19999999999999</v>
      </c>
      <c r="K23" s="10">
        <v>7307.6</v>
      </c>
      <c r="L23" s="10">
        <v>285.05</v>
      </c>
      <c r="M23" s="9">
        <v>7.266</v>
      </c>
      <c r="P23" s="1">
        <f t="shared" si="3"/>
        <v>1.722491302271642E-2</v>
      </c>
      <c r="Q23" s="1">
        <f t="shared" si="4"/>
        <v>-1.0250017314218561E-2</v>
      </c>
      <c r="R23" s="1">
        <f t="shared" si="5"/>
        <v>-2.8241749374646979E-3</v>
      </c>
      <c r="S23" s="1">
        <f t="shared" si="6"/>
        <v>1.39532031034377E-2</v>
      </c>
      <c r="T23" s="1">
        <f t="shared" si="7"/>
        <v>-5.2908976211317709E-4</v>
      </c>
      <c r="U23" s="1">
        <f t="shared" si="8"/>
        <v>2.5000000000000001E-4</v>
      </c>
      <c r="V23" s="1">
        <f t="shared" si="9"/>
        <v>1.6082597041597068E-3</v>
      </c>
      <c r="W23" s="1">
        <f t="shared" si="10"/>
        <v>-6.1538461538462414E-3</v>
      </c>
      <c r="X23" s="1">
        <f t="shared" si="11"/>
        <v>-1.13107479164411E-2</v>
      </c>
      <c r="Y23" s="1">
        <f t="shared" si="12"/>
        <v>4.4045102184637067E-3</v>
      </c>
      <c r="Z23" s="1">
        <f t="shared" si="13"/>
        <v>4.1459369817579122E-3</v>
      </c>
      <c r="AC23" s="1">
        <v>9</v>
      </c>
      <c r="AD23" s="17">
        <f>_xlfn.COVARIANCE.S(INDEX($P$9:$Y$9,$AC23):INDEX($P$67:$Y$67,$AC23),INDEX($P$9:$Y$9,AD$14):INDEX($P$67:$Y$67,AD$14))*252</f>
        <v>1.8288485913980756E-2</v>
      </c>
      <c r="AE23" s="17">
        <f>_xlfn.COVARIANCE.S(INDEX($P$9:$Y$9,$AC23):INDEX($P$67:$Y$67,$AC23),INDEX($P$9:$Y$9,AE$14):INDEX($P$67:$Y$67,AE$14))*252</f>
        <v>1.3293163423158597E-2</v>
      </c>
      <c r="AF23" s="17">
        <f>_xlfn.COVARIANCE.S(INDEX($P$9:$Y$9,$AC23):INDEX($P$67:$Y$67,$AC23),INDEX($P$9:$Y$9,AF$14):INDEX($P$67:$Y$67,AF$14))*252</f>
        <v>3.8359687728539973E-3</v>
      </c>
      <c r="AG23" s="17">
        <f>_xlfn.COVARIANCE.S(INDEX($P$9:$Y$9,$AC23):INDEX($P$67:$Y$67,$AC23),INDEX($P$9:$Y$9,AG$14):INDEX($P$67:$Y$67,AG$14))*252</f>
        <v>9.5583969029962509E-3</v>
      </c>
      <c r="AH23" s="17">
        <f>_xlfn.COVARIANCE.S(INDEX($P$9:$Y$9,$AC23):INDEX($P$67:$Y$67,$AC23),INDEX($P$9:$Y$9,AH$14):INDEX($P$67:$Y$67,AH$14))*252</f>
        <v>1.1281057078613583E-2</v>
      </c>
      <c r="AI23" s="17">
        <f>_xlfn.COVARIANCE.S(INDEX($P$9:$Y$9,$AC23):INDEX($P$67:$Y$67,$AC23),INDEX($P$9:$Y$9,AI$14):INDEX($P$67:$Y$67,AI$14))*252</f>
        <v>7.8499231032808526E-3</v>
      </c>
      <c r="AJ23" s="17">
        <f>_xlfn.COVARIANCE.S(INDEX($P$9:$Y$9,$AC23):INDEX($P$67:$Y$67,$AC23),INDEX($P$9:$Y$9,AJ$14):INDEX($P$67:$Y$67,AJ$14))*252</f>
        <v>4.2308147467899062E-3</v>
      </c>
      <c r="AK23" s="17">
        <f>_xlfn.COVARIANCE.S(INDEX($P$9:$Y$9,$AC23):INDEX($P$67:$Y$67,$AC23),INDEX($P$9:$Y$9,AK$14):INDEX($P$67:$Y$67,AK$14))*252</f>
        <v>1.1143784186658028E-2</v>
      </c>
      <c r="AL23" s="22">
        <f>_xlfn.COVARIANCE.S(INDEX($P$9:$Y$9,$AC23):INDEX($P$67:$Y$67,$AC23),INDEX($P$9:$Y$9,AL$14):INDEX($P$67:$Y$67,AL$14))*252</f>
        <v>4.7096073257186948E-2</v>
      </c>
      <c r="AM23" s="17">
        <f>_xlfn.COVARIANCE.S(INDEX($P$9:$Y$9,$AC23):INDEX($P$67:$Y$67,$AC23),INDEX($P$9:$Y$9,AM$14):INDEX($P$67:$Y$67,AM$14))*252</f>
        <v>1.1854240199549912E-2</v>
      </c>
    </row>
    <row r="24" spans="1:39" x14ac:dyDescent="0.25">
      <c r="A24" s="27">
        <v>45119</v>
      </c>
      <c r="B24" s="33"/>
      <c r="C24" s="8">
        <v>1465.9</v>
      </c>
      <c r="D24" s="10">
        <v>721.95</v>
      </c>
      <c r="E24" s="10">
        <v>1239.3</v>
      </c>
      <c r="F24" s="10">
        <v>1630.45</v>
      </c>
      <c r="G24" s="10">
        <v>2457.0500000000002</v>
      </c>
      <c r="H24" s="10">
        <v>1000</v>
      </c>
      <c r="I24" s="10">
        <v>2518.25</v>
      </c>
      <c r="J24" s="10">
        <v>130</v>
      </c>
      <c r="K24" s="10">
        <v>7391.2</v>
      </c>
      <c r="L24" s="10">
        <v>283.8</v>
      </c>
      <c r="M24" s="9">
        <v>7.2359999999999998</v>
      </c>
      <c r="P24" s="1">
        <f t="shared" si="3"/>
        <v>-5.6976192091160987E-3</v>
      </c>
      <c r="Q24" s="1">
        <f t="shared" si="4"/>
        <v>-6.9208941795279944E-4</v>
      </c>
      <c r="R24" s="1">
        <f t="shared" si="5"/>
        <v>-8.4653525214653492E-4</v>
      </c>
      <c r="S24" s="1">
        <f t="shared" si="6"/>
        <v>1.6279641233567337E-3</v>
      </c>
      <c r="T24" s="1">
        <f t="shared" si="7"/>
        <v>-1.6456056235015755E-3</v>
      </c>
      <c r="U24" s="1">
        <f t="shared" si="8"/>
        <v>-2.3866464932402798E-2</v>
      </c>
      <c r="V24" s="1">
        <f t="shared" si="9"/>
        <v>-1.9239382314567829E-2</v>
      </c>
      <c r="W24" s="1">
        <f t="shared" si="10"/>
        <v>-1.4031095942358698E-2</v>
      </c>
      <c r="X24" s="1">
        <f t="shared" si="11"/>
        <v>-4.8336497421605394E-3</v>
      </c>
      <c r="Y24" s="1">
        <f t="shared" si="12"/>
        <v>9.6051227321237581E-3</v>
      </c>
      <c r="Z24" s="1">
        <f t="shared" si="13"/>
        <v>-1.6556291390729103E-3</v>
      </c>
      <c r="AC24" s="1">
        <v>10</v>
      </c>
      <c r="AD24" s="17">
        <f>_xlfn.COVARIANCE.S(INDEX($P$9:$Y$9,$AC24):INDEX($P$67:$Y$67,$AC24),INDEX($P$9:$Y$9,AD$14):INDEX($P$67:$Y$67,AD$14))*252</f>
        <v>1.2775893107267355E-2</v>
      </c>
      <c r="AE24" s="17">
        <f>_xlfn.COVARIANCE.S(INDEX($P$9:$Y$9,$AC24):INDEX($P$67:$Y$67,$AC24),INDEX($P$9:$Y$9,AE$14):INDEX($P$67:$Y$67,AE$14))*252</f>
        <v>1.2701682793218655E-2</v>
      </c>
      <c r="AF24" s="17">
        <f>_xlfn.COVARIANCE.S(INDEX($P$9:$Y$9,$AC24):INDEX($P$67:$Y$67,$AC24),INDEX($P$9:$Y$9,AF$14):INDEX($P$67:$Y$67,AF$14))*252</f>
        <v>8.5315296966039112E-3</v>
      </c>
      <c r="AG24" s="17">
        <f>_xlfn.COVARIANCE.S(INDEX($P$9:$Y$9,$AC24):INDEX($P$67:$Y$67,$AC24),INDEX($P$9:$Y$9,AG$14):INDEX($P$67:$Y$67,AG$14))*252</f>
        <v>8.1250947335908871E-3</v>
      </c>
      <c r="AH24" s="17">
        <f>_xlfn.COVARIANCE.S(INDEX($P$9:$Y$9,$AC24):INDEX($P$67:$Y$67,$AC24),INDEX($P$9:$Y$9,AH$14):INDEX($P$67:$Y$67,AH$14))*252</f>
        <v>1.3971754738122365E-2</v>
      </c>
      <c r="AI24" s="17">
        <f>_xlfn.COVARIANCE.S(INDEX($P$9:$Y$9,$AC24):INDEX($P$67:$Y$67,$AC24),INDEX($P$9:$Y$9,AI$14):INDEX($P$67:$Y$67,AI$14))*252</f>
        <v>9.1023684741727874E-3</v>
      </c>
      <c r="AJ24" s="17">
        <f>_xlfn.COVARIANCE.S(INDEX($P$9:$Y$9,$AC24):INDEX($P$67:$Y$67,$AC24),INDEX($P$9:$Y$9,AJ$14):INDEX($P$67:$Y$67,AJ$14))*252</f>
        <v>1.487319864015441E-3</v>
      </c>
      <c r="AK24" s="17">
        <f>_xlfn.COVARIANCE.S(INDEX($P$9:$Y$9,$AC24):INDEX($P$67:$Y$67,$AC24),INDEX($P$9:$Y$9,AK$14):INDEX($P$67:$Y$67,AK$14))*252</f>
        <v>2.2231885416911033E-2</v>
      </c>
      <c r="AL24" s="17">
        <f>_xlfn.COVARIANCE.S(INDEX($P$9:$Y$9,$AC24):INDEX($P$67:$Y$67,$AC24),INDEX($P$9:$Y$9,AL$14):INDEX($P$67:$Y$67,AL$14))*252</f>
        <v>1.1854240199549912E-2</v>
      </c>
      <c r="AM24" s="22">
        <f>_xlfn.COVARIANCE.S(INDEX($P$9:$Y$9,$AC24):INDEX($P$67:$Y$67,$AC24),INDEX($P$9:$Y$9,AM$14):INDEX($P$67:$Y$67,AM$14))*252</f>
        <v>5.4738229498768318E-2</v>
      </c>
    </row>
    <row r="25" spans="1:39" x14ac:dyDescent="0.25">
      <c r="A25" s="27">
        <v>45089</v>
      </c>
      <c r="B25" s="33"/>
      <c r="C25" s="8">
        <v>1474.3</v>
      </c>
      <c r="D25" s="10">
        <v>722.45</v>
      </c>
      <c r="E25" s="10">
        <v>1240.3499999999999</v>
      </c>
      <c r="F25" s="10">
        <v>1627.8</v>
      </c>
      <c r="G25" s="10">
        <v>2461.1</v>
      </c>
      <c r="H25" s="10">
        <v>1024.45</v>
      </c>
      <c r="I25" s="10">
        <v>2567.65</v>
      </c>
      <c r="J25" s="10">
        <v>131.85</v>
      </c>
      <c r="K25" s="10">
        <v>7427.1</v>
      </c>
      <c r="L25" s="10">
        <v>281.10000000000002</v>
      </c>
      <c r="M25" s="9">
        <v>7.2480000000000002</v>
      </c>
      <c r="P25" s="1">
        <f t="shared" si="3"/>
        <v>1.3996354757728882E-2</v>
      </c>
      <c r="Q25" s="1">
        <f t="shared" si="4"/>
        <v>1.9042245574441074E-2</v>
      </c>
      <c r="R25" s="1">
        <f t="shared" si="5"/>
        <v>6.4539550643374975E-4</v>
      </c>
      <c r="S25" s="1">
        <f t="shared" si="6"/>
        <v>2.5250970006774091E-3</v>
      </c>
      <c r="T25" s="1">
        <f t="shared" si="7"/>
        <v>9.578504768741631E-3</v>
      </c>
      <c r="U25" s="1">
        <f t="shared" si="8"/>
        <v>-6.449422946367825E-3</v>
      </c>
      <c r="V25" s="1">
        <f t="shared" si="9"/>
        <v>1.7165707597776615E-3</v>
      </c>
      <c r="W25" s="1">
        <f t="shared" si="10"/>
        <v>1.8996960486322189E-3</v>
      </c>
      <c r="X25" s="1">
        <f t="shared" si="11"/>
        <v>1.0517292987564313E-2</v>
      </c>
      <c r="Y25" s="1">
        <f t="shared" si="12"/>
        <v>-1.5239096163951537E-2</v>
      </c>
      <c r="Z25" s="1">
        <f t="shared" si="13"/>
        <v>-1.9278435692645754E-3</v>
      </c>
    </row>
    <row r="26" spans="1:39" x14ac:dyDescent="0.25">
      <c r="A26" s="27">
        <v>45058</v>
      </c>
      <c r="B26" s="33"/>
      <c r="C26" s="8">
        <v>1453.95</v>
      </c>
      <c r="D26" s="10">
        <v>708.95</v>
      </c>
      <c r="E26" s="10">
        <v>1239.55</v>
      </c>
      <c r="F26" s="10">
        <v>1623.7</v>
      </c>
      <c r="G26" s="10">
        <v>2437.75</v>
      </c>
      <c r="H26" s="10">
        <v>1031.0999999999999</v>
      </c>
      <c r="I26" s="10">
        <v>2563.25</v>
      </c>
      <c r="J26" s="10">
        <v>131.6</v>
      </c>
      <c r="K26" s="10">
        <v>7349.8</v>
      </c>
      <c r="L26" s="10">
        <v>285.45</v>
      </c>
      <c r="M26" s="9">
        <v>7.2619999999999996</v>
      </c>
      <c r="P26" s="1">
        <f t="shared" si="3"/>
        <v>-7.10212722368277E-3</v>
      </c>
      <c r="Q26" s="1">
        <f t="shared" si="4"/>
        <v>4.7477324263038873E-3</v>
      </c>
      <c r="R26" s="1">
        <f t="shared" si="5"/>
        <v>6.8228891686633337E-3</v>
      </c>
      <c r="S26" s="1">
        <f t="shared" si="6"/>
        <v>8.8852988691437516E-3</v>
      </c>
      <c r="T26" s="1">
        <f t="shared" si="7"/>
        <v>7.2514668209239666E-3</v>
      </c>
      <c r="U26" s="1">
        <f t="shared" si="8"/>
        <v>-1.7426662794076694E-3</v>
      </c>
      <c r="V26" s="1">
        <f t="shared" si="9"/>
        <v>-1.5005956269454014E-2</v>
      </c>
      <c r="W26" s="1">
        <f t="shared" si="10"/>
        <v>4.580152671755682E-3</v>
      </c>
      <c r="X26" s="1">
        <f t="shared" si="11"/>
        <v>-7.8094942390635972E-3</v>
      </c>
      <c r="Y26" s="1">
        <f t="shared" si="12"/>
        <v>3.875545851528376E-2</v>
      </c>
      <c r="Z26" s="1">
        <f t="shared" si="13"/>
        <v>-1.2377939760693634E-3</v>
      </c>
    </row>
    <row r="27" spans="1:39" x14ac:dyDescent="0.25">
      <c r="A27" s="27">
        <v>45028</v>
      </c>
      <c r="B27" s="33"/>
      <c r="C27" s="8">
        <v>1464.35</v>
      </c>
      <c r="D27" s="10">
        <v>705.6</v>
      </c>
      <c r="E27" s="10">
        <v>1231.1500000000001</v>
      </c>
      <c r="F27" s="10">
        <v>1609.4</v>
      </c>
      <c r="G27" s="10">
        <v>2420.1999999999998</v>
      </c>
      <c r="H27" s="10">
        <v>1032.9000000000001</v>
      </c>
      <c r="I27" s="10">
        <v>2602.3000000000002</v>
      </c>
      <c r="J27" s="10">
        <v>131</v>
      </c>
      <c r="K27" s="10">
        <v>7407.65</v>
      </c>
      <c r="L27" s="10">
        <v>274.8</v>
      </c>
      <c r="M27" s="9">
        <v>7.2709999999999999</v>
      </c>
      <c r="P27" s="1">
        <f t="shared" si="3"/>
        <v>8.2971837774564166E-3</v>
      </c>
      <c r="Q27" s="1">
        <f t="shared" si="4"/>
        <v>2.1263023601952974E-4</v>
      </c>
      <c r="R27" s="1">
        <f t="shared" si="5"/>
        <v>-8.1218274111601263E-5</v>
      </c>
      <c r="S27" s="1">
        <f t="shared" si="6"/>
        <v>3.4717757490034716E-2</v>
      </c>
      <c r="T27" s="1">
        <f t="shared" si="7"/>
        <v>1.0817357891659204E-2</v>
      </c>
      <c r="U27" s="1">
        <f t="shared" si="8"/>
        <v>1.7936335862816639E-2</v>
      </c>
      <c r="V27" s="1">
        <f t="shared" si="9"/>
        <v>1.507616094240637E-2</v>
      </c>
      <c r="W27" s="1">
        <f t="shared" si="10"/>
        <v>7.6923076923076927E-3</v>
      </c>
      <c r="X27" s="1">
        <f t="shared" si="11"/>
        <v>2.0428826272324556E-2</v>
      </c>
      <c r="Y27" s="1">
        <f t="shared" si="12"/>
        <v>2.1751254880089322E-2</v>
      </c>
      <c r="Z27" s="1">
        <f t="shared" si="13"/>
        <v>-2.6063100137174388E-3</v>
      </c>
    </row>
    <row r="28" spans="1:39" x14ac:dyDescent="0.25">
      <c r="A28" s="27">
        <v>44938</v>
      </c>
      <c r="B28" s="33"/>
      <c r="C28" s="8">
        <v>1452.3</v>
      </c>
      <c r="D28" s="10">
        <v>705.45</v>
      </c>
      <c r="E28" s="10">
        <v>1231.25</v>
      </c>
      <c r="F28" s="10">
        <v>1555.4</v>
      </c>
      <c r="G28" s="10">
        <v>2394.3000000000002</v>
      </c>
      <c r="H28" s="10">
        <v>1014.7</v>
      </c>
      <c r="I28" s="10">
        <v>2563.65</v>
      </c>
      <c r="J28" s="10">
        <v>130</v>
      </c>
      <c r="K28" s="10">
        <v>7259.35</v>
      </c>
      <c r="L28" s="10">
        <v>268.95</v>
      </c>
      <c r="M28" s="9">
        <v>7.29</v>
      </c>
      <c r="P28" s="1">
        <f t="shared" si="3"/>
        <v>-1.9585609730956507E-3</v>
      </c>
      <c r="Q28" s="1">
        <f t="shared" si="4"/>
        <v>-1.3448471121176838E-3</v>
      </c>
      <c r="R28" s="1">
        <f t="shared" si="5"/>
        <v>4.4051066606844973E-3</v>
      </c>
      <c r="S28" s="1">
        <f t="shared" si="6"/>
        <v>-2.1811649987168742E-3</v>
      </c>
      <c r="T28" s="1">
        <f t="shared" si="7"/>
        <v>7.0874256030622577E-3</v>
      </c>
      <c r="U28" s="1">
        <f t="shared" si="8"/>
        <v>0</v>
      </c>
      <c r="V28" s="1">
        <f t="shared" si="9"/>
        <v>7.110447643927602E-3</v>
      </c>
      <c r="W28" s="1">
        <f t="shared" si="10"/>
        <v>1.6419077404222004E-2</v>
      </c>
      <c r="X28" s="1">
        <f t="shared" si="11"/>
        <v>1.929962510004363E-2</v>
      </c>
      <c r="Y28" s="1">
        <f t="shared" si="12"/>
        <v>2.9276693455797847E-2</v>
      </c>
      <c r="Z28" s="1">
        <f t="shared" si="13"/>
        <v>1.5111965929386071E-3</v>
      </c>
      <c r="AC28" s="19" t="s">
        <v>57</v>
      </c>
      <c r="AD28" s="1">
        <v>1</v>
      </c>
      <c r="AE28" s="1">
        <v>2</v>
      </c>
      <c r="AF28" s="1">
        <v>3</v>
      </c>
      <c r="AG28" s="1">
        <v>4</v>
      </c>
      <c r="AH28" s="1">
        <v>5</v>
      </c>
      <c r="AI28" s="1">
        <v>6</v>
      </c>
      <c r="AJ28" s="1">
        <v>7</v>
      </c>
      <c r="AK28" s="1">
        <v>8</v>
      </c>
      <c r="AL28" s="1">
        <v>9</v>
      </c>
      <c r="AM28" s="1">
        <v>10</v>
      </c>
    </row>
    <row r="29" spans="1:39" x14ac:dyDescent="0.25">
      <c r="A29" s="25" t="s">
        <v>27</v>
      </c>
      <c r="B29" s="33"/>
      <c r="C29" s="8">
        <v>1455.15</v>
      </c>
      <c r="D29" s="10">
        <v>706.4</v>
      </c>
      <c r="E29" s="10">
        <v>1225.8499999999999</v>
      </c>
      <c r="F29" s="10">
        <v>1558.8</v>
      </c>
      <c r="G29" s="10">
        <v>2377.4499999999998</v>
      </c>
      <c r="H29" s="10">
        <v>1014.7</v>
      </c>
      <c r="I29" s="10">
        <v>2545.5500000000002</v>
      </c>
      <c r="J29" s="10">
        <v>127.9</v>
      </c>
      <c r="K29" s="10">
        <v>7121.9</v>
      </c>
      <c r="L29" s="10">
        <v>261.3</v>
      </c>
      <c r="M29" s="9">
        <v>7.2789999999999999</v>
      </c>
      <c r="P29" s="1">
        <f t="shared" si="3"/>
        <v>-3.0487804878047537E-3</v>
      </c>
      <c r="Q29" s="1">
        <f t="shared" si="4"/>
        <v>-8.3526356425914858E-3</v>
      </c>
      <c r="R29" s="1">
        <f t="shared" si="5"/>
        <v>1.9672267509565682E-2</v>
      </c>
      <c r="S29" s="1">
        <f t="shared" si="6"/>
        <v>-2.2448128788130482E-4</v>
      </c>
      <c r="T29" s="1">
        <f t="shared" si="7"/>
        <v>-9.6846753030366151E-3</v>
      </c>
      <c r="U29" s="1">
        <f t="shared" si="8"/>
        <v>1.9389190275266293E-2</v>
      </c>
      <c r="V29" s="1">
        <f t="shared" si="9"/>
        <v>8.1186511158194887E-3</v>
      </c>
      <c r="W29" s="1">
        <f t="shared" si="10"/>
        <v>1.1741682974560131E-3</v>
      </c>
      <c r="X29" s="1">
        <f t="shared" si="11"/>
        <v>-1.1500539964377397E-3</v>
      </c>
      <c r="Y29" s="1">
        <f t="shared" si="12"/>
        <v>1.1222910216718399E-2</v>
      </c>
      <c r="Z29" s="1">
        <f t="shared" si="13"/>
        <v>3.7231108659680277E-3</v>
      </c>
      <c r="AC29" s="1">
        <v>1</v>
      </c>
      <c r="AD29" s="22" cm="1">
        <f t="array" ref="AD29:AM38">MINVERSE(AD15:AM24)</f>
        <v>29.443902606861649</v>
      </c>
      <c r="AE29" s="17">
        <v>-2.9871858699831781</v>
      </c>
      <c r="AF29" s="17">
        <v>5.8159424250350034</v>
      </c>
      <c r="AG29" s="17">
        <v>-4.6737990936203868</v>
      </c>
      <c r="AH29" s="17">
        <v>-9.6702080336373353</v>
      </c>
      <c r="AI29" s="17">
        <v>-2.6581975093903996</v>
      </c>
      <c r="AJ29" s="17">
        <v>0.67800158860449855</v>
      </c>
      <c r="AK29" s="17">
        <v>-8.3556637329612098</v>
      </c>
      <c r="AL29" s="17">
        <v>-5.7254921076462741</v>
      </c>
      <c r="AM29" s="17">
        <v>1.1337065656553509</v>
      </c>
    </row>
    <row r="30" spans="1:39" x14ac:dyDescent="0.25">
      <c r="A30" s="25" t="s">
        <v>28</v>
      </c>
      <c r="B30" s="33"/>
      <c r="C30" s="8">
        <v>1459.6</v>
      </c>
      <c r="D30" s="10">
        <v>712.35</v>
      </c>
      <c r="E30" s="10">
        <v>1202.2</v>
      </c>
      <c r="F30" s="10">
        <v>1559.15</v>
      </c>
      <c r="G30" s="10">
        <v>2400.6999999999998</v>
      </c>
      <c r="H30" s="10">
        <v>995.4</v>
      </c>
      <c r="I30" s="10">
        <v>2525.0500000000002</v>
      </c>
      <c r="J30" s="10">
        <v>127.75</v>
      </c>
      <c r="K30" s="10">
        <v>7130.1</v>
      </c>
      <c r="L30" s="10">
        <v>258.39999999999998</v>
      </c>
      <c r="M30" s="9">
        <v>7.2519999999999998</v>
      </c>
      <c r="P30" s="1">
        <f t="shared" si="3"/>
        <v>1.171414708532603E-2</v>
      </c>
      <c r="Q30" s="1">
        <f t="shared" si="4"/>
        <v>2.1290322580645196E-2</v>
      </c>
      <c r="R30" s="1">
        <f t="shared" si="5"/>
        <v>9.1073152306208396E-3</v>
      </c>
      <c r="S30" s="1">
        <f t="shared" si="6"/>
        <v>1.9952245445327574E-2</v>
      </c>
      <c r="T30" s="1">
        <f t="shared" si="7"/>
        <v>2.6311393250917671E-3</v>
      </c>
      <c r="U30" s="1">
        <f t="shared" si="8"/>
        <v>1.0660980810234541E-2</v>
      </c>
      <c r="V30" s="1">
        <f t="shared" si="9"/>
        <v>5.7756268546732782E-3</v>
      </c>
      <c r="W30" s="1">
        <f t="shared" si="10"/>
        <v>7.0949940875049723E-3</v>
      </c>
      <c r="X30" s="1">
        <f t="shared" si="11"/>
        <v>3.5776669402532173E-4</v>
      </c>
      <c r="Y30" s="1">
        <f t="shared" si="12"/>
        <v>3.3003300330031677E-3</v>
      </c>
      <c r="Z30" s="1">
        <f t="shared" si="13"/>
        <v>-2.8873917228103819E-3</v>
      </c>
      <c r="AC30" s="1">
        <v>2</v>
      </c>
      <c r="AD30" s="17">
        <v>-2.9871858699831768</v>
      </c>
      <c r="AE30" s="22">
        <v>27.974501686881389</v>
      </c>
      <c r="AF30" s="17">
        <v>-9.7823746207561317</v>
      </c>
      <c r="AG30" s="17">
        <v>7.7359439714035041</v>
      </c>
      <c r="AH30" s="17">
        <v>3.741475783277211</v>
      </c>
      <c r="AI30" s="17">
        <v>-7.4811172100906038</v>
      </c>
      <c r="AJ30" s="17">
        <v>-4.44021151888776</v>
      </c>
      <c r="AK30" s="17">
        <v>-13.335443297824954</v>
      </c>
      <c r="AL30" s="17">
        <v>-3.9206831695764555</v>
      </c>
      <c r="AM30" s="17">
        <v>1.2572154577234762</v>
      </c>
    </row>
    <row r="31" spans="1:39" x14ac:dyDescent="0.25">
      <c r="A31" s="25" t="s">
        <v>29</v>
      </c>
      <c r="B31" s="33"/>
      <c r="C31" s="8">
        <v>1442.7</v>
      </c>
      <c r="D31" s="10">
        <v>697.5</v>
      </c>
      <c r="E31" s="10">
        <v>1191.3499999999999</v>
      </c>
      <c r="F31" s="10">
        <v>1528.65</v>
      </c>
      <c r="G31" s="10">
        <v>2394.4</v>
      </c>
      <c r="H31" s="10">
        <v>984.9</v>
      </c>
      <c r="I31" s="10">
        <v>2510.5500000000002</v>
      </c>
      <c r="J31" s="10">
        <v>126.85</v>
      </c>
      <c r="K31" s="10">
        <v>7127.55</v>
      </c>
      <c r="L31" s="10">
        <v>257.55</v>
      </c>
      <c r="M31" s="9">
        <v>7.2729999999999997</v>
      </c>
      <c r="P31" s="1">
        <f t="shared" si="3"/>
        <v>3.6872130235146472E-3</v>
      </c>
      <c r="Q31" s="1">
        <f t="shared" si="4"/>
        <v>3.5327297016476106E-2</v>
      </c>
      <c r="R31" s="1">
        <f t="shared" si="5"/>
        <v>-3.4296708352504379E-3</v>
      </c>
      <c r="S31" s="1">
        <f t="shared" si="6"/>
        <v>-2.2518112394751114E-3</v>
      </c>
      <c r="T31" s="1">
        <f t="shared" si="7"/>
        <v>2.0886419649943606E-4</v>
      </c>
      <c r="U31" s="1">
        <f t="shared" si="8"/>
        <v>1.2074192056723013E-2</v>
      </c>
      <c r="V31" s="1">
        <f t="shared" si="9"/>
        <v>-1.8487595419845882E-3</v>
      </c>
      <c r="W31" s="1">
        <f t="shared" si="10"/>
        <v>7.1456927352123176E-3</v>
      </c>
      <c r="X31" s="1">
        <f t="shared" si="11"/>
        <v>1.5204819963536918E-2</v>
      </c>
      <c r="Y31" s="1">
        <f t="shared" si="12"/>
        <v>1.4375738479716446E-2</v>
      </c>
      <c r="Z31" s="1">
        <f t="shared" si="13"/>
        <v>1.3751375137506129E-4</v>
      </c>
      <c r="AC31" s="1">
        <v>3</v>
      </c>
      <c r="AD31" s="17">
        <v>5.8159424250350034</v>
      </c>
      <c r="AE31" s="17">
        <v>-9.7823746207561317</v>
      </c>
      <c r="AF31" s="22">
        <v>68.275783391885355</v>
      </c>
      <c r="AG31" s="17">
        <v>10.789784632842819</v>
      </c>
      <c r="AH31" s="17">
        <v>-23.468395369940094</v>
      </c>
      <c r="AI31" s="17">
        <v>-19.055035420464957</v>
      </c>
      <c r="AJ31" s="17">
        <v>6.2782529555214186</v>
      </c>
      <c r="AK31" s="17">
        <v>0.92776051332513343</v>
      </c>
      <c r="AL31" s="17">
        <v>1.5337917808362955</v>
      </c>
      <c r="AM31" s="17">
        <v>-3.0512694836722773</v>
      </c>
    </row>
    <row r="32" spans="1:39" x14ac:dyDescent="0.25">
      <c r="A32" s="25" t="s">
        <v>30</v>
      </c>
      <c r="B32" s="33"/>
      <c r="C32" s="8">
        <v>1437.4</v>
      </c>
      <c r="D32" s="10">
        <v>673.7</v>
      </c>
      <c r="E32" s="10">
        <v>1195.45</v>
      </c>
      <c r="F32" s="10">
        <v>1532.1</v>
      </c>
      <c r="G32" s="10">
        <v>2393.9</v>
      </c>
      <c r="H32" s="10">
        <v>973.15</v>
      </c>
      <c r="I32" s="10">
        <v>2515.1999999999998</v>
      </c>
      <c r="J32" s="10">
        <v>125.95</v>
      </c>
      <c r="K32" s="10">
        <v>7020.8</v>
      </c>
      <c r="L32" s="10">
        <v>253.9</v>
      </c>
      <c r="M32" s="9">
        <v>7.2720000000000002</v>
      </c>
      <c r="P32" s="1">
        <f t="shared" si="3"/>
        <v>-8.1766430912540346E-3</v>
      </c>
      <c r="Q32" s="1">
        <f t="shared" si="4"/>
        <v>-9.1918523420839761E-3</v>
      </c>
      <c r="R32" s="1">
        <f t="shared" si="5"/>
        <v>-2.7944611277943856E-3</v>
      </c>
      <c r="S32" s="1">
        <f t="shared" si="6"/>
        <v>7.0991914809701928E-3</v>
      </c>
      <c r="T32" s="1">
        <f t="shared" si="7"/>
        <v>-6.6791901481941523E-4</v>
      </c>
      <c r="U32" s="1">
        <f t="shared" si="8"/>
        <v>-3.5836789023703476E-3</v>
      </c>
      <c r="V32" s="1">
        <f t="shared" si="9"/>
        <v>-1.8651533791024535E-3</v>
      </c>
      <c r="W32" s="1">
        <f t="shared" si="10"/>
        <v>-5.9194948697711127E-3</v>
      </c>
      <c r="X32" s="1">
        <f t="shared" si="11"/>
        <v>-7.4713903006226566E-3</v>
      </c>
      <c r="Y32" s="1">
        <f t="shared" si="12"/>
        <v>4.5499505440158485E-3</v>
      </c>
      <c r="Z32" s="1">
        <f t="shared" si="13"/>
        <v>2.6196056804081245E-3</v>
      </c>
      <c r="AC32" s="1">
        <v>4</v>
      </c>
      <c r="AD32" s="17">
        <v>-4.6737990936203877</v>
      </c>
      <c r="AE32" s="17">
        <v>7.735943971403505</v>
      </c>
      <c r="AF32" s="17">
        <v>10.789784632842819</v>
      </c>
      <c r="AG32" s="22">
        <v>95.697052982805573</v>
      </c>
      <c r="AH32" s="17">
        <v>-48.658338375414033</v>
      </c>
      <c r="AI32" s="17">
        <v>-28.492356514670021</v>
      </c>
      <c r="AJ32" s="17">
        <v>5.2622445456661051</v>
      </c>
      <c r="AK32" s="17">
        <v>2.2330925245379021</v>
      </c>
      <c r="AL32" s="17">
        <v>-5.4414701201449391</v>
      </c>
      <c r="AM32" s="17">
        <v>0.6955605913208881</v>
      </c>
    </row>
    <row r="33" spans="1:39" x14ac:dyDescent="0.25">
      <c r="A33" s="25" t="s">
        <v>31</v>
      </c>
      <c r="B33" s="33"/>
      <c r="C33" s="8">
        <v>1449.25</v>
      </c>
      <c r="D33" s="10">
        <v>679.95</v>
      </c>
      <c r="E33" s="10">
        <v>1198.8</v>
      </c>
      <c r="F33" s="10">
        <v>1521.3</v>
      </c>
      <c r="G33" s="10">
        <v>2395.5</v>
      </c>
      <c r="H33" s="10">
        <v>976.65</v>
      </c>
      <c r="I33" s="10">
        <v>2519.9</v>
      </c>
      <c r="J33" s="10">
        <v>126.7</v>
      </c>
      <c r="K33" s="10">
        <v>7073.65</v>
      </c>
      <c r="L33" s="10">
        <v>252.75</v>
      </c>
      <c r="M33" s="9">
        <v>7.2530000000000001</v>
      </c>
      <c r="P33" s="1">
        <f t="shared" si="3"/>
        <v>-5.8650020578954283E-3</v>
      </c>
      <c r="Q33" s="1">
        <f t="shared" si="4"/>
        <v>-1.8349970640046975E-3</v>
      </c>
      <c r="R33" s="1">
        <f t="shared" si="5"/>
        <v>-4.4016277717797148E-3</v>
      </c>
      <c r="S33" s="1">
        <f t="shared" si="6"/>
        <v>5.7849327294965461E-3</v>
      </c>
      <c r="T33" s="1">
        <f t="shared" si="7"/>
        <v>3.0566954191442019E-3</v>
      </c>
      <c r="U33" s="1">
        <f t="shared" si="8"/>
        <v>7.1152358855374864E-3</v>
      </c>
      <c r="V33" s="1">
        <f t="shared" si="9"/>
        <v>-7.9305285697291725E-4</v>
      </c>
      <c r="W33" s="1">
        <f t="shared" si="10"/>
        <v>4.7581284694687438E-3</v>
      </c>
      <c r="X33" s="1">
        <f t="shared" si="11"/>
        <v>-7.6735850512391684E-3</v>
      </c>
      <c r="Y33" s="1">
        <f t="shared" si="12"/>
        <v>-3.5481963335304775E-3</v>
      </c>
      <c r="Z33" s="1">
        <f t="shared" si="13"/>
        <v>8.2792879812339281E-4</v>
      </c>
      <c r="AC33" s="1">
        <v>5</v>
      </c>
      <c r="AD33" s="17">
        <v>-9.6702080336373371</v>
      </c>
      <c r="AE33" s="17">
        <v>3.7414757832772128</v>
      </c>
      <c r="AF33" s="17">
        <v>-23.46839536994009</v>
      </c>
      <c r="AG33" s="17">
        <v>-48.658338375414026</v>
      </c>
      <c r="AH33" s="22">
        <v>118.54120022812575</v>
      </c>
      <c r="AI33" s="17">
        <v>-0.77229557572611041</v>
      </c>
      <c r="AJ33" s="17">
        <v>-13.216070032200355</v>
      </c>
      <c r="AK33" s="17">
        <v>-10.296431279664375</v>
      </c>
      <c r="AL33" s="17">
        <v>-7.1960641518967474</v>
      </c>
      <c r="AM33" s="17">
        <v>-11.760189534900467</v>
      </c>
    </row>
    <row r="34" spans="1:39" x14ac:dyDescent="0.25">
      <c r="A34" s="25" t="s">
        <v>32</v>
      </c>
      <c r="B34" s="33"/>
      <c r="C34" s="8">
        <v>1457.8</v>
      </c>
      <c r="D34" s="10">
        <v>681.2</v>
      </c>
      <c r="E34" s="10">
        <v>1204.0999999999999</v>
      </c>
      <c r="F34" s="10">
        <v>1512.55</v>
      </c>
      <c r="G34" s="10">
        <v>2388.1999999999998</v>
      </c>
      <c r="H34" s="10">
        <v>969.75</v>
      </c>
      <c r="I34" s="10">
        <v>2521.9</v>
      </c>
      <c r="J34" s="10">
        <v>126.1</v>
      </c>
      <c r="K34" s="10">
        <v>7128.35</v>
      </c>
      <c r="L34" s="10">
        <v>253.65</v>
      </c>
      <c r="M34" s="9">
        <v>7.2469999999999999</v>
      </c>
      <c r="P34" s="1">
        <f t="shared" si="3"/>
        <v>1.3064628214037494E-2</v>
      </c>
      <c r="Q34" s="1">
        <f t="shared" si="4"/>
        <v>-7.3346046648085667E-4</v>
      </c>
      <c r="R34" s="1">
        <f t="shared" si="5"/>
        <v>2.2473780589310952E-3</v>
      </c>
      <c r="S34" s="1">
        <f t="shared" si="6"/>
        <v>-3.557429427846827E-3</v>
      </c>
      <c r="T34" s="1">
        <f t="shared" si="7"/>
        <v>3.9093698768337161E-3</v>
      </c>
      <c r="U34" s="1">
        <f t="shared" si="8"/>
        <v>-1.1330277591801233E-3</v>
      </c>
      <c r="V34" s="1">
        <f t="shared" si="9"/>
        <v>6.6460433090510295E-3</v>
      </c>
      <c r="W34" s="1">
        <f t="shared" si="10"/>
        <v>-1.1881188118812332E-3</v>
      </c>
      <c r="X34" s="1">
        <f t="shared" si="11"/>
        <v>3.5477217854051695E-3</v>
      </c>
      <c r="Y34" s="1">
        <f t="shared" si="12"/>
        <v>1.4600000000000023E-2</v>
      </c>
      <c r="Z34" s="1">
        <f t="shared" si="13"/>
        <v>-3.0265511074425975E-3</v>
      </c>
      <c r="AC34" s="1">
        <v>6</v>
      </c>
      <c r="AD34" s="17">
        <v>-2.6581975093904004</v>
      </c>
      <c r="AE34" s="17">
        <v>-7.4811172100906003</v>
      </c>
      <c r="AF34" s="17">
        <v>-19.055035420464964</v>
      </c>
      <c r="AG34" s="17">
        <v>-28.492356514670018</v>
      </c>
      <c r="AH34" s="17">
        <v>-0.77229557572610186</v>
      </c>
      <c r="AI34" s="22">
        <v>68.319294699440462</v>
      </c>
      <c r="AJ34" s="17">
        <v>-18.012583396836469</v>
      </c>
      <c r="AK34" s="17">
        <v>-2.602262431253981</v>
      </c>
      <c r="AL34" s="17">
        <v>1.6135033184062915</v>
      </c>
      <c r="AM34" s="17">
        <v>-0.41113735860891026</v>
      </c>
    </row>
    <row r="35" spans="1:39" x14ac:dyDescent="0.25">
      <c r="A35" s="25" t="s">
        <v>33</v>
      </c>
      <c r="B35" s="33"/>
      <c r="C35" s="8">
        <v>1439</v>
      </c>
      <c r="D35" s="10">
        <v>681.7</v>
      </c>
      <c r="E35" s="10">
        <v>1201.4000000000001</v>
      </c>
      <c r="F35" s="10">
        <v>1517.95</v>
      </c>
      <c r="G35" s="10">
        <v>2378.9</v>
      </c>
      <c r="H35" s="10">
        <v>970.85</v>
      </c>
      <c r="I35" s="10">
        <v>2505.25</v>
      </c>
      <c r="J35" s="10">
        <v>126.25</v>
      </c>
      <c r="K35" s="10">
        <v>7103.15</v>
      </c>
      <c r="L35" s="10">
        <v>250</v>
      </c>
      <c r="M35" s="9">
        <v>7.2690000000000001</v>
      </c>
      <c r="P35" s="1">
        <f t="shared" si="3"/>
        <v>1.6706111652513512E-3</v>
      </c>
      <c r="Q35" s="1">
        <f t="shared" si="4"/>
        <v>1.0974343763903443E-2</v>
      </c>
      <c r="R35" s="1">
        <f t="shared" si="5"/>
        <v>1.1279461279461356E-2</v>
      </c>
      <c r="S35" s="1">
        <f t="shared" si="6"/>
        <v>8.4706351315439812E-3</v>
      </c>
      <c r="T35" s="1">
        <f t="shared" si="7"/>
        <v>1.2577947091748859E-2</v>
      </c>
      <c r="U35" s="1">
        <f t="shared" si="8"/>
        <v>9.829415435822806E-3</v>
      </c>
      <c r="V35" s="1">
        <f t="shared" si="9"/>
        <v>-4.7876478684985465E-4</v>
      </c>
      <c r="W35" s="1">
        <f t="shared" si="10"/>
        <v>1.5279453156413396E-2</v>
      </c>
      <c r="X35" s="1">
        <f t="shared" si="11"/>
        <v>4.8878137113430196E-3</v>
      </c>
      <c r="Y35" s="1">
        <f t="shared" si="12"/>
        <v>-4.1824337781318915E-3</v>
      </c>
      <c r="Z35" s="1">
        <f t="shared" si="13"/>
        <v>2.3441809156095352E-3</v>
      </c>
      <c r="AC35" s="1">
        <v>7</v>
      </c>
      <c r="AD35" s="17">
        <v>0.67800158860449877</v>
      </c>
      <c r="AE35" s="17">
        <v>-4.4402115188877627</v>
      </c>
      <c r="AF35" s="17">
        <v>6.2782529555214142</v>
      </c>
      <c r="AG35" s="17">
        <v>5.2622445456661016</v>
      </c>
      <c r="AH35" s="17">
        <v>-13.216070032200356</v>
      </c>
      <c r="AI35" s="17">
        <v>-18.012583396836458</v>
      </c>
      <c r="AJ35" s="22">
        <v>83.310329178060513</v>
      </c>
      <c r="AK35" s="17">
        <v>-5.8557579158482822</v>
      </c>
      <c r="AL35" s="17">
        <v>-2.0395045754216139</v>
      </c>
      <c r="AM35" s="17">
        <v>6.0374224283535156</v>
      </c>
    </row>
    <row r="36" spans="1:39" x14ac:dyDescent="0.25">
      <c r="A36" s="25" t="s">
        <v>34</v>
      </c>
      <c r="B36" s="33"/>
      <c r="C36" s="8">
        <v>1436.6</v>
      </c>
      <c r="D36" s="10">
        <v>674.3</v>
      </c>
      <c r="E36" s="10">
        <v>1188</v>
      </c>
      <c r="F36" s="10">
        <v>1505.2</v>
      </c>
      <c r="G36" s="10">
        <v>2349.35</v>
      </c>
      <c r="H36" s="10">
        <v>961.4</v>
      </c>
      <c r="I36" s="10">
        <v>2506.4499999999998</v>
      </c>
      <c r="J36" s="10">
        <v>124.35</v>
      </c>
      <c r="K36" s="10">
        <v>7068.6</v>
      </c>
      <c r="L36" s="10">
        <v>251.05</v>
      </c>
      <c r="M36" s="9">
        <v>7.2519999999999998</v>
      </c>
      <c r="P36" s="1">
        <f t="shared" si="3"/>
        <v>-6.6084657924944906E-4</v>
      </c>
      <c r="Q36" s="1">
        <f t="shared" si="4"/>
        <v>-1.0637517423519918E-2</v>
      </c>
      <c r="R36" s="1">
        <f t="shared" si="5"/>
        <v>-5.524861878452963E-3</v>
      </c>
      <c r="S36" s="1">
        <f t="shared" si="6"/>
        <v>6.6440768055369366E-5</v>
      </c>
      <c r="T36" s="1">
        <f t="shared" si="7"/>
        <v>-2.6320816794380389E-3</v>
      </c>
      <c r="U36" s="1">
        <f t="shared" si="8"/>
        <v>1.4884408318378574E-2</v>
      </c>
      <c r="V36" s="1">
        <f t="shared" si="9"/>
        <v>-8.838184118949842E-3</v>
      </c>
      <c r="W36" s="1">
        <f t="shared" si="10"/>
        <v>-6.7891373801917615E-3</v>
      </c>
      <c r="X36" s="1">
        <f t="shared" si="11"/>
        <v>-2.1105110095554581E-2</v>
      </c>
      <c r="Y36" s="1">
        <f t="shared" si="12"/>
        <v>-2.1860095389506476E-3</v>
      </c>
      <c r="Z36" s="1">
        <f t="shared" si="13"/>
        <v>5.5463117027176982E-3</v>
      </c>
      <c r="AC36" s="1">
        <v>8</v>
      </c>
      <c r="AD36" s="17">
        <v>-8.3556637329612116</v>
      </c>
      <c r="AE36" s="17">
        <v>-13.335443297824959</v>
      </c>
      <c r="AF36" s="17">
        <v>0.92776051332513376</v>
      </c>
      <c r="AG36" s="17">
        <v>2.2330925245379025</v>
      </c>
      <c r="AH36" s="17">
        <v>-10.296431279664381</v>
      </c>
      <c r="AI36" s="17">
        <v>-2.6022624312539797</v>
      </c>
      <c r="AJ36" s="17">
        <v>-5.8557579158482822</v>
      </c>
      <c r="AK36" s="22">
        <v>49.34448693402426</v>
      </c>
      <c r="AL36" s="17">
        <v>1.3900641254409831</v>
      </c>
      <c r="AM36" s="17">
        <v>-12.553739096319022</v>
      </c>
    </row>
    <row r="37" spans="1:39" x14ac:dyDescent="0.25">
      <c r="A37" s="25" t="s">
        <v>35</v>
      </c>
      <c r="B37" s="33"/>
      <c r="C37" s="8">
        <v>1437.55</v>
      </c>
      <c r="D37" s="10">
        <v>681.55</v>
      </c>
      <c r="E37" s="10">
        <v>1194.5999999999999</v>
      </c>
      <c r="F37" s="10">
        <v>1505.1</v>
      </c>
      <c r="G37" s="10">
        <v>2355.5500000000002</v>
      </c>
      <c r="H37" s="10">
        <v>947.3</v>
      </c>
      <c r="I37" s="10">
        <v>2528.8000000000002</v>
      </c>
      <c r="J37" s="10">
        <v>125.2</v>
      </c>
      <c r="K37" s="10">
        <v>7221</v>
      </c>
      <c r="L37" s="10">
        <v>251.6</v>
      </c>
      <c r="M37" s="9">
        <v>7.2119999999999997</v>
      </c>
      <c r="P37" s="1">
        <f t="shared" si="3"/>
        <v>-5.0868572219531704E-3</v>
      </c>
      <c r="Q37" s="1">
        <f t="shared" si="4"/>
        <v>1.690182245737768E-3</v>
      </c>
      <c r="R37" s="1">
        <f t="shared" si="5"/>
        <v>4.2453028456138492E-3</v>
      </c>
      <c r="S37" s="1">
        <f t="shared" si="6"/>
        <v>-2.1546723240627175E-3</v>
      </c>
      <c r="T37" s="1">
        <f t="shared" si="7"/>
        <v>-2.181556318041105E-3</v>
      </c>
      <c r="U37" s="1">
        <f t="shared" si="8"/>
        <v>-2.3695434679585066E-3</v>
      </c>
      <c r="V37" s="1">
        <f t="shared" si="9"/>
        <v>1.5093127809890963E-2</v>
      </c>
      <c r="W37" s="1">
        <f t="shared" si="10"/>
        <v>4.0096230954290296E-3</v>
      </c>
      <c r="X37" s="1">
        <f t="shared" si="11"/>
        <v>-1.9212354583053173E-2</v>
      </c>
      <c r="Y37" s="1">
        <f t="shared" si="12"/>
        <v>-2.9720626114523481E-3</v>
      </c>
      <c r="Z37" s="1">
        <f t="shared" si="13"/>
        <v>-2.7654867256637805E-3</v>
      </c>
      <c r="AC37" s="1">
        <v>9</v>
      </c>
      <c r="AD37" s="17">
        <v>-5.725492107646275</v>
      </c>
      <c r="AE37" s="17">
        <v>-3.9206831695764555</v>
      </c>
      <c r="AF37" s="17">
        <v>1.533791780836296</v>
      </c>
      <c r="AG37" s="17">
        <v>-5.44147012014494</v>
      </c>
      <c r="AH37" s="17">
        <v>-7.1960641518967501</v>
      </c>
      <c r="AI37" s="17">
        <v>1.6135033184062921</v>
      </c>
      <c r="AJ37" s="17">
        <v>-2.0395045754216139</v>
      </c>
      <c r="AK37" s="17">
        <v>1.3900641254409829</v>
      </c>
      <c r="AL37" s="22">
        <v>27.368400938586412</v>
      </c>
      <c r="AM37" s="17">
        <v>-2.0529087158292647</v>
      </c>
    </row>
    <row r="38" spans="1:39" x14ac:dyDescent="0.25">
      <c r="A38" s="25" t="s">
        <v>36</v>
      </c>
      <c r="B38" s="33"/>
      <c r="C38" s="8">
        <v>1444.9</v>
      </c>
      <c r="D38" s="10">
        <v>680.4</v>
      </c>
      <c r="E38" s="10">
        <v>1189.55</v>
      </c>
      <c r="F38" s="10">
        <v>1508.35</v>
      </c>
      <c r="G38" s="10">
        <v>2360.6999999999998</v>
      </c>
      <c r="H38" s="10">
        <v>949.55</v>
      </c>
      <c r="I38" s="10">
        <v>2491.1999999999998</v>
      </c>
      <c r="J38" s="10">
        <v>124.7</v>
      </c>
      <c r="K38" s="10">
        <v>7362.45</v>
      </c>
      <c r="L38" s="10">
        <v>252.35</v>
      </c>
      <c r="M38" s="9">
        <v>7.2320000000000002</v>
      </c>
      <c r="P38" s="1">
        <f t="shared" si="3"/>
        <v>2.4388514711095422E-2</v>
      </c>
      <c r="Q38" s="1">
        <f t="shared" si="4"/>
        <v>1.3178467723922303E-2</v>
      </c>
      <c r="R38" s="1">
        <f t="shared" si="5"/>
        <v>7.3249216699126625E-3</v>
      </c>
      <c r="S38" s="1">
        <f t="shared" si="6"/>
        <v>2.6256314809889776E-3</v>
      </c>
      <c r="T38" s="1">
        <f t="shared" si="7"/>
        <v>1.8035604404931147E-3</v>
      </c>
      <c r="U38" s="1">
        <f t="shared" si="8"/>
        <v>-4.7368421052636364E-4</v>
      </c>
      <c r="V38" s="1">
        <f t="shared" si="9"/>
        <v>1.9305019305018206E-3</v>
      </c>
      <c r="W38" s="1">
        <f t="shared" si="10"/>
        <v>5.2398226521564346E-3</v>
      </c>
      <c r="X38" s="1">
        <f t="shared" si="11"/>
        <v>1.9122960009966314E-2</v>
      </c>
      <c r="Y38" s="1">
        <f t="shared" si="12"/>
        <v>2.0420541852001546E-2</v>
      </c>
      <c r="Z38" s="1">
        <f t="shared" si="13"/>
        <v>9.6885813148796707E-4</v>
      </c>
      <c r="AC38" s="1">
        <v>10</v>
      </c>
      <c r="AD38" s="17">
        <v>1.1337065656553507</v>
      </c>
      <c r="AE38" s="17">
        <v>1.2572154577234782</v>
      </c>
      <c r="AF38" s="17">
        <v>-3.05126948367228</v>
      </c>
      <c r="AG38" s="17">
        <v>0.69556059132088643</v>
      </c>
      <c r="AH38" s="17">
        <v>-11.760189534900464</v>
      </c>
      <c r="AI38" s="17">
        <v>-0.41113735860890877</v>
      </c>
      <c r="AJ38" s="17">
        <v>6.0374224283535147</v>
      </c>
      <c r="AK38" s="17">
        <v>-12.553739096319024</v>
      </c>
      <c r="AL38" s="17">
        <v>-2.0529087158292652</v>
      </c>
      <c r="AM38" s="22">
        <v>26.534103119890098</v>
      </c>
    </row>
    <row r="39" spans="1:39" x14ac:dyDescent="0.25">
      <c r="A39" s="25" t="s">
        <v>37</v>
      </c>
      <c r="B39" s="33"/>
      <c r="C39" s="8">
        <v>1410.5</v>
      </c>
      <c r="D39" s="10">
        <v>671.55</v>
      </c>
      <c r="E39" s="10">
        <v>1180.9000000000001</v>
      </c>
      <c r="F39" s="10">
        <v>1504.4</v>
      </c>
      <c r="G39" s="10">
        <v>2356.4499999999998</v>
      </c>
      <c r="H39" s="10">
        <v>950</v>
      </c>
      <c r="I39" s="10">
        <v>2486.4</v>
      </c>
      <c r="J39" s="10">
        <v>124.05</v>
      </c>
      <c r="K39" s="10">
        <v>7224.3</v>
      </c>
      <c r="L39" s="10">
        <v>247.3</v>
      </c>
      <c r="M39" s="9">
        <v>7.2249999999999996</v>
      </c>
      <c r="P39" s="1">
        <f t="shared" si="3"/>
        <v>2.6901095700921005E-2</v>
      </c>
      <c r="Q39" s="1">
        <f t="shared" si="4"/>
        <v>2.801377726750854E-2</v>
      </c>
      <c r="R39" s="1">
        <f t="shared" si="5"/>
        <v>2.6320258108338736E-3</v>
      </c>
      <c r="S39" s="1">
        <f t="shared" si="6"/>
        <v>1.0478237506716911E-2</v>
      </c>
      <c r="T39" s="1">
        <f t="shared" si="7"/>
        <v>1.808087790546959E-2</v>
      </c>
      <c r="U39" s="1">
        <f t="shared" si="8"/>
        <v>1.6042780748663103E-2</v>
      </c>
      <c r="V39" s="1">
        <f t="shared" si="9"/>
        <v>3.3290963016766538E-3</v>
      </c>
      <c r="W39" s="1">
        <f t="shared" si="10"/>
        <v>2.5206611570247912E-2</v>
      </c>
      <c r="X39" s="1">
        <f t="shared" si="11"/>
        <v>-1.8550846709279523E-2</v>
      </c>
      <c r="Y39" s="1">
        <f t="shared" si="12"/>
        <v>6.5120065120066045E-3</v>
      </c>
      <c r="Z39" s="1">
        <f t="shared" si="13"/>
        <v>-7.9637512014280806E-3</v>
      </c>
    </row>
    <row r="40" spans="1:39" x14ac:dyDescent="0.25">
      <c r="A40" s="25" t="s">
        <v>38</v>
      </c>
      <c r="B40" s="33"/>
      <c r="C40" s="8">
        <v>1373.55</v>
      </c>
      <c r="D40" s="10">
        <v>653.25</v>
      </c>
      <c r="E40" s="10">
        <v>1177.8</v>
      </c>
      <c r="F40" s="10">
        <v>1488.8</v>
      </c>
      <c r="G40" s="10">
        <v>2314.6</v>
      </c>
      <c r="H40" s="10">
        <v>935</v>
      </c>
      <c r="I40" s="10">
        <v>2478.15</v>
      </c>
      <c r="J40" s="10">
        <v>121</v>
      </c>
      <c r="K40" s="10">
        <v>7360.85</v>
      </c>
      <c r="L40" s="10">
        <v>245.7</v>
      </c>
      <c r="M40" s="9">
        <v>7.2830000000000004</v>
      </c>
      <c r="P40" s="1">
        <f t="shared" si="3"/>
        <v>-1.055323440426458E-2</v>
      </c>
      <c r="Q40" s="1">
        <f t="shared" si="4"/>
        <v>-4.5903144365382076E-4</v>
      </c>
      <c r="R40" s="1">
        <f t="shared" si="5"/>
        <v>-1.6977928692703351E-4</v>
      </c>
      <c r="S40" s="1">
        <f t="shared" si="6"/>
        <v>-6.8045363575717447E-3</v>
      </c>
      <c r="T40" s="1">
        <f t="shared" si="7"/>
        <v>-6.8864908930985694E-3</v>
      </c>
      <c r="U40" s="1">
        <f t="shared" si="8"/>
        <v>-3.1982942430703624E-3</v>
      </c>
      <c r="V40" s="1">
        <f t="shared" si="9"/>
        <v>-5.3781782424595489E-3</v>
      </c>
      <c r="W40" s="1">
        <f t="shared" si="10"/>
        <v>1.2412081092263607E-3</v>
      </c>
      <c r="X40" s="1">
        <f t="shared" si="11"/>
        <v>-1.2880687685231032E-2</v>
      </c>
      <c r="Y40" s="1">
        <f t="shared" si="12"/>
        <v>4.7025148231444576E-3</v>
      </c>
      <c r="Z40" s="1">
        <f t="shared" si="13"/>
        <v>-2.3287671232875974E-3</v>
      </c>
    </row>
    <row r="41" spans="1:39" x14ac:dyDescent="0.25">
      <c r="A41" s="26">
        <v>45271</v>
      </c>
      <c r="B41" s="33"/>
      <c r="C41" s="8">
        <v>1388.2</v>
      </c>
      <c r="D41" s="10">
        <v>653.54999999999995</v>
      </c>
      <c r="E41" s="10">
        <v>1178</v>
      </c>
      <c r="F41" s="10">
        <v>1499</v>
      </c>
      <c r="G41" s="10">
        <v>2330.65</v>
      </c>
      <c r="H41" s="10">
        <v>938</v>
      </c>
      <c r="I41" s="10">
        <v>2491.5500000000002</v>
      </c>
      <c r="J41" s="10">
        <v>120.85</v>
      </c>
      <c r="K41" s="10">
        <v>7456.9</v>
      </c>
      <c r="L41" s="10">
        <v>244.55</v>
      </c>
      <c r="M41" s="9">
        <v>7.3</v>
      </c>
      <c r="P41" s="1">
        <f t="shared" si="3"/>
        <v>1.4135953537641186E-2</v>
      </c>
      <c r="Q41" s="1">
        <f t="shared" si="4"/>
        <v>3.8399508486291378E-3</v>
      </c>
      <c r="R41" s="1">
        <f t="shared" si="5"/>
        <v>-1.1446983507863732E-3</v>
      </c>
      <c r="S41" s="1">
        <f t="shared" si="6"/>
        <v>5.0284948038887027E-3</v>
      </c>
      <c r="T41" s="1">
        <f t="shared" si="7"/>
        <v>6.8037496220139096E-3</v>
      </c>
      <c r="U41" s="1">
        <f t="shared" si="8"/>
        <v>2.6723677177979692E-3</v>
      </c>
      <c r="V41" s="1">
        <f t="shared" si="9"/>
        <v>2.0108182019263638E-3</v>
      </c>
      <c r="W41" s="1">
        <f t="shared" si="10"/>
        <v>6.6638900458142209E-3</v>
      </c>
      <c r="X41" s="1">
        <f t="shared" si="11"/>
        <v>1.6252955082741583E-3</v>
      </c>
      <c r="Y41" s="1">
        <f t="shared" si="12"/>
        <v>7.4150360453141559E-3</v>
      </c>
      <c r="Z41" s="1">
        <f t="shared" si="13"/>
        <v>4.2646856513962987E-3</v>
      </c>
    </row>
    <row r="42" spans="1:39" x14ac:dyDescent="0.25">
      <c r="A42" s="26">
        <v>45210</v>
      </c>
      <c r="B42" s="33"/>
      <c r="C42" s="8">
        <v>1368.85</v>
      </c>
      <c r="D42" s="10">
        <v>651.04999999999995</v>
      </c>
      <c r="E42" s="10">
        <v>1179.3499999999999</v>
      </c>
      <c r="F42" s="10">
        <v>1491.5</v>
      </c>
      <c r="G42" s="10">
        <v>2314.9</v>
      </c>
      <c r="H42" s="10">
        <v>935.5</v>
      </c>
      <c r="I42" s="10">
        <v>2486.5500000000002</v>
      </c>
      <c r="J42" s="10">
        <v>120.05</v>
      </c>
      <c r="K42" s="10">
        <v>7444.8</v>
      </c>
      <c r="L42" s="10">
        <v>242.75</v>
      </c>
      <c r="M42" s="9">
        <v>7.2690000000000001</v>
      </c>
      <c r="P42" s="1">
        <f t="shared" si="3"/>
        <v>-4.3279022403258987E-3</v>
      </c>
      <c r="Q42" s="1">
        <f t="shared" si="4"/>
        <v>2.6180026180025128E-3</v>
      </c>
      <c r="R42" s="1">
        <f t="shared" si="5"/>
        <v>2.6781159666722184E-3</v>
      </c>
      <c r="S42" s="1">
        <f t="shared" si="6"/>
        <v>3.9376703799683024E-3</v>
      </c>
      <c r="T42" s="1">
        <f t="shared" si="7"/>
        <v>1.8826686286814432E-3</v>
      </c>
      <c r="U42" s="1">
        <f t="shared" si="8"/>
        <v>3.3785595538156029E-3</v>
      </c>
      <c r="V42" s="1">
        <f t="shared" si="9"/>
        <v>3.9770662575202348E-3</v>
      </c>
      <c r="W42" s="1">
        <f t="shared" si="10"/>
        <v>3.3430839949853026E-3</v>
      </c>
      <c r="X42" s="1">
        <f t="shared" si="11"/>
        <v>7.865487971624726E-3</v>
      </c>
      <c r="Y42" s="1">
        <f t="shared" si="12"/>
        <v>2.0172305106114778E-2</v>
      </c>
      <c r="Z42" s="1">
        <f t="shared" si="13"/>
        <v>4.1288191577210483E-4</v>
      </c>
      <c r="AB42" s="19" t="s">
        <v>79</v>
      </c>
      <c r="AC42" s="1" t="s">
        <v>58</v>
      </c>
      <c r="AD42" s="17">
        <v>1</v>
      </c>
      <c r="AE42" s="17">
        <v>1</v>
      </c>
      <c r="AF42" s="17">
        <v>1</v>
      </c>
      <c r="AG42" s="17">
        <v>1</v>
      </c>
      <c r="AH42" s="17">
        <v>1</v>
      </c>
      <c r="AI42" s="17">
        <v>1</v>
      </c>
      <c r="AJ42" s="17">
        <v>1</v>
      </c>
      <c r="AK42" s="17">
        <v>1</v>
      </c>
      <c r="AL42" s="17">
        <v>1</v>
      </c>
      <c r="AM42" s="17">
        <v>1</v>
      </c>
    </row>
    <row r="43" spans="1:39" x14ac:dyDescent="0.25">
      <c r="A43" s="27">
        <v>45180</v>
      </c>
      <c r="B43" s="33"/>
      <c r="C43" s="8">
        <v>1374.8</v>
      </c>
      <c r="D43" s="10">
        <v>649.35</v>
      </c>
      <c r="E43" s="10">
        <v>1176.2</v>
      </c>
      <c r="F43" s="10">
        <v>1485.65</v>
      </c>
      <c r="G43" s="10">
        <v>2310.5500000000002</v>
      </c>
      <c r="H43" s="10">
        <v>932.35</v>
      </c>
      <c r="I43" s="10">
        <v>2476.6999999999998</v>
      </c>
      <c r="J43" s="10">
        <v>119.65</v>
      </c>
      <c r="K43" s="10">
        <v>7386.7</v>
      </c>
      <c r="L43" s="10">
        <v>237.95</v>
      </c>
      <c r="M43" s="9">
        <v>7.266</v>
      </c>
      <c r="P43" s="1">
        <f t="shared" si="3"/>
        <v>-1.1646297627606071E-2</v>
      </c>
      <c r="Q43" s="1">
        <f t="shared" si="4"/>
        <v>1.0582834020698885E-2</v>
      </c>
      <c r="R43" s="1">
        <f t="shared" si="5"/>
        <v>-4.249171411574743E-4</v>
      </c>
      <c r="S43" s="1">
        <f t="shared" si="6"/>
        <v>-3.9556166404075381E-3</v>
      </c>
      <c r="T43" s="1">
        <f t="shared" si="7"/>
        <v>-1.08523481313412E-2</v>
      </c>
      <c r="U43" s="1">
        <f t="shared" si="8"/>
        <v>-4.6970910061382197E-3</v>
      </c>
      <c r="V43" s="1">
        <f t="shared" si="9"/>
        <v>-1.6928969773949667E-2</v>
      </c>
      <c r="W43" s="1">
        <f t="shared" si="10"/>
        <v>5.0398992020160311E-3</v>
      </c>
      <c r="X43" s="1">
        <f t="shared" si="11"/>
        <v>-9.8191006642135668E-3</v>
      </c>
      <c r="Y43" s="1">
        <f t="shared" si="12"/>
        <v>5.280946345585129E-3</v>
      </c>
      <c r="Z43" s="1">
        <f t="shared" si="13"/>
        <v>-1.9230769230769553E-3</v>
      </c>
      <c r="AB43" s="19" t="s">
        <v>80</v>
      </c>
      <c r="AC43" s="1" t="s">
        <v>85</v>
      </c>
      <c r="AD43" s="21" cm="1">
        <f t="array" ref="AD43:AM43">AD6:AM6</f>
        <v>5.6349376377596128E-2</v>
      </c>
      <c r="AE43" s="21">
        <v>6.4200293406045911E-2</v>
      </c>
      <c r="AF43" s="21">
        <v>5.25556318659674E-2</v>
      </c>
      <c r="AG43" s="21">
        <v>5.3991451749854008E-2</v>
      </c>
      <c r="AH43" s="21">
        <v>5.7737226261621574E-2</v>
      </c>
      <c r="AI43" s="21">
        <v>2.7314110971449375E-2</v>
      </c>
      <c r="AJ43" s="21">
        <v>4.6946248926002694E-2</v>
      </c>
      <c r="AK43" s="21">
        <v>6.2314338600585606E-2</v>
      </c>
      <c r="AL43" s="21">
        <v>5.6897041124621475E-2</v>
      </c>
      <c r="AM43" s="21">
        <v>4.915925605033284E-2</v>
      </c>
    </row>
    <row r="44" spans="1:39" x14ac:dyDescent="0.25">
      <c r="A44" s="27">
        <v>45149</v>
      </c>
      <c r="B44" s="33"/>
      <c r="C44" s="8">
        <v>1391</v>
      </c>
      <c r="D44" s="10">
        <v>642.54999999999995</v>
      </c>
      <c r="E44" s="10">
        <v>1176.7</v>
      </c>
      <c r="F44" s="10">
        <v>1491.55</v>
      </c>
      <c r="G44" s="10">
        <v>2335.9</v>
      </c>
      <c r="H44" s="10">
        <v>936.75</v>
      </c>
      <c r="I44" s="10">
        <v>2519.35</v>
      </c>
      <c r="J44" s="10">
        <v>119.05</v>
      </c>
      <c r="K44" s="10">
        <v>7459.95</v>
      </c>
      <c r="L44" s="10">
        <v>236.7</v>
      </c>
      <c r="M44" s="9">
        <v>7.28</v>
      </c>
      <c r="P44" s="1">
        <f t="shared" si="3"/>
        <v>-9.4709107740510966E-3</v>
      </c>
      <c r="Q44" s="1">
        <f t="shared" si="4"/>
        <v>-3.7984496124031713E-3</v>
      </c>
      <c r="R44" s="1">
        <f t="shared" si="5"/>
        <v>4.9105427217216785E-3</v>
      </c>
      <c r="S44" s="1">
        <f t="shared" si="6"/>
        <v>2.8912422255841013E-3</v>
      </c>
      <c r="T44" s="1">
        <f t="shared" si="7"/>
        <v>5.2069885532317357E-3</v>
      </c>
      <c r="U44" s="1">
        <f t="shared" si="8"/>
        <v>-4.2682601504559275E-4</v>
      </c>
      <c r="V44" s="1">
        <f t="shared" si="9"/>
        <v>9.1730256964890518E-3</v>
      </c>
      <c r="W44" s="1">
        <f t="shared" si="10"/>
        <v>-5.0146259924781318E-3</v>
      </c>
      <c r="X44" s="1">
        <f t="shared" si="11"/>
        <v>-4.7561235925076767E-3</v>
      </c>
      <c r="Y44" s="1">
        <f t="shared" si="12"/>
        <v>-1.0244616349571471E-2</v>
      </c>
      <c r="Z44" s="1">
        <f t="shared" si="13"/>
        <v>-3.4223134839150536E-3</v>
      </c>
    </row>
    <row r="45" spans="1:39" ht="15.75" x14ac:dyDescent="0.25">
      <c r="A45" s="27">
        <v>45118</v>
      </c>
      <c r="B45" s="33"/>
      <c r="C45" s="8">
        <v>1404.3</v>
      </c>
      <c r="D45" s="10">
        <v>645</v>
      </c>
      <c r="E45" s="10">
        <v>1170.95</v>
      </c>
      <c r="F45" s="10">
        <v>1487.25</v>
      </c>
      <c r="G45" s="10">
        <v>2323.8000000000002</v>
      </c>
      <c r="H45" s="10">
        <v>937.15</v>
      </c>
      <c r="I45" s="10">
        <v>2496.4499999999998</v>
      </c>
      <c r="J45" s="10">
        <v>119.65</v>
      </c>
      <c r="K45" s="10">
        <v>7495.6</v>
      </c>
      <c r="L45" s="10">
        <v>239.15</v>
      </c>
      <c r="M45" s="9">
        <v>7.3049999999999997</v>
      </c>
      <c r="P45" s="1">
        <f t="shared" si="3"/>
        <v>7.1260600014252126E-4</v>
      </c>
      <c r="Q45" s="1">
        <f t="shared" si="4"/>
        <v>-1.6252612026932197E-3</v>
      </c>
      <c r="R45" s="1">
        <f t="shared" si="5"/>
        <v>1.8217391304347866E-2</v>
      </c>
      <c r="S45" s="1">
        <f t="shared" si="6"/>
        <v>-4.8511207761793244E-3</v>
      </c>
      <c r="T45" s="1">
        <f t="shared" si="7"/>
        <v>-6.49850363403156E-3</v>
      </c>
      <c r="U45" s="1">
        <f t="shared" si="8"/>
        <v>-2.1827086882453875E-3</v>
      </c>
      <c r="V45" s="1">
        <f t="shared" si="9"/>
        <v>-3.8039561143600258E-4</v>
      </c>
      <c r="W45" s="1">
        <f t="shared" si="10"/>
        <v>2.0938023450586263E-3</v>
      </c>
      <c r="X45" s="1">
        <f t="shared" si="11"/>
        <v>-8.7872997401498027E-3</v>
      </c>
      <c r="Y45" s="1">
        <f t="shared" si="12"/>
        <v>1.3991944032223919E-2</v>
      </c>
      <c r="Z45" s="1">
        <f t="shared" si="13"/>
        <v>-1.6400164001640638E-3</v>
      </c>
      <c r="AB45" s="19" t="s">
        <v>81</v>
      </c>
      <c r="AC45" s="1" t="s">
        <v>83</v>
      </c>
      <c r="AD45" s="17" cm="1">
        <f t="array" ref="AD45:AM45">MMULT(AD42:AM42,AD29:AM38)</f>
        <v>3.0010068389177094</v>
      </c>
      <c r="AE45" s="17">
        <v>-1.2378787878335036</v>
      </c>
      <c r="AF45" s="17">
        <v>38.264240804612562</v>
      </c>
      <c r="AG45" s="17">
        <v>35.147715144727414</v>
      </c>
      <c r="AH45" s="17">
        <v>-2.7553163419765685</v>
      </c>
      <c r="AI45" s="17">
        <v>-9.5521873991946862</v>
      </c>
      <c r="AJ45" s="17">
        <v>58.002123257011576</v>
      </c>
      <c r="AK45" s="17">
        <v>0.89610634345645224</v>
      </c>
      <c r="AL45" s="17">
        <v>5.529637322754688</v>
      </c>
      <c r="AM45" s="17">
        <v>5.8287639736133876</v>
      </c>
    </row>
    <row r="46" spans="1:39" x14ac:dyDescent="0.25">
      <c r="A46" s="27">
        <v>45088</v>
      </c>
      <c r="B46" s="33"/>
      <c r="C46" s="8">
        <v>1403.3</v>
      </c>
      <c r="D46" s="10">
        <v>646.04999999999995</v>
      </c>
      <c r="E46" s="10">
        <v>1150</v>
      </c>
      <c r="F46" s="10">
        <v>1494.5</v>
      </c>
      <c r="G46" s="10">
        <v>2339</v>
      </c>
      <c r="H46" s="10">
        <v>939.2</v>
      </c>
      <c r="I46" s="10">
        <v>2497.4</v>
      </c>
      <c r="J46" s="10">
        <v>119.4</v>
      </c>
      <c r="K46" s="10">
        <v>7562.05</v>
      </c>
      <c r="L46" s="10">
        <v>235.85</v>
      </c>
      <c r="M46" s="9">
        <v>7.3170000000000002</v>
      </c>
      <c r="P46" s="1">
        <f t="shared" si="3"/>
        <v>1.0258809978042547E-2</v>
      </c>
      <c r="Q46" s="1">
        <f t="shared" si="4"/>
        <v>-2.2393822393823098E-3</v>
      </c>
      <c r="R46" s="1">
        <f t="shared" si="5"/>
        <v>7.7994917185173008E-3</v>
      </c>
      <c r="S46" s="1">
        <f t="shared" si="6"/>
        <v>7.2451558550968827E-3</v>
      </c>
      <c r="T46" s="1">
        <f t="shared" si="7"/>
        <v>8.3200413846618894E-3</v>
      </c>
      <c r="U46" s="1">
        <f t="shared" si="8"/>
        <v>9.0786999731399896E-3</v>
      </c>
      <c r="V46" s="1">
        <f t="shared" si="9"/>
        <v>-4.7225266513898209E-3</v>
      </c>
      <c r="W46" s="1">
        <f t="shared" si="10"/>
        <v>1.7902813299232809E-2</v>
      </c>
      <c r="X46" s="1">
        <f t="shared" si="11"/>
        <v>2.031302705255349E-2</v>
      </c>
      <c r="Y46" s="1">
        <f t="shared" si="12"/>
        <v>6.4006827394922127E-3</v>
      </c>
      <c r="Z46" s="1">
        <f t="shared" si="13"/>
        <v>-6.8287353182189205E-4</v>
      </c>
      <c r="AB46" s="19" t="s">
        <v>82</v>
      </c>
      <c r="AC46" s="1" t="s">
        <v>84</v>
      </c>
      <c r="AD46" s="17" cm="1">
        <f t="array" ref="AD46:AM46">MMULT(_xlfn.ANCHORARRAY(AD43),_xlfn.ANCHORARRAY(AD29))</f>
        <v>0.13086596421153462</v>
      </c>
      <c r="AE46" s="17">
        <v>0.34217139056225532</v>
      </c>
      <c r="AF46" s="17">
        <v>2.2848783610696835</v>
      </c>
      <c r="AG46" s="17">
        <v>2.4903161143764754</v>
      </c>
      <c r="AH46" s="17">
        <v>0.40829136136015787</v>
      </c>
      <c r="AI46" s="17">
        <v>-2.2845693463113612</v>
      </c>
      <c r="AJ46" s="17">
        <v>2.8391221199632479</v>
      </c>
      <c r="AK46" s="17">
        <v>0.43870652618819972</v>
      </c>
      <c r="AL46" s="17">
        <v>0.28820563536773641</v>
      </c>
      <c r="AM46" s="17">
        <v>2.030833928279896E-2</v>
      </c>
    </row>
    <row r="47" spans="1:39" x14ac:dyDescent="0.25">
      <c r="A47" s="27">
        <v>44996</v>
      </c>
      <c r="B47" s="33"/>
      <c r="C47" s="8">
        <v>1389.05</v>
      </c>
      <c r="D47" s="10">
        <v>647.5</v>
      </c>
      <c r="E47" s="10">
        <v>1141.0999999999999</v>
      </c>
      <c r="F47" s="10">
        <v>1483.75</v>
      </c>
      <c r="G47" s="10">
        <v>2319.6999999999998</v>
      </c>
      <c r="H47" s="10">
        <v>930.75</v>
      </c>
      <c r="I47" s="10">
        <v>2509.25</v>
      </c>
      <c r="J47" s="10">
        <v>117.3</v>
      </c>
      <c r="K47" s="10">
        <v>7411.5</v>
      </c>
      <c r="L47" s="10">
        <v>234.35</v>
      </c>
      <c r="M47" s="9">
        <v>7.3220000000000001</v>
      </c>
      <c r="P47" s="1">
        <f t="shared" si="3"/>
        <v>1.3794110133926842E-2</v>
      </c>
      <c r="Q47" s="1">
        <f t="shared" si="4"/>
        <v>1.7361929452431382E-2</v>
      </c>
      <c r="R47" s="1">
        <f t="shared" si="5"/>
        <v>7.2825175442468113E-3</v>
      </c>
      <c r="S47" s="1">
        <f t="shared" si="6"/>
        <v>4.7401388183511087E-3</v>
      </c>
      <c r="T47" s="1">
        <f t="shared" si="7"/>
        <v>-2.1549866390828379E-4</v>
      </c>
      <c r="U47" s="1">
        <f t="shared" si="8"/>
        <v>7.4687449261243459E-3</v>
      </c>
      <c r="V47" s="1">
        <f t="shared" si="9"/>
        <v>9.0276660768858832E-3</v>
      </c>
      <c r="W47" s="1">
        <f t="shared" si="10"/>
        <v>-6.7739204064352007E-3</v>
      </c>
      <c r="X47" s="1">
        <f t="shared" si="11"/>
        <v>-5.0475896417017307E-3</v>
      </c>
      <c r="Y47" s="1">
        <f t="shared" si="12"/>
        <v>-3.8257173219978986E-3</v>
      </c>
      <c r="Z47" s="1">
        <f t="shared" si="13"/>
        <v>-4.8926338678988296E-3</v>
      </c>
    </row>
    <row r="48" spans="1:39" x14ac:dyDescent="0.25">
      <c r="A48" s="27">
        <v>44968</v>
      </c>
      <c r="B48" s="33"/>
      <c r="C48" s="8">
        <v>1370.15</v>
      </c>
      <c r="D48" s="10">
        <v>636.45000000000005</v>
      </c>
      <c r="E48" s="10">
        <v>1132.8499999999999</v>
      </c>
      <c r="F48" s="10">
        <v>1476.75</v>
      </c>
      <c r="G48" s="10">
        <v>2320.1999999999998</v>
      </c>
      <c r="H48" s="10">
        <v>923.85</v>
      </c>
      <c r="I48" s="10">
        <v>2486.8000000000002</v>
      </c>
      <c r="J48" s="10">
        <v>118.1</v>
      </c>
      <c r="K48" s="10">
        <v>7449.1</v>
      </c>
      <c r="L48" s="10">
        <v>235.25</v>
      </c>
      <c r="M48" s="9">
        <v>7.3579999999999997</v>
      </c>
      <c r="P48" s="1">
        <f t="shared" si="3"/>
        <v>1.1815530037292766E-2</v>
      </c>
      <c r="Q48" s="1">
        <f t="shared" si="4"/>
        <v>1.3939780149753066E-2</v>
      </c>
      <c r="R48" s="1">
        <f t="shared" si="5"/>
        <v>1.4916681598279755E-2</v>
      </c>
      <c r="S48" s="1">
        <f t="shared" si="6"/>
        <v>1.525940996948118E-3</v>
      </c>
      <c r="T48" s="1">
        <f t="shared" si="7"/>
        <v>9.9242622094540458E-3</v>
      </c>
      <c r="U48" s="1">
        <f t="shared" si="8"/>
        <v>1.1385406973561746E-2</v>
      </c>
      <c r="V48" s="1">
        <f t="shared" si="9"/>
        <v>5.8853271311559031E-3</v>
      </c>
      <c r="W48" s="1">
        <f t="shared" si="10"/>
        <v>1.2864493996569469E-2</v>
      </c>
      <c r="X48" s="1">
        <f t="shared" si="11"/>
        <v>-3.0514327011870171E-3</v>
      </c>
      <c r="Y48" s="1">
        <f t="shared" si="12"/>
        <v>1.1392949269131581E-2</v>
      </c>
      <c r="Z48" s="1">
        <f t="shared" si="13"/>
        <v>9.5225139436806868E-4</v>
      </c>
      <c r="AJ48" s="36"/>
      <c r="AK48" s="36"/>
    </row>
    <row r="49" spans="1:40" x14ac:dyDescent="0.25">
      <c r="A49" s="27">
        <v>44937</v>
      </c>
      <c r="B49" s="33"/>
      <c r="C49" s="8">
        <v>1354.15</v>
      </c>
      <c r="D49" s="10">
        <v>627.70000000000005</v>
      </c>
      <c r="E49" s="10">
        <v>1116.2</v>
      </c>
      <c r="F49" s="10">
        <v>1474.5</v>
      </c>
      <c r="G49" s="10">
        <v>2297.4</v>
      </c>
      <c r="H49" s="10">
        <v>913.45</v>
      </c>
      <c r="I49" s="10">
        <v>2472.25</v>
      </c>
      <c r="J49" s="10">
        <v>116.6</v>
      </c>
      <c r="K49" s="10">
        <v>7471.9</v>
      </c>
      <c r="L49" s="10">
        <v>232.6</v>
      </c>
      <c r="M49" s="9">
        <v>7.351</v>
      </c>
      <c r="P49" s="1">
        <f t="shared" si="3"/>
        <v>-1.0413621748026892E-2</v>
      </c>
      <c r="Q49" s="1">
        <f t="shared" si="4"/>
        <v>-1.5111747395210877E-3</v>
      </c>
      <c r="R49" s="1">
        <f t="shared" si="5"/>
        <v>2.5353665258129834E-2</v>
      </c>
      <c r="S49" s="1">
        <f t="shared" si="6"/>
        <v>-1.3545546901456147E-3</v>
      </c>
      <c r="T49" s="1">
        <f t="shared" si="7"/>
        <v>4.1522793828401589E-3</v>
      </c>
      <c r="U49" s="1">
        <f t="shared" si="8"/>
        <v>-1.0389326334207477E-3</v>
      </c>
      <c r="V49" s="1">
        <f t="shared" si="9"/>
        <v>-4.7302737520128826E-3</v>
      </c>
      <c r="W49" s="1">
        <f t="shared" si="10"/>
        <v>-1.8105263157894784E-2</v>
      </c>
      <c r="X49" s="1">
        <f t="shared" si="11"/>
        <v>-2.7693806597131857E-3</v>
      </c>
      <c r="Y49" s="1">
        <f t="shared" si="12"/>
        <v>-1.3570822731128146E-2</v>
      </c>
      <c r="Z49" s="1">
        <f t="shared" si="13"/>
        <v>-2.4426652191613238E-3</v>
      </c>
      <c r="AC49" s="19" t="s">
        <v>59</v>
      </c>
      <c r="AD49" s="1" t="s">
        <v>60</v>
      </c>
      <c r="AE49" s="1">
        <f>SUMPRODUCT(AD42:AM42,_xlfn.ANCHORARRAY(AD45))</f>
        <v>133.12421115608902</v>
      </c>
      <c r="AH49" s="19" t="s">
        <v>87</v>
      </c>
      <c r="AI49" s="13">
        <f>(AE51-AE50*AD10)/(AE50-AE49*AD10)</f>
        <v>9.0161893945025565E-2</v>
      </c>
      <c r="AJ49" s="36"/>
      <c r="AK49" s="36"/>
    </row>
    <row r="50" spans="1:40" x14ac:dyDescent="0.25">
      <c r="A50" s="25" t="s">
        <v>39</v>
      </c>
      <c r="B50" s="33"/>
      <c r="C50" s="8">
        <v>1368.4</v>
      </c>
      <c r="D50" s="10">
        <v>628.65</v>
      </c>
      <c r="E50" s="10">
        <v>1088.5999999999999</v>
      </c>
      <c r="F50" s="10">
        <v>1476.5</v>
      </c>
      <c r="G50" s="10">
        <v>2287.9</v>
      </c>
      <c r="H50" s="10">
        <v>914.4</v>
      </c>
      <c r="I50" s="10">
        <v>2484</v>
      </c>
      <c r="J50" s="10">
        <v>118.75</v>
      </c>
      <c r="K50" s="10">
        <v>7492.65</v>
      </c>
      <c r="L50" s="10">
        <v>235.8</v>
      </c>
      <c r="M50" s="9">
        <v>7.3689999999999998</v>
      </c>
      <c r="P50" s="1">
        <f t="shared" si="3"/>
        <v>-6.2815438800333055E-3</v>
      </c>
      <c r="Q50" s="1">
        <f t="shared" si="4"/>
        <v>2.3866348448683733E-4</v>
      </c>
      <c r="R50" s="1">
        <f t="shared" si="5"/>
        <v>-2.3852223816355933E-2</v>
      </c>
      <c r="S50" s="1">
        <f t="shared" si="6"/>
        <v>-5.7908558346238702E-3</v>
      </c>
      <c r="T50" s="1">
        <f t="shared" si="7"/>
        <v>-1.0637837837837798E-2</v>
      </c>
      <c r="U50" s="1">
        <f t="shared" si="8"/>
        <v>-1.2793522267206502E-2</v>
      </c>
      <c r="V50" s="1">
        <f t="shared" si="9"/>
        <v>2.0573641534551248E-3</v>
      </c>
      <c r="W50" s="1">
        <f t="shared" si="10"/>
        <v>-3.3571128829207359E-3</v>
      </c>
      <c r="X50" s="1">
        <f t="shared" si="11"/>
        <v>-1.3861029847862597E-3</v>
      </c>
      <c r="Y50" s="1">
        <f t="shared" si="12"/>
        <v>5.1150895140665686E-3</v>
      </c>
      <c r="Z50" s="1">
        <f t="shared" si="13"/>
        <v>2.4486464426608343E-3</v>
      </c>
      <c r="AC50" s="19" t="s">
        <v>61</v>
      </c>
      <c r="AD50" s="1" t="s">
        <v>62</v>
      </c>
      <c r="AE50" s="1">
        <f>SUMPRODUCT(AD42:AM42,_xlfn.ANCHORARRAY(AD46))</f>
        <v>6.9582964660707285</v>
      </c>
      <c r="AH50" s="19" t="s">
        <v>75</v>
      </c>
      <c r="AI50" s="13">
        <f>SQRT((AE49-AI49^2-2*AE50*AI49+AE51)/AE52)</f>
        <v>4.0911558901815823</v>
      </c>
      <c r="AJ50" s="36"/>
      <c r="AK50" s="36"/>
      <c r="AM50" s="1" t="s">
        <v>101</v>
      </c>
    </row>
    <row r="51" spans="1:40" x14ac:dyDescent="0.25">
      <c r="A51" s="25" t="s">
        <v>40</v>
      </c>
      <c r="B51" s="33"/>
      <c r="C51" s="8">
        <v>1377.05</v>
      </c>
      <c r="D51" s="10">
        <v>628.5</v>
      </c>
      <c r="E51" s="10">
        <v>1115.2</v>
      </c>
      <c r="F51" s="10">
        <v>1485.1</v>
      </c>
      <c r="G51" s="10">
        <v>2312.5</v>
      </c>
      <c r="H51" s="10">
        <v>926.25</v>
      </c>
      <c r="I51" s="10">
        <v>2478.9</v>
      </c>
      <c r="J51" s="10">
        <v>119.15</v>
      </c>
      <c r="K51" s="10">
        <v>7503.05</v>
      </c>
      <c r="L51" s="10">
        <v>234.6</v>
      </c>
      <c r="M51" s="9">
        <v>7.351</v>
      </c>
      <c r="P51" s="1">
        <f t="shared" si="3"/>
        <v>-2.3906980113738941E-3</v>
      </c>
      <c r="Q51" s="1">
        <f t="shared" si="4"/>
        <v>-1.9577256064269487E-2</v>
      </c>
      <c r="R51" s="1">
        <f t="shared" si="5"/>
        <v>3.5094034014218401E-3</v>
      </c>
      <c r="S51" s="1">
        <f t="shared" si="6"/>
        <v>1.0856617772181068E-2</v>
      </c>
      <c r="T51" s="1">
        <f t="shared" si="7"/>
        <v>2.061082178479999E-2</v>
      </c>
      <c r="U51" s="1">
        <f t="shared" si="8"/>
        <v>1.2737808878198094E-2</v>
      </c>
      <c r="V51" s="1">
        <f t="shared" si="9"/>
        <v>-1.2691122257811448E-3</v>
      </c>
      <c r="W51" s="1">
        <f t="shared" si="10"/>
        <v>-6.2552126772310252E-3</v>
      </c>
      <c r="X51" s="1">
        <f t="shared" si="11"/>
        <v>-5.5280264279620051E-4</v>
      </c>
      <c r="Y51" s="1">
        <f t="shared" si="12"/>
        <v>-8.4530853761623E-3</v>
      </c>
      <c r="Z51" s="1">
        <f t="shared" si="13"/>
        <v>-2.0363833831115504E-3</v>
      </c>
      <c r="AC51" s="19" t="s">
        <v>63</v>
      </c>
      <c r="AD51" s="1" t="s">
        <v>66</v>
      </c>
      <c r="AE51" s="1">
        <f>SUMPRODUCT(_xlfn.ANCHORARRAY(AD43),_xlfn.ANCHORARRAY(AD46))</f>
        <v>0.42307358907307496</v>
      </c>
      <c r="AH51" s="19" t="s">
        <v>76</v>
      </c>
      <c r="AI51" s="1">
        <f>(AI49-AD10)/AI50</f>
        <v>1.2138841754773946E-2</v>
      </c>
      <c r="AJ51" s="36"/>
      <c r="AK51" s="36"/>
      <c r="AM51" s="1" t="s">
        <v>102</v>
      </c>
    </row>
    <row r="52" spans="1:40" x14ac:dyDescent="0.25">
      <c r="A52" s="25" t="s">
        <v>41</v>
      </c>
      <c r="B52" s="33"/>
      <c r="C52" s="8">
        <v>1380.35</v>
      </c>
      <c r="D52" s="10">
        <v>641.04999999999995</v>
      </c>
      <c r="E52" s="10">
        <v>1111.3</v>
      </c>
      <c r="F52" s="10">
        <v>1469.15</v>
      </c>
      <c r="G52" s="10">
        <v>2265.8000000000002</v>
      </c>
      <c r="H52" s="10">
        <v>914.6</v>
      </c>
      <c r="I52" s="10">
        <v>2482.0500000000002</v>
      </c>
      <c r="J52" s="10">
        <v>119.9</v>
      </c>
      <c r="K52" s="10">
        <v>7507.2</v>
      </c>
      <c r="L52" s="10">
        <v>236.6</v>
      </c>
      <c r="M52" s="9">
        <v>7.3659999999999997</v>
      </c>
      <c r="P52" s="1">
        <f t="shared" si="3"/>
        <v>1.5373864430468103E-2</v>
      </c>
      <c r="Q52" s="1">
        <f t="shared" si="4"/>
        <v>2.3142606336286013E-2</v>
      </c>
      <c r="R52" s="1">
        <f t="shared" si="5"/>
        <v>6.885929147413164E-3</v>
      </c>
      <c r="S52" s="1">
        <f t="shared" si="6"/>
        <v>3.9292059587262536E-3</v>
      </c>
      <c r="T52" s="1">
        <f t="shared" si="7"/>
        <v>1.7651021783067676E-2</v>
      </c>
      <c r="U52" s="1">
        <f t="shared" si="8"/>
        <v>1.0049696300386551E-2</v>
      </c>
      <c r="V52" s="1">
        <f t="shared" si="9"/>
        <v>2.2815377160394488E-3</v>
      </c>
      <c r="W52" s="1">
        <f t="shared" si="10"/>
        <v>0</v>
      </c>
      <c r="X52" s="1">
        <f t="shared" si="11"/>
        <v>1.1506642593440895E-2</v>
      </c>
      <c r="Y52" s="1">
        <f t="shared" si="12"/>
        <v>2.1368443772933256E-2</v>
      </c>
      <c r="Z52" s="1">
        <f t="shared" si="13"/>
        <v>3.1322347814244432E-3</v>
      </c>
      <c r="AC52" s="19" t="s">
        <v>64</v>
      </c>
      <c r="AD52" s="1" t="s">
        <v>65</v>
      </c>
      <c r="AE52" s="1">
        <f>AE49*AE51-AE50^2</f>
        <v>7.9034480965960796</v>
      </c>
      <c r="AH52" s="19" t="s">
        <v>77</v>
      </c>
      <c r="AI52" s="1">
        <f>(AE51-AE50*AI49)/AE52</f>
        <v>-2.5849426281021527E-2</v>
      </c>
      <c r="AJ52" s="36"/>
      <c r="AK52" s="36"/>
    </row>
    <row r="53" spans="1:40" x14ac:dyDescent="0.25">
      <c r="A53" s="25" t="s">
        <v>42</v>
      </c>
      <c r="B53" s="33"/>
      <c r="C53" s="8">
        <v>1359.45</v>
      </c>
      <c r="D53" s="10">
        <v>626.54999999999995</v>
      </c>
      <c r="E53" s="10">
        <v>1103.7</v>
      </c>
      <c r="F53" s="10">
        <v>1463.4</v>
      </c>
      <c r="G53" s="10">
        <v>2226.5</v>
      </c>
      <c r="H53" s="10">
        <v>905.5</v>
      </c>
      <c r="I53" s="10">
        <v>2476.4</v>
      </c>
      <c r="J53" s="10">
        <v>119.9</v>
      </c>
      <c r="K53" s="10">
        <v>7421.8</v>
      </c>
      <c r="L53" s="10">
        <v>231.65</v>
      </c>
      <c r="M53" s="9">
        <v>7.343</v>
      </c>
      <c r="P53" s="1">
        <f t="shared" si="3"/>
        <v>-7.7369439071566072E-3</v>
      </c>
      <c r="Q53" s="1">
        <f t="shared" si="4"/>
        <v>-1.7715763894332631E-2</v>
      </c>
      <c r="R53" s="1">
        <f t="shared" si="5"/>
        <v>-1.4817459609033214E-2</v>
      </c>
      <c r="S53" s="1">
        <f t="shared" si="6"/>
        <v>-2.211827597728026E-2</v>
      </c>
      <c r="T53" s="1">
        <f t="shared" si="7"/>
        <v>-1.3928563520007006E-2</v>
      </c>
      <c r="U53" s="1">
        <f t="shared" si="8"/>
        <v>-1.8534576197702171E-2</v>
      </c>
      <c r="V53" s="1">
        <f t="shared" si="9"/>
        <v>-3.6329875267431916E-4</v>
      </c>
      <c r="W53" s="1">
        <f t="shared" si="10"/>
        <v>-1.19489081170168E-2</v>
      </c>
      <c r="X53" s="1">
        <f t="shared" si="11"/>
        <v>-3.5434631455139698E-2</v>
      </c>
      <c r="Y53" s="1">
        <f t="shared" si="12"/>
        <v>-1.723766429648807E-3</v>
      </c>
      <c r="Z53" s="1">
        <f t="shared" si="13"/>
        <v>-5.2831211053914525E-3</v>
      </c>
      <c r="AH53" s="19" t="s">
        <v>78</v>
      </c>
      <c r="AI53" s="1">
        <f>(AE49*AI49-AE50)/AE52</f>
        <v>0.63825743903756849</v>
      </c>
      <c r="AJ53" s="36"/>
      <c r="AK53" s="36"/>
    </row>
    <row r="54" spans="1:40" x14ac:dyDescent="0.25">
      <c r="A54" s="25" t="s">
        <v>43</v>
      </c>
      <c r="B54" s="33"/>
      <c r="C54" s="8">
        <v>1370.05</v>
      </c>
      <c r="D54" s="10">
        <v>637.85</v>
      </c>
      <c r="E54" s="10">
        <v>1120.3</v>
      </c>
      <c r="F54" s="10">
        <v>1496.5</v>
      </c>
      <c r="G54" s="10">
        <v>2257.9499999999998</v>
      </c>
      <c r="H54" s="10">
        <v>922.6</v>
      </c>
      <c r="I54" s="10">
        <v>2477.3000000000002</v>
      </c>
      <c r="J54" s="10">
        <v>121.35</v>
      </c>
      <c r="K54" s="10">
        <v>7694.45</v>
      </c>
      <c r="L54" s="10">
        <v>232.05</v>
      </c>
      <c r="M54" s="9">
        <v>7.3819999999999997</v>
      </c>
      <c r="P54" s="1">
        <f t="shared" si="3"/>
        <v>-2.7402122599652246E-2</v>
      </c>
      <c r="Q54" s="1">
        <f t="shared" si="4"/>
        <v>-1.4675214335367266E-2</v>
      </c>
      <c r="R54" s="1">
        <f t="shared" si="5"/>
        <v>-1.9154528041338953E-3</v>
      </c>
      <c r="S54" s="1">
        <f t="shared" si="6"/>
        <v>-6.341090933235918E-3</v>
      </c>
      <c r="T54" s="1">
        <f t="shared" si="7"/>
        <v>-2.3197242841993641E-3</v>
      </c>
      <c r="U54" s="1">
        <f t="shared" si="8"/>
        <v>-1.7779197274566096E-2</v>
      </c>
      <c r="V54" s="1">
        <f t="shared" si="9"/>
        <v>-2.4964767465270057E-3</v>
      </c>
      <c r="W54" s="1">
        <f t="shared" si="10"/>
        <v>1.1249999999999953E-2</v>
      </c>
      <c r="X54" s="1">
        <f t="shared" si="11"/>
        <v>-1.3392914385362015E-2</v>
      </c>
      <c r="Y54" s="1">
        <f t="shared" si="12"/>
        <v>-1.9023462270133164E-2</v>
      </c>
      <c r="Z54" s="1">
        <f t="shared" si="13"/>
        <v>2.3082145281737216E-3</v>
      </c>
    </row>
    <row r="55" spans="1:40" x14ac:dyDescent="0.25">
      <c r="A55" s="25" t="s">
        <v>44</v>
      </c>
      <c r="B55" s="33"/>
      <c r="C55" s="8">
        <v>1408.65</v>
      </c>
      <c r="D55" s="10">
        <v>647.35</v>
      </c>
      <c r="E55" s="10">
        <v>1122.45</v>
      </c>
      <c r="F55" s="10">
        <v>1506.05</v>
      </c>
      <c r="G55" s="10">
        <v>2263.1999999999998</v>
      </c>
      <c r="H55" s="10">
        <v>939.3</v>
      </c>
      <c r="I55" s="10">
        <v>2483.5</v>
      </c>
      <c r="J55" s="10">
        <v>120</v>
      </c>
      <c r="K55" s="10">
        <v>7798.9</v>
      </c>
      <c r="L55" s="10">
        <v>236.55</v>
      </c>
      <c r="M55" s="9">
        <v>7.3650000000000002</v>
      </c>
      <c r="P55" s="1">
        <f t="shared" si="3"/>
        <v>-1.3032054650551697E-2</v>
      </c>
      <c r="Q55" s="1">
        <f t="shared" si="4"/>
        <v>-2.3899276236429467E-2</v>
      </c>
      <c r="R55" s="1">
        <f t="shared" si="5"/>
        <v>-1.7291192435650499E-2</v>
      </c>
      <c r="S55" s="1">
        <f t="shared" si="6"/>
        <v>-1.0999474651956921E-2</v>
      </c>
      <c r="T55" s="1">
        <f t="shared" si="7"/>
        <v>-1.5614805793571438E-2</v>
      </c>
      <c r="U55" s="1">
        <f t="shared" si="8"/>
        <v>-6.242065171392394E-3</v>
      </c>
      <c r="V55" s="1">
        <f t="shared" si="9"/>
        <v>-4.6690579724666219E-3</v>
      </c>
      <c r="W55" s="1">
        <f t="shared" si="10"/>
        <v>-2.5182778229082003E-2</v>
      </c>
      <c r="X55" s="1">
        <f t="shared" si="11"/>
        <v>3.8227874169798459E-3</v>
      </c>
      <c r="Y55" s="1">
        <f t="shared" si="12"/>
        <v>-1.8464730290456383E-2</v>
      </c>
      <c r="Z55" s="1">
        <f t="shared" si="13"/>
        <v>-5.4281449314690729E-4</v>
      </c>
      <c r="AD55" s="11" t="s">
        <v>2</v>
      </c>
      <c r="AE55" s="11" t="s">
        <v>3</v>
      </c>
      <c r="AF55" s="11" t="s">
        <v>4</v>
      </c>
      <c r="AG55" s="11" t="s">
        <v>5</v>
      </c>
      <c r="AH55" s="11" t="s">
        <v>6</v>
      </c>
      <c r="AI55" s="11" t="s">
        <v>7</v>
      </c>
      <c r="AJ55" s="11" t="s">
        <v>8</v>
      </c>
      <c r="AK55" s="11" t="s">
        <v>9</v>
      </c>
      <c r="AL55" s="11" t="s">
        <v>10</v>
      </c>
      <c r="AM55" s="11" t="s">
        <v>11</v>
      </c>
    </row>
    <row r="56" spans="1:40" x14ac:dyDescent="0.25">
      <c r="A56" s="25" t="s">
        <v>45</v>
      </c>
      <c r="B56" s="33"/>
      <c r="C56" s="8">
        <v>1427.25</v>
      </c>
      <c r="D56" s="10">
        <v>663.2</v>
      </c>
      <c r="E56" s="10">
        <v>1142.2</v>
      </c>
      <c r="F56" s="10">
        <v>1522.8</v>
      </c>
      <c r="G56" s="10">
        <v>2299.1</v>
      </c>
      <c r="H56" s="10">
        <v>945.2</v>
      </c>
      <c r="I56" s="10">
        <v>2495.15</v>
      </c>
      <c r="J56" s="10">
        <v>123.1</v>
      </c>
      <c r="K56" s="10">
        <v>7769.2</v>
      </c>
      <c r="L56" s="10">
        <v>241</v>
      </c>
      <c r="M56" s="9">
        <v>7.3689999999999998</v>
      </c>
      <c r="P56" s="1">
        <f t="shared" si="3"/>
        <v>-4.4641300177868312E-3</v>
      </c>
      <c r="Q56" s="1">
        <f t="shared" si="4"/>
        <v>-8.3732057416266593E-3</v>
      </c>
      <c r="R56" s="1">
        <f t="shared" si="5"/>
        <v>6.1322820849763068E-4</v>
      </c>
      <c r="S56" s="1">
        <f t="shared" si="6"/>
        <v>5.1816891646588393E-3</v>
      </c>
      <c r="T56" s="1">
        <f t="shared" si="7"/>
        <v>-3.0570431238211657E-3</v>
      </c>
      <c r="U56" s="1">
        <f t="shared" si="8"/>
        <v>2.3861286388461743E-3</v>
      </c>
      <c r="V56" s="1">
        <f t="shared" si="9"/>
        <v>-2.0780189160550928E-2</v>
      </c>
      <c r="W56" s="1">
        <f t="shared" si="10"/>
        <v>-2.3015873015873062E-2</v>
      </c>
      <c r="X56" s="1">
        <f t="shared" si="11"/>
        <v>-9.2264922113613201E-3</v>
      </c>
      <c r="Y56" s="1">
        <f t="shared" si="12"/>
        <v>6.2630480167014616E-3</v>
      </c>
      <c r="Z56" s="1">
        <f t="shared" si="13"/>
        <v>2.1759825921392651E-3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8" t="s">
        <v>71</v>
      </c>
    </row>
    <row r="57" spans="1:40" x14ac:dyDescent="0.25">
      <c r="A57" s="25" t="s">
        <v>46</v>
      </c>
      <c r="B57" s="33"/>
      <c r="C57" s="8">
        <v>1433.65</v>
      </c>
      <c r="D57" s="10">
        <v>668.8</v>
      </c>
      <c r="E57" s="10">
        <v>1141.5</v>
      </c>
      <c r="F57" s="10">
        <v>1514.95</v>
      </c>
      <c r="G57" s="10">
        <v>2306.15</v>
      </c>
      <c r="H57" s="10">
        <v>942.95</v>
      </c>
      <c r="I57" s="10">
        <v>2548.1</v>
      </c>
      <c r="J57" s="10">
        <v>126</v>
      </c>
      <c r="K57" s="10">
        <v>7841.55</v>
      </c>
      <c r="L57" s="10">
        <v>239.5</v>
      </c>
      <c r="M57" s="9">
        <v>7.3529999999999998</v>
      </c>
      <c r="P57" s="1">
        <f t="shared" si="3"/>
        <v>-4.7898372149525279E-3</v>
      </c>
      <c r="Q57" s="1">
        <f t="shared" si="4"/>
        <v>4.4876589379200379E-4</v>
      </c>
      <c r="R57" s="1">
        <f t="shared" si="5"/>
        <v>-1.0317322698110015E-2</v>
      </c>
      <c r="S57" s="1">
        <f t="shared" si="6"/>
        <v>-3.1584142128639279E-3</v>
      </c>
      <c r="T57" s="1">
        <f t="shared" si="7"/>
        <v>-7.6807228915662263E-3</v>
      </c>
      <c r="U57" s="1">
        <f t="shared" si="8"/>
        <v>-1.038988298263103E-2</v>
      </c>
      <c r="V57" s="1">
        <f t="shared" si="9"/>
        <v>-5.8863926223914822E-5</v>
      </c>
      <c r="W57" s="1">
        <f t="shared" si="10"/>
        <v>-8.6546026750589644E-3</v>
      </c>
      <c r="X57" s="1">
        <f t="shared" si="11"/>
        <v>-3.178013233247103E-3</v>
      </c>
      <c r="Y57" s="1">
        <f t="shared" si="12"/>
        <v>-1.0330578512396695E-2</v>
      </c>
      <c r="Z57" s="1">
        <f t="shared" si="13"/>
        <v>3.411572052401674E-3</v>
      </c>
      <c r="AC57" s="1" t="s">
        <v>72</v>
      </c>
      <c r="AD57" s="17" cm="1">
        <f t="array" ref="AD57:AM57">AI52*_xlfn.ANCHORARRAY(AD45)+AI53*_xlfn.ANCHORARRAY(AD46)</f>
        <v>5.9518701233914062E-3</v>
      </c>
      <c r="AE57" s="17">
        <v>0.25039189192313116</v>
      </c>
      <c r="AF57" s="17">
        <v>0.4692319393706047</v>
      </c>
      <c r="AG57" s="17">
        <v>0.68091451397594238</v>
      </c>
      <c r="AH57" s="17">
        <v>0.33181834534571403</v>
      </c>
      <c r="AI57" s="17">
        <v>-1.2112248162824355</v>
      </c>
      <c r="AJ57" s="17">
        <v>0.31276920412781006</v>
      </c>
      <c r="AK57" s="17">
        <v>0.25684386902881495</v>
      </c>
      <c r="AL57" s="17">
        <v>4.1011438410674173E-2</v>
      </c>
      <c r="AM57" s="17">
        <v>-0.13770825602364806</v>
      </c>
      <c r="AN57" s="18">
        <f>SUM(_xlfn.ANCHORARRAY(AD57))</f>
        <v>0.99999999999999911</v>
      </c>
    </row>
    <row r="58" spans="1:40" x14ac:dyDescent="0.25">
      <c r="A58" s="25" t="s">
        <v>47</v>
      </c>
      <c r="B58" s="33"/>
      <c r="C58" s="8">
        <v>1440.55</v>
      </c>
      <c r="D58" s="10">
        <v>668.5</v>
      </c>
      <c r="E58" s="10">
        <v>1153.4000000000001</v>
      </c>
      <c r="F58" s="10">
        <v>1519.75</v>
      </c>
      <c r="G58" s="10">
        <v>2324</v>
      </c>
      <c r="H58" s="10">
        <v>952.85</v>
      </c>
      <c r="I58" s="10">
        <v>2548.25</v>
      </c>
      <c r="J58" s="10">
        <v>127.1</v>
      </c>
      <c r="K58" s="10">
        <v>7866.55</v>
      </c>
      <c r="L58" s="10">
        <v>242</v>
      </c>
      <c r="M58" s="9">
        <v>7.3280000000000003</v>
      </c>
      <c r="P58" s="1">
        <f t="shared" si="3"/>
        <v>-1.3172033692676287E-3</v>
      </c>
      <c r="Q58" s="1">
        <f t="shared" si="4"/>
        <v>1.952112246454164E-2</v>
      </c>
      <c r="R58" s="1">
        <f t="shared" si="5"/>
        <v>1.4602392681210536E-2</v>
      </c>
      <c r="S58" s="1">
        <f t="shared" si="6"/>
        <v>-1.3917726446924503E-2</v>
      </c>
      <c r="T58" s="1">
        <f t="shared" si="7"/>
        <v>-1.3268230548774015E-2</v>
      </c>
      <c r="U58" s="1">
        <f t="shared" si="8"/>
        <v>-8.3888218948246693E-4</v>
      </c>
      <c r="V58" s="1">
        <f t="shared" si="9"/>
        <v>-3.0905854507756159E-3</v>
      </c>
      <c r="W58" s="1">
        <f t="shared" si="10"/>
        <v>-2.3547880690738725E-3</v>
      </c>
      <c r="X58" s="1">
        <f t="shared" si="11"/>
        <v>-2.7980971209687362E-2</v>
      </c>
      <c r="Y58" s="1">
        <f t="shared" si="12"/>
        <v>-1.606017483228294E-2</v>
      </c>
      <c r="Z58" s="1">
        <f t="shared" si="13"/>
        <v>-6.8184917496248373E-4</v>
      </c>
    </row>
    <row r="59" spans="1:40" x14ac:dyDescent="0.25">
      <c r="A59" s="25" t="s">
        <v>48</v>
      </c>
      <c r="B59" s="33"/>
      <c r="C59" s="8">
        <v>1442.45</v>
      </c>
      <c r="D59" s="10">
        <v>655.7</v>
      </c>
      <c r="E59" s="10">
        <v>1136.8</v>
      </c>
      <c r="F59" s="10">
        <v>1541.2</v>
      </c>
      <c r="G59" s="10">
        <v>2355.25</v>
      </c>
      <c r="H59" s="10">
        <v>953.65</v>
      </c>
      <c r="I59" s="10">
        <v>2556.15</v>
      </c>
      <c r="J59" s="10">
        <v>127.4</v>
      </c>
      <c r="K59" s="10">
        <v>8093</v>
      </c>
      <c r="L59" s="10">
        <v>245.95</v>
      </c>
      <c r="M59" s="9">
        <v>7.3330000000000002</v>
      </c>
      <c r="P59" s="1">
        <f t="shared" si="3"/>
        <v>5.7874002022103369E-3</v>
      </c>
      <c r="Q59" s="1">
        <f t="shared" si="4"/>
        <v>-1.5761032722906035E-2</v>
      </c>
      <c r="R59" s="1">
        <f t="shared" si="5"/>
        <v>1.3212366775301682E-3</v>
      </c>
      <c r="S59" s="1">
        <f t="shared" si="6"/>
        <v>7.5836820083682909E-3</v>
      </c>
      <c r="T59" s="1">
        <f t="shared" si="7"/>
        <v>4.7780550756169101E-3</v>
      </c>
      <c r="U59" s="1">
        <f t="shared" si="8"/>
        <v>7.5009244096984028E-3</v>
      </c>
      <c r="V59" s="1">
        <f t="shared" si="9"/>
        <v>-8.4040182933983146E-4</v>
      </c>
      <c r="W59" s="1">
        <f t="shared" si="10"/>
        <v>3.1496062992126431E-3</v>
      </c>
      <c r="X59" s="1">
        <f t="shared" si="11"/>
        <v>7.0930811348929815E-3</v>
      </c>
      <c r="Y59" s="1">
        <f t="shared" si="12"/>
        <v>1.0269049086054631E-2</v>
      </c>
      <c r="Z59" s="1">
        <f t="shared" si="13"/>
        <v>1.7759562841529919E-3</v>
      </c>
    </row>
    <row r="60" spans="1:40" x14ac:dyDescent="0.25">
      <c r="A60" s="25" t="s">
        <v>49</v>
      </c>
      <c r="B60" s="33"/>
      <c r="C60" s="8">
        <v>1434.15</v>
      </c>
      <c r="D60" s="10">
        <v>666.2</v>
      </c>
      <c r="E60" s="10">
        <v>1135.3</v>
      </c>
      <c r="F60" s="10">
        <v>1529.6</v>
      </c>
      <c r="G60" s="10">
        <v>2344.0500000000002</v>
      </c>
      <c r="H60" s="10">
        <v>946.55</v>
      </c>
      <c r="I60" s="10">
        <v>2558.3000000000002</v>
      </c>
      <c r="J60" s="10">
        <v>127</v>
      </c>
      <c r="K60" s="10">
        <v>8036</v>
      </c>
      <c r="L60" s="10">
        <v>243.45</v>
      </c>
      <c r="M60" s="9">
        <v>7.32</v>
      </c>
      <c r="P60" s="1">
        <f t="shared" si="3"/>
        <v>2.0962163295252067E-3</v>
      </c>
      <c r="Q60" s="1">
        <f t="shared" si="4"/>
        <v>-1.349123070004463E-3</v>
      </c>
      <c r="R60" s="1">
        <f t="shared" si="5"/>
        <v>-8.7313367676591282E-3</v>
      </c>
      <c r="S60" s="1">
        <f t="shared" si="6"/>
        <v>-4.0045580335341634E-3</v>
      </c>
      <c r="T60" s="1">
        <f t="shared" si="7"/>
        <v>-2.2347082109564547E-3</v>
      </c>
      <c r="U60" s="1">
        <f t="shared" si="8"/>
        <v>-8.0171871725006182E-3</v>
      </c>
      <c r="V60" s="1">
        <f t="shared" si="9"/>
        <v>-4.3394500768645572E-3</v>
      </c>
      <c r="W60" s="1">
        <f t="shared" si="10"/>
        <v>1.5593762495002023E-2</v>
      </c>
      <c r="X60" s="1">
        <f t="shared" si="11"/>
        <v>-1.9437009805443155E-3</v>
      </c>
      <c r="Y60" s="1">
        <f t="shared" si="12"/>
        <v>5.7839289403014962E-3</v>
      </c>
      <c r="Z60" s="1">
        <f t="shared" si="13"/>
        <v>2.4650780608053524E-3</v>
      </c>
      <c r="AC60" s="20" t="s">
        <v>67</v>
      </c>
      <c r="AE60" s="20" t="s">
        <v>70</v>
      </c>
    </row>
    <row r="61" spans="1:40" x14ac:dyDescent="0.25">
      <c r="A61" s="25" t="s">
        <v>50</v>
      </c>
      <c r="B61" s="33"/>
      <c r="C61" s="8">
        <v>1431.15</v>
      </c>
      <c r="D61" s="10">
        <v>667.1</v>
      </c>
      <c r="E61" s="10">
        <v>1145.3</v>
      </c>
      <c r="F61" s="10">
        <v>1535.75</v>
      </c>
      <c r="G61" s="10">
        <v>2349.3000000000002</v>
      </c>
      <c r="H61" s="10">
        <v>954.2</v>
      </c>
      <c r="I61" s="10">
        <v>2569.4499999999998</v>
      </c>
      <c r="J61" s="10">
        <v>125.05</v>
      </c>
      <c r="K61" s="10">
        <v>8051.65</v>
      </c>
      <c r="L61" s="10">
        <v>242.05</v>
      </c>
      <c r="M61" s="9">
        <v>7.3019999999999996</v>
      </c>
      <c r="P61" s="1">
        <f t="shared" si="3"/>
        <v>-2.343909928352092E-2</v>
      </c>
      <c r="Q61" s="1">
        <f t="shared" si="4"/>
        <v>4.7334955648010012E-2</v>
      </c>
      <c r="R61" s="1">
        <f t="shared" si="5"/>
        <v>1.3181174805378506E-2</v>
      </c>
      <c r="S61" s="1">
        <f t="shared" si="6"/>
        <v>-9.0976546117365609E-3</v>
      </c>
      <c r="T61" s="1">
        <f t="shared" si="7"/>
        <v>-4.2564058908618815E-5</v>
      </c>
      <c r="U61" s="1">
        <f t="shared" si="8"/>
        <v>4.0511390540327484E-3</v>
      </c>
      <c r="V61" s="1">
        <f t="shared" si="9"/>
        <v>4.8689870942510045E-3</v>
      </c>
      <c r="W61" s="1">
        <f t="shared" si="10"/>
        <v>-6.7513899920572558E-3</v>
      </c>
      <c r="X61" s="1">
        <f t="shared" si="11"/>
        <v>4.6604195001434257E-3</v>
      </c>
      <c r="Y61" s="1">
        <f t="shared" si="12"/>
        <v>1.8625827814570243E-3</v>
      </c>
      <c r="Z61" s="1">
        <f t="shared" si="13"/>
        <v>-6.8427535240191345E-4</v>
      </c>
      <c r="AC61" s="19" t="s">
        <v>68</v>
      </c>
      <c r="AD61" s="19" t="s">
        <v>69</v>
      </c>
      <c r="AE61" s="19" t="s">
        <v>68</v>
      </c>
      <c r="AF61" s="19" t="s">
        <v>69</v>
      </c>
    </row>
    <row r="62" spans="1:40" x14ac:dyDescent="0.25">
      <c r="A62" s="26">
        <v>45270</v>
      </c>
      <c r="B62" s="33"/>
      <c r="C62" s="8">
        <v>1465.5</v>
      </c>
      <c r="D62" s="10">
        <v>636.95000000000005</v>
      </c>
      <c r="E62" s="10">
        <v>1130.4000000000001</v>
      </c>
      <c r="F62" s="10">
        <v>1549.85</v>
      </c>
      <c r="G62" s="10">
        <v>2349.4</v>
      </c>
      <c r="H62" s="10">
        <v>950.35</v>
      </c>
      <c r="I62" s="10">
        <v>2557</v>
      </c>
      <c r="J62" s="10">
        <v>125.9</v>
      </c>
      <c r="K62" s="10">
        <v>8014.3</v>
      </c>
      <c r="L62" s="10">
        <v>241.6</v>
      </c>
      <c r="M62" s="9">
        <v>7.3070000000000004</v>
      </c>
      <c r="P62" s="1">
        <f t="shared" si="3"/>
        <v>-1.9338865096359802E-2</v>
      </c>
      <c r="Q62" s="1">
        <f t="shared" si="4"/>
        <v>4.6529968454259388E-3</v>
      </c>
      <c r="R62" s="1">
        <f t="shared" si="5"/>
        <v>1.4617940199336355E-3</v>
      </c>
      <c r="S62" s="1">
        <f t="shared" si="6"/>
        <v>6.6575733956871922E-3</v>
      </c>
      <c r="T62" s="1">
        <f t="shared" si="7"/>
        <v>1.8549711093579706E-3</v>
      </c>
      <c r="U62" s="1">
        <f t="shared" si="8"/>
        <v>-5.4939305148597739E-3</v>
      </c>
      <c r="V62" s="1">
        <f t="shared" si="9"/>
        <v>2.3470505398212683E-4</v>
      </c>
      <c r="W62" s="1">
        <f t="shared" si="10"/>
        <v>7.6030412164866173E-3</v>
      </c>
      <c r="X62" s="1">
        <f t="shared" si="11"/>
        <v>-1.0818383228728842E-2</v>
      </c>
      <c r="Y62" s="1">
        <f t="shared" si="12"/>
        <v>1.2149141181399271E-2</v>
      </c>
      <c r="Z62" s="1">
        <f t="shared" si="13"/>
        <v>-5.9855801931709418E-3</v>
      </c>
      <c r="AC62" s="1">
        <f t="shared" ref="AC62:AC93" si="14">SQRT(($AE$49*AD62^2-2*$AE$50*AD62+$AE$51)/$AE$52)</f>
        <v>0.23136606196874118</v>
      </c>
      <c r="AD62" s="13">
        <f>0%</f>
        <v>0</v>
      </c>
      <c r="AE62" s="13">
        <v>0</v>
      </c>
      <c r="AF62" s="15">
        <f>$AD$10+AE62*$AL$63</f>
        <v>4.0500000000000001E-2</v>
      </c>
    </row>
    <row r="63" spans="1:40" x14ac:dyDescent="0.25">
      <c r="A63" s="26">
        <v>45240</v>
      </c>
      <c r="B63" s="33"/>
      <c r="C63" s="8">
        <v>1494.4</v>
      </c>
      <c r="D63" s="10">
        <v>634</v>
      </c>
      <c r="E63" s="10">
        <v>1128.75</v>
      </c>
      <c r="F63" s="10">
        <v>1539.6</v>
      </c>
      <c r="G63" s="10">
        <v>2345.0500000000002</v>
      </c>
      <c r="H63" s="10">
        <v>955.6</v>
      </c>
      <c r="I63" s="10">
        <v>2556.4</v>
      </c>
      <c r="J63" s="10">
        <v>124.95</v>
      </c>
      <c r="K63" s="10">
        <v>8101.95</v>
      </c>
      <c r="L63" s="10">
        <v>238.7</v>
      </c>
      <c r="M63" s="9">
        <v>7.351</v>
      </c>
      <c r="P63" s="1">
        <f t="shared" si="3"/>
        <v>-5.0162191084506566E-4</v>
      </c>
      <c r="Q63" s="1">
        <f t="shared" si="4"/>
        <v>5.4714138450559762E-3</v>
      </c>
      <c r="R63" s="1">
        <f t="shared" si="5"/>
        <v>1.9973368841544607E-3</v>
      </c>
      <c r="S63" s="1">
        <f t="shared" si="6"/>
        <v>9.6730825982883576E-3</v>
      </c>
      <c r="T63" s="1">
        <f t="shared" si="7"/>
        <v>1.5876797782013556E-2</v>
      </c>
      <c r="U63" s="1">
        <f t="shared" si="8"/>
        <v>7.6448568566457528E-3</v>
      </c>
      <c r="V63" s="1">
        <f t="shared" si="9"/>
        <v>1.597647245846923E-2</v>
      </c>
      <c r="W63" s="1">
        <f t="shared" si="10"/>
        <v>-2.7932960893854294E-3</v>
      </c>
      <c r="X63" s="1">
        <f t="shared" si="11"/>
        <v>2.2700282052550169E-3</v>
      </c>
      <c r="Y63" s="1">
        <f t="shared" si="12"/>
        <v>1.1869436201780343E-2</v>
      </c>
      <c r="Z63" s="1">
        <f t="shared" si="13"/>
        <v>-4.7386948280530921E-3</v>
      </c>
      <c r="AC63" s="1">
        <f t="shared" si="14"/>
        <v>0.22756597493235589</v>
      </c>
      <c r="AD63" s="13">
        <f>0.1%</f>
        <v>1E-3</v>
      </c>
      <c r="AE63" s="13">
        <v>3.0000000000000001E-3</v>
      </c>
      <c r="AF63" s="15">
        <f t="shared" ref="AF63:AF126" si="15">$AD$10+AE63*$AL$63</f>
        <v>4.1367000000000001E-2</v>
      </c>
      <c r="AL63" s="1">
        <v>0.28899999999999998</v>
      </c>
    </row>
    <row r="64" spans="1:40" x14ac:dyDescent="0.25">
      <c r="A64" s="26">
        <v>45209</v>
      </c>
      <c r="B64" s="33"/>
      <c r="C64" s="8">
        <v>1495.15</v>
      </c>
      <c r="D64" s="10">
        <v>630.54999999999995</v>
      </c>
      <c r="E64" s="10">
        <v>1126.5</v>
      </c>
      <c r="F64" s="10">
        <v>1524.85</v>
      </c>
      <c r="G64" s="10">
        <v>2308.4</v>
      </c>
      <c r="H64" s="10">
        <v>948.35</v>
      </c>
      <c r="I64" s="10">
        <v>2516.1999999999998</v>
      </c>
      <c r="J64" s="10">
        <v>125.3</v>
      </c>
      <c r="K64" s="10">
        <v>8083.6</v>
      </c>
      <c r="L64" s="10">
        <v>235.9</v>
      </c>
      <c r="M64" s="9">
        <v>7.3860000000000001</v>
      </c>
      <c r="P64" s="1">
        <f t="shared" si="3"/>
        <v>1.3351858754956146E-2</v>
      </c>
      <c r="Q64" s="1">
        <f t="shared" si="4"/>
        <v>2.1381712156799113E-2</v>
      </c>
      <c r="R64" s="1">
        <f t="shared" si="5"/>
        <v>3.0719914518499139E-3</v>
      </c>
      <c r="S64" s="1">
        <f t="shared" si="6"/>
        <v>5.6718878812860073E-3</v>
      </c>
      <c r="T64" s="1">
        <f t="shared" si="7"/>
        <v>4.4164037854889987E-3</v>
      </c>
      <c r="U64" s="1">
        <f t="shared" si="8"/>
        <v>2.5742252987940153E-2</v>
      </c>
      <c r="V64" s="1">
        <f t="shared" si="9"/>
        <v>1.9511806634012806E-3</v>
      </c>
      <c r="W64" s="1">
        <f t="shared" si="10"/>
        <v>1.170771094065404E-2</v>
      </c>
      <c r="X64" s="1">
        <f t="shared" si="11"/>
        <v>6.9633892646711448E-3</v>
      </c>
      <c r="Y64" s="1">
        <f t="shared" si="12"/>
        <v>5.1129100979975164E-3</v>
      </c>
      <c r="Z64" s="1">
        <f t="shared" si="13"/>
        <v>6.4041422537130001E-3</v>
      </c>
      <c r="AC64" s="1">
        <f t="shared" si="14"/>
        <v>0.22377662722293612</v>
      </c>
      <c r="AD64" s="13">
        <f>0.2%</f>
        <v>2E-3</v>
      </c>
      <c r="AE64" s="13">
        <v>6.0000000000000001E-3</v>
      </c>
      <c r="AF64" s="15">
        <f t="shared" si="15"/>
        <v>4.2234000000000001E-2</v>
      </c>
    </row>
    <row r="65" spans="1:32" x14ac:dyDescent="0.25">
      <c r="A65" s="27">
        <v>45179</v>
      </c>
      <c r="B65" s="33"/>
      <c r="C65" s="8">
        <v>1475.45</v>
      </c>
      <c r="D65" s="10">
        <v>617.35</v>
      </c>
      <c r="E65" s="10">
        <v>1123.05</v>
      </c>
      <c r="F65" s="10">
        <v>1516.25</v>
      </c>
      <c r="G65" s="10">
        <v>2298.25</v>
      </c>
      <c r="H65" s="10">
        <v>924.55</v>
      </c>
      <c r="I65" s="10">
        <v>2511.3000000000002</v>
      </c>
      <c r="J65" s="10">
        <v>123.85</v>
      </c>
      <c r="K65" s="10">
        <v>8027.7</v>
      </c>
      <c r="L65" s="10">
        <v>234.7</v>
      </c>
      <c r="M65" s="9">
        <v>7.3390000000000004</v>
      </c>
      <c r="P65" s="1">
        <f t="shared" si="3"/>
        <v>-2.1978765131534456E-3</v>
      </c>
      <c r="Q65" s="1">
        <f t="shared" si="4"/>
        <v>-8.1934291910997232E-3</v>
      </c>
      <c r="R65" s="1">
        <f t="shared" si="5"/>
        <v>-3.770070078949703E-3</v>
      </c>
      <c r="S65" s="1">
        <f t="shared" si="6"/>
        <v>-1.1603272383559829E-2</v>
      </c>
      <c r="T65" s="1">
        <f t="shared" si="7"/>
        <v>-8.5202761000862815E-3</v>
      </c>
      <c r="U65" s="1">
        <f t="shared" si="8"/>
        <v>-1.6197829490848226E-3</v>
      </c>
      <c r="V65" s="1">
        <f t="shared" si="9"/>
        <v>4.7611426742418545E-3</v>
      </c>
      <c r="W65" s="1">
        <f t="shared" si="10"/>
        <v>-1.6282764098490957E-2</v>
      </c>
      <c r="X65" s="1">
        <f t="shared" si="11"/>
        <v>-1.7242962337256963E-2</v>
      </c>
      <c r="Y65" s="1">
        <f t="shared" si="12"/>
        <v>-3.6085756739546709E-3</v>
      </c>
      <c r="Z65" s="1">
        <f t="shared" si="13"/>
        <v>1.7327418907679512E-2</v>
      </c>
      <c r="AC65" s="1">
        <f t="shared" si="14"/>
        <v>0.21999857377719803</v>
      </c>
      <c r="AD65" s="13">
        <f>0.3%</f>
        <v>3.0000000000000001E-3</v>
      </c>
      <c r="AE65" s="13">
        <v>8.9999999999999993E-3</v>
      </c>
      <c r="AF65" s="15">
        <f t="shared" si="15"/>
        <v>4.3101E-2</v>
      </c>
    </row>
    <row r="66" spans="1:32" x14ac:dyDescent="0.25">
      <c r="A66" s="27">
        <v>45087</v>
      </c>
      <c r="B66" s="33"/>
      <c r="C66" s="8">
        <v>1478.7</v>
      </c>
      <c r="D66" s="10">
        <v>622.45000000000005</v>
      </c>
      <c r="E66" s="10">
        <v>1127.3</v>
      </c>
      <c r="F66" s="10">
        <v>1534.05</v>
      </c>
      <c r="G66" s="10">
        <v>2318</v>
      </c>
      <c r="H66" s="10">
        <v>926.05</v>
      </c>
      <c r="I66" s="10">
        <v>2499.4</v>
      </c>
      <c r="J66" s="10">
        <v>125.9</v>
      </c>
      <c r="K66" s="10">
        <v>8168.55</v>
      </c>
      <c r="L66" s="10">
        <v>235.55</v>
      </c>
      <c r="M66" s="9">
        <v>7.2140000000000004</v>
      </c>
      <c r="P66" s="1">
        <f t="shared" si="3"/>
        <v>1.0420581502613687E-2</v>
      </c>
      <c r="Q66" s="1">
        <f t="shared" si="4"/>
        <v>4.5997417688831872E-3</v>
      </c>
      <c r="R66" s="1">
        <f t="shared" si="5"/>
        <v>7.3273165936914002E-3</v>
      </c>
      <c r="S66" s="1">
        <f t="shared" si="6"/>
        <v>-1.106951001139538E-3</v>
      </c>
      <c r="T66" s="1">
        <f t="shared" si="7"/>
        <v>1.6853204269478808E-3</v>
      </c>
      <c r="U66" s="1">
        <f t="shared" si="8"/>
        <v>-3.0144802713032979E-3</v>
      </c>
      <c r="V66" s="1">
        <f t="shared" si="9"/>
        <v>-7.9974598638646137E-3</v>
      </c>
      <c r="W66" s="1">
        <f t="shared" si="10"/>
        <v>5.1896207584830791E-3</v>
      </c>
      <c r="X66" s="1">
        <f t="shared" si="11"/>
        <v>4.0460329388987318E-2</v>
      </c>
      <c r="Y66" s="1">
        <f t="shared" si="12"/>
        <v>7.2696172760317174E-3</v>
      </c>
      <c r="Z66" s="1">
        <f t="shared" si="13"/>
        <v>-3.3158331030671484E-3</v>
      </c>
      <c r="AC66" s="1">
        <f t="shared" si="14"/>
        <v>0.21623240660247628</v>
      </c>
      <c r="AD66" s="13">
        <f>0.4%</f>
        <v>4.0000000000000001E-3</v>
      </c>
      <c r="AE66" s="13">
        <v>1.2E-2</v>
      </c>
      <c r="AF66" s="15">
        <f t="shared" si="15"/>
        <v>4.3968E-2</v>
      </c>
    </row>
    <row r="67" spans="1:32" x14ac:dyDescent="0.25">
      <c r="A67" s="27">
        <v>45056</v>
      </c>
      <c r="B67" s="33"/>
      <c r="C67" s="8">
        <v>1463.45</v>
      </c>
      <c r="D67" s="10">
        <v>619.6</v>
      </c>
      <c r="E67" s="10">
        <v>1119.0999999999999</v>
      </c>
      <c r="F67" s="10">
        <v>1535.75</v>
      </c>
      <c r="G67" s="10">
        <v>2314.1</v>
      </c>
      <c r="H67" s="10">
        <v>928.85</v>
      </c>
      <c r="I67" s="10">
        <v>2519.5500000000002</v>
      </c>
      <c r="J67" s="10">
        <v>125.25</v>
      </c>
      <c r="K67" s="10">
        <v>7850.9</v>
      </c>
      <c r="L67" s="10">
        <v>233.85</v>
      </c>
      <c r="M67" s="9">
        <v>7.2380000000000004</v>
      </c>
      <c r="P67" s="1">
        <f t="shared" si="3"/>
        <v>1.3223941565410142E-2</v>
      </c>
      <c r="Q67" s="1">
        <f t="shared" si="4"/>
        <v>9.778357235984355E-3</v>
      </c>
      <c r="R67" s="1">
        <f t="shared" si="5"/>
        <v>-4.1822388325325199E-3</v>
      </c>
      <c r="S67" s="1">
        <f t="shared" si="6"/>
        <v>4.0534797816351512E-3</v>
      </c>
      <c r="T67" s="1">
        <f t="shared" si="7"/>
        <v>-2.1606205302241383E-5</v>
      </c>
      <c r="U67" s="1">
        <f t="shared" si="8"/>
        <v>4.9770083851771955E-3</v>
      </c>
      <c r="V67" s="1">
        <f t="shared" si="9"/>
        <v>4.6653507984928417E-3</v>
      </c>
      <c r="W67" s="1">
        <f t="shared" si="10"/>
        <v>-3.9904229848361657E-4</v>
      </c>
      <c r="X67" s="1">
        <f t="shared" si="11"/>
        <v>-4.0106696545101514E-4</v>
      </c>
      <c r="Y67" s="1">
        <f t="shared" si="12"/>
        <v>-5.52838613650866E-3</v>
      </c>
      <c r="Z67" s="1">
        <f t="shared" si="13"/>
        <v>4.1465100207327068E-4</v>
      </c>
      <c r="AC67" s="1">
        <f t="shared" si="14"/>
        <v>0.21247875774901609</v>
      </c>
      <c r="AD67" s="13">
        <v>5.0000000000000001E-3</v>
      </c>
      <c r="AE67" s="13">
        <v>1.4999999999999999E-2</v>
      </c>
      <c r="AF67" s="15">
        <f t="shared" si="15"/>
        <v>4.4835E-2</v>
      </c>
    </row>
    <row r="68" spans="1:32" x14ac:dyDescent="0.25">
      <c r="A68" s="27">
        <v>45026</v>
      </c>
      <c r="B68" s="33"/>
      <c r="C68" s="8">
        <v>1444.35</v>
      </c>
      <c r="D68" s="10">
        <v>613.6</v>
      </c>
      <c r="E68" s="10">
        <v>1123.8</v>
      </c>
      <c r="F68" s="10">
        <v>1529.55</v>
      </c>
      <c r="G68" s="10">
        <v>2314.15</v>
      </c>
      <c r="H68" s="10">
        <v>924.25</v>
      </c>
      <c r="I68" s="10">
        <v>2507.85</v>
      </c>
      <c r="J68" s="10">
        <v>125.3</v>
      </c>
      <c r="K68" s="10">
        <v>7854.05</v>
      </c>
      <c r="L68" s="10">
        <v>235.15</v>
      </c>
      <c r="M68" s="9">
        <v>7.2350000000000003</v>
      </c>
      <c r="P68" s="1">
        <f t="shared" si="3"/>
        <v>7.217573221757259E-3</v>
      </c>
      <c r="Q68" s="1">
        <f t="shared" si="4"/>
        <v>-1.1040373922153311E-2</v>
      </c>
      <c r="R68" s="1">
        <f t="shared" si="5"/>
        <v>-1.5462788558412625E-2</v>
      </c>
      <c r="S68" s="1">
        <f t="shared" si="6"/>
        <v>1.4256821723417658E-2</v>
      </c>
      <c r="T68" s="1">
        <f t="shared" si="7"/>
        <v>-1.725513879602269E-3</v>
      </c>
      <c r="U68" s="1">
        <f t="shared" si="8"/>
        <v>-1.1347671025612825E-3</v>
      </c>
      <c r="V68" s="1">
        <f t="shared" si="9"/>
        <v>1.5776256632508329E-2</v>
      </c>
      <c r="W68" s="1">
        <f t="shared" si="10"/>
        <v>-2.1093750000000022E-2</v>
      </c>
      <c r="X68" s="1">
        <f t="shared" si="11"/>
        <v>-1.4251468447211228E-2</v>
      </c>
      <c r="Y68" s="1">
        <f>(L68-L69)/L69</f>
        <v>-2.5082918739635088E-2</v>
      </c>
      <c r="Z68" s="1" t="s">
        <v>51</v>
      </c>
      <c r="AC68" s="1">
        <f t="shared" si="14"/>
        <v>0.20873830255226405</v>
      </c>
      <c r="AD68" s="13">
        <v>6.0000000000000001E-3</v>
      </c>
      <c r="AE68" s="13">
        <v>1.7999999999999999E-2</v>
      </c>
      <c r="AF68" s="15">
        <f t="shared" si="15"/>
        <v>4.5702E-2</v>
      </c>
    </row>
    <row r="69" spans="1:32" x14ac:dyDescent="0.25">
      <c r="A69" s="27">
        <v>44995</v>
      </c>
      <c r="B69" s="33"/>
      <c r="C69" s="8">
        <v>1434</v>
      </c>
      <c r="D69" s="10">
        <v>620.45000000000005</v>
      </c>
      <c r="E69" s="10">
        <v>1141.45</v>
      </c>
      <c r="F69" s="10">
        <v>1508.05</v>
      </c>
      <c r="G69" s="10">
        <v>2318.15</v>
      </c>
      <c r="H69" s="10">
        <v>925.3</v>
      </c>
      <c r="I69" s="10">
        <v>2468.9</v>
      </c>
      <c r="J69" s="10">
        <v>128</v>
      </c>
      <c r="K69" s="10">
        <v>7967.6</v>
      </c>
      <c r="L69" s="10">
        <v>241.2</v>
      </c>
      <c r="M69" s="9"/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C69" s="1">
        <f t="shared" si="14"/>
        <v>0.20501176317129963</v>
      </c>
      <c r="AD69" s="13">
        <v>7.0000000000000001E-3</v>
      </c>
      <c r="AE69" s="13">
        <v>2.1000000000000001E-2</v>
      </c>
      <c r="AF69" s="15">
        <f t="shared" si="15"/>
        <v>4.6568999999999999E-2</v>
      </c>
    </row>
    <row r="70" spans="1:32" x14ac:dyDescent="0.25">
      <c r="AC70" s="1">
        <f t="shared" si="14"/>
        <v>0.20129991245198944</v>
      </c>
      <c r="AD70" s="13">
        <v>8.0000000000000002E-3</v>
      </c>
      <c r="AE70" s="13">
        <v>2.4E-2</v>
      </c>
      <c r="AF70" s="15">
        <f t="shared" si="15"/>
        <v>4.7435999999999999E-2</v>
      </c>
    </row>
    <row r="71" spans="1:32" x14ac:dyDescent="0.25">
      <c r="AC71" s="1">
        <f t="shared" si="14"/>
        <v>0.19760357814604784</v>
      </c>
      <c r="AD71" s="13">
        <v>8.9999999999999993E-3</v>
      </c>
      <c r="AE71" s="13">
        <v>2.7E-2</v>
      </c>
      <c r="AF71" s="15">
        <f t="shared" si="15"/>
        <v>4.8302999999999999E-2</v>
      </c>
    </row>
    <row r="72" spans="1:32" x14ac:dyDescent="0.25">
      <c r="AC72" s="1">
        <f t="shared" si="14"/>
        <v>0.19392364751992697</v>
      </c>
      <c r="AD72" s="13">
        <v>0.01</v>
      </c>
      <c r="AE72" s="13">
        <v>0.03</v>
      </c>
      <c r="AF72" s="15">
        <f t="shared" si="15"/>
        <v>4.9169999999999998E-2</v>
      </c>
    </row>
    <row r="73" spans="1:32" x14ac:dyDescent="0.25">
      <c r="AC73" s="1">
        <f t="shared" si="14"/>
        <v>0.19026107239031739</v>
      </c>
      <c r="AD73" s="13">
        <v>1.0999999999999999E-2</v>
      </c>
      <c r="AE73" s="13">
        <v>3.3000000000000002E-2</v>
      </c>
      <c r="AF73" s="15">
        <f t="shared" si="15"/>
        <v>5.0036999999999998E-2</v>
      </c>
    </row>
    <row r="74" spans="1:32" x14ac:dyDescent="0.25">
      <c r="AC74" s="1">
        <f t="shared" si="14"/>
        <v>0.18661687462596555</v>
      </c>
      <c r="AD74" s="13">
        <v>1.2E-2</v>
      </c>
      <c r="AE74" s="13">
        <v>3.5999999999999997E-2</v>
      </c>
      <c r="AF74" s="15">
        <f t="shared" si="15"/>
        <v>5.0903999999999998E-2</v>
      </c>
    </row>
    <row r="75" spans="1:32" x14ac:dyDescent="0.25">
      <c r="AC75" s="1">
        <f t="shared" si="14"/>
        <v>0.18299215215845227</v>
      </c>
      <c r="AD75" s="13">
        <v>1.2999999999999999E-2</v>
      </c>
      <c r="AE75" s="13">
        <v>3.9E-2</v>
      </c>
      <c r="AF75" s="15">
        <f t="shared" si="15"/>
        <v>5.1770999999999998E-2</v>
      </c>
    </row>
    <row r="76" spans="1:32" x14ac:dyDescent="0.25">
      <c r="AC76" s="1">
        <f t="shared" si="14"/>
        <v>0.17938808554742422</v>
      </c>
      <c r="AD76" s="13">
        <v>1.4E-2</v>
      </c>
      <c r="AE76" s="13">
        <v>4.2000000000000003E-2</v>
      </c>
      <c r="AF76" s="15">
        <f t="shared" si="15"/>
        <v>5.2638000000000004E-2</v>
      </c>
    </row>
    <row r="77" spans="1:32" x14ac:dyDescent="0.25">
      <c r="AC77" s="1">
        <f t="shared" si="14"/>
        <v>0.17580594514841325</v>
      </c>
      <c r="AD77" s="13">
        <v>1.4999999999999999E-2</v>
      </c>
      <c r="AE77" s="13">
        <v>4.4999999999999998E-2</v>
      </c>
      <c r="AF77" s="15">
        <f t="shared" si="15"/>
        <v>5.3504999999999997E-2</v>
      </c>
    </row>
    <row r="78" spans="1:32" x14ac:dyDescent="0.25">
      <c r="AC78" s="1">
        <f t="shared" si="14"/>
        <v>0.17224709893363319</v>
      </c>
      <c r="AD78" s="13">
        <v>1.6E-2</v>
      </c>
      <c r="AE78" s="13">
        <v>4.8000000000000001E-2</v>
      </c>
      <c r="AF78" s="15">
        <f t="shared" si="15"/>
        <v>5.4372000000000004E-2</v>
      </c>
    </row>
    <row r="79" spans="1:32" x14ac:dyDescent="0.25">
      <c r="AC79" s="1">
        <f t="shared" si="14"/>
        <v>0.16871302101778574</v>
      </c>
      <c r="AD79" s="13">
        <v>1.7000000000000001E-2</v>
      </c>
      <c r="AE79" s="13">
        <v>5.0999999999999997E-2</v>
      </c>
      <c r="AF79" s="15">
        <f t="shared" si="15"/>
        <v>5.5238999999999996E-2</v>
      </c>
    </row>
    <row r="80" spans="1:32" x14ac:dyDescent="0.25">
      <c r="AC80" s="1">
        <f t="shared" si="14"/>
        <v>0.16520530094162186</v>
      </c>
      <c r="AD80" s="13">
        <v>1.7999999999999999E-2</v>
      </c>
      <c r="AE80" s="13">
        <v>5.3999999999999999E-2</v>
      </c>
      <c r="AF80" s="15">
        <f t="shared" si="15"/>
        <v>5.6106000000000003E-2</v>
      </c>
    </row>
    <row r="81" spans="29:37" x14ac:dyDescent="0.25">
      <c r="AC81" s="1">
        <f t="shared" si="14"/>
        <v>0.16172565376539655</v>
      </c>
      <c r="AD81" s="13">
        <v>1.9E-2</v>
      </c>
      <c r="AE81" s="13">
        <v>5.7000000000000002E-2</v>
      </c>
      <c r="AF81" s="15">
        <f t="shared" si="15"/>
        <v>5.6972999999999996E-2</v>
      </c>
    </row>
    <row r="82" spans="29:37" x14ac:dyDescent="0.25">
      <c r="AC82" s="1">
        <f t="shared" si="14"/>
        <v>0.15827593102189305</v>
      </c>
      <c r="AD82" s="13">
        <v>0.02</v>
      </c>
      <c r="AE82" s="13">
        <v>0.06</v>
      </c>
      <c r="AF82" s="15">
        <f t="shared" si="15"/>
        <v>5.7840000000000003E-2</v>
      </c>
    </row>
    <row r="83" spans="29:37" x14ac:dyDescent="0.25">
      <c r="AC83" s="1">
        <f t="shared" si="14"/>
        <v>0.15485813257371478</v>
      </c>
      <c r="AD83" s="13">
        <f>2.1%</f>
        <v>2.1000000000000001E-2</v>
      </c>
      <c r="AE83" s="13">
        <v>6.3E-2</v>
      </c>
      <c r="AF83" s="15">
        <f t="shared" si="15"/>
        <v>5.8706999999999995E-2</v>
      </c>
    </row>
    <row r="84" spans="29:37" x14ac:dyDescent="0.25">
      <c r="AC84" s="1">
        <f t="shared" si="14"/>
        <v>0.15147441941119444</v>
      </c>
      <c r="AD84" s="13">
        <f>2.2%</f>
        <v>2.2000000000000002E-2</v>
      </c>
      <c r="AE84" s="13">
        <v>6.6000000000000003E-2</v>
      </c>
      <c r="AF84" s="15">
        <f t="shared" si="15"/>
        <v>5.9574000000000002E-2</v>
      </c>
    </row>
    <row r="85" spans="29:37" x14ac:dyDescent="0.25">
      <c r="AC85" s="1">
        <f t="shared" si="14"/>
        <v>0.14812712741448714</v>
      </c>
      <c r="AD85" s="13">
        <f>2.3%</f>
        <v>2.3E-2</v>
      </c>
      <c r="AE85" s="13">
        <v>6.9000000000000006E-2</v>
      </c>
      <c r="AF85" s="15">
        <f t="shared" si="15"/>
        <v>6.0441000000000002E-2</v>
      </c>
    </row>
    <row r="86" spans="29:37" x14ac:dyDescent="0.25">
      <c r="AC86" s="1">
        <f t="shared" si="14"/>
        <v>0.14481878208487331</v>
      </c>
      <c r="AD86" s="13">
        <f>2.4%</f>
        <v>2.4E-2</v>
      </c>
      <c r="AE86" s="13">
        <v>7.1999999999999995E-2</v>
      </c>
      <c r="AF86" s="15">
        <f t="shared" si="15"/>
        <v>6.1308000000000001E-2</v>
      </c>
    </row>
    <row r="87" spans="29:37" x14ac:dyDescent="0.25">
      <c r="AC87" s="1">
        <f t="shared" si="14"/>
        <v>0.14155211422438516</v>
      </c>
      <c r="AD87" s="13">
        <f>2.5%</f>
        <v>2.5000000000000001E-2</v>
      </c>
      <c r="AE87" s="13">
        <v>7.4999999999999997E-2</v>
      </c>
      <c r="AF87" s="15">
        <f t="shared" si="15"/>
        <v>6.2174999999999994E-2</v>
      </c>
    </row>
    <row r="88" spans="29:37" x14ac:dyDescent="0.25">
      <c r="AC88" s="1">
        <f t="shared" si="14"/>
        <v>0.1383300765076409</v>
      </c>
      <c r="AD88" s="13">
        <f>2.6%</f>
        <v>2.6000000000000002E-2</v>
      </c>
      <c r="AE88" s="13">
        <v>7.8E-2</v>
      </c>
      <c r="AF88" s="15">
        <f t="shared" si="15"/>
        <v>6.3042000000000001E-2</v>
      </c>
    </row>
    <row r="89" spans="29:37" x14ac:dyDescent="0.25">
      <c r="AC89" s="1">
        <f t="shared" si="14"/>
        <v>0.1351558608429366</v>
      </c>
      <c r="AD89" s="13">
        <v>2.7E-2</v>
      </c>
      <c r="AE89" s="13">
        <v>8.1000000000000003E-2</v>
      </c>
      <c r="AF89" s="15">
        <f t="shared" si="15"/>
        <v>6.3908999999999994E-2</v>
      </c>
    </row>
    <row r="90" spans="29:37" x14ac:dyDescent="0.25">
      <c r="AC90" s="1">
        <f t="shared" si="14"/>
        <v>0.13203291635857228</v>
      </c>
      <c r="AD90" s="13">
        <v>2.8000000000000001E-2</v>
      </c>
      <c r="AE90" s="13">
        <v>8.4000000000000005E-2</v>
      </c>
      <c r="AF90" s="15">
        <f t="shared" si="15"/>
        <v>6.4776E-2</v>
      </c>
    </row>
    <row r="91" spans="29:37" x14ac:dyDescent="0.25">
      <c r="AC91" s="1">
        <f t="shared" si="14"/>
        <v>0.12896496777215619</v>
      </c>
      <c r="AD91" s="13">
        <v>2.9000000000000001E-2</v>
      </c>
      <c r="AE91" s="13">
        <v>8.6999999999999994E-2</v>
      </c>
      <c r="AF91" s="15">
        <f t="shared" si="15"/>
        <v>6.5642999999999993E-2</v>
      </c>
    </row>
    <row r="92" spans="29:37" x14ac:dyDescent="0.25">
      <c r="AC92" s="1">
        <f t="shared" si="14"/>
        <v>0.12595603380214015</v>
      </c>
      <c r="AD92" s="13">
        <v>0.03</v>
      </c>
      <c r="AE92" s="13">
        <v>0.09</v>
      </c>
      <c r="AF92" s="15">
        <f t="shared" si="15"/>
        <v>6.651E-2</v>
      </c>
      <c r="AH92" s="30" t="s">
        <v>73</v>
      </c>
      <c r="AI92" s="31"/>
      <c r="AJ92" s="31"/>
      <c r="AK92" s="31"/>
    </row>
    <row r="93" spans="29:37" x14ac:dyDescent="0.25">
      <c r="AC93" s="1">
        <f t="shared" si="14"/>
        <v>0.12301044515904945</v>
      </c>
      <c r="AD93" s="13">
        <v>3.1E-2</v>
      </c>
      <c r="AE93" s="13">
        <v>9.2999999999999999E-2</v>
      </c>
      <c r="AF93" s="15">
        <f t="shared" si="15"/>
        <v>6.7376999999999992E-2</v>
      </c>
    </row>
    <row r="94" spans="29:37" x14ac:dyDescent="0.25">
      <c r="AC94" s="1">
        <f t="shared" ref="AC94:AC125" si="16">SQRT(($AE$49*AD94^2-2*$AE$50*AD94+$AE$51)/$AE$52)</f>
        <v>0.12013286150615993</v>
      </c>
      <c r="AD94" s="13">
        <v>3.2000000000000001E-2</v>
      </c>
      <c r="AE94" s="13">
        <v>9.6000000000000002E-2</v>
      </c>
      <c r="AF94" s="15">
        <f t="shared" si="15"/>
        <v>6.8243999999999999E-2</v>
      </c>
      <c r="AI94" s="32" t="s">
        <v>74</v>
      </c>
      <c r="AJ94" s="33"/>
    </row>
    <row r="95" spans="29:37" x14ac:dyDescent="0.25">
      <c r="AC95" s="1">
        <f t="shared" si="16"/>
        <v>0.11732828660411752</v>
      </c>
      <c r="AD95" s="13">
        <v>3.3000000000000002E-2</v>
      </c>
      <c r="AE95" s="13">
        <v>9.9000000000000005E-2</v>
      </c>
      <c r="AF95" s="15">
        <f t="shared" si="15"/>
        <v>6.9111000000000006E-2</v>
      </c>
    </row>
    <row r="96" spans="29:37" x14ac:dyDescent="0.25">
      <c r="AC96" s="1">
        <f t="shared" si="16"/>
        <v>0.11460208065138569</v>
      </c>
      <c r="AD96" s="13">
        <v>3.4000000000000002E-2</v>
      </c>
      <c r="AE96" s="13">
        <v>0.10199999999999999</v>
      </c>
      <c r="AF96" s="15">
        <f t="shared" si="15"/>
        <v>6.9977999999999999E-2</v>
      </c>
    </row>
    <row r="97" spans="29:38" x14ac:dyDescent="0.25">
      <c r="AC97" s="1">
        <f t="shared" si="16"/>
        <v>0.11195996860558928</v>
      </c>
      <c r="AD97" s="13">
        <v>3.5000000000000003E-2</v>
      </c>
      <c r="AE97" s="13">
        <v>0.105</v>
      </c>
      <c r="AF97" s="15">
        <f t="shared" si="15"/>
        <v>7.0844999999999991E-2</v>
      </c>
      <c r="AL97" s="1">
        <v>0.35639999999999999</v>
      </c>
    </row>
    <row r="98" spans="29:38" x14ac:dyDescent="0.25">
      <c r="AC98" s="1">
        <f t="shared" si="16"/>
        <v>0.10940804302733606</v>
      </c>
      <c r="AD98" s="13">
        <v>3.5999999999999997E-2</v>
      </c>
      <c r="AE98" s="13">
        <v>0.108</v>
      </c>
      <c r="AF98" s="15">
        <f t="shared" si="15"/>
        <v>7.1711999999999998E-2</v>
      </c>
      <c r="AL98" s="13">
        <v>3.0000000000000001E-3</v>
      </c>
    </row>
    <row r="99" spans="29:38" x14ac:dyDescent="0.25">
      <c r="AC99" s="1">
        <f t="shared" si="16"/>
        <v>0.1069527597416137</v>
      </c>
      <c r="AD99" s="13">
        <v>3.6999999999999998E-2</v>
      </c>
      <c r="AE99" s="13">
        <v>0.111</v>
      </c>
      <c r="AF99" s="15">
        <f t="shared" si="15"/>
        <v>7.2579000000000005E-2</v>
      </c>
    </row>
    <row r="100" spans="29:38" x14ac:dyDescent="0.25">
      <c r="AC100" s="1">
        <f t="shared" si="16"/>
        <v>0.10460092438402396</v>
      </c>
      <c r="AD100" s="13">
        <v>3.7999999999999999E-2</v>
      </c>
      <c r="AE100" s="13">
        <v>0.114</v>
      </c>
      <c r="AF100" s="15">
        <f t="shared" si="15"/>
        <v>7.3445999999999997E-2</v>
      </c>
    </row>
    <row r="101" spans="29:38" x14ac:dyDescent="0.25">
      <c r="AC101" s="1">
        <f t="shared" si="16"/>
        <v>0.10235966772125786</v>
      </c>
      <c r="AD101" s="13">
        <v>3.9E-2</v>
      </c>
      <c r="AE101" s="13">
        <v>0.11700000000000001</v>
      </c>
      <c r="AF101" s="15">
        <f t="shared" si="15"/>
        <v>7.4313000000000004E-2</v>
      </c>
    </row>
    <row r="102" spans="29:38" x14ac:dyDescent="0.25">
      <c r="AC102" s="1">
        <f t="shared" si="16"/>
        <v>0.10023640754930002</v>
      </c>
      <c r="AD102" s="13">
        <v>0.04</v>
      </c>
      <c r="AE102" s="13">
        <v>0.12</v>
      </c>
      <c r="AF102" s="15">
        <f t="shared" si="15"/>
        <v>7.5179999999999997E-2</v>
      </c>
    </row>
    <row r="103" spans="29:38" x14ac:dyDescent="0.25">
      <c r="AC103" s="1">
        <f t="shared" si="16"/>
        <v>9.8238795030993142E-2</v>
      </c>
      <c r="AD103" s="13">
        <v>4.1000000000000002E-2</v>
      </c>
      <c r="AE103" s="14">
        <f>AE102+0.3%</f>
        <v>0.123</v>
      </c>
      <c r="AF103" s="15">
        <f t="shared" si="15"/>
        <v>7.6047000000000003E-2</v>
      </c>
    </row>
    <row r="104" spans="29:38" x14ac:dyDescent="0.25">
      <c r="AC104" s="1">
        <f t="shared" si="16"/>
        <v>9.6374643596034343E-2</v>
      </c>
      <c r="AD104" s="13">
        <v>4.2000000000000003E-2</v>
      </c>
      <c r="AE104" s="13">
        <f>AE103+0.3%</f>
        <v>0.126</v>
      </c>
      <c r="AF104" s="15">
        <f t="shared" si="15"/>
        <v>7.6913999999999996E-2</v>
      </c>
    </row>
    <row r="105" spans="29:38" x14ac:dyDescent="0.25">
      <c r="AC105" s="1">
        <f t="shared" si="16"/>
        <v>9.4651839051086747E-2</v>
      </c>
      <c r="AD105" s="13">
        <v>4.2999999999999997E-2</v>
      </c>
      <c r="AE105" s="13">
        <v>0.129</v>
      </c>
      <c r="AF105" s="15">
        <f t="shared" si="15"/>
        <v>7.7781000000000003E-2</v>
      </c>
    </row>
    <row r="106" spans="29:38" x14ac:dyDescent="0.25">
      <c r="AC106" s="1">
        <f t="shared" si="16"/>
        <v>9.3078230385048089E-2</v>
      </c>
      <c r="AD106" s="13">
        <v>4.3999999999999997E-2</v>
      </c>
      <c r="AE106" s="13">
        <f>AE105+$AL$98</f>
        <v>0.13200000000000001</v>
      </c>
      <c r="AF106" s="15">
        <f t="shared" si="15"/>
        <v>7.8647999999999996E-2</v>
      </c>
    </row>
    <row r="107" spans="29:38" x14ac:dyDescent="0.25">
      <c r="AC107" s="1">
        <f t="shared" si="16"/>
        <v>9.1661501928783445E-2</v>
      </c>
      <c r="AD107" s="13">
        <v>4.4999999999999998E-2</v>
      </c>
      <c r="AE107" s="13">
        <f>AE106+$AL$98</f>
        <v>0.13500000000000001</v>
      </c>
      <c r="AF107" s="15">
        <f t="shared" si="15"/>
        <v>7.9515000000000002E-2</v>
      </c>
    </row>
    <row r="108" spans="29:38" x14ac:dyDescent="0.25">
      <c r="AC108" s="1">
        <f t="shared" si="16"/>
        <v>9.040902902054479E-2</v>
      </c>
      <c r="AD108" s="13">
        <v>4.5999999999999999E-2</v>
      </c>
      <c r="AE108" s="13">
        <f>AE107+$AL$98</f>
        <v>0.13800000000000001</v>
      </c>
      <c r="AF108" s="15">
        <f t="shared" si="15"/>
        <v>8.0382000000000009E-2</v>
      </c>
    </row>
    <row r="109" spans="29:38" x14ac:dyDescent="0.25">
      <c r="AC109" s="1">
        <f t="shared" si="16"/>
        <v>8.932772105793417E-2</v>
      </c>
      <c r="AD109" s="13">
        <v>4.7E-2</v>
      </c>
      <c r="AE109" s="13">
        <f t="shared" ref="AE109:AE172" si="17">AE108+$AL$98</f>
        <v>0.14100000000000001</v>
      </c>
      <c r="AF109" s="15">
        <f t="shared" si="15"/>
        <v>8.1249000000000002E-2</v>
      </c>
    </row>
    <row r="110" spans="29:38" x14ac:dyDescent="0.25">
      <c r="AC110" s="1">
        <f t="shared" si="16"/>
        <v>8.842385763321757E-2</v>
      </c>
      <c r="AD110" s="13">
        <v>4.8000000000000001E-2</v>
      </c>
      <c r="AE110" s="13">
        <f t="shared" si="17"/>
        <v>0.14400000000000002</v>
      </c>
      <c r="AF110" s="15">
        <f t="shared" si="15"/>
        <v>8.2115999999999995E-2</v>
      </c>
    </row>
    <row r="111" spans="29:38" x14ac:dyDescent="0.25">
      <c r="AC111" s="1">
        <f t="shared" si="16"/>
        <v>8.7702925130488218E-2</v>
      </c>
      <c r="AD111" s="13">
        <v>4.9000000000000002E-2</v>
      </c>
      <c r="AE111" s="13">
        <f t="shared" si="17"/>
        <v>0.14700000000000002</v>
      </c>
      <c r="AF111" s="15">
        <f t="shared" si="15"/>
        <v>8.2983000000000001E-2</v>
      </c>
    </row>
    <row r="112" spans="29:38" x14ac:dyDescent="0.25">
      <c r="AC112" s="1">
        <f t="shared" si="16"/>
        <v>8.7169462442517887E-2</v>
      </c>
      <c r="AD112" s="13">
        <v>0.05</v>
      </c>
      <c r="AE112" s="13">
        <f t="shared" si="17"/>
        <v>0.15000000000000002</v>
      </c>
      <c r="AF112" s="15">
        <f t="shared" si="15"/>
        <v>8.3850000000000008E-2</v>
      </c>
    </row>
    <row r="113" spans="29:32" x14ac:dyDescent="0.25">
      <c r="AC113" s="1">
        <f t="shared" si="16"/>
        <v>8.6826925069128841E-2</v>
      </c>
      <c r="AD113" s="13">
        <v>5.0999999999999997E-2</v>
      </c>
      <c r="AE113" s="13">
        <f t="shared" si="17"/>
        <v>0.15300000000000002</v>
      </c>
      <c r="AF113" s="15">
        <f t="shared" si="15"/>
        <v>8.4717000000000015E-2</v>
      </c>
    </row>
    <row r="114" spans="29:32" x14ac:dyDescent="0.25">
      <c r="AC114" s="1">
        <f t="shared" si="16"/>
        <v>8.6677576568405121E-2</v>
      </c>
      <c r="AD114" s="13">
        <v>5.1999999999999998E-2</v>
      </c>
      <c r="AE114" s="13">
        <f t="shared" si="17"/>
        <v>0.15600000000000003</v>
      </c>
      <c r="AF114" s="15">
        <f t="shared" si="15"/>
        <v>8.5584000000000007E-2</v>
      </c>
    </row>
    <row r="115" spans="29:32" x14ac:dyDescent="0.25">
      <c r="AC115" s="1">
        <f t="shared" si="16"/>
        <v>8.6722415043357717E-2</v>
      </c>
      <c r="AD115" s="13">
        <v>5.2999999999999999E-2</v>
      </c>
      <c r="AE115" s="13">
        <f t="shared" si="17"/>
        <v>0.15900000000000003</v>
      </c>
      <c r="AF115" s="15">
        <f t="shared" si="15"/>
        <v>8.6451E-2</v>
      </c>
    </row>
    <row r="116" spans="29:32" x14ac:dyDescent="0.25">
      <c r="AC116" s="1">
        <f t="shared" si="16"/>
        <v>8.6961140117308225E-2</v>
      </c>
      <c r="AD116" s="13">
        <v>5.3999999999999999E-2</v>
      </c>
      <c r="AE116" s="13">
        <f t="shared" si="17"/>
        <v>0.16200000000000003</v>
      </c>
      <c r="AF116" s="15">
        <f t="shared" si="15"/>
        <v>8.7318000000000007E-2</v>
      </c>
    </row>
    <row r="117" spans="29:32" x14ac:dyDescent="0.25">
      <c r="AC117" s="1">
        <f t="shared" si="16"/>
        <v>8.7392162911904575E-2</v>
      </c>
      <c r="AD117" s="13">
        <v>5.5E-2</v>
      </c>
      <c r="AE117" s="13">
        <f t="shared" si="17"/>
        <v>0.16500000000000004</v>
      </c>
      <c r="AF117" s="15">
        <f t="shared" si="15"/>
        <v>8.8185000000000013E-2</v>
      </c>
    </row>
    <row r="118" spans="29:32" x14ac:dyDescent="0.25">
      <c r="AC118" s="1">
        <f t="shared" si="16"/>
        <v>8.8012658264074076E-2</v>
      </c>
      <c r="AD118" s="13">
        <v>5.6000000000000001E-2</v>
      </c>
      <c r="AE118" s="13">
        <f t="shared" si="17"/>
        <v>0.16800000000000004</v>
      </c>
      <c r="AF118" s="15">
        <f t="shared" si="15"/>
        <v>8.9052000000000006E-2</v>
      </c>
    </row>
    <row r="119" spans="29:32" x14ac:dyDescent="0.25">
      <c r="AC119" s="1">
        <f t="shared" si="16"/>
        <v>8.8818655244073175E-2</v>
      </c>
      <c r="AD119" s="13">
        <v>5.7000000000000002E-2</v>
      </c>
      <c r="AE119" s="13">
        <f t="shared" si="17"/>
        <v>0.17100000000000004</v>
      </c>
      <c r="AF119" s="15">
        <f t="shared" si="15"/>
        <v>8.9919000000000013E-2</v>
      </c>
    </row>
    <row r="120" spans="29:32" x14ac:dyDescent="0.25">
      <c r="AC120" s="1">
        <f t="shared" si="16"/>
        <v>8.9805159386259284E-2</v>
      </c>
      <c r="AD120" s="13">
        <v>5.8000000000000003E-2</v>
      </c>
      <c r="AE120" s="13">
        <f t="shared" si="17"/>
        <v>0.17400000000000004</v>
      </c>
      <c r="AF120" s="15">
        <f t="shared" si="15"/>
        <v>9.0786000000000006E-2</v>
      </c>
    </row>
    <row r="121" spans="29:32" x14ac:dyDescent="0.25">
      <c r="AC121" s="1">
        <f t="shared" si="16"/>
        <v>9.0966298230643478E-2</v>
      </c>
      <c r="AD121" s="13">
        <v>5.8999999999999997E-2</v>
      </c>
      <c r="AE121" s="13">
        <f t="shared" si="17"/>
        <v>0.17700000000000005</v>
      </c>
      <c r="AF121" s="15">
        <f t="shared" si="15"/>
        <v>9.1653000000000012E-2</v>
      </c>
    </row>
    <row r="122" spans="29:32" x14ac:dyDescent="0.25">
      <c r="AC122" s="1">
        <f t="shared" si="16"/>
        <v>9.2295480948692013E-2</v>
      </c>
      <c r="AD122" s="13">
        <v>0.06</v>
      </c>
      <c r="AE122" s="13">
        <f t="shared" si="17"/>
        <v>0.18000000000000005</v>
      </c>
      <c r="AF122" s="15">
        <f t="shared" si="15"/>
        <v>9.2520000000000019E-2</v>
      </c>
    </row>
    <row r="123" spans="29:32" x14ac:dyDescent="0.25">
      <c r="AC123" s="1">
        <f t="shared" si="16"/>
        <v>9.3785562970445588E-2</v>
      </c>
      <c r="AD123" s="13">
        <v>6.0999999999999999E-2</v>
      </c>
      <c r="AE123" s="13">
        <f t="shared" si="17"/>
        <v>0.18300000000000005</v>
      </c>
      <c r="AF123" s="15">
        <f t="shared" si="15"/>
        <v>9.3387000000000012E-2</v>
      </c>
    </row>
    <row r="124" spans="29:32" x14ac:dyDescent="0.25">
      <c r="AC124" s="1">
        <f t="shared" si="16"/>
        <v>9.5429007477734432E-2</v>
      </c>
      <c r="AD124" s="13">
        <v>6.2E-2</v>
      </c>
      <c r="AE124" s="13">
        <f t="shared" si="17"/>
        <v>0.18600000000000005</v>
      </c>
      <c r="AF124" s="15">
        <f t="shared" si="15"/>
        <v>9.4254000000000004E-2</v>
      </c>
    </row>
    <row r="125" spans="29:32" x14ac:dyDescent="0.25">
      <c r="AC125" s="1">
        <f t="shared" si="16"/>
        <v>9.7218037128182333E-2</v>
      </c>
      <c r="AD125" s="13">
        <v>6.3E-2</v>
      </c>
      <c r="AE125" s="13">
        <f t="shared" si="17"/>
        <v>0.18900000000000006</v>
      </c>
      <c r="AF125" s="15">
        <f t="shared" si="15"/>
        <v>9.5121000000000011E-2</v>
      </c>
    </row>
    <row r="126" spans="29:32" x14ac:dyDescent="0.25">
      <c r="AC126" s="1">
        <f t="shared" ref="AC126:AC157" si="18">SQRT(($AE$49*AD126^2-2*$AE$50*AD126+$AE$51)/$AE$52)</f>
        <v>9.9144771149550795E-2</v>
      </c>
      <c r="AD126" s="13">
        <v>6.4000000000000001E-2</v>
      </c>
      <c r="AE126" s="13">
        <f t="shared" si="17"/>
        <v>0.19200000000000006</v>
      </c>
      <c r="AF126" s="15">
        <f t="shared" si="15"/>
        <v>9.5988000000000018E-2</v>
      </c>
    </row>
    <row r="127" spans="29:32" x14ac:dyDescent="0.25">
      <c r="AC127" s="1">
        <f t="shared" si="18"/>
        <v>0.10120134474356578</v>
      </c>
      <c r="AD127" s="13">
        <v>6.5000000000000002E-2</v>
      </c>
      <c r="AE127" s="13">
        <f t="shared" si="17"/>
        <v>0.19500000000000006</v>
      </c>
      <c r="AF127" s="15">
        <f t="shared" ref="AF127:AF190" si="19">$AD$10+AE127*$AL$63</f>
        <v>9.6855000000000024E-2</v>
      </c>
    </row>
    <row r="128" spans="29:32" x14ac:dyDescent="0.25">
      <c r="AC128" s="1">
        <f t="shared" si="18"/>
        <v>0.1033800093726264</v>
      </c>
      <c r="AD128" s="13">
        <v>6.6000000000000003E-2</v>
      </c>
      <c r="AE128" s="13">
        <f t="shared" si="17"/>
        <v>0.19800000000000006</v>
      </c>
      <c r="AF128" s="15">
        <f t="shared" si="19"/>
        <v>9.7722000000000017E-2</v>
      </c>
    </row>
    <row r="129" spans="29:32" x14ac:dyDescent="0.25">
      <c r="AC129" s="1">
        <f t="shared" si="18"/>
        <v>0.10567321385399249</v>
      </c>
      <c r="AD129" s="13">
        <v>6.7000000000000004E-2</v>
      </c>
      <c r="AE129" s="13">
        <f t="shared" si="17"/>
        <v>0.20100000000000007</v>
      </c>
      <c r="AF129" s="15">
        <f t="shared" si="19"/>
        <v>9.858900000000001E-2</v>
      </c>
    </row>
    <row r="130" spans="29:32" x14ac:dyDescent="0.25">
      <c r="AC130" s="1">
        <f t="shared" si="18"/>
        <v>0.10807366720412515</v>
      </c>
      <c r="AD130" s="13">
        <v>6.8000000000000005E-2</v>
      </c>
      <c r="AE130" s="13">
        <f t="shared" si="17"/>
        <v>0.20400000000000007</v>
      </c>
      <c r="AF130" s="15">
        <f t="shared" si="19"/>
        <v>9.9456000000000017E-2</v>
      </c>
    </row>
    <row r="131" spans="29:32" x14ac:dyDescent="0.25">
      <c r="AC131" s="1">
        <f t="shared" si="18"/>
        <v>0.11057438486391592</v>
      </c>
      <c r="AD131" s="13">
        <v>6.9000000000000006E-2</v>
      </c>
      <c r="AE131" s="13">
        <f t="shared" si="17"/>
        <v>0.20700000000000007</v>
      </c>
      <c r="AF131" s="15">
        <f t="shared" si="19"/>
        <v>0.10032300000000002</v>
      </c>
    </row>
    <row r="132" spans="29:32" x14ac:dyDescent="0.25">
      <c r="AC132" s="1">
        <f t="shared" si="18"/>
        <v>0.11316872033158219</v>
      </c>
      <c r="AD132" s="13">
        <v>7.0000000000000007E-2</v>
      </c>
      <c r="AE132" s="13">
        <f t="shared" si="17"/>
        <v>0.21000000000000008</v>
      </c>
      <c r="AF132" s="15">
        <f t="shared" si="19"/>
        <v>0.10119000000000002</v>
      </c>
    </row>
    <row r="133" spans="29:32" x14ac:dyDescent="0.25">
      <c r="AC133" s="1">
        <f t="shared" si="18"/>
        <v>0.11585038439000267</v>
      </c>
      <c r="AD133" s="13">
        <v>7.0999999999999994E-2</v>
      </c>
      <c r="AE133" s="13">
        <f t="shared" si="17"/>
        <v>0.21300000000000008</v>
      </c>
      <c r="AF133" s="15">
        <f t="shared" si="19"/>
        <v>0.10205700000000002</v>
      </c>
    </row>
    <row r="134" spans="29:32" x14ac:dyDescent="0.25">
      <c r="AC134" s="1">
        <f t="shared" si="18"/>
        <v>0.11861345409987825</v>
      </c>
      <c r="AD134" s="13">
        <v>7.1999999999999995E-2</v>
      </c>
      <c r="AE134" s="13">
        <f t="shared" si="17"/>
        <v>0.21600000000000008</v>
      </c>
      <c r="AF134" s="15">
        <f t="shared" si="19"/>
        <v>0.10292400000000002</v>
      </c>
    </row>
    <row r="135" spans="29:32" x14ac:dyDescent="0.25">
      <c r="AC135" s="1">
        <f t="shared" si="18"/>
        <v>0.1214523735958484</v>
      </c>
      <c r="AD135" s="13">
        <v>7.2999999999999995E-2</v>
      </c>
      <c r="AE135" s="13">
        <f t="shared" si="17"/>
        <v>0.21900000000000008</v>
      </c>
      <c r="AF135" s="15">
        <f t="shared" si="19"/>
        <v>0.10379100000000002</v>
      </c>
    </row>
    <row r="136" spans="29:32" x14ac:dyDescent="0.25">
      <c r="AC136" s="1">
        <f t="shared" si="18"/>
        <v>0.12436194851720592</v>
      </c>
      <c r="AD136" s="13">
        <v>7.3999999999999996E-2</v>
      </c>
      <c r="AE136" s="13">
        <f t="shared" si="17"/>
        <v>0.22200000000000009</v>
      </c>
      <c r="AF136" s="15">
        <f t="shared" si="19"/>
        <v>0.10465800000000003</v>
      </c>
    </row>
    <row r="137" spans="29:32" x14ac:dyDescent="0.25">
      <c r="AC137" s="1">
        <f t="shared" si="18"/>
        <v>0.12733733566513736</v>
      </c>
      <c r="AD137" s="13">
        <v>7.4999999999999997E-2</v>
      </c>
      <c r="AE137" s="13">
        <f t="shared" si="17"/>
        <v>0.22500000000000009</v>
      </c>
      <c r="AF137" s="15">
        <f t="shared" si="19"/>
        <v>0.10552500000000004</v>
      </c>
    </row>
    <row r="138" spans="29:32" x14ac:dyDescent="0.25">
      <c r="AC138" s="1">
        <f t="shared" si="18"/>
        <v>0.13037402923114946</v>
      </c>
      <c r="AD138" s="13">
        <v>7.5999999999999998E-2</v>
      </c>
      <c r="AE138" s="13">
        <f t="shared" si="17"/>
        <v>0.22800000000000009</v>
      </c>
      <c r="AF138" s="15">
        <f t="shared" si="19"/>
        <v>0.10639200000000001</v>
      </c>
    </row>
    <row r="139" spans="29:32" x14ac:dyDescent="0.25">
      <c r="AC139" s="1">
        <f t="shared" si="18"/>
        <v>0.13346784470426726</v>
      </c>
      <c r="AD139" s="13">
        <v>7.6999999999999999E-2</v>
      </c>
      <c r="AE139" s="13">
        <f t="shared" si="17"/>
        <v>0.23100000000000009</v>
      </c>
      <c r="AF139" s="15">
        <f t="shared" si="19"/>
        <v>0.10725900000000002</v>
      </c>
    </row>
    <row r="140" spans="29:32" x14ac:dyDescent="0.25">
      <c r="AC140" s="1">
        <f t="shared" si="18"/>
        <v>0.13661490134831281</v>
      </c>
      <c r="AD140" s="13">
        <v>7.8E-2</v>
      </c>
      <c r="AE140" s="13">
        <f t="shared" si="17"/>
        <v>0.2340000000000001</v>
      </c>
      <c r="AF140" s="15">
        <f t="shared" si="19"/>
        <v>0.10812600000000003</v>
      </c>
    </row>
    <row r="141" spans="29:32" x14ac:dyDescent="0.25">
      <c r="AC141" s="1">
        <f t="shared" si="18"/>
        <v>0.13981160395040579</v>
      </c>
      <c r="AD141" s="13">
        <v>7.9000000000000001E-2</v>
      </c>
      <c r="AE141" s="13">
        <f t="shared" si="17"/>
        <v>0.2370000000000001</v>
      </c>
      <c r="AF141" s="15">
        <f t="shared" si="19"/>
        <v>0.10899300000000003</v>
      </c>
    </row>
    <row r="142" spans="29:32" x14ac:dyDescent="0.25">
      <c r="AC142" s="1">
        <f t="shared" si="18"/>
        <v>0.14305462437939581</v>
      </c>
      <c r="AD142" s="13">
        <v>0.08</v>
      </c>
      <c r="AE142" s="13">
        <f t="shared" si="17"/>
        <v>0.2400000000000001</v>
      </c>
      <c r="AF142" s="15">
        <f t="shared" si="19"/>
        <v>0.10986000000000001</v>
      </c>
    </row>
    <row r="143" spans="29:32" x14ac:dyDescent="0.25">
      <c r="AC143" s="1">
        <f t="shared" si="18"/>
        <v>0.14634088335746781</v>
      </c>
      <c r="AD143" s="13">
        <v>8.1000000000000003E-2</v>
      </c>
      <c r="AE143" s="13">
        <f t="shared" si="17"/>
        <v>0.2430000000000001</v>
      </c>
      <c r="AF143" s="15">
        <f t="shared" si="19"/>
        <v>0.11072700000000002</v>
      </c>
    </row>
    <row r="144" spans="29:32" x14ac:dyDescent="0.25">
      <c r="AC144" s="1">
        <f t="shared" si="18"/>
        <v>0.14966753273748801</v>
      </c>
      <c r="AD144" s="13">
        <v>8.2000000000000003E-2</v>
      </c>
      <c r="AE144" s="13">
        <f t="shared" si="17"/>
        <v>0.24600000000000011</v>
      </c>
      <c r="AF144" s="15">
        <f t="shared" si="19"/>
        <v>0.11159400000000003</v>
      </c>
    </row>
    <row r="145" spans="29:32" x14ac:dyDescent="0.25">
      <c r="AC145" s="1">
        <f t="shared" si="18"/>
        <v>0.1530319384899084</v>
      </c>
      <c r="AD145" s="13">
        <v>8.3000000000000004E-2</v>
      </c>
      <c r="AE145" s="13">
        <f t="shared" si="17"/>
        <v>0.24900000000000011</v>
      </c>
      <c r="AF145" s="15">
        <f t="shared" si="19"/>
        <v>0.11246100000000003</v>
      </c>
    </row>
    <row r="146" spans="29:32" x14ac:dyDescent="0.25">
      <c r="AC146" s="1">
        <f t="shared" si="18"/>
        <v>0.15780093406818602</v>
      </c>
      <c r="AD146" s="13">
        <v>8.4400000000000003E-2</v>
      </c>
      <c r="AE146" s="13">
        <f t="shared" si="17"/>
        <v>0.25200000000000011</v>
      </c>
      <c r="AF146" s="15">
        <f t="shared" si="19"/>
        <v>0.11332800000000004</v>
      </c>
    </row>
    <row r="147" spans="29:32" x14ac:dyDescent="0.25">
      <c r="AC147" s="1">
        <f t="shared" si="18"/>
        <v>0.15986445748692976</v>
      </c>
      <c r="AD147" s="13">
        <v>8.5000000000000006E-2</v>
      </c>
      <c r="AE147" s="13">
        <f t="shared" si="17"/>
        <v>0.25500000000000012</v>
      </c>
      <c r="AF147" s="15">
        <f t="shared" si="19"/>
        <v>0.11419500000000002</v>
      </c>
    </row>
    <row r="148" spans="29:32" x14ac:dyDescent="0.25">
      <c r="AC148" s="1">
        <f t="shared" si="18"/>
        <v>0.16332823238788069</v>
      </c>
      <c r="AD148" s="13">
        <v>8.5999999999999993E-2</v>
      </c>
      <c r="AE148" s="13">
        <f t="shared" si="17"/>
        <v>0.25800000000000012</v>
      </c>
      <c r="AF148" s="15">
        <f t="shared" si="19"/>
        <v>0.11506200000000003</v>
      </c>
    </row>
    <row r="149" spans="29:32" x14ac:dyDescent="0.25">
      <c r="AC149" s="1">
        <f t="shared" si="18"/>
        <v>0.16682105937404257</v>
      </c>
      <c r="AD149" s="13">
        <v>8.6999999999999994E-2</v>
      </c>
      <c r="AE149" s="13">
        <f t="shared" si="17"/>
        <v>0.26100000000000012</v>
      </c>
      <c r="AF149" s="15">
        <f t="shared" si="19"/>
        <v>0.11592900000000003</v>
      </c>
    </row>
    <row r="150" spans="29:32" x14ac:dyDescent="0.25">
      <c r="AC150" s="1">
        <f t="shared" si="18"/>
        <v>0.17034115132514266</v>
      </c>
      <c r="AD150" s="13">
        <v>8.7999999999999995E-2</v>
      </c>
      <c r="AE150" s="13">
        <f t="shared" si="17"/>
        <v>0.26400000000000012</v>
      </c>
      <c r="AF150" s="15">
        <f t="shared" si="19"/>
        <v>0.11679600000000004</v>
      </c>
    </row>
    <row r="151" spans="29:32" x14ac:dyDescent="0.25">
      <c r="AC151" s="1">
        <f t="shared" si="18"/>
        <v>0.17388685242778268</v>
      </c>
      <c r="AD151" s="13">
        <v>8.8999999999999996E-2</v>
      </c>
      <c r="AE151" s="13">
        <f t="shared" si="17"/>
        <v>0.26700000000000013</v>
      </c>
      <c r="AF151" s="15">
        <f t="shared" si="19"/>
        <v>0.11766300000000005</v>
      </c>
    </row>
    <row r="152" spans="29:32" x14ac:dyDescent="0.25">
      <c r="AC152" s="1">
        <f t="shared" si="18"/>
        <v>0.17745662762510975</v>
      </c>
      <c r="AD152" s="13">
        <v>0.09</v>
      </c>
      <c r="AE152" s="13">
        <f t="shared" si="17"/>
        <v>0.27000000000000013</v>
      </c>
      <c r="AF152" s="15">
        <f t="shared" si="19"/>
        <v>0.11853000000000002</v>
      </c>
    </row>
    <row r="153" spans="29:32" x14ac:dyDescent="0.25">
      <c r="AC153" s="1">
        <f t="shared" si="18"/>
        <v>0.18104905290357454</v>
      </c>
      <c r="AD153" s="13">
        <v>9.0999999999999998E-2</v>
      </c>
      <c r="AE153" s="13">
        <f t="shared" si="17"/>
        <v>0.27300000000000013</v>
      </c>
      <c r="AF153" s="15">
        <f t="shared" si="19"/>
        <v>0.11939700000000003</v>
      </c>
    </row>
    <row r="154" spans="29:32" x14ac:dyDescent="0.25">
      <c r="AC154" s="1">
        <f t="shared" si="18"/>
        <v>0.18466280636569665</v>
      </c>
      <c r="AD154" s="13">
        <v>9.1999999999999998E-2</v>
      </c>
      <c r="AE154" s="13">
        <f t="shared" si="17"/>
        <v>0.27600000000000013</v>
      </c>
      <c r="AF154" s="15">
        <f t="shared" si="19"/>
        <v>0.12026400000000004</v>
      </c>
    </row>
    <row r="155" spans="29:32" x14ac:dyDescent="0.25">
      <c r="AC155" s="1">
        <f t="shared" si="18"/>
        <v>0.18829666003622406</v>
      </c>
      <c r="AD155" s="13">
        <v>9.2999999999999999E-2</v>
      </c>
      <c r="AE155" s="13">
        <f t="shared" si="17"/>
        <v>0.27900000000000014</v>
      </c>
      <c r="AF155" s="15">
        <f t="shared" si="19"/>
        <v>0.12113100000000004</v>
      </c>
    </row>
    <row r="156" spans="29:32" x14ac:dyDescent="0.25">
      <c r="AC156" s="1">
        <f t="shared" si="18"/>
        <v>0.19194947234912865</v>
      </c>
      <c r="AD156" s="13">
        <v>9.4E-2</v>
      </c>
      <c r="AE156" s="13">
        <f t="shared" si="17"/>
        <v>0.28200000000000014</v>
      </c>
      <c r="AF156" s="15">
        <f t="shared" si="19"/>
        <v>0.12199800000000002</v>
      </c>
    </row>
    <row r="157" spans="29:32" x14ac:dyDescent="0.25">
      <c r="AC157" s="1">
        <f t="shared" si="18"/>
        <v>0.19562018126407488</v>
      </c>
      <c r="AD157" s="13">
        <v>9.5000000000000001E-2</v>
      </c>
      <c r="AE157" s="13">
        <f t="shared" si="17"/>
        <v>0.28500000000000014</v>
      </c>
      <c r="AF157" s="15">
        <f t="shared" si="19"/>
        <v>0.12286500000000003</v>
      </c>
    </row>
    <row r="158" spans="29:32" x14ac:dyDescent="0.25">
      <c r="AC158" s="1">
        <f t="shared" ref="AC158:AC189" si="20">SQRT(($AE$49*AD158^2-2*$AE$50*AD158+$AE$51)/$AE$52)</f>
        <v>0.19930779796294776</v>
      </c>
      <c r="AD158" s="13">
        <v>9.6000000000000002E-2</v>
      </c>
      <c r="AE158" s="13">
        <f t="shared" si="17"/>
        <v>0.28800000000000014</v>
      </c>
      <c r="AF158" s="15">
        <f t="shared" si="19"/>
        <v>0.12373200000000004</v>
      </c>
    </row>
    <row r="159" spans="29:32" x14ac:dyDescent="0.25">
      <c r="AC159" s="1">
        <f t="shared" si="20"/>
        <v>0.20301140107949095</v>
      </c>
      <c r="AD159" s="13">
        <v>9.7000000000000003E-2</v>
      </c>
      <c r="AE159" s="13">
        <f t="shared" si="17"/>
        <v>0.29100000000000015</v>
      </c>
      <c r="AF159" s="15">
        <f t="shared" si="19"/>
        <v>0.12459900000000004</v>
      </c>
    </row>
    <row r="160" spans="29:32" x14ac:dyDescent="0.25">
      <c r="AC160" s="1">
        <f t="shared" si="20"/>
        <v>0.20673013141786017</v>
      </c>
      <c r="AD160" s="13">
        <v>9.8000000000000004E-2</v>
      </c>
      <c r="AE160" s="13">
        <f t="shared" si="17"/>
        <v>0.29400000000000015</v>
      </c>
      <c r="AF160" s="15">
        <f t="shared" si="19"/>
        <v>0.12546600000000005</v>
      </c>
    </row>
    <row r="161" spans="29:32" x14ac:dyDescent="0.25">
      <c r="AC161" s="1">
        <f t="shared" si="20"/>
        <v>0.21046318711879874</v>
      </c>
      <c r="AD161" s="13">
        <v>9.9000000000000005E-2</v>
      </c>
      <c r="AE161" s="13">
        <f t="shared" si="17"/>
        <v>0.29700000000000015</v>
      </c>
      <c r="AF161" s="15">
        <f t="shared" si="19"/>
        <v>0.12633300000000003</v>
      </c>
    </row>
    <row r="162" spans="29:32" x14ac:dyDescent="0.25">
      <c r="AC162" s="1">
        <f t="shared" si="20"/>
        <v>0.21420981923508636</v>
      </c>
      <c r="AD162" s="13">
        <v>0.1</v>
      </c>
      <c r="AE162" s="13">
        <f t="shared" si="17"/>
        <v>0.30000000000000016</v>
      </c>
      <c r="AF162" s="15">
        <f t="shared" si="19"/>
        <v>0.12720000000000004</v>
      </c>
    </row>
    <row r="163" spans="29:32" x14ac:dyDescent="0.25">
      <c r="AC163" s="1">
        <f t="shared" si="20"/>
        <v>0.21796932768080765</v>
      </c>
      <c r="AD163" s="13">
        <v>0.10100000000000001</v>
      </c>
      <c r="AE163" s="13">
        <f t="shared" si="17"/>
        <v>0.30300000000000016</v>
      </c>
      <c r="AF163" s="15">
        <f t="shared" si="19"/>
        <v>0.12806700000000004</v>
      </c>
    </row>
    <row r="164" spans="29:32" x14ac:dyDescent="0.25">
      <c r="AC164" s="1">
        <f t="shared" si="20"/>
        <v>0.22174105752180226</v>
      </c>
      <c r="AD164" s="13">
        <v>0.10199999999999999</v>
      </c>
      <c r="AE164" s="13">
        <f t="shared" si="17"/>
        <v>0.30600000000000016</v>
      </c>
      <c r="AF164" s="15">
        <f t="shared" si="19"/>
        <v>0.12893400000000005</v>
      </c>
    </row>
    <row r="165" spans="29:32" x14ac:dyDescent="0.25">
      <c r="AC165" s="1">
        <f t="shared" si="20"/>
        <v>0.22552439557733051</v>
      </c>
      <c r="AD165" s="13">
        <v>0.10299999999999999</v>
      </c>
      <c r="AE165" s="13">
        <f t="shared" si="17"/>
        <v>0.30900000000000016</v>
      </c>
      <c r="AF165" s="15">
        <f t="shared" si="19"/>
        <v>0.12980100000000006</v>
      </c>
    </row>
    <row r="166" spans="29:32" x14ac:dyDescent="0.25">
      <c r="AC166" s="1">
        <f t="shared" si="20"/>
        <v>0.22931876730551792</v>
      </c>
      <c r="AD166" s="13">
        <v>0.104</v>
      </c>
      <c r="AE166" s="13">
        <f t="shared" si="17"/>
        <v>0.31200000000000017</v>
      </c>
      <c r="AF166" s="15">
        <f t="shared" si="19"/>
        <v>0.13066800000000003</v>
      </c>
    </row>
    <row r="167" spans="29:32" x14ac:dyDescent="0.25">
      <c r="AC167" s="1">
        <f t="shared" si="20"/>
        <v>0.23312363394751154</v>
      </c>
      <c r="AD167" s="13">
        <v>0.105</v>
      </c>
      <c r="AE167" s="13">
        <f t="shared" si="17"/>
        <v>0.31500000000000017</v>
      </c>
      <c r="AF167" s="15">
        <f t="shared" si="19"/>
        <v>0.13153500000000004</v>
      </c>
    </row>
    <row r="168" spans="29:32" x14ac:dyDescent="0.25">
      <c r="AC168" s="1">
        <f t="shared" si="20"/>
        <v>0.2369384899074726</v>
      </c>
      <c r="AD168" s="13">
        <v>0.106</v>
      </c>
      <c r="AE168" s="13">
        <f t="shared" si="17"/>
        <v>0.31800000000000017</v>
      </c>
      <c r="AF168" s="15">
        <f t="shared" si="19"/>
        <v>0.13240200000000005</v>
      </c>
    </row>
    <row r="169" spans="29:32" x14ac:dyDescent="0.25">
      <c r="AC169" s="1">
        <f t="shared" si="20"/>
        <v>0.24076286034756833</v>
      </c>
      <c r="AD169" s="13">
        <v>0.107</v>
      </c>
      <c r="AE169" s="13">
        <f t="shared" si="17"/>
        <v>0.32100000000000017</v>
      </c>
      <c r="AF169" s="15">
        <f t="shared" si="19"/>
        <v>0.13326900000000005</v>
      </c>
    </row>
    <row r="170" spans="29:32" x14ac:dyDescent="0.25">
      <c r="AC170" s="1">
        <f t="shared" si="20"/>
        <v>0.24459629897899299</v>
      </c>
      <c r="AD170" s="13">
        <v>0.108</v>
      </c>
      <c r="AE170" s="13">
        <f t="shared" si="17"/>
        <v>0.32400000000000018</v>
      </c>
      <c r="AF170" s="15">
        <f t="shared" si="19"/>
        <v>0.13413600000000003</v>
      </c>
    </row>
    <row r="171" spans="29:32" x14ac:dyDescent="0.25">
      <c r="AC171" s="1">
        <f t="shared" si="20"/>
        <v>0.2484383860317648</v>
      </c>
      <c r="AD171" s="13">
        <v>0.109</v>
      </c>
      <c r="AE171" s="13">
        <f t="shared" si="17"/>
        <v>0.32700000000000018</v>
      </c>
      <c r="AF171" s="15">
        <f t="shared" si="19"/>
        <v>0.13500300000000004</v>
      </c>
    </row>
    <row r="172" spans="29:32" x14ac:dyDescent="0.25">
      <c r="AC172" s="1">
        <f t="shared" si="20"/>
        <v>0.25228872638761435</v>
      </c>
      <c r="AD172" s="13">
        <v>0.11</v>
      </c>
      <c r="AE172" s="13">
        <f t="shared" si="17"/>
        <v>0.33000000000000018</v>
      </c>
      <c r="AF172" s="15">
        <f t="shared" si="19"/>
        <v>0.13587000000000005</v>
      </c>
    </row>
    <row r="173" spans="29:32" x14ac:dyDescent="0.25">
      <c r="AC173" s="1">
        <f t="shared" si="20"/>
        <v>0.25614694786171072</v>
      </c>
      <c r="AD173" s="13">
        <v>0.111</v>
      </c>
      <c r="AE173" s="13">
        <f t="shared" ref="AE173:AE212" si="21">AE172+$AL$98</f>
        <v>0.33300000000000018</v>
      </c>
      <c r="AF173" s="15">
        <f t="shared" si="19"/>
        <v>0.13673700000000005</v>
      </c>
    </row>
    <row r="174" spans="29:32" x14ac:dyDescent="0.25">
      <c r="AC174" s="1">
        <f t="shared" si="20"/>
        <v>0.26001269962027695</v>
      </c>
      <c r="AD174" s="13">
        <v>0.112</v>
      </c>
      <c r="AE174" s="13">
        <f t="shared" si="21"/>
        <v>0.33600000000000019</v>
      </c>
      <c r="AF174" s="15">
        <f t="shared" si="19"/>
        <v>0.13760400000000006</v>
      </c>
    </row>
    <row r="175" spans="29:32" x14ac:dyDescent="0.25">
      <c r="AC175" s="1">
        <f t="shared" si="20"/>
        <v>0.26388565072233056</v>
      </c>
      <c r="AD175" s="13">
        <v>0.113</v>
      </c>
      <c r="AE175" s="13">
        <f t="shared" si="21"/>
        <v>0.33900000000000019</v>
      </c>
      <c r="AF175" s="15">
        <f t="shared" si="19"/>
        <v>0.13847100000000004</v>
      </c>
    </row>
    <row r="176" spans="29:32" x14ac:dyDescent="0.25">
      <c r="AC176" s="1">
        <f t="shared" si="20"/>
        <v>0.26776548877486123</v>
      </c>
      <c r="AD176" s="13">
        <v>0.114</v>
      </c>
      <c r="AE176" s="13">
        <f t="shared" si="21"/>
        <v>0.34200000000000019</v>
      </c>
      <c r="AF176" s="15">
        <f t="shared" si="19"/>
        <v>0.13933800000000005</v>
      </c>
    </row>
    <row r="177" spans="29:32" x14ac:dyDescent="0.25">
      <c r="AC177" s="1">
        <f t="shared" si="20"/>
        <v>0.2716519186917366</v>
      </c>
      <c r="AD177" s="13">
        <v>0.115</v>
      </c>
      <c r="AE177" s="13">
        <f t="shared" si="21"/>
        <v>0.3450000000000002</v>
      </c>
      <c r="AF177" s="15">
        <f t="shared" si="19"/>
        <v>0.14020500000000005</v>
      </c>
    </row>
    <row r="178" spans="29:32" x14ac:dyDescent="0.25">
      <c r="AC178" s="1">
        <f t="shared" si="20"/>
        <v>0.27554466154751123</v>
      </c>
      <c r="AD178" s="13">
        <v>0.11600000000000001</v>
      </c>
      <c r="AE178" s="13">
        <f t="shared" si="21"/>
        <v>0.3480000000000002</v>
      </c>
      <c r="AF178" s="15">
        <f t="shared" si="19"/>
        <v>0.14107200000000006</v>
      </c>
    </row>
    <row r="179" spans="29:32" x14ac:dyDescent="0.25">
      <c r="AC179" s="1">
        <f t="shared" si="20"/>
        <v>0.27944345351811728</v>
      </c>
      <c r="AD179" s="13">
        <v>0.11700000000000001</v>
      </c>
      <c r="AE179" s="13">
        <f t="shared" si="21"/>
        <v>0.3510000000000002</v>
      </c>
      <c r="AF179" s="15">
        <f t="shared" si="19"/>
        <v>0.14193900000000007</v>
      </c>
    </row>
    <row r="180" spans="29:32" x14ac:dyDescent="0.25">
      <c r="AC180" s="1">
        <f t="shared" si="20"/>
        <v>0.28334804490114418</v>
      </c>
      <c r="AD180" s="13">
        <v>0.11799999999999999</v>
      </c>
      <c r="AE180" s="13">
        <f t="shared" si="21"/>
        <v>0.3540000000000002</v>
      </c>
      <c r="AF180" s="15">
        <f t="shared" si="19"/>
        <v>0.14280600000000004</v>
      </c>
    </row>
    <row r="181" spans="29:32" x14ac:dyDescent="0.25">
      <c r="AC181" s="1">
        <f t="shared" si="20"/>
        <v>0.28725819920907142</v>
      </c>
      <c r="AD181" s="13">
        <v>0.11899999999999999</v>
      </c>
      <c r="AE181" s="13">
        <f t="shared" si="21"/>
        <v>0.35700000000000021</v>
      </c>
      <c r="AF181" s="15">
        <f t="shared" si="19"/>
        <v>0.14367300000000005</v>
      </c>
    </row>
    <row r="182" spans="29:32" x14ac:dyDescent="0.25">
      <c r="AC182" s="1">
        <f t="shared" si="20"/>
        <v>0.29117369232941592</v>
      </c>
      <c r="AD182" s="13">
        <v>0.12</v>
      </c>
      <c r="AE182" s="13">
        <f t="shared" si="21"/>
        <v>0.36000000000000021</v>
      </c>
      <c r="AF182" s="15">
        <f t="shared" si="19"/>
        <v>0.14454000000000006</v>
      </c>
    </row>
    <row r="183" spans="29:32" x14ac:dyDescent="0.25">
      <c r="AC183" s="1">
        <f t="shared" si="20"/>
        <v>0.29509431174629785</v>
      </c>
      <c r="AD183" s="13">
        <v>0.121</v>
      </c>
      <c r="AE183" s="13">
        <f t="shared" si="21"/>
        <v>0.36300000000000021</v>
      </c>
      <c r="AF183" s="15">
        <f t="shared" si="19"/>
        <v>0.14540700000000006</v>
      </c>
    </row>
    <row r="184" spans="29:32" x14ac:dyDescent="0.25">
      <c r="AC184" s="1">
        <f t="shared" si="20"/>
        <v>0.29901985581841573</v>
      </c>
      <c r="AD184" s="13">
        <v>0.122</v>
      </c>
      <c r="AE184" s="13">
        <f t="shared" si="21"/>
        <v>0.36600000000000021</v>
      </c>
      <c r="AF184" s="15">
        <f t="shared" si="19"/>
        <v>0.14627400000000004</v>
      </c>
    </row>
    <row r="185" spans="29:32" x14ac:dyDescent="0.25">
      <c r="AC185" s="1">
        <f t="shared" si="20"/>
        <v>0.29901985581841573</v>
      </c>
      <c r="AD185" s="13">
        <v>0.122</v>
      </c>
      <c r="AE185" s="13">
        <f t="shared" si="21"/>
        <v>0.36900000000000022</v>
      </c>
      <c r="AF185" s="15">
        <f t="shared" si="19"/>
        <v>0.14714100000000005</v>
      </c>
    </row>
    <row r="186" spans="29:32" x14ac:dyDescent="0.25">
      <c r="AC186" s="1">
        <f t="shared" si="20"/>
        <v>0.30688496176264979</v>
      </c>
      <c r="AD186" s="13">
        <v>0.124</v>
      </c>
      <c r="AE186" s="13">
        <f t="shared" si="21"/>
        <v>0.37200000000000022</v>
      </c>
      <c r="AF186" s="15">
        <f t="shared" si="19"/>
        <v>0.14800800000000006</v>
      </c>
    </row>
    <row r="187" spans="29:32" x14ac:dyDescent="0.25">
      <c r="AC187" s="1">
        <f t="shared" si="20"/>
        <v>0.31082416892805337</v>
      </c>
      <c r="AD187" s="13">
        <v>0.125</v>
      </c>
      <c r="AE187" s="13">
        <f t="shared" si="21"/>
        <v>0.37500000000000022</v>
      </c>
      <c r="AF187" s="15">
        <f t="shared" si="19"/>
        <v>0.14887500000000006</v>
      </c>
    </row>
    <row r="188" spans="29:32" x14ac:dyDescent="0.25">
      <c r="AC188" s="1">
        <f t="shared" si="20"/>
        <v>0.31476759021845968</v>
      </c>
      <c r="AD188" s="13">
        <v>0.126</v>
      </c>
      <c r="AE188" s="13">
        <f t="shared" si="21"/>
        <v>0.37800000000000022</v>
      </c>
      <c r="AF188" s="15">
        <f t="shared" si="19"/>
        <v>0.14974200000000007</v>
      </c>
    </row>
    <row r="189" spans="29:32" x14ac:dyDescent="0.25">
      <c r="AC189" s="1">
        <f t="shared" si="20"/>
        <v>0.31871506921139808</v>
      </c>
      <c r="AD189" s="13">
        <v>0.127</v>
      </c>
      <c r="AE189" s="13">
        <f t="shared" si="21"/>
        <v>0.38100000000000023</v>
      </c>
      <c r="AF189" s="15">
        <f t="shared" si="19"/>
        <v>0.15060900000000005</v>
      </c>
    </row>
    <row r="190" spans="29:32" x14ac:dyDescent="0.25">
      <c r="AC190" s="1">
        <f t="shared" ref="AC190:AC221" si="22">SQRT(($AE$49*AD190^2-2*$AE$50*AD190+$AE$51)/$AE$52)</f>
        <v>0.32266645698195123</v>
      </c>
      <c r="AD190" s="13">
        <v>0.128</v>
      </c>
      <c r="AE190" s="13">
        <f t="shared" si="21"/>
        <v>0.38400000000000023</v>
      </c>
      <c r="AF190" s="15">
        <f t="shared" si="19"/>
        <v>0.15147600000000006</v>
      </c>
    </row>
    <row r="191" spans="29:32" x14ac:dyDescent="0.25">
      <c r="AC191" s="1">
        <f t="shared" si="22"/>
        <v>0.32662161166786496</v>
      </c>
      <c r="AD191" s="13">
        <v>0.129</v>
      </c>
      <c r="AE191" s="13">
        <f t="shared" si="21"/>
        <v>0.38700000000000023</v>
      </c>
      <c r="AF191" s="15">
        <f t="shared" ref="AF191:AF212" si="23">$AD$10+AE191*$AL$63</f>
        <v>0.15234300000000006</v>
      </c>
    </row>
    <row r="192" spans="29:32" x14ac:dyDescent="0.25">
      <c r="AC192" s="1">
        <f t="shared" si="22"/>
        <v>0.33058039806393685</v>
      </c>
      <c r="AD192" s="13">
        <v>0.13</v>
      </c>
      <c r="AE192" s="13">
        <f t="shared" si="21"/>
        <v>0.39000000000000024</v>
      </c>
      <c r="AF192" s="15">
        <f t="shared" si="23"/>
        <v>0.15321000000000007</v>
      </c>
    </row>
    <row r="193" spans="29:32" x14ac:dyDescent="0.25">
      <c r="AC193" s="1">
        <f t="shared" si="22"/>
        <v>0.33454268724346259</v>
      </c>
      <c r="AD193" s="13">
        <v>0.13100000000000001</v>
      </c>
      <c r="AE193" s="13">
        <f t="shared" si="21"/>
        <v>0.39300000000000024</v>
      </c>
      <c r="AF193" s="15">
        <f t="shared" si="23"/>
        <v>0.15407700000000008</v>
      </c>
    </row>
    <row r="194" spans="29:32" x14ac:dyDescent="0.25">
      <c r="AC194" s="1">
        <f t="shared" si="22"/>
        <v>0.33850835620470671</v>
      </c>
      <c r="AD194" s="13">
        <v>0.13200000000000001</v>
      </c>
      <c r="AE194" s="13">
        <f t="shared" si="21"/>
        <v>0.39600000000000024</v>
      </c>
      <c r="AF194" s="15">
        <f t="shared" si="23"/>
        <v>0.15494400000000005</v>
      </c>
    </row>
    <row r="195" spans="29:32" x14ac:dyDescent="0.25">
      <c r="AC195" s="1">
        <f t="shared" si="22"/>
        <v>0.3424772875405272</v>
      </c>
      <c r="AD195" s="13">
        <v>0.13300000000000001</v>
      </c>
      <c r="AE195" s="13">
        <f t="shared" si="21"/>
        <v>0.39900000000000024</v>
      </c>
      <c r="AF195" s="15">
        <f t="shared" si="23"/>
        <v>0.15581100000000006</v>
      </c>
    </row>
    <row r="196" spans="29:32" x14ac:dyDescent="0.25">
      <c r="AC196" s="1">
        <f t="shared" si="22"/>
        <v>0.34644936912944496</v>
      </c>
      <c r="AD196" s="13">
        <v>0.13400000000000001</v>
      </c>
      <c r="AE196" s="13">
        <f t="shared" si="21"/>
        <v>0.40200000000000025</v>
      </c>
      <c r="AF196" s="15">
        <f t="shared" si="23"/>
        <v>0.15667800000000007</v>
      </c>
    </row>
    <row r="197" spans="29:32" x14ac:dyDescent="0.25">
      <c r="AC197" s="1">
        <f t="shared" si="22"/>
        <v>0.35042449384658159</v>
      </c>
      <c r="AD197" s="13">
        <v>0.13500000000000001</v>
      </c>
      <c r="AE197" s="13">
        <f t="shared" si="21"/>
        <v>0.40500000000000025</v>
      </c>
      <c r="AF197" s="15">
        <f t="shared" si="23"/>
        <v>0.15754500000000007</v>
      </c>
    </row>
    <row r="198" spans="29:32" x14ac:dyDescent="0.25">
      <c r="AC198" s="1">
        <f t="shared" si="22"/>
        <v>0.35440255929302261</v>
      </c>
      <c r="AD198" s="13">
        <v>0.13600000000000001</v>
      </c>
      <c r="AE198" s="13">
        <f t="shared" si="21"/>
        <v>0.40800000000000025</v>
      </c>
      <c r="AF198" s="15">
        <f t="shared" si="23"/>
        <v>0.15841200000000005</v>
      </c>
    </row>
    <row r="199" spans="29:32" x14ac:dyDescent="0.25">
      <c r="AC199" s="1">
        <f t="shared" si="22"/>
        <v>0.35838346754227529</v>
      </c>
      <c r="AD199" s="13">
        <v>0.13700000000000001</v>
      </c>
      <c r="AE199" s="13">
        <f t="shared" si="21"/>
        <v>0.41100000000000025</v>
      </c>
      <c r="AF199" s="15">
        <f t="shared" si="23"/>
        <v>0.15927900000000006</v>
      </c>
    </row>
    <row r="200" spans="29:32" x14ac:dyDescent="0.25">
      <c r="AC200" s="1">
        <f t="shared" si="22"/>
        <v>0.36236712490259743</v>
      </c>
      <c r="AD200" s="13">
        <v>0.13800000000000001</v>
      </c>
      <c r="AE200" s="13">
        <f t="shared" si="21"/>
        <v>0.41400000000000026</v>
      </c>
      <c r="AF200" s="15">
        <f t="shared" si="23"/>
        <v>0.16014600000000007</v>
      </c>
    </row>
    <row r="201" spans="29:32" x14ac:dyDescent="0.25">
      <c r="AC201" s="1">
        <f t="shared" si="22"/>
        <v>0.36635344169407413</v>
      </c>
      <c r="AD201" s="13">
        <v>0.13900000000000001</v>
      </c>
      <c r="AE201" s="13">
        <f t="shared" si="21"/>
        <v>0.41700000000000026</v>
      </c>
      <c r="AF201" s="15">
        <f t="shared" si="23"/>
        <v>0.16101300000000007</v>
      </c>
    </row>
    <row r="202" spans="29:32" x14ac:dyDescent="0.25">
      <c r="AC202" s="1">
        <f t="shared" si="22"/>
        <v>0.37034233203939981</v>
      </c>
      <c r="AD202" s="13">
        <v>0.14000000000000001</v>
      </c>
      <c r="AE202" s="13">
        <f t="shared" si="21"/>
        <v>0.42000000000000026</v>
      </c>
      <c r="AF202" s="15">
        <f t="shared" si="23"/>
        <v>0.16188000000000008</v>
      </c>
    </row>
    <row r="203" spans="29:32" x14ac:dyDescent="0.25">
      <c r="AC203" s="1">
        <f t="shared" si="22"/>
        <v>0.37433371366741441</v>
      </c>
      <c r="AD203" s="13">
        <v>0.14099999999999999</v>
      </c>
      <c r="AE203" s="13">
        <f t="shared" si="21"/>
        <v>0.42300000000000026</v>
      </c>
      <c r="AF203" s="15">
        <f t="shared" si="23"/>
        <v>0.16274700000000006</v>
      </c>
    </row>
    <row r="204" spans="29:32" x14ac:dyDescent="0.25">
      <c r="AC204" s="1">
        <f t="shared" si="22"/>
        <v>0.37832750772850715</v>
      </c>
      <c r="AD204" s="13">
        <v>0.14199999999999999</v>
      </c>
      <c r="AE204" s="13">
        <f t="shared" si="21"/>
        <v>0.42600000000000027</v>
      </c>
      <c r="AF204" s="15">
        <f t="shared" si="23"/>
        <v>0.16361400000000006</v>
      </c>
    </row>
    <row r="205" spans="29:32" x14ac:dyDescent="0.25">
      <c r="AC205" s="1">
        <f t="shared" si="22"/>
        <v>0.38232363862107516</v>
      </c>
      <c r="AD205" s="13">
        <v>0.14299999999999999</v>
      </c>
      <c r="AE205" s="13">
        <f t="shared" si="21"/>
        <v>0.42900000000000027</v>
      </c>
      <c r="AF205" s="15">
        <f t="shared" si="23"/>
        <v>0.16448100000000007</v>
      </c>
    </row>
    <row r="206" spans="29:32" x14ac:dyDescent="0.25">
      <c r="AC206" s="1">
        <f t="shared" si="22"/>
        <v>0.38632203382828478</v>
      </c>
      <c r="AD206" s="13">
        <v>0.14399999999999999</v>
      </c>
      <c r="AE206" s="13">
        <f t="shared" si="21"/>
        <v>0.43200000000000027</v>
      </c>
      <c r="AF206" s="15">
        <f t="shared" si="23"/>
        <v>0.16534800000000008</v>
      </c>
    </row>
    <row r="207" spans="29:32" x14ac:dyDescent="0.25">
      <c r="AC207" s="1">
        <f t="shared" si="22"/>
        <v>0.39032262376443849</v>
      </c>
      <c r="AD207" s="13">
        <v>0.14499999999999999</v>
      </c>
      <c r="AE207" s="13">
        <f t="shared" si="21"/>
        <v>0.43500000000000028</v>
      </c>
      <c r="AF207" s="15">
        <f t="shared" si="23"/>
        <v>0.16621500000000008</v>
      </c>
    </row>
    <row r="208" spans="29:32" x14ac:dyDescent="0.25">
      <c r="AC208" s="1">
        <f t="shared" si="22"/>
        <v>0.3943253416303058</v>
      </c>
      <c r="AD208" s="13">
        <v>0.14599999999999999</v>
      </c>
      <c r="AE208" s="13">
        <f t="shared" si="21"/>
        <v>0.43800000000000028</v>
      </c>
      <c r="AF208" s="15">
        <f t="shared" si="23"/>
        <v>0.16708200000000009</v>
      </c>
    </row>
    <row r="209" spans="29:32" x14ac:dyDescent="0.25">
      <c r="AC209" s="1">
        <f t="shared" si="22"/>
        <v>0.39833012327682227</v>
      </c>
      <c r="AD209" s="13">
        <v>0.14699999999999999</v>
      </c>
      <c r="AE209" s="13">
        <f t="shared" si="21"/>
        <v>0.44100000000000028</v>
      </c>
      <c r="AF209" s="15">
        <f t="shared" si="23"/>
        <v>0.16794900000000007</v>
      </c>
    </row>
    <row r="210" spans="29:32" x14ac:dyDescent="0.25">
      <c r="AC210" s="1">
        <f t="shared" si="22"/>
        <v>0.4023369070766048</v>
      </c>
      <c r="AD210" s="13">
        <v>0.14799999999999999</v>
      </c>
      <c r="AE210" s="13">
        <f t="shared" si="21"/>
        <v>0.44400000000000028</v>
      </c>
      <c r="AF210" s="15">
        <f t="shared" si="23"/>
        <v>0.16881600000000008</v>
      </c>
    </row>
    <row r="211" spans="29:32" x14ac:dyDescent="0.25">
      <c r="AC211" s="1">
        <f t="shared" si="22"/>
        <v>0.4063456338027735</v>
      </c>
      <c r="AD211" s="13">
        <v>0.14899999999999999</v>
      </c>
      <c r="AE211" s="13">
        <f t="shared" si="21"/>
        <v>0.44700000000000029</v>
      </c>
      <c r="AF211" s="15">
        <f t="shared" si="23"/>
        <v>0.16968300000000008</v>
      </c>
    </row>
    <row r="212" spans="29:32" x14ac:dyDescent="0.25">
      <c r="AC212" s="1">
        <f t="shared" si="22"/>
        <v>0.41035624651460573</v>
      </c>
      <c r="AD212" s="13">
        <v>0.15</v>
      </c>
      <c r="AE212" s="13">
        <f t="shared" si="21"/>
        <v>0.45000000000000029</v>
      </c>
      <c r="AF212" s="15">
        <f t="shared" si="23"/>
        <v>0.17055000000000009</v>
      </c>
    </row>
    <row r="213" spans="29:32" x14ac:dyDescent="0.25">
      <c r="AE213" s="13"/>
    </row>
  </sheetData>
  <mergeCells count="9">
    <mergeCell ref="AH92:AK92"/>
    <mergeCell ref="AI94:AJ94"/>
    <mergeCell ref="A1:H2"/>
    <mergeCell ref="AJ48:AJ53"/>
    <mergeCell ref="AK48:AK53"/>
    <mergeCell ref="A5:L5"/>
    <mergeCell ref="C7:L7"/>
    <mergeCell ref="B8:B69"/>
    <mergeCell ref="P7:Y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C6EF-4DB3-4C5E-AB9C-5FC92CFA3E49}">
  <dimension ref="A1:S62"/>
  <sheetViews>
    <sheetView zoomScale="70" zoomScaleNormal="70" workbookViewId="0">
      <selection activeCell="U30" sqref="U30"/>
    </sheetView>
  </sheetViews>
  <sheetFormatPr defaultRowHeight="15" x14ac:dyDescent="0.25"/>
  <cols>
    <col min="1" max="1" width="13.140625" style="1" customWidth="1"/>
    <col min="2" max="2" width="15.85546875" style="1" bestFit="1" customWidth="1"/>
    <col min="3" max="3" width="9.140625" style="1"/>
    <col min="4" max="5" width="15.85546875" style="1" bestFit="1" customWidth="1"/>
    <col min="6" max="6" width="16.28515625" style="1" bestFit="1" customWidth="1"/>
    <col min="7" max="7" width="15.7109375" style="1" bestFit="1" customWidth="1"/>
    <col min="8" max="8" width="16.28515625" style="1" bestFit="1" customWidth="1"/>
    <col min="9" max="10" width="9.140625" style="1"/>
    <col min="11" max="11" width="14.85546875" style="1" bestFit="1" customWidth="1"/>
    <col min="12" max="12" width="13.140625" style="1" bestFit="1" customWidth="1"/>
    <col min="13" max="13" width="15.85546875" style="1" bestFit="1" customWidth="1"/>
    <col min="14" max="14" width="9.5703125" style="1" customWidth="1"/>
    <col min="15" max="15" width="15.85546875" style="1" bestFit="1" customWidth="1"/>
    <col min="16" max="16384" width="9.140625" style="1"/>
  </cols>
  <sheetData>
    <row r="1" spans="1:19" x14ac:dyDescent="0.25">
      <c r="A1" s="52" t="s">
        <v>96</v>
      </c>
      <c r="B1" s="52" t="s">
        <v>89</v>
      </c>
    </row>
    <row r="4" spans="1:19" x14ac:dyDescent="0.25">
      <c r="A4" s="47">
        <v>21731.4</v>
      </c>
      <c r="B4" s="1">
        <v>9.9527315211029848E-3</v>
      </c>
    </row>
    <row r="5" spans="1:19" ht="15.75" x14ac:dyDescent="0.25">
      <c r="A5" s="47">
        <v>21778.7</v>
      </c>
      <c r="B5" s="1">
        <v>4.3069126064431357E-3</v>
      </c>
      <c r="D5" s="53" t="s">
        <v>89</v>
      </c>
      <c r="E5" s="44">
        <v>9.9527315211029848E-3</v>
      </c>
      <c r="F5" s="44">
        <v>-1.2638786676479058E-2</v>
      </c>
      <c r="G5" s="44">
        <v>3.4553654330813199E-2</v>
      </c>
      <c r="H5" s="44">
        <v>-2.1392069088460525E-3</v>
      </c>
      <c r="K5" s="48"/>
      <c r="L5" s="51" t="s">
        <v>89</v>
      </c>
      <c r="M5" s="51" t="s">
        <v>90</v>
      </c>
      <c r="N5" s="51" t="s">
        <v>91</v>
      </c>
      <c r="O5" s="51" t="s">
        <v>92</v>
      </c>
    </row>
    <row r="6" spans="1:19" x14ac:dyDescent="0.25">
      <c r="A6" s="47">
        <v>21654.75</v>
      </c>
      <c r="B6" s="1">
        <v>4.4389450977533424E-3</v>
      </c>
      <c r="D6" s="17">
        <v>9.9527315211029848E-3</v>
      </c>
      <c r="E6" s="17">
        <f>VARP([1]Sheet1!$O$10:$O$68)</f>
        <v>4.4258016921908613E-5</v>
      </c>
      <c r="F6" s="17"/>
      <c r="G6" s="17"/>
      <c r="H6" s="17"/>
      <c r="K6" s="51" t="s">
        <v>93</v>
      </c>
      <c r="L6" s="49">
        <v>1.8055632670410781E-3</v>
      </c>
      <c r="M6" s="48">
        <v>1.3172344919257968E-3</v>
      </c>
      <c r="N6" s="48">
        <v>3.9325296617879046E-3</v>
      </c>
      <c r="O6" s="48">
        <v>1.6834377639458951E-3</v>
      </c>
    </row>
    <row r="7" spans="1:19" x14ac:dyDescent="0.25">
      <c r="A7" s="47">
        <v>21441.35</v>
      </c>
      <c r="B7" s="1">
        <v>4.9597756989902108E-3</v>
      </c>
      <c r="D7" s="17">
        <v>-1.2638786676479058E-2</v>
      </c>
      <c r="E7" s="17">
        <v>-1.6695330800164579E-5</v>
      </c>
      <c r="F7" s="17">
        <f>VARP([1]Sheet1!$P$10:$P$68)</f>
        <v>1.9484367824259429E-4</v>
      </c>
      <c r="G7" s="17"/>
      <c r="H7" s="17"/>
      <c r="K7" s="51" t="s">
        <v>94</v>
      </c>
      <c r="L7" s="48">
        <v>1</v>
      </c>
      <c r="M7" s="48">
        <v>-0.37722726776535831</v>
      </c>
      <c r="N7" s="48">
        <v>0.19517641075593278</v>
      </c>
      <c r="O7" s="48">
        <v>3.3870113500582215E-2</v>
      </c>
    </row>
    <row r="8" spans="1:19" x14ac:dyDescent="0.25">
      <c r="A8" s="47">
        <v>21349.4</v>
      </c>
      <c r="B8" s="1">
        <v>-1.4121502253753401E-2</v>
      </c>
      <c r="D8" s="17">
        <v>3.4553654330813199E-2</v>
      </c>
      <c r="E8" s="17">
        <v>8.6381208899934597E-6</v>
      </c>
      <c r="F8" s="17">
        <v>7.1180322735695379E-5</v>
      </c>
      <c r="G8" s="17">
        <f>VARP([1]Sheet1!$Q$10:$Q$68)</f>
        <v>2.1375381886620023E-4</v>
      </c>
      <c r="H8" s="17"/>
      <c r="K8" s="51" t="s">
        <v>95</v>
      </c>
      <c r="L8" s="48"/>
      <c r="M8" s="48">
        <v>-8.6183730081179589E-4</v>
      </c>
      <c r="N8" s="48">
        <v>2.5709310025799175E-4</v>
      </c>
      <c r="O8" s="48">
        <v>-6.5627834228374165E-5</v>
      </c>
    </row>
    <row r="9" spans="1:19" x14ac:dyDescent="0.25">
      <c r="A9" s="47">
        <v>21255.05</v>
      </c>
      <c r="B9" s="1">
        <v>1.6084113611267324E-3</v>
      </c>
      <c r="D9" s="17">
        <v>-2.1392069088460525E-3</v>
      </c>
      <c r="E9" s="17">
        <v>1.4990240564557329E-6</v>
      </c>
      <c r="F9" s="17">
        <v>1.1348319518438941E-5</v>
      </c>
      <c r="G9" s="17">
        <v>5.5485936270419878E-5</v>
      </c>
      <c r="H9" s="17">
        <f>VARP([1]Sheet1!$R$10:$R$68)</f>
        <v>8.6174422983682048E-5</v>
      </c>
    </row>
    <row r="10" spans="1:19" x14ac:dyDescent="0.25">
      <c r="A10" s="47">
        <v>21150.15</v>
      </c>
      <c r="B10" s="1">
        <v>-1.7710127163373592E-3</v>
      </c>
    </row>
    <row r="11" spans="1:19" x14ac:dyDescent="0.25">
      <c r="A11" s="47">
        <v>21453.1</v>
      </c>
      <c r="B11" s="1">
        <v>1.2932723401643828E-2</v>
      </c>
    </row>
    <row r="12" spans="1:19" x14ac:dyDescent="0.25">
      <c r="A12" s="47">
        <v>21418.65</v>
      </c>
      <c r="B12" s="1">
        <v>1.2250105727945973E-2</v>
      </c>
      <c r="D12" s="52" t="s">
        <v>97</v>
      </c>
      <c r="E12" s="52" t="s">
        <v>98</v>
      </c>
      <c r="F12" s="52" t="s">
        <v>99</v>
      </c>
      <c r="G12" s="52" t="s">
        <v>100</v>
      </c>
      <c r="L12" s="36"/>
      <c r="M12" s="36"/>
      <c r="N12" s="36"/>
      <c r="O12" s="36"/>
      <c r="P12" s="36"/>
      <c r="Q12" s="36"/>
      <c r="R12" s="36"/>
      <c r="S12" s="36"/>
    </row>
    <row r="13" spans="1:19" x14ac:dyDescent="0.25">
      <c r="A13" s="47">
        <v>21456.65</v>
      </c>
      <c r="B13" s="1">
        <v>9.5425324302591977E-4</v>
      </c>
      <c r="D13">
        <v>0</v>
      </c>
      <c r="E13">
        <v>0</v>
      </c>
      <c r="F13">
        <v>0</v>
      </c>
      <c r="G13"/>
      <c r="H13"/>
      <c r="L13" s="36"/>
      <c r="M13" s="36"/>
      <c r="N13" s="36"/>
      <c r="O13" s="36"/>
      <c r="P13" s="36"/>
      <c r="Q13" s="36"/>
      <c r="R13" s="36"/>
      <c r="S13" s="36"/>
    </row>
    <row r="14" spans="1:19" x14ac:dyDescent="0.25">
      <c r="A14" s="47">
        <v>21182.7</v>
      </c>
      <c r="B14" s="1">
        <v>-4.3196441413336653E-3</v>
      </c>
      <c r="D14">
        <v>-0.37722726776535831</v>
      </c>
      <c r="E14" s="45">
        <v>-8.6183730081179589E-4</v>
      </c>
      <c r="F14">
        <v>1.3172344919257968E-3</v>
      </c>
      <c r="G14">
        <v>2.1790717927375929E-3</v>
      </c>
      <c r="H14"/>
      <c r="L14" s="36"/>
      <c r="M14" s="36"/>
      <c r="N14" s="36"/>
      <c r="O14" s="36"/>
      <c r="P14" s="36"/>
      <c r="Q14" s="36"/>
      <c r="R14" s="36"/>
      <c r="S14" s="36"/>
    </row>
    <row r="15" spans="1:19" x14ac:dyDescent="0.25">
      <c r="A15" s="47">
        <v>20926.349999999999</v>
      </c>
      <c r="B15" s="1">
        <v>1.3209724646388113E-3</v>
      </c>
      <c r="D15">
        <v>0.19517641075593278</v>
      </c>
      <c r="E15">
        <v>2.5709310025799175E-4</v>
      </c>
      <c r="F15">
        <v>3.9325296617879046E-3</v>
      </c>
      <c r="G15">
        <v>3.6754365615299127E-3</v>
      </c>
      <c r="H15"/>
      <c r="L15" s="36"/>
      <c r="M15" s="36"/>
      <c r="N15" s="36"/>
      <c r="O15" s="36"/>
      <c r="P15" s="36"/>
      <c r="Q15" s="36"/>
      <c r="R15" s="36"/>
      <c r="S15" s="36"/>
    </row>
    <row r="16" spans="1:19" x14ac:dyDescent="0.25">
      <c r="A16" s="47">
        <v>20906.400000000001</v>
      </c>
      <c r="B16" s="1">
        <v>3.2653705657344212E-3</v>
      </c>
      <c r="D16">
        <v>3.3870113500582215E-2</v>
      </c>
      <c r="E16">
        <v>-6.5627834228374165E-5</v>
      </c>
      <c r="F16">
        <v>1.6834377639458951E-3</v>
      </c>
      <c r="G16">
        <v>1.7490655981742694E-3</v>
      </c>
      <c r="H16"/>
      <c r="L16" s="36"/>
      <c r="M16" s="36"/>
      <c r="N16" s="36"/>
      <c r="O16" s="36"/>
      <c r="P16" s="36"/>
      <c r="Q16" s="36"/>
      <c r="R16" s="36"/>
      <c r="S16" s="36"/>
    </row>
    <row r="17" spans="1:19" x14ac:dyDescent="0.25">
      <c r="A17" s="47">
        <v>20997.1</v>
      </c>
      <c r="B17" s="1">
        <v>-1.7456549668778934E-3</v>
      </c>
      <c r="L17" s="36"/>
      <c r="M17" s="36"/>
      <c r="N17" s="36"/>
      <c r="O17" s="36"/>
      <c r="P17" s="36"/>
      <c r="Q17" s="36"/>
      <c r="R17" s="36"/>
      <c r="S17" s="36"/>
    </row>
    <row r="18" spans="1:19" x14ac:dyDescent="0.25">
      <c r="A18" s="47">
        <v>20969.400000000001</v>
      </c>
      <c r="B18" s="1">
        <v>3.9606619004465184E-3</v>
      </c>
      <c r="C18" s="36"/>
      <c r="D18" s="36"/>
      <c r="E18" s="36"/>
      <c r="F18" s="36"/>
      <c r="G18" s="36"/>
      <c r="H18" s="36"/>
      <c r="I18" s="36"/>
      <c r="J18" s="36"/>
      <c r="L18" s="36"/>
      <c r="M18" s="36"/>
      <c r="N18" s="36"/>
      <c r="O18" s="36"/>
      <c r="P18" s="36"/>
      <c r="Q18" s="36"/>
      <c r="R18" s="36"/>
      <c r="S18" s="36"/>
    </row>
    <row r="19" spans="1:19" x14ac:dyDescent="0.25">
      <c r="A19" s="47">
        <v>20901.150000000001</v>
      </c>
      <c r="B19" s="1">
        <v>8.1356227159347649E-3</v>
      </c>
      <c r="C19" s="36"/>
      <c r="D19" s="36"/>
      <c r="E19" s="36"/>
      <c r="F19" s="36"/>
      <c r="G19" s="36"/>
      <c r="H19" s="36"/>
      <c r="I19" s="36"/>
      <c r="J19" s="36"/>
      <c r="L19" s="36"/>
      <c r="M19" s="36"/>
      <c r="N19" s="36"/>
      <c r="O19" s="36"/>
      <c r="P19" s="36"/>
      <c r="Q19" s="36"/>
      <c r="R19" s="36"/>
      <c r="S19" s="36"/>
    </row>
    <row r="20" spans="1:19" x14ac:dyDescent="0.25">
      <c r="A20" s="47">
        <v>20937.7</v>
      </c>
      <c r="B20" s="1">
        <v>2.0668150129021644E-2</v>
      </c>
      <c r="C20" s="36"/>
      <c r="D20" s="36"/>
      <c r="E20" s="36"/>
      <c r="F20" s="36"/>
      <c r="G20" s="36"/>
      <c r="H20" s="36"/>
      <c r="I20" s="36"/>
      <c r="J20" s="36"/>
      <c r="L20" s="36"/>
      <c r="M20" s="36"/>
      <c r="N20" s="36"/>
      <c r="O20" s="36"/>
      <c r="P20" s="36"/>
      <c r="Q20" s="36"/>
      <c r="R20" s="36"/>
      <c r="S20" s="36"/>
    </row>
    <row r="21" spans="1:19" x14ac:dyDescent="0.25">
      <c r="A21" s="47">
        <v>20855.099999999999</v>
      </c>
      <c r="B21" s="1">
        <v>6.6929417403635292E-3</v>
      </c>
      <c r="C21" s="36"/>
      <c r="D21" s="36"/>
      <c r="E21" s="36"/>
      <c r="F21" s="36"/>
      <c r="G21" s="36"/>
      <c r="H21" s="36"/>
      <c r="I21" s="36"/>
      <c r="J21" s="36"/>
      <c r="L21" s="36"/>
      <c r="M21" s="36"/>
      <c r="N21" s="36"/>
      <c r="O21" s="36"/>
      <c r="P21" s="36"/>
      <c r="Q21" s="36"/>
      <c r="R21" s="36"/>
      <c r="S21" s="36"/>
    </row>
    <row r="22" spans="1:19" x14ac:dyDescent="0.25">
      <c r="A22" s="47">
        <v>20686.8</v>
      </c>
      <c r="B22" s="1">
        <v>1.8187156036345905E-3</v>
      </c>
      <c r="C22" s="36"/>
      <c r="D22" s="36"/>
      <c r="E22" s="36"/>
      <c r="F22" s="36"/>
      <c r="G22" s="36"/>
      <c r="H22" s="36"/>
      <c r="I22" s="36"/>
      <c r="J22" s="36"/>
      <c r="L22" s="36"/>
      <c r="M22" s="36"/>
      <c r="N22" s="36"/>
      <c r="O22" s="36"/>
      <c r="P22" s="36"/>
      <c r="Q22" s="36"/>
      <c r="R22" s="36"/>
      <c r="S22" s="36"/>
    </row>
    <row r="23" spans="1:19" x14ac:dyDescent="0.25">
      <c r="A23" s="47">
        <v>20267.900000000001</v>
      </c>
      <c r="B23" s="1">
        <v>1.0402369065395546E-2</v>
      </c>
      <c r="C23" s="36"/>
      <c r="D23" s="36"/>
      <c r="E23" s="36"/>
      <c r="F23" s="36"/>
      <c r="G23" s="36"/>
      <c r="H23" s="36"/>
      <c r="I23" s="36"/>
      <c r="J23" s="36"/>
      <c r="L23" s="36"/>
      <c r="M23" s="36"/>
      <c r="N23" s="36"/>
      <c r="O23" s="36"/>
      <c r="P23" s="36"/>
      <c r="Q23" s="36"/>
      <c r="R23" s="36"/>
      <c r="S23" s="36"/>
    </row>
    <row r="24" spans="1:19" x14ac:dyDescent="0.25">
      <c r="A24" s="47">
        <v>20133.150000000001</v>
      </c>
      <c r="B24" s="1">
        <v>4.7992644495748861E-3</v>
      </c>
      <c r="C24" s="36"/>
      <c r="D24" s="36"/>
      <c r="E24" s="36"/>
      <c r="F24" s="36"/>
      <c r="G24" s="36"/>
      <c r="H24" s="36"/>
      <c r="I24" s="36"/>
      <c r="J24" s="36"/>
      <c r="L24" s="36"/>
      <c r="M24" s="36"/>
      <c r="N24" s="36"/>
      <c r="O24" s="36"/>
      <c r="P24" s="36"/>
      <c r="Q24" s="36"/>
      <c r="R24" s="36"/>
      <c r="S24" s="36"/>
    </row>
    <row r="25" spans="1:19" x14ac:dyDescent="0.25">
      <c r="A25" s="47">
        <v>20096.599999999999</v>
      </c>
      <c r="B25" s="1">
        <v>-3.6864963135033191E-4</v>
      </c>
      <c r="C25" s="36"/>
      <c r="D25" s="36"/>
      <c r="E25" s="36"/>
      <c r="F25" s="36"/>
      <c r="G25" s="36"/>
      <c r="H25" s="36"/>
      <c r="I25" s="36"/>
      <c r="J25" s="36"/>
      <c r="L25" s="36"/>
      <c r="M25" s="36"/>
      <c r="N25" s="36"/>
      <c r="O25" s="36"/>
      <c r="P25" s="36"/>
      <c r="Q25" s="36"/>
      <c r="R25" s="36"/>
      <c r="S25" s="36"/>
    </row>
    <row r="26" spans="1:19" x14ac:dyDescent="0.25">
      <c r="A26" s="47">
        <v>19889.7</v>
      </c>
      <c r="B26" s="1">
        <v>-4.9717719445677947E-4</v>
      </c>
      <c r="C26" s="36"/>
      <c r="D26" s="36"/>
      <c r="E26" s="36"/>
      <c r="F26" s="36"/>
      <c r="G26" s="36"/>
      <c r="H26" s="36"/>
      <c r="I26" s="36"/>
      <c r="J26" s="36"/>
      <c r="L26" s="36"/>
      <c r="M26" s="36"/>
      <c r="N26" s="36"/>
      <c r="O26" s="36"/>
      <c r="P26" s="36"/>
      <c r="Q26" s="36"/>
      <c r="R26" s="36"/>
      <c r="S26" s="36"/>
    </row>
    <row r="27" spans="1:19" x14ac:dyDescent="0.25">
      <c r="A27" s="47">
        <v>19794.7</v>
      </c>
      <c r="B27" s="1">
        <v>1.4380743451579145E-3</v>
      </c>
      <c r="C27" s="36"/>
      <c r="D27" s="36"/>
      <c r="E27" s="36"/>
      <c r="F27" s="36"/>
      <c r="G27" s="36"/>
      <c r="H27" s="36"/>
      <c r="I27" s="36"/>
      <c r="J27" s="36"/>
      <c r="L27" s="36"/>
      <c r="M27" s="36"/>
      <c r="N27" s="36"/>
      <c r="O27" s="36"/>
      <c r="P27" s="36"/>
      <c r="Q27" s="36"/>
      <c r="R27" s="36"/>
      <c r="S27" s="36"/>
    </row>
    <row r="28" spans="1:19" x14ac:dyDescent="0.25">
      <c r="A28" s="47">
        <v>19802</v>
      </c>
      <c r="B28" s="1">
        <v>4.5394536407028256E-3</v>
      </c>
      <c r="C28" s="36"/>
      <c r="D28" s="36"/>
      <c r="E28" s="36"/>
      <c r="F28" s="36"/>
      <c r="G28" s="36"/>
      <c r="H28" s="36"/>
      <c r="I28" s="36"/>
      <c r="J28" s="36"/>
    </row>
    <row r="29" spans="1:19" x14ac:dyDescent="0.25">
      <c r="A29" s="47">
        <v>19811.849999999999</v>
      </c>
      <c r="B29" s="1">
        <v>-1.9156893947840173E-3</v>
      </c>
      <c r="C29" s="36"/>
      <c r="D29" s="36"/>
      <c r="E29" s="36"/>
      <c r="F29" s="36"/>
      <c r="G29" s="36"/>
      <c r="H29" s="36"/>
      <c r="I29" s="36"/>
      <c r="J29" s="36"/>
    </row>
    <row r="30" spans="1:19" x14ac:dyDescent="0.25">
      <c r="A30" s="47">
        <v>19783.400000000001</v>
      </c>
      <c r="B30" s="1">
        <v>-1.6898387064133657E-3</v>
      </c>
      <c r="C30" s="36"/>
      <c r="D30" s="36"/>
      <c r="E30" s="36"/>
      <c r="F30" s="36"/>
      <c r="G30" s="36"/>
      <c r="H30" s="36"/>
      <c r="I30" s="36"/>
      <c r="J30" s="36"/>
    </row>
    <row r="31" spans="1:19" x14ac:dyDescent="0.25">
      <c r="A31" s="47">
        <v>19694</v>
      </c>
      <c r="B31" s="1">
        <v>4.5615220998757337E-3</v>
      </c>
    </row>
    <row r="32" spans="1:19" x14ac:dyDescent="0.25">
      <c r="A32" s="47">
        <v>19731.8</v>
      </c>
      <c r="B32" s="1">
        <v>1.1926834348665828E-2</v>
      </c>
    </row>
    <row r="33" spans="1:2" x14ac:dyDescent="0.25">
      <c r="A33" s="47">
        <v>19765.2</v>
      </c>
      <c r="B33" s="1">
        <v>-4.1996256187405738E-3</v>
      </c>
    </row>
    <row r="34" spans="1:2" x14ac:dyDescent="0.25">
      <c r="A34" s="47">
        <v>19675.45</v>
      </c>
      <c r="B34" s="1">
        <v>5.1582082176125903E-3</v>
      </c>
    </row>
    <row r="35" spans="1:2" x14ac:dyDescent="0.25">
      <c r="A35" s="47">
        <v>19443.55</v>
      </c>
      <c r="B35" s="1">
        <v>1.5493444288048792E-3</v>
      </c>
    </row>
    <row r="36" spans="1:2" x14ac:dyDescent="0.25">
      <c r="A36" s="47">
        <v>19525.55</v>
      </c>
      <c r="B36" s="1">
        <v>-2.4789775503381967E-3</v>
      </c>
    </row>
    <row r="37" spans="1:2" x14ac:dyDescent="0.25">
      <c r="A37" s="47">
        <v>19425.349999999999</v>
      </c>
      <c r="B37" s="1">
        <v>1.8962523252278477E-3</v>
      </c>
    </row>
    <row r="38" spans="1:2" x14ac:dyDescent="0.25">
      <c r="A38" s="47">
        <v>19395.3</v>
      </c>
      <c r="B38" s="1">
        <v>-2.6015171223610817E-4</v>
      </c>
    </row>
    <row r="39" spans="1:2" x14ac:dyDescent="0.25">
      <c r="A39" s="47">
        <v>19443.5</v>
      </c>
      <c r="B39" s="1">
        <v>9.4198828949695525E-3</v>
      </c>
    </row>
    <row r="40" spans="1:2" x14ac:dyDescent="0.25">
      <c r="A40" s="47">
        <v>19406.7</v>
      </c>
      <c r="B40" s="1">
        <v>5.0880012543607876E-3</v>
      </c>
    </row>
    <row r="41" spans="1:2" x14ac:dyDescent="0.25">
      <c r="A41" s="47">
        <v>19411.75</v>
      </c>
      <c r="B41" s="1">
        <v>7.5885439843278151E-3</v>
      </c>
    </row>
    <row r="42" spans="1:2" x14ac:dyDescent="0.25">
      <c r="A42" s="47">
        <v>19230.599999999999</v>
      </c>
      <c r="B42" s="1">
        <v>-4.7406654227550417E-3</v>
      </c>
    </row>
    <row r="43" spans="1:2" x14ac:dyDescent="0.25">
      <c r="A43" s="47">
        <v>19133.25</v>
      </c>
      <c r="B43" s="1">
        <v>-3.2025662325179541E-3</v>
      </c>
    </row>
    <row r="44" spans="1:2" x14ac:dyDescent="0.25">
      <c r="A44" s="47">
        <v>18989.150000000001</v>
      </c>
      <c r="B44" s="1">
        <v>4.9167202614551417E-3</v>
      </c>
    </row>
    <row r="45" spans="1:2" x14ac:dyDescent="0.25">
      <c r="A45" s="47">
        <v>19079.599999999999</v>
      </c>
      <c r="B45" s="1">
        <v>1.007570032746026E-2</v>
      </c>
    </row>
    <row r="46" spans="1:2" x14ac:dyDescent="0.25">
      <c r="A46" s="47">
        <v>19140.900000000001</v>
      </c>
      <c r="B46" s="1">
        <v>-1.3853044767455618E-2</v>
      </c>
    </row>
    <row r="47" spans="1:2" x14ac:dyDescent="0.25">
      <c r="A47" s="47">
        <v>19047.25</v>
      </c>
      <c r="B47" s="1">
        <v>-8.2772569917148875E-3</v>
      </c>
    </row>
    <row r="48" spans="1:2" x14ac:dyDescent="0.25">
      <c r="A48" s="47">
        <v>18857.25</v>
      </c>
      <c r="B48" s="1">
        <v>-1.335028770407296E-2</v>
      </c>
    </row>
    <row r="49" spans="1:2" x14ac:dyDescent="0.25">
      <c r="A49" s="47">
        <v>19122.150000000001</v>
      </c>
      <c r="B49" s="1">
        <v>-4.1809556324427519E-3</v>
      </c>
    </row>
    <row r="50" spans="1:2" x14ac:dyDescent="0.25">
      <c r="A50" s="47">
        <v>19281.75</v>
      </c>
      <c r="B50" s="1">
        <v>-2.3587903065917931E-3</v>
      </c>
    </row>
    <row r="51" spans="1:2" x14ac:dyDescent="0.25">
      <c r="A51" s="47">
        <v>19542.650000000001</v>
      </c>
      <c r="B51" s="1">
        <v>-7.0867930242536634E-3</v>
      </c>
    </row>
    <row r="52" spans="1:2" x14ac:dyDescent="0.25">
      <c r="A52" s="47">
        <v>19624.7</v>
      </c>
      <c r="B52" s="1">
        <v>4.0417094276990126E-3</v>
      </c>
    </row>
    <row r="53" spans="1:2" x14ac:dyDescent="0.25">
      <c r="A53" s="47">
        <v>19671.099999999999</v>
      </c>
      <c r="B53" s="1">
        <v>-9.7716323942267751E-4</v>
      </c>
    </row>
    <row r="54" spans="1:2" x14ac:dyDescent="0.25">
      <c r="A54" s="47">
        <v>19811.5</v>
      </c>
      <c r="B54" s="1">
        <v>-2.1698494493281161E-3</v>
      </c>
    </row>
    <row r="55" spans="1:2" x14ac:dyDescent="0.25">
      <c r="A55" s="47">
        <v>19731.75</v>
      </c>
      <c r="B55" s="1">
        <v>-8.7576061197235653E-4</v>
      </c>
    </row>
    <row r="56" spans="1:2" x14ac:dyDescent="0.25">
      <c r="A56" s="47">
        <v>19751.05</v>
      </c>
      <c r="B56" s="1">
        <v>6.1706920062875037E-3</v>
      </c>
    </row>
    <row r="57" spans="1:2" x14ac:dyDescent="0.25">
      <c r="A57" s="47">
        <v>19794</v>
      </c>
      <c r="B57" s="1">
        <v>9.0968027941278218E-3</v>
      </c>
    </row>
    <row r="58" spans="1:2" x14ac:dyDescent="0.25">
      <c r="A58" s="47">
        <v>19811.349999999999</v>
      </c>
      <c r="B58" s="1">
        <v>-7.1819268832524208E-3</v>
      </c>
    </row>
    <row r="59" spans="1:2" x14ac:dyDescent="0.25">
      <c r="A59" s="47">
        <v>19689.849999999999</v>
      </c>
      <c r="B59" s="1">
        <v>5.512707366051443E-3</v>
      </c>
    </row>
    <row r="60" spans="1:2" x14ac:dyDescent="0.25">
      <c r="A60" s="47">
        <v>19512.349999999999</v>
      </c>
      <c r="B60" s="1">
        <v>5.6415638939911542E-3</v>
      </c>
    </row>
    <row r="61" spans="1:2" x14ac:dyDescent="0.25">
      <c r="A61" s="47">
        <v>19653.5</v>
      </c>
      <c r="B61" s="1">
        <v>-4.744287268770477E-3</v>
      </c>
    </row>
    <row r="62" spans="1:2" x14ac:dyDescent="0.25">
      <c r="A62" s="46"/>
    </row>
  </sheetData>
  <mergeCells count="2">
    <mergeCell ref="C18:J30"/>
    <mergeCell ref="L12:S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CML</vt:lpstr>
      <vt:lpstr>SML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madhurimadutta2001@gmail.com</dc:creator>
  <cp:lastModifiedBy>madhurimadutta2001@gmail.com</cp:lastModifiedBy>
  <dcterms:created xsi:type="dcterms:W3CDTF">2024-02-22T14:41:15Z</dcterms:created>
  <dcterms:modified xsi:type="dcterms:W3CDTF">2024-02-23T16:37:42Z</dcterms:modified>
</cp:coreProperties>
</file>