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2035" windowHeight="9285" activeTab="2"/>
  </bookViews>
  <sheets>
    <sheet name="AAPL_Historical_prices_oct_2020" sheetId="1" r:id="rId1"/>
    <sheet name="Sensitivity Report 1" sheetId="3" r:id="rId2"/>
    <sheet name="Option Prices" sheetId="2" r:id="rId3"/>
  </sheets>
  <definedNames>
    <definedName name="_xlnm._FilterDatabase" localSheetId="0" hidden="1">AAPL_Historical_prices_oct_2020!$A$4:$L$256</definedName>
    <definedName name="rf">'Option Prices'!$H$2</definedName>
    <definedName name="solver_adj" localSheetId="2" hidden="1">'Option Prices'!$Q$19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'Option Prices'!$F$19</definedName>
    <definedName name="solver_lhs2" localSheetId="2" hidden="1">'Option Prices'!$G$19</definedName>
    <definedName name="solver_lin" localSheetId="2" hidden="1">2</definedName>
    <definedName name="solver_neg" localSheetId="2" hidden="1">2</definedName>
    <definedName name="solver_num" localSheetId="2" hidden="1">0</definedName>
    <definedName name="solver_nwt" localSheetId="2" hidden="1">1</definedName>
    <definedName name="solver_opt" localSheetId="2" hidden="1">'Option Prices'!$R$19</definedName>
    <definedName name="solver_pre" localSheetId="2" hidden="1">0.000001</definedName>
    <definedName name="solver_rel1" localSheetId="2" hidden="1">3</definedName>
    <definedName name="solver_rel2" localSheetId="2" hidden="1">3</definedName>
    <definedName name="solver_rhs1" localSheetId="2" hidden="1">0</definedName>
    <definedName name="solver_rhs2" localSheetId="2" hidden="1">0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3</definedName>
    <definedName name="solver_val" localSheetId="2" hidden="1">8.1</definedName>
  </definedNames>
  <calcPr calcId="0"/>
</workbook>
</file>

<file path=xl/calcChain.xml><?xml version="1.0" encoding="utf-8"?>
<calcChain xmlns="http://schemas.openxmlformats.org/spreadsheetml/2006/main">
  <c r="F21" i="2"/>
  <c r="I21" s="1"/>
  <c r="M21" s="1"/>
  <c r="N21" s="1"/>
  <c r="F22"/>
  <c r="I22" s="1"/>
  <c r="M22" s="1"/>
  <c r="N22" s="1"/>
  <c r="F23"/>
  <c r="I23" s="1"/>
  <c r="M23" s="1"/>
  <c r="N23" s="1"/>
  <c r="F24"/>
  <c r="I24" s="1"/>
  <c r="M24" s="1"/>
  <c r="N24" s="1"/>
  <c r="F25"/>
  <c r="I25" s="1"/>
  <c r="M25" s="1"/>
  <c r="N25" s="1"/>
  <c r="F26"/>
  <c r="I26" s="1"/>
  <c r="M26" s="1"/>
  <c r="N26" s="1"/>
  <c r="F27"/>
  <c r="I27" s="1"/>
  <c r="M27" s="1"/>
  <c r="N27" s="1"/>
  <c r="F28"/>
  <c r="I28" s="1"/>
  <c r="M28" s="1"/>
  <c r="N28" s="1"/>
  <c r="F20"/>
  <c r="I20" s="1"/>
  <c r="M20" s="1"/>
  <c r="N20" s="1"/>
  <c r="F19"/>
  <c r="F17" s="1"/>
  <c r="W19"/>
  <c r="R19"/>
  <c r="E2"/>
  <c r="AB6"/>
  <c r="AA6"/>
  <c r="Z6"/>
  <c r="Y6"/>
  <c r="D1"/>
  <c r="U19"/>
  <c r="T20"/>
  <c r="T21"/>
  <c r="T22"/>
  <c r="T23"/>
  <c r="T24"/>
  <c r="T25"/>
  <c r="T26"/>
  <c r="T27"/>
  <c r="T28"/>
  <c r="R20"/>
  <c r="R21"/>
  <c r="R22"/>
  <c r="R23"/>
  <c r="R24"/>
  <c r="R25"/>
  <c r="R26"/>
  <c r="R27"/>
  <c r="R28"/>
  <c r="G19"/>
  <c r="J20"/>
  <c r="J21"/>
  <c r="J22"/>
  <c r="J23"/>
  <c r="J24"/>
  <c r="J25"/>
  <c r="J26"/>
  <c r="J27"/>
  <c r="J28"/>
  <c r="V7"/>
  <c r="V8"/>
  <c r="V9"/>
  <c r="V10"/>
  <c r="V11"/>
  <c r="R7"/>
  <c r="S7" s="1"/>
  <c r="R8"/>
  <c r="S8" s="1"/>
  <c r="R9"/>
  <c r="S9" s="1"/>
  <c r="R10"/>
  <c r="S10" s="1"/>
  <c r="R11"/>
  <c r="S11" s="1"/>
  <c r="R12"/>
  <c r="S12" s="1"/>
  <c r="V12" s="1"/>
  <c r="R13"/>
  <c r="S13" s="1"/>
  <c r="V13" s="1"/>
  <c r="R14"/>
  <c r="S14" s="1"/>
  <c r="V14" s="1"/>
  <c r="R15"/>
  <c r="S15" s="1"/>
  <c r="V15" s="1"/>
  <c r="S6"/>
  <c r="T6" s="1"/>
  <c r="W6" s="1"/>
  <c r="G2" i="1"/>
  <c r="D3"/>
  <c r="E3"/>
  <c r="F3"/>
  <c r="C3"/>
  <c r="F2"/>
  <c r="D2"/>
  <c r="E2"/>
  <c r="E3" i="2"/>
  <c r="C2" i="1"/>
  <c r="N2" i="2"/>
  <c r="R6"/>
  <c r="A15"/>
  <c r="A14"/>
  <c r="A13"/>
  <c r="A12"/>
  <c r="A11"/>
  <c r="A10"/>
  <c r="A9"/>
  <c r="A8"/>
  <c r="A7"/>
  <c r="A6"/>
  <c r="H19" l="1"/>
  <c r="I19" s="1"/>
  <c r="T19"/>
  <c r="V19" s="1"/>
  <c r="X19" s="1"/>
  <c r="Y19" s="1"/>
  <c r="AC6"/>
  <c r="U6"/>
  <c r="U7"/>
  <c r="T7"/>
  <c r="W7" s="1"/>
  <c r="U8"/>
  <c r="T8"/>
  <c r="W8" s="1"/>
  <c r="U9"/>
  <c r="T9"/>
  <c r="W9" s="1"/>
  <c r="U10"/>
  <c r="T10"/>
  <c r="W10" s="1"/>
  <c r="U11"/>
  <c r="T11"/>
  <c r="W11" s="1"/>
  <c r="U12"/>
  <c r="T12"/>
  <c r="W12" s="1"/>
  <c r="T13"/>
  <c r="W13" s="1"/>
  <c r="T14"/>
  <c r="U15"/>
  <c r="T15"/>
  <c r="W15" s="1"/>
  <c r="V6"/>
  <c r="U13" l="1"/>
  <c r="U14"/>
  <c r="W14"/>
  <c r="J19"/>
  <c r="M19"/>
  <c r="N19" l="1"/>
</calcChain>
</file>

<file path=xl/sharedStrings.xml><?xml version="1.0" encoding="utf-8"?>
<sst xmlns="http://schemas.openxmlformats.org/spreadsheetml/2006/main" count="90" uniqueCount="83">
  <si>
    <t>Date</t>
  </si>
  <si>
    <t>Open</t>
  </si>
  <si>
    <t>High</t>
  </si>
  <si>
    <t>Low</t>
  </si>
  <si>
    <t>Close</t>
  </si>
  <si>
    <t>Adj Close</t>
  </si>
  <si>
    <t>Volume</t>
  </si>
  <si>
    <t>IV30</t>
  </si>
  <si>
    <t>HV30</t>
  </si>
  <si>
    <t>Days to Exp</t>
  </si>
  <si>
    <t>Spot Date</t>
  </si>
  <si>
    <t>Spot Price</t>
  </si>
  <si>
    <t>Expiration Date</t>
  </si>
  <si>
    <t>Symbol</t>
  </si>
  <si>
    <t>Intrinsic Value</t>
  </si>
  <si>
    <t>Last</t>
  </si>
  <si>
    <t>Chg</t>
  </si>
  <si>
    <t>Bid</t>
  </si>
  <si>
    <t>Ask</t>
  </si>
  <si>
    <t>Open Int</t>
  </si>
  <si>
    <t>Delta</t>
  </si>
  <si>
    <t>Gamma</t>
  </si>
  <si>
    <t>Vega</t>
  </si>
  <si>
    <t>Theta</t>
  </si>
  <si>
    <t>Strike</t>
  </si>
  <si>
    <t>AAPL201023C105</t>
  </si>
  <si>
    <t>AAPL201023C106</t>
  </si>
  <si>
    <t>AAPL201023C107</t>
  </si>
  <si>
    <t>AAPL201023C108</t>
  </si>
  <si>
    <t>AAPL201023C109</t>
  </si>
  <si>
    <t>AAPL201023C110</t>
  </si>
  <si>
    <t>AAPL201023C111</t>
  </si>
  <si>
    <t>AAPL201023C112</t>
  </si>
  <si>
    <t>AAPL201023C113</t>
  </si>
  <si>
    <t>AAPL201023C114</t>
  </si>
  <si>
    <t>d1</t>
  </si>
  <si>
    <t>d2</t>
  </si>
  <si>
    <t>t</t>
  </si>
  <si>
    <t>rf</t>
  </si>
  <si>
    <t>call</t>
  </si>
  <si>
    <t>N(d1)</t>
  </si>
  <si>
    <t>N(d2)</t>
  </si>
  <si>
    <t>28 Day IV</t>
  </si>
  <si>
    <t>28 Day HV</t>
  </si>
  <si>
    <t>30 days</t>
  </si>
  <si>
    <t>VAR Sample - Close</t>
  </si>
  <si>
    <t>VAR Sample - Adj Close</t>
  </si>
  <si>
    <t>VAR Pop - Close</t>
  </si>
  <si>
    <t>VAR Pop - Adj Close</t>
  </si>
  <si>
    <t>&lt;&lt; HV30 in Princing</t>
  </si>
  <si>
    <t>VAR Sample - Adj 30 day</t>
  </si>
  <si>
    <t>Microsoft Excel 12.0 Sensitivity Report</t>
  </si>
  <si>
    <t>Worksheet: [AAPL_Historical_prices_oct_2020.xlsx]Option Prices</t>
  </si>
  <si>
    <t>Report Created: 10/4/2020 1:36:07 PM</t>
  </si>
  <si>
    <t>Adjustable Cells</t>
  </si>
  <si>
    <t>Cell</t>
  </si>
  <si>
    <t>Name</t>
  </si>
  <si>
    <t>Final</t>
  </si>
  <si>
    <t>Value</t>
  </si>
  <si>
    <t>Reduced</t>
  </si>
  <si>
    <t>Gradient</t>
  </si>
  <si>
    <t>Constraints</t>
  </si>
  <si>
    <t>NONE</t>
  </si>
  <si>
    <t>$H$19</t>
  </si>
  <si>
    <t>days obs</t>
  </si>
  <si>
    <t>S</t>
  </si>
  <si>
    <t>K</t>
  </si>
  <si>
    <t>call Price</t>
  </si>
  <si>
    <t>Nd2</t>
  </si>
  <si>
    <t>Nd1</t>
  </si>
  <si>
    <t>d1 INV</t>
  </si>
  <si>
    <t>d2 Inv</t>
  </si>
  <si>
    <t>est vol annual</t>
  </si>
  <si>
    <t>est Days</t>
  </si>
  <si>
    <t>Black Scholes Pricing</t>
  </si>
  <si>
    <t>est Vol Multiplier</t>
  </si>
  <si>
    <t>delta</t>
  </si>
  <si>
    <t>gamma</t>
  </si>
  <si>
    <t>vega</t>
  </si>
  <si>
    <t>theta</t>
  </si>
  <si>
    <t>d2 - d1= vol* sqrt(T)</t>
  </si>
  <si>
    <t>BS value</t>
  </si>
  <si>
    <t>vol annu (sigma)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</si>
</sst>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43" formatCode="_(* #,##0.00_);_(* \(#,##0.00\);_(* &quot;-&quot;??_);_(@_)"/>
    <numFmt numFmtId="173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19" fontId="0" fillId="0" borderId="0" xfId="0" applyNumberFormat="1"/>
    <xf numFmtId="8" fontId="8" fillId="4" borderId="0" xfId="10" applyNumberFormat="1"/>
    <xf numFmtId="14" fontId="8" fillId="4" borderId="0" xfId="10" applyNumberFormat="1"/>
    <xf numFmtId="0" fontId="8" fillId="4" borderId="0" xfId="10"/>
    <xf numFmtId="14" fontId="0" fillId="33" borderId="0" xfId="0" applyNumberFormat="1" applyFill="1"/>
    <xf numFmtId="0" fontId="0" fillId="33" borderId="0" xfId="0" applyFill="1"/>
    <xf numFmtId="8" fontId="0" fillId="0" borderId="0" xfId="0" applyNumberFormat="1"/>
    <xf numFmtId="10" fontId="0" fillId="0" borderId="0" xfId="2" applyNumberFormat="1" applyFont="1"/>
    <xf numFmtId="0" fontId="0" fillId="34" borderId="0" xfId="0" applyFill="1"/>
    <xf numFmtId="0" fontId="0" fillId="0" borderId="0" xfId="0" applyFill="1"/>
    <xf numFmtId="0" fontId="0" fillId="0" borderId="0" xfId="0" applyAlignment="1">
      <alignment wrapText="1"/>
    </xf>
    <xf numFmtId="2" fontId="0" fillId="0" borderId="0" xfId="0" applyNumberFormat="1"/>
    <xf numFmtId="43" fontId="0" fillId="0" borderId="0" xfId="1" applyFont="1"/>
    <xf numFmtId="173" fontId="0" fillId="0" borderId="0" xfId="1" applyNumberFormat="1" applyFont="1"/>
    <xf numFmtId="173" fontId="0" fillId="0" borderId="0" xfId="1" applyNumberFormat="1" applyFont="1" applyAlignment="1">
      <alignment wrapText="1"/>
    </xf>
    <xf numFmtId="0" fontId="18" fillId="0" borderId="0" xfId="0" applyFont="1" applyFill="1"/>
    <xf numFmtId="8" fontId="18" fillId="0" borderId="0" xfId="10" applyNumberFormat="1" applyFont="1" applyFill="1"/>
    <xf numFmtId="0" fontId="18" fillId="0" borderId="0" xfId="10" applyFont="1" applyFill="1"/>
    <xf numFmtId="8" fontId="0" fillId="35" borderId="0" xfId="0" applyNumberFormat="1" applyFill="1"/>
    <xf numFmtId="0" fontId="16" fillId="0" borderId="0" xfId="0" applyFont="1"/>
    <xf numFmtId="0" fontId="0" fillId="0" borderId="12" xfId="0" applyFill="1" applyBorder="1" applyAlignment="1"/>
    <xf numFmtId="0" fontId="19" fillId="0" borderId="10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0" fillId="0" borderId="12" xfId="0" applyNumberFormat="1" applyFill="1" applyBorder="1" applyAlignme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256"/>
  <sheetViews>
    <sheetView topLeftCell="A2" workbookViewId="0">
      <selection activeCell="C2" sqref="C2"/>
    </sheetView>
  </sheetViews>
  <sheetFormatPr defaultRowHeight="15"/>
  <cols>
    <col min="1" max="1" width="10.7109375" bestFit="1" customWidth="1"/>
    <col min="3" max="3" width="13.85546875" customWidth="1"/>
    <col min="4" max="4" width="15.5703125" customWidth="1"/>
    <col min="5" max="5" width="12.28515625" customWidth="1"/>
    <col min="6" max="6" width="11.5703125" bestFit="1" customWidth="1"/>
    <col min="7" max="7" width="15.28515625" style="15" bestFit="1" customWidth="1"/>
    <col min="8" max="8" width="24" customWidth="1"/>
    <col min="9" max="9" width="12.42578125" bestFit="1" customWidth="1"/>
    <col min="11" max="11" width="21.85546875" bestFit="1" customWidth="1"/>
  </cols>
  <sheetData>
    <row r="1" spans="1:7" ht="30">
      <c r="C1" s="12" t="s">
        <v>45</v>
      </c>
      <c r="D1" t="s">
        <v>47</v>
      </c>
      <c r="E1" s="12" t="s">
        <v>46</v>
      </c>
      <c r="F1" s="12" t="s">
        <v>48</v>
      </c>
      <c r="G1" s="16" t="s">
        <v>50</v>
      </c>
    </row>
    <row r="2" spans="1:7">
      <c r="B2" t="s">
        <v>44</v>
      </c>
      <c r="C2" s="13">
        <f>VARA(E222:E251)</f>
        <v>54.819656385349688</v>
      </c>
      <c r="D2" s="13">
        <f>VARP(E222:E251)</f>
        <v>52.992334505836993</v>
      </c>
      <c r="E2" s="13">
        <f>VARA(F222:F251)</f>
        <v>54.819656385349688</v>
      </c>
      <c r="F2" s="13">
        <f>VARP(F222:F251)</f>
        <v>52.992334505836993</v>
      </c>
      <c r="G2" s="14">
        <f>VARA(F230:F251)</f>
        <v>66.478084581651885</v>
      </c>
    </row>
    <row r="3" spans="1:7" ht="45">
      <c r="A3">
        <v>56.5</v>
      </c>
      <c r="B3" s="12" t="s">
        <v>49</v>
      </c>
      <c r="C3" s="9">
        <f>C2/$A$3 -1</f>
        <v>-2.9740594949563048E-2</v>
      </c>
      <c r="D3" s="9">
        <f t="shared" ref="D3:F3" si="0">D2/$A$3 -1</f>
        <v>-6.2082575117929362E-2</v>
      </c>
      <c r="E3" s="9">
        <f t="shared" si="0"/>
        <v>-2.9740594949563048E-2</v>
      </c>
      <c r="F3" s="9">
        <f t="shared" si="0"/>
        <v>-6.2082575117929362E-2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s="15" t="s">
        <v>6</v>
      </c>
    </row>
    <row r="5" spans="1:7" hidden="1">
      <c r="A5" s="1">
        <v>43742</v>
      </c>
      <c r="B5">
        <v>56.41</v>
      </c>
      <c r="C5">
        <v>56.872501</v>
      </c>
      <c r="D5">
        <v>55.972499999999997</v>
      </c>
      <c r="E5">
        <v>56.752499</v>
      </c>
      <c r="F5">
        <v>56.194941999999998</v>
      </c>
      <c r="G5">
        <v>138478800</v>
      </c>
    </row>
    <row r="6" spans="1:7" hidden="1">
      <c r="A6" s="1">
        <v>43745</v>
      </c>
      <c r="B6">
        <v>56.567501</v>
      </c>
      <c r="C6">
        <v>57.482498</v>
      </c>
      <c r="D6">
        <v>56.459999000000003</v>
      </c>
      <c r="E6">
        <v>56.764999000000003</v>
      </c>
      <c r="F6">
        <v>56.207317000000003</v>
      </c>
      <c r="G6">
        <v>122306000</v>
      </c>
    </row>
    <row r="7" spans="1:7" hidden="1">
      <c r="A7" s="1">
        <v>43746</v>
      </c>
      <c r="B7">
        <v>56.455002</v>
      </c>
      <c r="C7">
        <v>57.014999000000003</v>
      </c>
      <c r="D7">
        <v>56.082500000000003</v>
      </c>
      <c r="E7">
        <v>56.099997999999999</v>
      </c>
      <c r="F7">
        <v>55.548850999999999</v>
      </c>
      <c r="G7">
        <v>111820000</v>
      </c>
    </row>
    <row r="8" spans="1:7" hidden="1">
      <c r="A8" s="1">
        <v>43747</v>
      </c>
      <c r="B8">
        <v>56.7575</v>
      </c>
      <c r="C8">
        <v>56.947498000000003</v>
      </c>
      <c r="D8">
        <v>56.41</v>
      </c>
      <c r="E8">
        <v>56.7575</v>
      </c>
      <c r="F8">
        <v>56.199894</v>
      </c>
      <c r="G8">
        <v>74770400</v>
      </c>
    </row>
    <row r="9" spans="1:7" hidden="1">
      <c r="A9" s="1">
        <v>43748</v>
      </c>
      <c r="B9">
        <v>56.982498</v>
      </c>
      <c r="C9">
        <v>57.610000999999997</v>
      </c>
      <c r="D9">
        <v>56.825001</v>
      </c>
      <c r="E9">
        <v>57.522499000000003</v>
      </c>
      <c r="F9">
        <v>56.957374999999999</v>
      </c>
      <c r="G9">
        <v>113013600</v>
      </c>
    </row>
    <row r="10" spans="1:7" hidden="1">
      <c r="A10" s="1">
        <v>43749</v>
      </c>
      <c r="B10">
        <v>58.237499</v>
      </c>
      <c r="C10">
        <v>59.41</v>
      </c>
      <c r="D10">
        <v>58.077499000000003</v>
      </c>
      <c r="E10">
        <v>59.052501999999997</v>
      </c>
      <c r="F10">
        <v>58.472343000000002</v>
      </c>
      <c r="G10">
        <v>166795600</v>
      </c>
    </row>
    <row r="11" spans="1:7" hidden="1">
      <c r="A11" s="1">
        <v>43752</v>
      </c>
      <c r="B11">
        <v>58.724997999999999</v>
      </c>
      <c r="C11">
        <v>59.532501000000003</v>
      </c>
      <c r="D11">
        <v>58.667499999999997</v>
      </c>
      <c r="E11">
        <v>58.967498999999997</v>
      </c>
      <c r="F11">
        <v>58.388179999999998</v>
      </c>
      <c r="G11">
        <v>96427600</v>
      </c>
    </row>
    <row r="12" spans="1:7" hidden="1">
      <c r="A12" s="1">
        <v>43753</v>
      </c>
      <c r="B12">
        <v>59.097499999999997</v>
      </c>
      <c r="C12">
        <v>59.412497999999999</v>
      </c>
      <c r="D12">
        <v>58.720001000000003</v>
      </c>
      <c r="E12">
        <v>58.830002</v>
      </c>
      <c r="F12">
        <v>58.252032999999997</v>
      </c>
      <c r="G12">
        <v>87360000</v>
      </c>
    </row>
    <row r="13" spans="1:7" hidden="1">
      <c r="A13" s="1">
        <v>43754</v>
      </c>
      <c r="B13">
        <v>58.342498999999997</v>
      </c>
      <c r="C13">
        <v>58.810001</v>
      </c>
      <c r="D13">
        <v>58.299999</v>
      </c>
      <c r="E13">
        <v>58.592498999999997</v>
      </c>
      <c r="F13">
        <v>58.016860999999999</v>
      </c>
      <c r="G13">
        <v>73903200</v>
      </c>
    </row>
    <row r="14" spans="1:7" hidden="1">
      <c r="A14" s="1">
        <v>43755</v>
      </c>
      <c r="B14">
        <v>58.772499000000003</v>
      </c>
      <c r="C14">
        <v>59.037497999999999</v>
      </c>
      <c r="D14">
        <v>58.380001</v>
      </c>
      <c r="E14">
        <v>58.82</v>
      </c>
      <c r="F14">
        <v>58.242130000000003</v>
      </c>
      <c r="G14">
        <v>67585200</v>
      </c>
    </row>
    <row r="15" spans="1:7" hidden="1">
      <c r="A15" s="1">
        <v>43756</v>
      </c>
      <c r="B15">
        <v>58.647499000000003</v>
      </c>
      <c r="C15">
        <v>59.395000000000003</v>
      </c>
      <c r="D15">
        <v>58.572498000000003</v>
      </c>
      <c r="E15">
        <v>59.102500999999997</v>
      </c>
      <c r="F15">
        <v>58.521858000000002</v>
      </c>
      <c r="G15">
        <v>97433600</v>
      </c>
    </row>
    <row r="16" spans="1:7" hidden="1">
      <c r="A16" s="1">
        <v>43759</v>
      </c>
      <c r="B16">
        <v>59.380001</v>
      </c>
      <c r="C16">
        <v>60.247501</v>
      </c>
      <c r="D16">
        <v>59.330002</v>
      </c>
      <c r="E16">
        <v>60.127499</v>
      </c>
      <c r="F16">
        <v>59.536780999999998</v>
      </c>
      <c r="G16">
        <v>87247200</v>
      </c>
    </row>
    <row r="17" spans="1:7" hidden="1">
      <c r="A17" s="1">
        <v>43760</v>
      </c>
      <c r="B17">
        <v>60.290000999999997</v>
      </c>
      <c r="C17">
        <v>60.549999</v>
      </c>
      <c r="D17">
        <v>59.904998999999997</v>
      </c>
      <c r="E17">
        <v>59.990001999999997</v>
      </c>
      <c r="F17">
        <v>59.400635000000001</v>
      </c>
      <c r="G17">
        <v>82293600</v>
      </c>
    </row>
    <row r="18" spans="1:7" hidden="1">
      <c r="A18" s="1">
        <v>43761</v>
      </c>
      <c r="B18">
        <v>60.525002000000001</v>
      </c>
      <c r="C18">
        <v>60.810001</v>
      </c>
      <c r="D18">
        <v>60.305</v>
      </c>
      <c r="E18">
        <v>60.794998</v>
      </c>
      <c r="F18">
        <v>60.197727</v>
      </c>
      <c r="G18">
        <v>75828800</v>
      </c>
    </row>
    <row r="19" spans="1:7" hidden="1">
      <c r="A19" s="1">
        <v>43762</v>
      </c>
      <c r="B19">
        <v>61.127499</v>
      </c>
      <c r="C19">
        <v>61.200001</v>
      </c>
      <c r="D19">
        <v>60.452499000000003</v>
      </c>
      <c r="E19">
        <v>60.895000000000003</v>
      </c>
      <c r="F19">
        <v>60.296740999999997</v>
      </c>
      <c r="G19">
        <v>69275200</v>
      </c>
    </row>
    <row r="20" spans="1:7" hidden="1">
      <c r="A20" s="1">
        <v>43763</v>
      </c>
      <c r="B20">
        <v>60.790000999999997</v>
      </c>
      <c r="C20">
        <v>61.682499</v>
      </c>
      <c r="D20">
        <v>60.720001000000003</v>
      </c>
      <c r="E20">
        <v>61.645000000000003</v>
      </c>
      <c r="F20">
        <v>61.039375</v>
      </c>
      <c r="G20">
        <v>73477200</v>
      </c>
    </row>
    <row r="21" spans="1:7" hidden="1">
      <c r="A21" s="1">
        <v>43766</v>
      </c>
      <c r="B21">
        <v>61.854999999999997</v>
      </c>
      <c r="C21">
        <v>62.3125</v>
      </c>
      <c r="D21">
        <v>61.68</v>
      </c>
      <c r="E21">
        <v>62.262501</v>
      </c>
      <c r="F21">
        <v>61.65081</v>
      </c>
      <c r="G21">
        <v>96572800</v>
      </c>
    </row>
    <row r="22" spans="1:7" hidden="1">
      <c r="A22" s="1">
        <v>43767</v>
      </c>
      <c r="B22">
        <v>62.2425</v>
      </c>
      <c r="C22">
        <v>62.4375</v>
      </c>
      <c r="D22">
        <v>60.642502</v>
      </c>
      <c r="E22">
        <v>60.822498000000003</v>
      </c>
      <c r="F22">
        <v>60.224952999999999</v>
      </c>
      <c r="G22">
        <v>142839600</v>
      </c>
    </row>
    <row r="23" spans="1:7" hidden="1">
      <c r="A23" s="1">
        <v>43768</v>
      </c>
      <c r="B23">
        <v>61.189999</v>
      </c>
      <c r="C23">
        <v>61.325001</v>
      </c>
      <c r="D23">
        <v>60.302501999999997</v>
      </c>
      <c r="E23">
        <v>60.814999</v>
      </c>
      <c r="F23">
        <v>60.217525000000002</v>
      </c>
      <c r="G23">
        <v>124522000</v>
      </c>
    </row>
    <row r="24" spans="1:7" hidden="1">
      <c r="A24" s="1">
        <v>43769</v>
      </c>
      <c r="B24">
        <v>61.810001</v>
      </c>
      <c r="C24">
        <v>62.292499999999997</v>
      </c>
      <c r="D24">
        <v>59.314999</v>
      </c>
      <c r="E24">
        <v>62.189999</v>
      </c>
      <c r="F24">
        <v>61.579020999999997</v>
      </c>
      <c r="G24">
        <v>139162000</v>
      </c>
    </row>
    <row r="25" spans="1:7" hidden="1">
      <c r="A25" s="1">
        <v>43770</v>
      </c>
      <c r="B25">
        <v>62.384998000000003</v>
      </c>
      <c r="C25">
        <v>63.982498</v>
      </c>
      <c r="D25">
        <v>62.290000999999997</v>
      </c>
      <c r="E25">
        <v>63.955002</v>
      </c>
      <c r="F25">
        <v>63.326683000000003</v>
      </c>
      <c r="G25">
        <v>151125200</v>
      </c>
    </row>
    <row r="26" spans="1:7" hidden="1">
      <c r="A26" s="1">
        <v>43773</v>
      </c>
      <c r="B26">
        <v>64.332497000000004</v>
      </c>
      <c r="C26">
        <v>64.462502000000001</v>
      </c>
      <c r="D26">
        <v>63.845001000000003</v>
      </c>
      <c r="E26">
        <v>64.375</v>
      </c>
      <c r="F26">
        <v>63.742553999999998</v>
      </c>
      <c r="G26">
        <v>103272000</v>
      </c>
    </row>
    <row r="27" spans="1:7" hidden="1">
      <c r="A27" s="1">
        <v>43774</v>
      </c>
      <c r="B27">
        <v>64.262496999999996</v>
      </c>
      <c r="C27">
        <v>64.547500999999997</v>
      </c>
      <c r="D27">
        <v>64.080001999999993</v>
      </c>
      <c r="E27">
        <v>64.282500999999996</v>
      </c>
      <c r="F27">
        <v>63.650970000000001</v>
      </c>
      <c r="G27">
        <v>79897600</v>
      </c>
    </row>
    <row r="28" spans="1:7" hidden="1">
      <c r="A28" s="1">
        <v>43775</v>
      </c>
      <c r="B28">
        <v>64.192497000000003</v>
      </c>
      <c r="C28">
        <v>64.372497999999993</v>
      </c>
      <c r="D28">
        <v>63.842498999999997</v>
      </c>
      <c r="E28">
        <v>64.309997999999993</v>
      </c>
      <c r="F28">
        <v>63.678192000000003</v>
      </c>
      <c r="G28">
        <v>75864400</v>
      </c>
    </row>
    <row r="29" spans="1:7" hidden="1">
      <c r="A29" s="1">
        <v>43776</v>
      </c>
      <c r="B29">
        <v>64.684997999999993</v>
      </c>
      <c r="C29">
        <v>65.087502000000001</v>
      </c>
      <c r="D29">
        <v>64.527495999999999</v>
      </c>
      <c r="E29">
        <v>64.857498000000007</v>
      </c>
      <c r="F29">
        <v>64.413116000000002</v>
      </c>
      <c r="G29">
        <v>94940400</v>
      </c>
    </row>
    <row r="30" spans="1:7" hidden="1">
      <c r="A30" s="1">
        <v>43777</v>
      </c>
      <c r="B30">
        <v>64.672500999999997</v>
      </c>
      <c r="C30">
        <v>65.110000999999997</v>
      </c>
      <c r="D30">
        <v>64.212502000000001</v>
      </c>
      <c r="E30">
        <v>65.035004000000001</v>
      </c>
      <c r="F30">
        <v>64.589409000000003</v>
      </c>
      <c r="G30">
        <v>69986400</v>
      </c>
    </row>
    <row r="31" spans="1:7" hidden="1">
      <c r="A31" s="1">
        <v>43780</v>
      </c>
      <c r="B31">
        <v>64.574996999999996</v>
      </c>
      <c r="C31">
        <v>65.617500000000007</v>
      </c>
      <c r="D31">
        <v>64.569999999999993</v>
      </c>
      <c r="E31">
        <v>65.550003000000004</v>
      </c>
      <c r="F31">
        <v>65.100876</v>
      </c>
      <c r="G31">
        <v>81821200</v>
      </c>
    </row>
    <row r="32" spans="1:7" hidden="1">
      <c r="A32" s="1">
        <v>43781</v>
      </c>
      <c r="B32">
        <v>65.387496999999996</v>
      </c>
      <c r="C32">
        <v>65.697502</v>
      </c>
      <c r="D32">
        <v>65.230002999999996</v>
      </c>
      <c r="E32">
        <v>65.489998</v>
      </c>
      <c r="F32">
        <v>65.041283000000007</v>
      </c>
      <c r="G32">
        <v>87388800</v>
      </c>
    </row>
    <row r="33" spans="1:7" hidden="1">
      <c r="A33" s="1">
        <v>43782</v>
      </c>
      <c r="B33">
        <v>65.282500999999996</v>
      </c>
      <c r="C33">
        <v>66.194999999999993</v>
      </c>
      <c r="D33">
        <v>65.267501999999993</v>
      </c>
      <c r="E33">
        <v>66.117500000000007</v>
      </c>
      <c r="F33">
        <v>65.664490000000001</v>
      </c>
      <c r="G33">
        <v>102734400</v>
      </c>
    </row>
    <row r="34" spans="1:7" hidden="1">
      <c r="A34" s="1">
        <v>43783</v>
      </c>
      <c r="B34">
        <v>65.9375</v>
      </c>
      <c r="C34">
        <v>66.220000999999996</v>
      </c>
      <c r="D34">
        <v>65.525002000000001</v>
      </c>
      <c r="E34">
        <v>65.660004000000001</v>
      </c>
      <c r="F34">
        <v>65.210121000000001</v>
      </c>
      <c r="G34">
        <v>89182800</v>
      </c>
    </row>
    <row r="35" spans="1:7" hidden="1">
      <c r="A35" s="1">
        <v>43784</v>
      </c>
      <c r="B35">
        <v>65.919998000000007</v>
      </c>
      <c r="C35">
        <v>66.444999999999993</v>
      </c>
      <c r="D35">
        <v>65.752502000000007</v>
      </c>
      <c r="E35">
        <v>66.440002000000007</v>
      </c>
      <c r="F35">
        <v>65.984779000000003</v>
      </c>
      <c r="G35">
        <v>100206400</v>
      </c>
    </row>
    <row r="36" spans="1:7" hidden="1">
      <c r="A36" s="1">
        <v>43787</v>
      </c>
      <c r="B36">
        <v>66.449996999999996</v>
      </c>
      <c r="C36">
        <v>66.857498000000007</v>
      </c>
      <c r="D36">
        <v>66.057502999999997</v>
      </c>
      <c r="E36">
        <v>66.775002000000001</v>
      </c>
      <c r="F36">
        <v>66.317490000000006</v>
      </c>
      <c r="G36">
        <v>86703200</v>
      </c>
    </row>
    <row r="37" spans="1:7" hidden="1">
      <c r="A37" s="1">
        <v>43788</v>
      </c>
      <c r="B37">
        <v>66.974997999999999</v>
      </c>
      <c r="C37">
        <v>67</v>
      </c>
      <c r="D37">
        <v>66.347504000000001</v>
      </c>
      <c r="E37">
        <v>66.572502</v>
      </c>
      <c r="F37">
        <v>66.116371000000001</v>
      </c>
      <c r="G37">
        <v>76167200</v>
      </c>
    </row>
    <row r="38" spans="1:7" hidden="1">
      <c r="A38" s="1">
        <v>43789</v>
      </c>
      <c r="B38">
        <v>66.385002</v>
      </c>
      <c r="C38">
        <v>66.519997000000004</v>
      </c>
      <c r="D38">
        <v>65.099997999999999</v>
      </c>
      <c r="E38">
        <v>65.797500999999997</v>
      </c>
      <c r="F38">
        <v>65.346687000000003</v>
      </c>
      <c r="G38">
        <v>106234400</v>
      </c>
    </row>
    <row r="39" spans="1:7" hidden="1">
      <c r="A39" s="1">
        <v>43790</v>
      </c>
      <c r="B39">
        <v>65.922500999999997</v>
      </c>
      <c r="C39">
        <v>66.002502000000007</v>
      </c>
      <c r="D39">
        <v>65.294998000000007</v>
      </c>
      <c r="E39">
        <v>65.502502000000007</v>
      </c>
      <c r="F39">
        <v>65.053702999999999</v>
      </c>
      <c r="G39">
        <v>121395200</v>
      </c>
    </row>
    <row r="40" spans="1:7" hidden="1">
      <c r="A40" s="1">
        <v>43791</v>
      </c>
      <c r="B40">
        <v>65.647498999999996</v>
      </c>
      <c r="C40">
        <v>65.794998000000007</v>
      </c>
      <c r="D40">
        <v>65.209998999999996</v>
      </c>
      <c r="E40">
        <v>65.444999999999993</v>
      </c>
      <c r="F40">
        <v>64.996596999999994</v>
      </c>
      <c r="G40">
        <v>65325200</v>
      </c>
    </row>
    <row r="41" spans="1:7" hidden="1">
      <c r="A41" s="1">
        <v>43794</v>
      </c>
      <c r="B41">
        <v>65.677498</v>
      </c>
      <c r="C41">
        <v>66.610000999999997</v>
      </c>
      <c r="D41">
        <v>65.629997000000003</v>
      </c>
      <c r="E41">
        <v>66.592499000000004</v>
      </c>
      <c r="F41">
        <v>66.136229999999998</v>
      </c>
      <c r="G41">
        <v>84020400</v>
      </c>
    </row>
    <row r="42" spans="1:7" hidden="1">
      <c r="A42" s="1">
        <v>43795</v>
      </c>
      <c r="B42">
        <v>66.735000999999997</v>
      </c>
      <c r="C42">
        <v>66.790001000000004</v>
      </c>
      <c r="D42">
        <v>65.625</v>
      </c>
      <c r="E42">
        <v>66.072502</v>
      </c>
      <c r="F42">
        <v>65.619788999999997</v>
      </c>
      <c r="G42">
        <v>105207600</v>
      </c>
    </row>
    <row r="43" spans="1:7" hidden="1">
      <c r="A43" s="1">
        <v>43796</v>
      </c>
      <c r="B43">
        <v>66.394997000000004</v>
      </c>
      <c r="C43">
        <v>66.995002999999997</v>
      </c>
      <c r="D43">
        <v>66.327499000000003</v>
      </c>
      <c r="E43">
        <v>66.959998999999996</v>
      </c>
      <c r="F43">
        <v>66.501213000000007</v>
      </c>
      <c r="G43">
        <v>65235600</v>
      </c>
    </row>
    <row r="44" spans="1:7" hidden="1">
      <c r="A44" s="1">
        <v>43798</v>
      </c>
      <c r="B44">
        <v>66.650002000000001</v>
      </c>
      <c r="C44">
        <v>67</v>
      </c>
      <c r="D44">
        <v>66.474997999999999</v>
      </c>
      <c r="E44">
        <v>66.8125</v>
      </c>
      <c r="F44">
        <v>66.354729000000006</v>
      </c>
      <c r="G44">
        <v>46617600</v>
      </c>
    </row>
    <row r="45" spans="1:7" hidden="1">
      <c r="A45" s="1">
        <v>43801</v>
      </c>
      <c r="B45">
        <v>66.817497000000003</v>
      </c>
      <c r="C45">
        <v>67.0625</v>
      </c>
      <c r="D45">
        <v>65.862503000000004</v>
      </c>
      <c r="E45">
        <v>66.040001000000004</v>
      </c>
      <c r="F45">
        <v>65.587517000000005</v>
      </c>
      <c r="G45">
        <v>94487200</v>
      </c>
    </row>
    <row r="46" spans="1:7" hidden="1">
      <c r="A46" s="1">
        <v>43802</v>
      </c>
      <c r="B46">
        <v>64.577499000000003</v>
      </c>
      <c r="C46">
        <v>64.882499999999993</v>
      </c>
      <c r="D46">
        <v>64.072502</v>
      </c>
      <c r="E46">
        <v>64.862503000000004</v>
      </c>
      <c r="F46">
        <v>64.418091000000004</v>
      </c>
      <c r="G46">
        <v>114430400</v>
      </c>
    </row>
    <row r="47" spans="1:7" hidden="1">
      <c r="A47" s="1">
        <v>43803</v>
      </c>
      <c r="B47">
        <v>65.267501999999993</v>
      </c>
      <c r="C47">
        <v>65.827499000000003</v>
      </c>
      <c r="D47">
        <v>65.169998000000007</v>
      </c>
      <c r="E47">
        <v>65.434997999999993</v>
      </c>
      <c r="F47">
        <v>64.986664000000005</v>
      </c>
      <c r="G47">
        <v>67181600</v>
      </c>
    </row>
    <row r="48" spans="1:7" hidden="1">
      <c r="A48" s="1">
        <v>43804</v>
      </c>
      <c r="B48">
        <v>65.947502</v>
      </c>
      <c r="C48">
        <v>66.472504000000001</v>
      </c>
      <c r="D48">
        <v>65.682502999999997</v>
      </c>
      <c r="E48">
        <v>66.394997000000004</v>
      </c>
      <c r="F48">
        <v>65.940085999999994</v>
      </c>
      <c r="G48">
        <v>74424400</v>
      </c>
    </row>
    <row r="49" spans="1:7" hidden="1">
      <c r="A49" s="1">
        <v>43805</v>
      </c>
      <c r="B49">
        <v>66.870002999999997</v>
      </c>
      <c r="C49">
        <v>67.75</v>
      </c>
      <c r="D49">
        <v>66.824996999999996</v>
      </c>
      <c r="E49">
        <v>67.677498</v>
      </c>
      <c r="F49">
        <v>67.213798999999995</v>
      </c>
      <c r="G49">
        <v>106075600</v>
      </c>
    </row>
    <row r="50" spans="1:7" hidden="1">
      <c r="A50" s="1">
        <v>43808</v>
      </c>
      <c r="B50">
        <v>67.5</v>
      </c>
      <c r="C50">
        <v>67.699996999999996</v>
      </c>
      <c r="D50">
        <v>66.227501000000004</v>
      </c>
      <c r="E50">
        <v>66.730002999999996</v>
      </c>
      <c r="F50">
        <v>66.272789000000003</v>
      </c>
      <c r="G50">
        <v>128042400</v>
      </c>
    </row>
    <row r="51" spans="1:7" hidden="1">
      <c r="A51" s="1">
        <v>43809</v>
      </c>
      <c r="B51">
        <v>67.150002000000001</v>
      </c>
      <c r="C51">
        <v>67.517501999999993</v>
      </c>
      <c r="D51">
        <v>66.464995999999999</v>
      </c>
      <c r="E51">
        <v>67.120002999999997</v>
      </c>
      <c r="F51">
        <v>66.660126000000005</v>
      </c>
      <c r="G51">
        <v>90420400</v>
      </c>
    </row>
    <row r="52" spans="1:7" hidden="1">
      <c r="A52" s="1">
        <v>43810</v>
      </c>
      <c r="B52">
        <v>67.202499000000003</v>
      </c>
      <c r="C52">
        <v>67.775002000000001</v>
      </c>
      <c r="D52">
        <v>67.125</v>
      </c>
      <c r="E52">
        <v>67.692497000000003</v>
      </c>
      <c r="F52">
        <v>67.228699000000006</v>
      </c>
      <c r="G52">
        <v>78756800</v>
      </c>
    </row>
    <row r="53" spans="1:7" hidden="1">
      <c r="A53" s="1">
        <v>43811</v>
      </c>
      <c r="B53">
        <v>66.944999999999993</v>
      </c>
      <c r="C53">
        <v>68.139999000000003</v>
      </c>
      <c r="D53">
        <v>66.830001999999993</v>
      </c>
      <c r="E53">
        <v>67.864998</v>
      </c>
      <c r="F53">
        <v>67.400017000000005</v>
      </c>
      <c r="G53">
        <v>137310400</v>
      </c>
    </row>
    <row r="54" spans="1:7" hidden="1">
      <c r="A54" s="1">
        <v>43812</v>
      </c>
      <c r="B54">
        <v>67.864998</v>
      </c>
      <c r="C54">
        <v>68.824996999999996</v>
      </c>
      <c r="D54">
        <v>67.732498000000007</v>
      </c>
      <c r="E54">
        <v>68.787497999999999</v>
      </c>
      <c r="F54">
        <v>68.316192999999998</v>
      </c>
      <c r="G54">
        <v>133587600</v>
      </c>
    </row>
    <row r="55" spans="1:7" hidden="1">
      <c r="A55" s="1">
        <v>43815</v>
      </c>
      <c r="B55">
        <v>69.25</v>
      </c>
      <c r="C55">
        <v>70.197502</v>
      </c>
      <c r="D55">
        <v>69.245002999999997</v>
      </c>
      <c r="E55">
        <v>69.964995999999999</v>
      </c>
      <c r="F55">
        <v>69.485619</v>
      </c>
      <c r="G55">
        <v>128186000</v>
      </c>
    </row>
    <row r="56" spans="1:7" hidden="1">
      <c r="A56" s="1">
        <v>43816</v>
      </c>
      <c r="B56">
        <v>69.892501999999993</v>
      </c>
      <c r="C56">
        <v>70.442497000000003</v>
      </c>
      <c r="D56">
        <v>69.699996999999996</v>
      </c>
      <c r="E56">
        <v>70.102501000000004</v>
      </c>
      <c r="F56">
        <v>69.622191999999998</v>
      </c>
      <c r="G56">
        <v>114158400</v>
      </c>
    </row>
    <row r="57" spans="1:7" hidden="1">
      <c r="A57" s="1">
        <v>43817</v>
      </c>
      <c r="B57">
        <v>69.949996999999996</v>
      </c>
      <c r="C57">
        <v>70.474997999999999</v>
      </c>
      <c r="D57">
        <v>69.779999000000004</v>
      </c>
      <c r="E57">
        <v>69.934997999999993</v>
      </c>
      <c r="F57">
        <v>69.455832999999998</v>
      </c>
      <c r="G57">
        <v>116028400</v>
      </c>
    </row>
    <row r="58" spans="1:7" hidden="1">
      <c r="A58" s="1">
        <v>43818</v>
      </c>
      <c r="B58">
        <v>69.875</v>
      </c>
      <c r="C58">
        <v>70.294998000000007</v>
      </c>
      <c r="D58">
        <v>69.737503000000004</v>
      </c>
      <c r="E58">
        <v>70.004997000000003</v>
      </c>
      <c r="F58">
        <v>69.525351999999998</v>
      </c>
      <c r="G58">
        <v>98369200</v>
      </c>
    </row>
    <row r="59" spans="1:7" hidden="1">
      <c r="A59" s="1">
        <v>43819</v>
      </c>
      <c r="B59">
        <v>70.557502999999997</v>
      </c>
      <c r="C59">
        <v>70.662497999999999</v>
      </c>
      <c r="D59">
        <v>69.639999000000003</v>
      </c>
      <c r="E59">
        <v>69.860000999999997</v>
      </c>
      <c r="F59">
        <v>69.381348000000003</v>
      </c>
      <c r="G59">
        <v>275978000</v>
      </c>
    </row>
    <row r="60" spans="1:7" hidden="1">
      <c r="A60" s="1">
        <v>43822</v>
      </c>
      <c r="B60">
        <v>70.132499999999993</v>
      </c>
      <c r="C60">
        <v>71.0625</v>
      </c>
      <c r="D60">
        <v>70.092499000000004</v>
      </c>
      <c r="E60">
        <v>71</v>
      </c>
      <c r="F60">
        <v>70.513535000000005</v>
      </c>
      <c r="G60">
        <v>98572000</v>
      </c>
    </row>
    <row r="61" spans="1:7" hidden="1">
      <c r="A61" s="1">
        <v>43823</v>
      </c>
      <c r="B61">
        <v>71.172500999999997</v>
      </c>
      <c r="C61">
        <v>71.222504000000001</v>
      </c>
      <c r="D61">
        <v>70.730002999999996</v>
      </c>
      <c r="E61">
        <v>71.067497000000003</v>
      </c>
      <c r="F61">
        <v>70.580566000000005</v>
      </c>
      <c r="G61">
        <v>48478800</v>
      </c>
    </row>
    <row r="62" spans="1:7" hidden="1">
      <c r="A62" s="1">
        <v>43825</v>
      </c>
      <c r="B62">
        <v>71.205001999999993</v>
      </c>
      <c r="C62">
        <v>72.495002999999997</v>
      </c>
      <c r="D62">
        <v>71.175003000000004</v>
      </c>
      <c r="E62">
        <v>72.477501000000004</v>
      </c>
      <c r="F62">
        <v>71.980911000000006</v>
      </c>
      <c r="G62">
        <v>93121200</v>
      </c>
    </row>
    <row r="63" spans="1:7" hidden="1">
      <c r="A63" s="1">
        <v>43826</v>
      </c>
      <c r="B63">
        <v>72.779999000000004</v>
      </c>
      <c r="C63">
        <v>73.492500000000007</v>
      </c>
      <c r="D63">
        <v>72.029999000000004</v>
      </c>
      <c r="E63">
        <v>72.449996999999996</v>
      </c>
      <c r="F63">
        <v>71.953598</v>
      </c>
      <c r="G63">
        <v>146266000</v>
      </c>
    </row>
    <row r="64" spans="1:7" hidden="1">
      <c r="A64" s="1">
        <v>43829</v>
      </c>
      <c r="B64">
        <v>72.364998</v>
      </c>
      <c r="C64">
        <v>73.172500999999997</v>
      </c>
      <c r="D64">
        <v>71.305000000000007</v>
      </c>
      <c r="E64">
        <v>72.879997000000003</v>
      </c>
      <c r="F64">
        <v>72.380652999999995</v>
      </c>
      <c r="G64">
        <v>144114400</v>
      </c>
    </row>
    <row r="65" spans="1:7" hidden="1">
      <c r="A65" s="1">
        <v>43830</v>
      </c>
      <c r="B65">
        <v>72.482498000000007</v>
      </c>
      <c r="C65">
        <v>73.419998000000007</v>
      </c>
      <c r="D65">
        <v>72.379997000000003</v>
      </c>
      <c r="E65">
        <v>73.412497999999999</v>
      </c>
      <c r="F65">
        <v>72.909499999999994</v>
      </c>
      <c r="G65">
        <v>100805600</v>
      </c>
    </row>
    <row r="66" spans="1:7" hidden="1">
      <c r="A66" s="1">
        <v>43832</v>
      </c>
      <c r="B66">
        <v>74.059997999999993</v>
      </c>
      <c r="C66">
        <v>75.150002000000001</v>
      </c>
      <c r="D66">
        <v>73.797500999999997</v>
      </c>
      <c r="E66">
        <v>75.087502000000001</v>
      </c>
      <c r="F66">
        <v>74.573036000000002</v>
      </c>
      <c r="G66">
        <v>135480400</v>
      </c>
    </row>
    <row r="67" spans="1:7" hidden="1">
      <c r="A67" s="1">
        <v>43833</v>
      </c>
      <c r="B67">
        <v>74.287497999999999</v>
      </c>
      <c r="C67">
        <v>75.144997000000004</v>
      </c>
      <c r="D67">
        <v>74.125</v>
      </c>
      <c r="E67">
        <v>74.357498000000007</v>
      </c>
      <c r="F67">
        <v>73.848029999999994</v>
      </c>
      <c r="G67">
        <v>146322800</v>
      </c>
    </row>
    <row r="68" spans="1:7" hidden="1">
      <c r="A68" s="1">
        <v>43836</v>
      </c>
      <c r="B68">
        <v>73.447502</v>
      </c>
      <c r="C68">
        <v>74.989998</v>
      </c>
      <c r="D68">
        <v>73.1875</v>
      </c>
      <c r="E68">
        <v>74.949996999999996</v>
      </c>
      <c r="F68">
        <v>74.43647</v>
      </c>
      <c r="G68">
        <v>118387200</v>
      </c>
    </row>
    <row r="69" spans="1:7" hidden="1">
      <c r="A69" s="1">
        <v>43837</v>
      </c>
      <c r="B69">
        <v>74.959998999999996</v>
      </c>
      <c r="C69">
        <v>75.224997999999999</v>
      </c>
      <c r="D69">
        <v>74.370002999999997</v>
      </c>
      <c r="E69">
        <v>74.597504000000001</v>
      </c>
      <c r="F69">
        <v>74.086394999999996</v>
      </c>
      <c r="G69">
        <v>108872000</v>
      </c>
    </row>
    <row r="70" spans="1:7" hidden="1">
      <c r="A70" s="1">
        <v>43838</v>
      </c>
      <c r="B70">
        <v>74.290001000000004</v>
      </c>
      <c r="C70">
        <v>76.110000999999997</v>
      </c>
      <c r="D70">
        <v>74.290001000000004</v>
      </c>
      <c r="E70">
        <v>75.797500999999997</v>
      </c>
      <c r="F70">
        <v>75.27816</v>
      </c>
      <c r="G70">
        <v>132079200</v>
      </c>
    </row>
    <row r="71" spans="1:7" hidden="1">
      <c r="A71" s="1">
        <v>43839</v>
      </c>
      <c r="B71">
        <v>76.809997999999993</v>
      </c>
      <c r="C71">
        <v>77.607498000000007</v>
      </c>
      <c r="D71">
        <v>76.550003000000004</v>
      </c>
      <c r="E71">
        <v>77.407500999999996</v>
      </c>
      <c r="F71">
        <v>76.877135999999993</v>
      </c>
      <c r="G71">
        <v>170108400</v>
      </c>
    </row>
    <row r="72" spans="1:7" hidden="1">
      <c r="A72" s="1">
        <v>43840</v>
      </c>
      <c r="B72">
        <v>77.650002000000001</v>
      </c>
      <c r="C72">
        <v>78.167502999999996</v>
      </c>
      <c r="D72">
        <v>77.0625</v>
      </c>
      <c r="E72">
        <v>77.582497000000004</v>
      </c>
      <c r="F72">
        <v>77.050926000000004</v>
      </c>
      <c r="G72">
        <v>140644800</v>
      </c>
    </row>
    <row r="73" spans="1:7" hidden="1">
      <c r="A73" s="1">
        <v>43843</v>
      </c>
      <c r="B73">
        <v>77.910004000000001</v>
      </c>
      <c r="C73">
        <v>79.267501999999993</v>
      </c>
      <c r="D73">
        <v>77.787497999999999</v>
      </c>
      <c r="E73">
        <v>79.239998</v>
      </c>
      <c r="F73">
        <v>78.697074999999998</v>
      </c>
      <c r="G73">
        <v>121532000</v>
      </c>
    </row>
    <row r="74" spans="1:7" hidden="1">
      <c r="A74" s="1">
        <v>43844</v>
      </c>
      <c r="B74">
        <v>79.175003000000004</v>
      </c>
      <c r="C74">
        <v>79.392501999999993</v>
      </c>
      <c r="D74">
        <v>78.042502999999996</v>
      </c>
      <c r="E74">
        <v>78.169998000000007</v>
      </c>
      <c r="F74">
        <v>77.634406999999996</v>
      </c>
      <c r="G74">
        <v>161954400</v>
      </c>
    </row>
    <row r="75" spans="1:7" hidden="1">
      <c r="A75" s="1">
        <v>43845</v>
      </c>
      <c r="B75">
        <v>77.962502000000001</v>
      </c>
      <c r="C75">
        <v>78.875</v>
      </c>
      <c r="D75">
        <v>77.387496999999996</v>
      </c>
      <c r="E75">
        <v>77.834998999999996</v>
      </c>
      <c r="F75">
        <v>77.301704000000001</v>
      </c>
      <c r="G75">
        <v>121923600</v>
      </c>
    </row>
    <row r="76" spans="1:7" hidden="1">
      <c r="A76" s="1">
        <v>43846</v>
      </c>
      <c r="B76">
        <v>78.397498999999996</v>
      </c>
      <c r="C76">
        <v>78.925003000000004</v>
      </c>
      <c r="D76">
        <v>78.022498999999996</v>
      </c>
      <c r="E76">
        <v>78.809997999999993</v>
      </c>
      <c r="F76">
        <v>78.270020000000002</v>
      </c>
      <c r="G76">
        <v>108829200</v>
      </c>
    </row>
    <row r="77" spans="1:7" hidden="1">
      <c r="A77" s="1">
        <v>43847</v>
      </c>
      <c r="B77">
        <v>79.067497000000003</v>
      </c>
      <c r="C77">
        <v>79.684997999999993</v>
      </c>
      <c r="D77">
        <v>78.75</v>
      </c>
      <c r="E77">
        <v>79.682502999999997</v>
      </c>
      <c r="F77">
        <v>79.136550999999997</v>
      </c>
      <c r="G77">
        <v>137816400</v>
      </c>
    </row>
    <row r="78" spans="1:7" hidden="1">
      <c r="A78" s="1">
        <v>43851</v>
      </c>
      <c r="B78">
        <v>79.297500999999997</v>
      </c>
      <c r="C78">
        <v>79.754997000000003</v>
      </c>
      <c r="D78">
        <v>79</v>
      </c>
      <c r="E78">
        <v>79.142501999999993</v>
      </c>
      <c r="F78">
        <v>78.600250000000003</v>
      </c>
      <c r="G78">
        <v>110843200</v>
      </c>
    </row>
    <row r="79" spans="1:7" hidden="1">
      <c r="A79" s="1">
        <v>43852</v>
      </c>
      <c r="B79">
        <v>79.644997000000004</v>
      </c>
      <c r="C79">
        <v>79.997497999999993</v>
      </c>
      <c r="D79">
        <v>79.327499000000003</v>
      </c>
      <c r="E79">
        <v>79.425003000000004</v>
      </c>
      <c r="F79">
        <v>78.880820999999997</v>
      </c>
      <c r="G79">
        <v>101832400</v>
      </c>
    </row>
    <row r="80" spans="1:7" hidden="1">
      <c r="A80" s="1">
        <v>43853</v>
      </c>
      <c r="B80">
        <v>79.480002999999996</v>
      </c>
      <c r="C80">
        <v>79.889999000000003</v>
      </c>
      <c r="D80">
        <v>78.912497999999999</v>
      </c>
      <c r="E80">
        <v>79.807502999999997</v>
      </c>
      <c r="F80">
        <v>79.260695999999996</v>
      </c>
      <c r="G80">
        <v>104472000</v>
      </c>
    </row>
    <row r="81" spans="1:7" hidden="1">
      <c r="A81" s="1">
        <v>43854</v>
      </c>
      <c r="B81">
        <v>80.0625</v>
      </c>
      <c r="C81">
        <v>80.832497000000004</v>
      </c>
      <c r="D81">
        <v>79.379997000000003</v>
      </c>
      <c r="E81">
        <v>79.577499000000003</v>
      </c>
      <c r="F81">
        <v>79.032264999999995</v>
      </c>
      <c r="G81">
        <v>146537600</v>
      </c>
    </row>
    <row r="82" spans="1:7" hidden="1">
      <c r="A82" s="1">
        <v>43857</v>
      </c>
      <c r="B82">
        <v>77.514999000000003</v>
      </c>
      <c r="C82">
        <v>77.942497000000003</v>
      </c>
      <c r="D82">
        <v>76.220000999999996</v>
      </c>
      <c r="E82">
        <v>77.237503000000004</v>
      </c>
      <c r="F82">
        <v>76.708297999999999</v>
      </c>
      <c r="G82">
        <v>161940000</v>
      </c>
    </row>
    <row r="83" spans="1:7" hidden="1">
      <c r="A83" s="1">
        <v>43858</v>
      </c>
      <c r="B83">
        <v>78.150002000000001</v>
      </c>
      <c r="C83">
        <v>79.599997999999999</v>
      </c>
      <c r="D83">
        <v>78.047500999999997</v>
      </c>
      <c r="E83">
        <v>79.422500999999997</v>
      </c>
      <c r="F83">
        <v>78.878326000000001</v>
      </c>
      <c r="G83">
        <v>162234000</v>
      </c>
    </row>
    <row r="84" spans="1:7" hidden="1">
      <c r="A84" s="1">
        <v>43859</v>
      </c>
      <c r="B84">
        <v>81.112503000000004</v>
      </c>
      <c r="C84">
        <v>81.962502000000001</v>
      </c>
      <c r="D84">
        <v>80.345000999999996</v>
      </c>
      <c r="E84">
        <v>81.084998999999996</v>
      </c>
      <c r="F84">
        <v>80.529433999999995</v>
      </c>
      <c r="G84">
        <v>216229200</v>
      </c>
    </row>
    <row r="85" spans="1:7" hidden="1">
      <c r="A85" s="1">
        <v>43860</v>
      </c>
      <c r="B85">
        <v>80.135002</v>
      </c>
      <c r="C85">
        <v>81.022498999999996</v>
      </c>
      <c r="D85">
        <v>79.6875</v>
      </c>
      <c r="E85">
        <v>80.967499000000004</v>
      </c>
      <c r="F85">
        <v>80.412743000000006</v>
      </c>
      <c r="G85">
        <v>126743200</v>
      </c>
    </row>
    <row r="86" spans="1:7" hidden="1">
      <c r="A86" s="1">
        <v>43861</v>
      </c>
      <c r="B86">
        <v>80.232498000000007</v>
      </c>
      <c r="C86">
        <v>80.669998000000007</v>
      </c>
      <c r="D86">
        <v>77.072502</v>
      </c>
      <c r="E86">
        <v>77.377502000000007</v>
      </c>
      <c r="F86">
        <v>76.847342999999995</v>
      </c>
      <c r="G86">
        <v>199588400</v>
      </c>
    </row>
    <row r="87" spans="1:7" hidden="1">
      <c r="A87" s="1">
        <v>43864</v>
      </c>
      <c r="B87">
        <v>76.074996999999996</v>
      </c>
      <c r="C87">
        <v>78.372497999999993</v>
      </c>
      <c r="D87">
        <v>75.555000000000007</v>
      </c>
      <c r="E87">
        <v>77.165001000000004</v>
      </c>
      <c r="F87">
        <v>76.636298999999994</v>
      </c>
      <c r="G87">
        <v>173985600</v>
      </c>
    </row>
    <row r="88" spans="1:7" hidden="1">
      <c r="A88" s="1">
        <v>43865</v>
      </c>
      <c r="B88">
        <v>78.827499000000003</v>
      </c>
      <c r="C88">
        <v>79.910004000000001</v>
      </c>
      <c r="D88">
        <v>78.407500999999996</v>
      </c>
      <c r="E88">
        <v>79.712502000000001</v>
      </c>
      <c r="F88">
        <v>79.166336000000001</v>
      </c>
      <c r="G88">
        <v>136616400</v>
      </c>
    </row>
    <row r="89" spans="1:7" hidden="1">
      <c r="A89" s="1">
        <v>43866</v>
      </c>
      <c r="B89">
        <v>80.879997000000003</v>
      </c>
      <c r="C89">
        <v>81.190002000000007</v>
      </c>
      <c r="D89">
        <v>79.737503000000004</v>
      </c>
      <c r="E89">
        <v>80.362503000000004</v>
      </c>
      <c r="F89">
        <v>79.811897000000002</v>
      </c>
      <c r="G89">
        <v>118826800</v>
      </c>
    </row>
    <row r="90" spans="1:7" hidden="1">
      <c r="A90" s="1">
        <v>43867</v>
      </c>
      <c r="B90">
        <v>80.642501999999993</v>
      </c>
      <c r="C90">
        <v>81.305000000000007</v>
      </c>
      <c r="D90">
        <v>80.065002000000007</v>
      </c>
      <c r="E90">
        <v>81.302498</v>
      </c>
      <c r="F90">
        <v>80.745445000000004</v>
      </c>
      <c r="G90">
        <v>105425600</v>
      </c>
    </row>
    <row r="91" spans="1:7" hidden="1">
      <c r="A91" s="1">
        <v>43868</v>
      </c>
      <c r="B91">
        <v>80.592499000000004</v>
      </c>
      <c r="C91">
        <v>80.849997999999999</v>
      </c>
      <c r="D91">
        <v>79.5</v>
      </c>
      <c r="E91">
        <v>80.007499999999993</v>
      </c>
      <c r="F91">
        <v>79.647896000000003</v>
      </c>
      <c r="G91">
        <v>117684000</v>
      </c>
    </row>
    <row r="92" spans="1:7" hidden="1">
      <c r="A92" s="1">
        <v>43871</v>
      </c>
      <c r="B92">
        <v>78.544998000000007</v>
      </c>
      <c r="C92">
        <v>80.387496999999996</v>
      </c>
      <c r="D92">
        <v>78.462502000000001</v>
      </c>
      <c r="E92">
        <v>80.387496999999996</v>
      </c>
      <c r="F92">
        <v>80.026191999999995</v>
      </c>
      <c r="G92">
        <v>109348800</v>
      </c>
    </row>
    <row r="93" spans="1:7" hidden="1">
      <c r="A93" s="1">
        <v>43872</v>
      </c>
      <c r="B93">
        <v>80.900002000000001</v>
      </c>
      <c r="C93">
        <v>80.974997999999999</v>
      </c>
      <c r="D93">
        <v>79.677498</v>
      </c>
      <c r="E93">
        <v>79.902495999999999</v>
      </c>
      <c r="F93">
        <v>79.543364999999994</v>
      </c>
      <c r="G93">
        <v>94323200</v>
      </c>
    </row>
    <row r="94" spans="1:7" hidden="1">
      <c r="A94" s="1">
        <v>43873</v>
      </c>
      <c r="B94">
        <v>80.367500000000007</v>
      </c>
      <c r="C94">
        <v>81.805000000000007</v>
      </c>
      <c r="D94">
        <v>80.367500000000007</v>
      </c>
      <c r="E94">
        <v>81.800003000000004</v>
      </c>
      <c r="F94">
        <v>81.43235</v>
      </c>
      <c r="G94">
        <v>113730400</v>
      </c>
    </row>
    <row r="95" spans="1:7" hidden="1">
      <c r="A95" s="1">
        <v>43874</v>
      </c>
      <c r="B95">
        <v>81.047500999999997</v>
      </c>
      <c r="C95">
        <v>81.555000000000007</v>
      </c>
      <c r="D95">
        <v>80.837502000000001</v>
      </c>
      <c r="E95">
        <v>81.217499000000004</v>
      </c>
      <c r="F95">
        <v>80.852463</v>
      </c>
      <c r="G95">
        <v>94747600</v>
      </c>
    </row>
    <row r="96" spans="1:7" hidden="1">
      <c r="A96" s="1">
        <v>43875</v>
      </c>
      <c r="B96">
        <v>81.184997999999993</v>
      </c>
      <c r="C96">
        <v>81.495002999999997</v>
      </c>
      <c r="D96">
        <v>80.712502000000001</v>
      </c>
      <c r="E96">
        <v>81.237503000000004</v>
      </c>
      <c r="F96">
        <v>80.872375000000005</v>
      </c>
      <c r="G96">
        <v>80113600</v>
      </c>
    </row>
    <row r="97" spans="1:7" hidden="1">
      <c r="A97" s="1">
        <v>43879</v>
      </c>
      <c r="B97">
        <v>78.839995999999999</v>
      </c>
      <c r="C97">
        <v>79.9375</v>
      </c>
      <c r="D97">
        <v>78.652495999999999</v>
      </c>
      <c r="E97">
        <v>79.75</v>
      </c>
      <c r="F97">
        <v>79.391555999999994</v>
      </c>
      <c r="G97">
        <v>152531200</v>
      </c>
    </row>
    <row r="98" spans="1:7" hidden="1">
      <c r="A98" s="1">
        <v>43880</v>
      </c>
      <c r="B98">
        <v>80</v>
      </c>
      <c r="C98">
        <v>81.142501999999993</v>
      </c>
      <c r="D98">
        <v>80</v>
      </c>
      <c r="E98">
        <v>80.904999000000004</v>
      </c>
      <c r="F98">
        <v>80.541366999999994</v>
      </c>
      <c r="G98">
        <v>93984000</v>
      </c>
    </row>
    <row r="99" spans="1:7" hidden="1">
      <c r="A99" s="1">
        <v>43881</v>
      </c>
      <c r="B99">
        <v>80.657500999999996</v>
      </c>
      <c r="C99">
        <v>81.162497999999999</v>
      </c>
      <c r="D99">
        <v>79.552498</v>
      </c>
      <c r="E99">
        <v>80.074996999999996</v>
      </c>
      <c r="F99">
        <v>79.715087999999994</v>
      </c>
      <c r="G99">
        <v>100566000</v>
      </c>
    </row>
    <row r="100" spans="1:7" hidden="1">
      <c r="A100" s="1">
        <v>43882</v>
      </c>
      <c r="B100">
        <v>79.654999000000004</v>
      </c>
      <c r="C100">
        <v>80.112503000000004</v>
      </c>
      <c r="D100">
        <v>77.625</v>
      </c>
      <c r="E100">
        <v>78.262496999999996</v>
      </c>
      <c r="F100">
        <v>77.910743999999994</v>
      </c>
      <c r="G100">
        <v>129554000</v>
      </c>
    </row>
    <row r="101" spans="1:7" hidden="1">
      <c r="A101" s="1">
        <v>43885</v>
      </c>
      <c r="B101">
        <v>74.315002000000007</v>
      </c>
      <c r="C101">
        <v>76.044998000000007</v>
      </c>
      <c r="D101">
        <v>72.307502999999997</v>
      </c>
      <c r="E101">
        <v>74.544998000000007</v>
      </c>
      <c r="F101">
        <v>74.209946000000002</v>
      </c>
      <c r="G101">
        <v>222195200</v>
      </c>
    </row>
    <row r="102" spans="1:7" hidden="1">
      <c r="A102" s="1">
        <v>43886</v>
      </c>
      <c r="B102">
        <v>75.237503000000004</v>
      </c>
      <c r="C102">
        <v>75.632499999999993</v>
      </c>
      <c r="D102">
        <v>71.532500999999996</v>
      </c>
      <c r="E102">
        <v>72.019997000000004</v>
      </c>
      <c r="F102">
        <v>71.696297000000001</v>
      </c>
      <c r="G102">
        <v>230673600</v>
      </c>
    </row>
    <row r="103" spans="1:7" hidden="1">
      <c r="A103" s="1">
        <v>43887</v>
      </c>
      <c r="B103">
        <v>71.632499999999993</v>
      </c>
      <c r="C103">
        <v>74.470000999999996</v>
      </c>
      <c r="D103">
        <v>71.625</v>
      </c>
      <c r="E103">
        <v>73.162497999999999</v>
      </c>
      <c r="F103">
        <v>72.833663999999999</v>
      </c>
      <c r="G103">
        <v>198054800</v>
      </c>
    </row>
    <row r="104" spans="1:7" hidden="1">
      <c r="A104" s="1">
        <v>43888</v>
      </c>
      <c r="B104">
        <v>70.275002000000001</v>
      </c>
      <c r="C104">
        <v>71.5</v>
      </c>
      <c r="D104">
        <v>68.239998</v>
      </c>
      <c r="E104">
        <v>68.379997000000003</v>
      </c>
      <c r="F104">
        <v>68.072661999999994</v>
      </c>
      <c r="G104">
        <v>320605600</v>
      </c>
    </row>
    <row r="105" spans="1:7" hidden="1">
      <c r="A105" s="1">
        <v>43889</v>
      </c>
      <c r="B105">
        <v>64.315002000000007</v>
      </c>
      <c r="C105">
        <v>69.602501000000004</v>
      </c>
      <c r="D105">
        <v>64.092499000000004</v>
      </c>
      <c r="E105">
        <v>68.339995999999999</v>
      </c>
      <c r="F105">
        <v>68.032837000000001</v>
      </c>
      <c r="G105">
        <v>426884800</v>
      </c>
    </row>
    <row r="106" spans="1:7" hidden="1">
      <c r="A106" s="1">
        <v>43892</v>
      </c>
      <c r="B106">
        <v>70.569999999999993</v>
      </c>
      <c r="C106">
        <v>75.360000999999997</v>
      </c>
      <c r="D106">
        <v>69.430000000000007</v>
      </c>
      <c r="E106">
        <v>74.702499000000003</v>
      </c>
      <c r="F106">
        <v>74.366737000000001</v>
      </c>
      <c r="G106">
        <v>341397200</v>
      </c>
    </row>
    <row r="107" spans="1:7" hidden="1">
      <c r="A107" s="1">
        <v>43893</v>
      </c>
      <c r="B107">
        <v>75.917502999999996</v>
      </c>
      <c r="C107">
        <v>76</v>
      </c>
      <c r="D107">
        <v>71.449996999999996</v>
      </c>
      <c r="E107">
        <v>72.330001999999993</v>
      </c>
      <c r="F107">
        <v>72.004913000000002</v>
      </c>
      <c r="G107">
        <v>319475600</v>
      </c>
    </row>
    <row r="108" spans="1:7" hidden="1">
      <c r="A108" s="1">
        <v>43894</v>
      </c>
      <c r="B108">
        <v>74.110000999999997</v>
      </c>
      <c r="C108">
        <v>75.849997999999999</v>
      </c>
      <c r="D108">
        <v>73.282500999999996</v>
      </c>
      <c r="E108">
        <v>75.684997999999993</v>
      </c>
      <c r="F108">
        <v>75.344825999999998</v>
      </c>
      <c r="G108">
        <v>219178400</v>
      </c>
    </row>
    <row r="109" spans="1:7" hidden="1">
      <c r="A109" s="1">
        <v>43895</v>
      </c>
      <c r="B109">
        <v>73.879997000000003</v>
      </c>
      <c r="C109">
        <v>74.887496999999996</v>
      </c>
      <c r="D109">
        <v>72.852501000000004</v>
      </c>
      <c r="E109">
        <v>73.230002999999996</v>
      </c>
      <c r="F109">
        <v>72.900863999999999</v>
      </c>
      <c r="G109">
        <v>187572800</v>
      </c>
    </row>
    <row r="110" spans="1:7" hidden="1">
      <c r="A110" s="1">
        <v>43896</v>
      </c>
      <c r="B110">
        <v>70.5</v>
      </c>
      <c r="C110">
        <v>72.705001999999993</v>
      </c>
      <c r="D110">
        <v>70.307502999999997</v>
      </c>
      <c r="E110">
        <v>72.257499999999993</v>
      </c>
      <c r="F110">
        <v>71.932738999999998</v>
      </c>
      <c r="G110">
        <v>226176800</v>
      </c>
    </row>
    <row r="111" spans="1:7" hidden="1">
      <c r="A111" s="1">
        <v>43899</v>
      </c>
      <c r="B111">
        <v>65.9375</v>
      </c>
      <c r="C111">
        <v>69.522498999999996</v>
      </c>
      <c r="D111">
        <v>65.75</v>
      </c>
      <c r="E111">
        <v>66.542502999999996</v>
      </c>
      <c r="F111">
        <v>66.243423000000007</v>
      </c>
      <c r="G111">
        <v>286744800</v>
      </c>
    </row>
    <row r="112" spans="1:7" hidden="1">
      <c r="A112" s="1">
        <v>43900</v>
      </c>
      <c r="B112">
        <v>69.285004000000001</v>
      </c>
      <c r="C112">
        <v>71.610000999999997</v>
      </c>
      <c r="D112">
        <v>67.342499000000004</v>
      </c>
      <c r="E112">
        <v>71.334998999999996</v>
      </c>
      <c r="F112">
        <v>71.014381</v>
      </c>
      <c r="G112">
        <v>285290000</v>
      </c>
    </row>
    <row r="113" spans="1:7" hidden="1">
      <c r="A113" s="1">
        <v>43901</v>
      </c>
      <c r="B113">
        <v>69.347504000000001</v>
      </c>
      <c r="C113">
        <v>70.305000000000007</v>
      </c>
      <c r="D113">
        <v>67.964995999999999</v>
      </c>
      <c r="E113">
        <v>68.857498000000007</v>
      </c>
      <c r="F113">
        <v>68.548012</v>
      </c>
      <c r="G113">
        <v>255598800</v>
      </c>
    </row>
    <row r="114" spans="1:7" hidden="1">
      <c r="A114" s="1">
        <v>43902</v>
      </c>
      <c r="B114">
        <v>63.985000999999997</v>
      </c>
      <c r="C114">
        <v>67.5</v>
      </c>
      <c r="D114">
        <v>62</v>
      </c>
      <c r="E114">
        <v>62.057499</v>
      </c>
      <c r="F114">
        <v>61.778579999999998</v>
      </c>
      <c r="G114">
        <v>418474000</v>
      </c>
    </row>
    <row r="115" spans="1:7" hidden="1">
      <c r="A115" s="1">
        <v>43903</v>
      </c>
      <c r="B115">
        <v>66.222504000000001</v>
      </c>
      <c r="C115">
        <v>69.980002999999996</v>
      </c>
      <c r="D115">
        <v>63.237499</v>
      </c>
      <c r="E115">
        <v>69.492500000000007</v>
      </c>
      <c r="F115">
        <v>69.180160999999998</v>
      </c>
      <c r="G115">
        <v>370732000</v>
      </c>
    </row>
    <row r="116" spans="1:7" hidden="1">
      <c r="A116" s="1">
        <v>43906</v>
      </c>
      <c r="B116">
        <v>60.487499</v>
      </c>
      <c r="C116">
        <v>64.769997000000004</v>
      </c>
      <c r="D116">
        <v>60</v>
      </c>
      <c r="E116">
        <v>60.552501999999997</v>
      </c>
      <c r="F116">
        <v>60.280346000000002</v>
      </c>
      <c r="G116">
        <v>322423600</v>
      </c>
    </row>
    <row r="117" spans="1:7" hidden="1">
      <c r="A117" s="1">
        <v>43907</v>
      </c>
      <c r="B117">
        <v>61.877499</v>
      </c>
      <c r="C117">
        <v>64.402495999999999</v>
      </c>
      <c r="D117">
        <v>59.599997999999999</v>
      </c>
      <c r="E117">
        <v>63.215000000000003</v>
      </c>
      <c r="F117">
        <v>62.930878</v>
      </c>
      <c r="G117">
        <v>324056000</v>
      </c>
    </row>
    <row r="118" spans="1:7" hidden="1">
      <c r="A118" s="1">
        <v>43908</v>
      </c>
      <c r="B118">
        <v>59.942501</v>
      </c>
      <c r="C118">
        <v>62.5</v>
      </c>
      <c r="D118">
        <v>59.279998999999997</v>
      </c>
      <c r="E118">
        <v>61.667499999999997</v>
      </c>
      <c r="F118">
        <v>61.390331000000003</v>
      </c>
      <c r="G118">
        <v>300233600</v>
      </c>
    </row>
    <row r="119" spans="1:7" hidden="1">
      <c r="A119" s="1">
        <v>43909</v>
      </c>
      <c r="B119">
        <v>61.847499999999997</v>
      </c>
      <c r="C119">
        <v>63.209999000000003</v>
      </c>
      <c r="D119">
        <v>60.652500000000003</v>
      </c>
      <c r="E119">
        <v>61.195</v>
      </c>
      <c r="F119">
        <v>60.919952000000002</v>
      </c>
      <c r="G119">
        <v>271857200</v>
      </c>
    </row>
    <row r="120" spans="1:7" hidden="1">
      <c r="A120" s="1">
        <v>43910</v>
      </c>
      <c r="B120">
        <v>61.794998</v>
      </c>
      <c r="C120">
        <v>62.957500000000003</v>
      </c>
      <c r="D120">
        <v>57</v>
      </c>
      <c r="E120">
        <v>57.310001</v>
      </c>
      <c r="F120">
        <v>57.052418000000003</v>
      </c>
      <c r="G120">
        <v>401693200</v>
      </c>
    </row>
    <row r="121" spans="1:7" hidden="1">
      <c r="A121" s="1">
        <v>43913</v>
      </c>
      <c r="B121">
        <v>57.02</v>
      </c>
      <c r="C121">
        <v>57.125</v>
      </c>
      <c r="D121">
        <v>53.152500000000003</v>
      </c>
      <c r="E121">
        <v>56.092498999999997</v>
      </c>
      <c r="F121">
        <v>55.840384999999998</v>
      </c>
      <c r="G121">
        <v>336752800</v>
      </c>
    </row>
    <row r="122" spans="1:7" hidden="1">
      <c r="A122" s="1">
        <v>43914</v>
      </c>
      <c r="B122">
        <v>59.09</v>
      </c>
      <c r="C122">
        <v>61.922500999999997</v>
      </c>
      <c r="D122">
        <v>58.575001</v>
      </c>
      <c r="E122">
        <v>61.720001000000003</v>
      </c>
      <c r="F122">
        <v>61.442596000000002</v>
      </c>
      <c r="G122">
        <v>287531200</v>
      </c>
    </row>
    <row r="123" spans="1:7" hidden="1">
      <c r="A123" s="1">
        <v>43915</v>
      </c>
      <c r="B123">
        <v>62.6875</v>
      </c>
      <c r="C123">
        <v>64.5625</v>
      </c>
      <c r="D123">
        <v>61.075001</v>
      </c>
      <c r="E123">
        <v>61.380001</v>
      </c>
      <c r="F123">
        <v>61.104121999999997</v>
      </c>
      <c r="G123">
        <v>303602000</v>
      </c>
    </row>
    <row r="124" spans="1:7" hidden="1">
      <c r="A124" s="1">
        <v>43916</v>
      </c>
      <c r="B124">
        <v>61.630001</v>
      </c>
      <c r="C124">
        <v>64.669998000000007</v>
      </c>
      <c r="D124">
        <v>61.59</v>
      </c>
      <c r="E124">
        <v>64.610000999999997</v>
      </c>
      <c r="F124">
        <v>64.319610999999995</v>
      </c>
      <c r="G124">
        <v>252087200</v>
      </c>
    </row>
    <row r="125" spans="1:7" hidden="1">
      <c r="A125" s="1">
        <v>43917</v>
      </c>
      <c r="B125">
        <v>63.1875</v>
      </c>
      <c r="C125">
        <v>63.967498999999997</v>
      </c>
      <c r="D125">
        <v>61.762501</v>
      </c>
      <c r="E125">
        <v>61.935001</v>
      </c>
      <c r="F125">
        <v>61.656627999999998</v>
      </c>
      <c r="G125">
        <v>204216800</v>
      </c>
    </row>
    <row r="126" spans="1:7" hidden="1">
      <c r="A126" s="1">
        <v>43920</v>
      </c>
      <c r="B126">
        <v>62.685001</v>
      </c>
      <c r="C126">
        <v>63.880001</v>
      </c>
      <c r="D126">
        <v>62.349997999999999</v>
      </c>
      <c r="E126">
        <v>63.702499000000003</v>
      </c>
      <c r="F126">
        <v>63.416182999999997</v>
      </c>
      <c r="G126">
        <v>167976400</v>
      </c>
    </row>
    <row r="127" spans="1:7" hidden="1">
      <c r="A127" s="1">
        <v>43921</v>
      </c>
      <c r="B127">
        <v>63.900002000000001</v>
      </c>
      <c r="C127">
        <v>65.622497999999993</v>
      </c>
      <c r="D127">
        <v>63</v>
      </c>
      <c r="E127">
        <v>63.572498000000003</v>
      </c>
      <c r="F127">
        <v>63.286769999999997</v>
      </c>
      <c r="G127">
        <v>197002000</v>
      </c>
    </row>
    <row r="128" spans="1:7" hidden="1">
      <c r="A128" s="1">
        <v>43922</v>
      </c>
      <c r="B128">
        <v>61.625</v>
      </c>
      <c r="C128">
        <v>62.18</v>
      </c>
      <c r="D128">
        <v>59.782501000000003</v>
      </c>
      <c r="E128">
        <v>60.227500999999997</v>
      </c>
      <c r="F128">
        <v>59.956806</v>
      </c>
      <c r="G128">
        <v>176218400</v>
      </c>
    </row>
    <row r="129" spans="1:7" hidden="1">
      <c r="A129" s="1">
        <v>43923</v>
      </c>
      <c r="B129">
        <v>60.084999000000003</v>
      </c>
      <c r="C129">
        <v>61.287497999999999</v>
      </c>
      <c r="D129">
        <v>59.224997999999999</v>
      </c>
      <c r="E129">
        <v>61.232498</v>
      </c>
      <c r="F129">
        <v>60.957287000000001</v>
      </c>
      <c r="G129">
        <v>165934000</v>
      </c>
    </row>
    <row r="130" spans="1:7" hidden="1">
      <c r="A130" s="1">
        <v>43924</v>
      </c>
      <c r="B130">
        <v>60.700001</v>
      </c>
      <c r="C130">
        <v>61.424999</v>
      </c>
      <c r="D130">
        <v>59.7425</v>
      </c>
      <c r="E130">
        <v>60.352500999999997</v>
      </c>
      <c r="F130">
        <v>60.081242000000003</v>
      </c>
      <c r="G130">
        <v>129880000</v>
      </c>
    </row>
    <row r="131" spans="1:7" hidden="1">
      <c r="A131" s="1">
        <v>43927</v>
      </c>
      <c r="B131">
        <v>62.724997999999999</v>
      </c>
      <c r="C131">
        <v>65.777495999999999</v>
      </c>
      <c r="D131">
        <v>62.345001000000003</v>
      </c>
      <c r="E131">
        <v>65.617500000000007</v>
      </c>
      <c r="F131">
        <v>65.322577999999993</v>
      </c>
      <c r="G131">
        <v>201820400</v>
      </c>
    </row>
    <row r="132" spans="1:7" hidden="1">
      <c r="A132" s="1">
        <v>43928</v>
      </c>
      <c r="B132">
        <v>67.699996999999996</v>
      </c>
      <c r="C132">
        <v>67.925003000000004</v>
      </c>
      <c r="D132">
        <v>64.75</v>
      </c>
      <c r="E132">
        <v>64.857498000000007</v>
      </c>
      <c r="F132">
        <v>64.565994000000003</v>
      </c>
      <c r="G132">
        <v>202887200</v>
      </c>
    </row>
    <row r="133" spans="1:7" hidden="1">
      <c r="A133" s="1">
        <v>43929</v>
      </c>
      <c r="B133">
        <v>65.684997999999993</v>
      </c>
      <c r="C133">
        <v>66.842499000000004</v>
      </c>
      <c r="D133">
        <v>65.307502999999997</v>
      </c>
      <c r="E133">
        <v>66.517501999999993</v>
      </c>
      <c r="F133">
        <v>66.218536</v>
      </c>
      <c r="G133">
        <v>168895200</v>
      </c>
    </row>
    <row r="134" spans="1:7" hidden="1">
      <c r="A134" s="1">
        <v>43930</v>
      </c>
      <c r="B134">
        <v>67.175003000000004</v>
      </c>
      <c r="C134">
        <v>67.517501999999993</v>
      </c>
      <c r="D134">
        <v>66.175003000000004</v>
      </c>
      <c r="E134">
        <v>66.997497999999993</v>
      </c>
      <c r="F134">
        <v>66.696372999999994</v>
      </c>
      <c r="G134">
        <v>162116400</v>
      </c>
    </row>
    <row r="135" spans="1:7" hidden="1">
      <c r="A135" s="1">
        <v>43934</v>
      </c>
      <c r="B135">
        <v>67.077499000000003</v>
      </c>
      <c r="C135">
        <v>68.425003000000004</v>
      </c>
      <c r="D135">
        <v>66.457497000000004</v>
      </c>
      <c r="E135">
        <v>68.3125</v>
      </c>
      <c r="F135">
        <v>68.005470000000003</v>
      </c>
      <c r="G135">
        <v>131022800</v>
      </c>
    </row>
    <row r="136" spans="1:7" hidden="1">
      <c r="A136" s="1">
        <v>43935</v>
      </c>
      <c r="B136">
        <v>70</v>
      </c>
      <c r="C136">
        <v>72.0625</v>
      </c>
      <c r="D136">
        <v>69.512496999999996</v>
      </c>
      <c r="E136">
        <v>71.762496999999996</v>
      </c>
      <c r="F136">
        <v>71.439957000000007</v>
      </c>
      <c r="G136">
        <v>194994800</v>
      </c>
    </row>
    <row r="137" spans="1:7" hidden="1">
      <c r="A137" s="1">
        <v>43936</v>
      </c>
      <c r="B137">
        <v>70.599997999999999</v>
      </c>
      <c r="C137">
        <v>71.582497000000004</v>
      </c>
      <c r="D137">
        <v>70.157500999999996</v>
      </c>
      <c r="E137">
        <v>71.107498000000007</v>
      </c>
      <c r="F137">
        <v>70.787903</v>
      </c>
      <c r="G137">
        <v>131154400</v>
      </c>
    </row>
    <row r="138" spans="1:7" hidden="1">
      <c r="A138" s="1">
        <v>43937</v>
      </c>
      <c r="B138">
        <v>71.845000999999996</v>
      </c>
      <c r="C138">
        <v>72.050003000000004</v>
      </c>
      <c r="D138">
        <v>70.587502000000001</v>
      </c>
      <c r="E138">
        <v>71.672500999999997</v>
      </c>
      <c r="F138">
        <v>71.350364999999996</v>
      </c>
      <c r="G138">
        <v>157125200</v>
      </c>
    </row>
    <row r="139" spans="1:7" hidden="1">
      <c r="A139" s="1">
        <v>43938</v>
      </c>
      <c r="B139">
        <v>71.172500999999997</v>
      </c>
      <c r="C139">
        <v>71.737503000000004</v>
      </c>
      <c r="D139">
        <v>69.214995999999999</v>
      </c>
      <c r="E139">
        <v>70.699996999999996</v>
      </c>
      <c r="F139">
        <v>70.382232999999999</v>
      </c>
      <c r="G139">
        <v>215250000</v>
      </c>
    </row>
    <row r="140" spans="1:7" hidden="1">
      <c r="A140" s="1">
        <v>43941</v>
      </c>
      <c r="B140">
        <v>69.487503000000004</v>
      </c>
      <c r="C140">
        <v>70.419998000000007</v>
      </c>
      <c r="D140">
        <v>69.212502000000001</v>
      </c>
      <c r="E140">
        <v>69.232498000000007</v>
      </c>
      <c r="F140">
        <v>68.921325999999993</v>
      </c>
      <c r="G140">
        <v>130015200</v>
      </c>
    </row>
    <row r="141" spans="1:7" hidden="1">
      <c r="A141" s="1">
        <v>43942</v>
      </c>
      <c r="B141">
        <v>69.069999999999993</v>
      </c>
      <c r="C141">
        <v>69.3125</v>
      </c>
      <c r="D141">
        <v>66.357498000000007</v>
      </c>
      <c r="E141">
        <v>67.092499000000004</v>
      </c>
      <c r="F141">
        <v>66.790947000000003</v>
      </c>
      <c r="G141">
        <v>180991600</v>
      </c>
    </row>
    <row r="142" spans="1:7" hidden="1">
      <c r="A142" s="1">
        <v>43943</v>
      </c>
      <c r="B142">
        <v>68.402495999999999</v>
      </c>
      <c r="C142">
        <v>69.474997999999999</v>
      </c>
      <c r="D142">
        <v>68.050003000000004</v>
      </c>
      <c r="E142">
        <v>69.025002000000001</v>
      </c>
      <c r="F142">
        <v>68.714759999999998</v>
      </c>
      <c r="G142">
        <v>117057200</v>
      </c>
    </row>
    <row r="143" spans="1:7" hidden="1">
      <c r="A143" s="1">
        <v>43944</v>
      </c>
      <c r="B143">
        <v>68.967499000000004</v>
      </c>
      <c r="C143">
        <v>70.4375</v>
      </c>
      <c r="D143">
        <v>68.717499000000004</v>
      </c>
      <c r="E143">
        <v>68.757499999999993</v>
      </c>
      <c r="F143">
        <v>68.448463000000004</v>
      </c>
      <c r="G143">
        <v>124814400</v>
      </c>
    </row>
    <row r="144" spans="1:7" hidden="1">
      <c r="A144" s="1">
        <v>43945</v>
      </c>
      <c r="B144">
        <v>69.300003000000004</v>
      </c>
      <c r="C144">
        <v>70.752502000000007</v>
      </c>
      <c r="D144">
        <v>69.25</v>
      </c>
      <c r="E144">
        <v>70.742500000000007</v>
      </c>
      <c r="F144">
        <v>70.424544999999995</v>
      </c>
      <c r="G144">
        <v>126508800</v>
      </c>
    </row>
    <row r="145" spans="1:7" hidden="1">
      <c r="A145" s="1">
        <v>43948</v>
      </c>
      <c r="B145">
        <v>70.449996999999996</v>
      </c>
      <c r="C145">
        <v>71.135002</v>
      </c>
      <c r="D145">
        <v>69.987503000000004</v>
      </c>
      <c r="E145">
        <v>70.792502999999996</v>
      </c>
      <c r="F145">
        <v>70.474318999999994</v>
      </c>
      <c r="G145">
        <v>117087600</v>
      </c>
    </row>
    <row r="146" spans="1:7" hidden="1">
      <c r="A146" s="1">
        <v>43949</v>
      </c>
      <c r="B146">
        <v>71.269997000000004</v>
      </c>
      <c r="C146">
        <v>71.457497000000004</v>
      </c>
      <c r="D146">
        <v>69.550003000000004</v>
      </c>
      <c r="E146">
        <v>69.644997000000004</v>
      </c>
      <c r="F146">
        <v>69.331969999999998</v>
      </c>
      <c r="G146">
        <v>112004800</v>
      </c>
    </row>
    <row r="147" spans="1:7" hidden="1">
      <c r="A147" s="1">
        <v>43950</v>
      </c>
      <c r="B147">
        <v>71.182502999999997</v>
      </c>
      <c r="C147">
        <v>72.417502999999996</v>
      </c>
      <c r="D147">
        <v>70.972504000000001</v>
      </c>
      <c r="E147">
        <v>71.932502999999997</v>
      </c>
      <c r="F147">
        <v>71.609200000000001</v>
      </c>
      <c r="G147">
        <v>137280800</v>
      </c>
    </row>
    <row r="148" spans="1:7" hidden="1">
      <c r="A148" s="1">
        <v>43951</v>
      </c>
      <c r="B148">
        <v>72.489998</v>
      </c>
      <c r="C148">
        <v>73.632499999999993</v>
      </c>
      <c r="D148">
        <v>72.087502000000001</v>
      </c>
      <c r="E148">
        <v>73.449996999999996</v>
      </c>
      <c r="F148">
        <v>73.119872999999998</v>
      </c>
      <c r="G148">
        <v>183064000</v>
      </c>
    </row>
    <row r="149" spans="1:7" hidden="1">
      <c r="A149" s="1">
        <v>43952</v>
      </c>
      <c r="B149">
        <v>71.5625</v>
      </c>
      <c r="C149">
        <v>74.75</v>
      </c>
      <c r="D149">
        <v>71.462502000000001</v>
      </c>
      <c r="E149">
        <v>72.267501999999993</v>
      </c>
      <c r="F149">
        <v>71.942688000000004</v>
      </c>
      <c r="G149">
        <v>240616800</v>
      </c>
    </row>
    <row r="150" spans="1:7" hidden="1">
      <c r="A150" s="1">
        <v>43955</v>
      </c>
      <c r="B150">
        <v>72.292502999999996</v>
      </c>
      <c r="C150">
        <v>73.422500999999997</v>
      </c>
      <c r="D150">
        <v>71.580001999999993</v>
      </c>
      <c r="E150">
        <v>73.290001000000004</v>
      </c>
      <c r="F150">
        <v>72.960594</v>
      </c>
      <c r="G150">
        <v>133568000</v>
      </c>
    </row>
    <row r="151" spans="1:7" hidden="1">
      <c r="A151" s="1">
        <v>43956</v>
      </c>
      <c r="B151">
        <v>73.764999000000003</v>
      </c>
      <c r="C151">
        <v>75.25</v>
      </c>
      <c r="D151">
        <v>73.614998</v>
      </c>
      <c r="E151">
        <v>74.389999000000003</v>
      </c>
      <c r="F151">
        <v>74.055649000000003</v>
      </c>
      <c r="G151">
        <v>147751200</v>
      </c>
    </row>
    <row r="152" spans="1:7" hidden="1">
      <c r="A152" s="1">
        <v>43957</v>
      </c>
      <c r="B152">
        <v>75.114998</v>
      </c>
      <c r="C152">
        <v>75.809997999999993</v>
      </c>
      <c r="D152">
        <v>74.717499000000004</v>
      </c>
      <c r="E152">
        <v>75.157500999999996</v>
      </c>
      <c r="F152">
        <v>74.819694999999996</v>
      </c>
      <c r="G152">
        <v>142333600</v>
      </c>
    </row>
    <row r="153" spans="1:7" hidden="1">
      <c r="A153" s="1">
        <v>43958</v>
      </c>
      <c r="B153">
        <v>75.805000000000007</v>
      </c>
      <c r="C153">
        <v>76.292502999999996</v>
      </c>
      <c r="D153">
        <v>75.492500000000007</v>
      </c>
      <c r="E153">
        <v>75.934997999999993</v>
      </c>
      <c r="F153">
        <v>75.593697000000006</v>
      </c>
      <c r="G153">
        <v>115215200</v>
      </c>
    </row>
    <row r="154" spans="1:7" hidden="1">
      <c r="A154" s="1">
        <v>43959</v>
      </c>
      <c r="B154">
        <v>76.410004000000001</v>
      </c>
      <c r="C154">
        <v>77.587502000000001</v>
      </c>
      <c r="D154">
        <v>76.072502</v>
      </c>
      <c r="E154">
        <v>77.532500999999996</v>
      </c>
      <c r="F154">
        <v>77.392960000000002</v>
      </c>
      <c r="G154">
        <v>134048000</v>
      </c>
    </row>
    <row r="155" spans="1:7" hidden="1">
      <c r="A155" s="1">
        <v>43962</v>
      </c>
      <c r="B155">
        <v>77.025002000000001</v>
      </c>
      <c r="C155">
        <v>79.262496999999996</v>
      </c>
      <c r="D155">
        <v>76.809997999999993</v>
      </c>
      <c r="E155">
        <v>78.752502000000007</v>
      </c>
      <c r="F155">
        <v>78.610764000000003</v>
      </c>
      <c r="G155">
        <v>145946400</v>
      </c>
    </row>
    <row r="156" spans="1:7" hidden="1">
      <c r="A156" s="1">
        <v>43963</v>
      </c>
      <c r="B156">
        <v>79.457497000000004</v>
      </c>
      <c r="C156">
        <v>79.922500999999997</v>
      </c>
      <c r="D156">
        <v>77.727501000000004</v>
      </c>
      <c r="E156">
        <v>77.852501000000004</v>
      </c>
      <c r="F156">
        <v>77.712387000000007</v>
      </c>
      <c r="G156">
        <v>162301200</v>
      </c>
    </row>
    <row r="157" spans="1:7" hidden="1">
      <c r="A157" s="1">
        <v>43964</v>
      </c>
      <c r="B157">
        <v>78.037497999999999</v>
      </c>
      <c r="C157">
        <v>78.987503000000004</v>
      </c>
      <c r="D157">
        <v>75.802498</v>
      </c>
      <c r="E157">
        <v>76.912497999999999</v>
      </c>
      <c r="F157">
        <v>76.774071000000006</v>
      </c>
      <c r="G157">
        <v>200622400</v>
      </c>
    </row>
    <row r="158" spans="1:7" hidden="1">
      <c r="A158" s="1">
        <v>43965</v>
      </c>
      <c r="B158">
        <v>76.127502000000007</v>
      </c>
      <c r="C158">
        <v>77.447502</v>
      </c>
      <c r="D158">
        <v>75.382499999999993</v>
      </c>
      <c r="E158">
        <v>77.385002</v>
      </c>
      <c r="F158">
        <v>77.245728</v>
      </c>
      <c r="G158">
        <v>158929200</v>
      </c>
    </row>
    <row r="159" spans="1:7" hidden="1">
      <c r="A159" s="1">
        <v>43966</v>
      </c>
      <c r="B159">
        <v>75.087502000000001</v>
      </c>
      <c r="C159">
        <v>76.974997999999999</v>
      </c>
      <c r="D159">
        <v>75.052498</v>
      </c>
      <c r="E159">
        <v>76.927498</v>
      </c>
      <c r="F159">
        <v>76.789046999999997</v>
      </c>
      <c r="G159">
        <v>166348400</v>
      </c>
    </row>
    <row r="160" spans="1:7" hidden="1">
      <c r="A160" s="1">
        <v>43969</v>
      </c>
      <c r="B160">
        <v>78.292502999999996</v>
      </c>
      <c r="C160">
        <v>79.125</v>
      </c>
      <c r="D160">
        <v>77.580001999999993</v>
      </c>
      <c r="E160">
        <v>78.739998</v>
      </c>
      <c r="F160">
        <v>78.598281999999998</v>
      </c>
      <c r="G160">
        <v>135372400</v>
      </c>
    </row>
    <row r="161" spans="1:7" hidden="1">
      <c r="A161" s="1">
        <v>43970</v>
      </c>
      <c r="B161">
        <v>78.757499999999993</v>
      </c>
      <c r="C161">
        <v>79.629997000000003</v>
      </c>
      <c r="D161">
        <v>78.252502000000007</v>
      </c>
      <c r="E161">
        <v>78.285004000000001</v>
      </c>
      <c r="F161">
        <v>78.144112000000007</v>
      </c>
      <c r="G161">
        <v>101729600</v>
      </c>
    </row>
    <row r="162" spans="1:7" hidden="1">
      <c r="A162" s="1">
        <v>43971</v>
      </c>
      <c r="B162">
        <v>79.169998000000007</v>
      </c>
      <c r="C162">
        <v>79.879997000000003</v>
      </c>
      <c r="D162">
        <v>79.129997000000003</v>
      </c>
      <c r="E162">
        <v>79.807502999999997</v>
      </c>
      <c r="F162">
        <v>79.663871999999998</v>
      </c>
      <c r="G162">
        <v>111504800</v>
      </c>
    </row>
    <row r="163" spans="1:7" hidden="1">
      <c r="A163" s="1">
        <v>43972</v>
      </c>
      <c r="B163">
        <v>79.665001000000004</v>
      </c>
      <c r="C163">
        <v>80.222504000000001</v>
      </c>
      <c r="D163">
        <v>78.967499000000004</v>
      </c>
      <c r="E163">
        <v>79.212502000000001</v>
      </c>
      <c r="F163">
        <v>79.069939000000005</v>
      </c>
      <c r="G163">
        <v>102688800</v>
      </c>
    </row>
    <row r="164" spans="1:7" hidden="1">
      <c r="A164" s="1">
        <v>43973</v>
      </c>
      <c r="B164">
        <v>78.942497000000003</v>
      </c>
      <c r="C164">
        <v>79.807502999999997</v>
      </c>
      <c r="D164">
        <v>78.837502000000001</v>
      </c>
      <c r="E164">
        <v>79.722504000000001</v>
      </c>
      <c r="F164">
        <v>79.579025000000001</v>
      </c>
      <c r="G164">
        <v>81803200</v>
      </c>
    </row>
    <row r="165" spans="1:7" hidden="1">
      <c r="A165" s="1">
        <v>43977</v>
      </c>
      <c r="B165">
        <v>80.875</v>
      </c>
      <c r="C165">
        <v>81.059997999999993</v>
      </c>
      <c r="D165">
        <v>79.125</v>
      </c>
      <c r="E165">
        <v>79.182502999999997</v>
      </c>
      <c r="F165">
        <v>79.039992999999996</v>
      </c>
      <c r="G165">
        <v>125522000</v>
      </c>
    </row>
    <row r="166" spans="1:7" hidden="1">
      <c r="A166" s="1">
        <v>43978</v>
      </c>
      <c r="B166">
        <v>79.035004000000001</v>
      </c>
      <c r="C166">
        <v>79.677498</v>
      </c>
      <c r="D166">
        <v>78.272498999999996</v>
      </c>
      <c r="E166">
        <v>79.527495999999999</v>
      </c>
      <c r="F166">
        <v>79.384369000000007</v>
      </c>
      <c r="G166">
        <v>112945200</v>
      </c>
    </row>
    <row r="167" spans="1:7" hidden="1">
      <c r="A167" s="1">
        <v>43979</v>
      </c>
      <c r="B167">
        <v>79.192497000000003</v>
      </c>
      <c r="C167">
        <v>80.860000999999997</v>
      </c>
      <c r="D167">
        <v>78.907500999999996</v>
      </c>
      <c r="E167">
        <v>79.5625</v>
      </c>
      <c r="F167">
        <v>79.419303999999997</v>
      </c>
      <c r="G167">
        <v>133560800</v>
      </c>
    </row>
    <row r="168" spans="1:7" hidden="1">
      <c r="A168" s="1">
        <v>43980</v>
      </c>
      <c r="B168">
        <v>79.8125</v>
      </c>
      <c r="C168">
        <v>80.287497999999999</v>
      </c>
      <c r="D168">
        <v>79.117500000000007</v>
      </c>
      <c r="E168">
        <v>79.485000999999997</v>
      </c>
      <c r="F168">
        <v>79.341949</v>
      </c>
      <c r="G168">
        <v>153598000</v>
      </c>
    </row>
    <row r="169" spans="1:7" hidden="1">
      <c r="A169" s="1">
        <v>43983</v>
      </c>
      <c r="B169">
        <v>79.4375</v>
      </c>
      <c r="C169">
        <v>80.587502000000001</v>
      </c>
      <c r="D169">
        <v>79.302498</v>
      </c>
      <c r="E169">
        <v>80.462502000000001</v>
      </c>
      <c r="F169">
        <v>80.317688000000004</v>
      </c>
      <c r="G169">
        <v>80791200</v>
      </c>
    </row>
    <row r="170" spans="1:7" hidden="1">
      <c r="A170" s="1">
        <v>43984</v>
      </c>
      <c r="B170">
        <v>80.1875</v>
      </c>
      <c r="C170">
        <v>80.860000999999997</v>
      </c>
      <c r="D170">
        <v>79.732498000000007</v>
      </c>
      <c r="E170">
        <v>80.834998999999996</v>
      </c>
      <c r="F170">
        <v>80.689514000000003</v>
      </c>
      <c r="G170">
        <v>87642800</v>
      </c>
    </row>
    <row r="171" spans="1:7" hidden="1">
      <c r="A171" s="1">
        <v>43985</v>
      </c>
      <c r="B171">
        <v>81.165001000000004</v>
      </c>
      <c r="C171">
        <v>81.550003000000004</v>
      </c>
      <c r="D171">
        <v>80.574996999999996</v>
      </c>
      <c r="E171">
        <v>81.279999000000004</v>
      </c>
      <c r="F171">
        <v>81.133713</v>
      </c>
      <c r="G171">
        <v>104491200</v>
      </c>
    </row>
    <row r="172" spans="1:7" hidden="1">
      <c r="A172" s="1">
        <v>43986</v>
      </c>
      <c r="B172">
        <v>81.097504000000001</v>
      </c>
      <c r="C172">
        <v>81.404999000000004</v>
      </c>
      <c r="D172">
        <v>80.194999999999993</v>
      </c>
      <c r="E172">
        <v>80.580001999999993</v>
      </c>
      <c r="F172">
        <v>80.434974999999994</v>
      </c>
      <c r="G172">
        <v>87560400</v>
      </c>
    </row>
    <row r="173" spans="1:7" hidden="1">
      <c r="A173" s="1">
        <v>43987</v>
      </c>
      <c r="B173">
        <v>80.837502000000001</v>
      </c>
      <c r="C173">
        <v>82.9375</v>
      </c>
      <c r="D173">
        <v>80.807502999999997</v>
      </c>
      <c r="E173">
        <v>82.875</v>
      </c>
      <c r="F173">
        <v>82.725845000000007</v>
      </c>
      <c r="G173">
        <v>137250400</v>
      </c>
    </row>
    <row r="174" spans="1:7" hidden="1">
      <c r="A174" s="1">
        <v>43990</v>
      </c>
      <c r="B174">
        <v>82.5625</v>
      </c>
      <c r="C174">
        <v>83.400002000000001</v>
      </c>
      <c r="D174">
        <v>81.830001999999993</v>
      </c>
      <c r="E174">
        <v>83.364998</v>
      </c>
      <c r="F174">
        <v>83.214957999999996</v>
      </c>
      <c r="G174">
        <v>95654400</v>
      </c>
    </row>
    <row r="175" spans="1:7" hidden="1">
      <c r="A175" s="1">
        <v>43991</v>
      </c>
      <c r="B175">
        <v>83.035004000000001</v>
      </c>
      <c r="C175">
        <v>86.402495999999999</v>
      </c>
      <c r="D175">
        <v>83.002502000000007</v>
      </c>
      <c r="E175">
        <v>85.997497999999993</v>
      </c>
      <c r="F175">
        <v>85.84272</v>
      </c>
      <c r="G175">
        <v>147712400</v>
      </c>
    </row>
    <row r="176" spans="1:7" hidden="1">
      <c r="A176" s="1">
        <v>43992</v>
      </c>
      <c r="B176">
        <v>86.974997999999999</v>
      </c>
      <c r="C176">
        <v>88.692497000000003</v>
      </c>
      <c r="D176">
        <v>86.522498999999996</v>
      </c>
      <c r="E176">
        <v>88.209998999999996</v>
      </c>
      <c r="F176">
        <v>88.051238999999995</v>
      </c>
      <c r="G176">
        <v>166651600</v>
      </c>
    </row>
    <row r="177" spans="1:7" hidden="1">
      <c r="A177" s="1">
        <v>43993</v>
      </c>
      <c r="B177">
        <v>87.327499000000003</v>
      </c>
      <c r="C177">
        <v>87.764999000000003</v>
      </c>
      <c r="D177">
        <v>83.870002999999997</v>
      </c>
      <c r="E177">
        <v>83.974997999999999</v>
      </c>
      <c r="F177">
        <v>83.823859999999996</v>
      </c>
      <c r="G177">
        <v>201662400</v>
      </c>
    </row>
    <row r="178" spans="1:7" hidden="1">
      <c r="A178" s="1">
        <v>43994</v>
      </c>
      <c r="B178">
        <v>86.18</v>
      </c>
      <c r="C178">
        <v>86.949996999999996</v>
      </c>
      <c r="D178">
        <v>83.555000000000007</v>
      </c>
      <c r="E178">
        <v>84.699996999999996</v>
      </c>
      <c r="F178">
        <v>84.547554000000005</v>
      </c>
      <c r="G178">
        <v>200146000</v>
      </c>
    </row>
    <row r="179" spans="1:7" hidden="1">
      <c r="A179" s="1">
        <v>43997</v>
      </c>
      <c r="B179">
        <v>83.3125</v>
      </c>
      <c r="C179">
        <v>86.419998000000007</v>
      </c>
      <c r="D179">
        <v>83.144997000000004</v>
      </c>
      <c r="E179">
        <v>85.747497999999993</v>
      </c>
      <c r="F179">
        <v>85.593170000000001</v>
      </c>
      <c r="G179">
        <v>138808800</v>
      </c>
    </row>
    <row r="180" spans="1:7" hidden="1">
      <c r="A180" s="1">
        <v>43998</v>
      </c>
      <c r="B180">
        <v>87.864998</v>
      </c>
      <c r="C180">
        <v>88.300003000000004</v>
      </c>
      <c r="D180">
        <v>86.18</v>
      </c>
      <c r="E180">
        <v>88.019997000000004</v>
      </c>
      <c r="F180">
        <v>87.861580000000004</v>
      </c>
      <c r="G180">
        <v>165428800</v>
      </c>
    </row>
    <row r="181" spans="1:7" hidden="1">
      <c r="A181" s="1">
        <v>43999</v>
      </c>
      <c r="B181">
        <v>88.787497999999999</v>
      </c>
      <c r="C181">
        <v>88.849997999999999</v>
      </c>
      <c r="D181">
        <v>87.772498999999996</v>
      </c>
      <c r="E181">
        <v>87.897498999999996</v>
      </c>
      <c r="F181">
        <v>87.739304000000004</v>
      </c>
      <c r="G181">
        <v>114406400</v>
      </c>
    </row>
    <row r="182" spans="1:7" hidden="1">
      <c r="A182" s="1">
        <v>44000</v>
      </c>
      <c r="B182">
        <v>87.852501000000004</v>
      </c>
      <c r="C182">
        <v>88.362503000000004</v>
      </c>
      <c r="D182">
        <v>87.305000000000007</v>
      </c>
      <c r="E182">
        <v>87.932502999999997</v>
      </c>
      <c r="F182">
        <v>87.774246000000005</v>
      </c>
      <c r="G182">
        <v>96820400</v>
      </c>
    </row>
    <row r="183" spans="1:7" hidden="1">
      <c r="A183" s="1">
        <v>44001</v>
      </c>
      <c r="B183">
        <v>88.660004000000001</v>
      </c>
      <c r="C183">
        <v>89.139999000000003</v>
      </c>
      <c r="D183">
        <v>86.287497999999999</v>
      </c>
      <c r="E183">
        <v>87.43</v>
      </c>
      <c r="F183">
        <v>87.272644</v>
      </c>
      <c r="G183">
        <v>264476000</v>
      </c>
    </row>
    <row r="184" spans="1:7" hidden="1">
      <c r="A184" s="1">
        <v>44004</v>
      </c>
      <c r="B184">
        <v>87.834998999999996</v>
      </c>
      <c r="C184">
        <v>89.864998</v>
      </c>
      <c r="D184">
        <v>87.787497999999999</v>
      </c>
      <c r="E184">
        <v>89.717499000000004</v>
      </c>
      <c r="F184">
        <v>89.556030000000007</v>
      </c>
      <c r="G184">
        <v>135445200</v>
      </c>
    </row>
    <row r="185" spans="1:7" hidden="1">
      <c r="A185" s="1">
        <v>44005</v>
      </c>
      <c r="B185">
        <v>91</v>
      </c>
      <c r="C185">
        <v>93.095000999999996</v>
      </c>
      <c r="D185">
        <v>90.567497000000003</v>
      </c>
      <c r="E185">
        <v>91.632499999999993</v>
      </c>
      <c r="F185">
        <v>91.467583000000005</v>
      </c>
      <c r="G185">
        <v>212155600</v>
      </c>
    </row>
    <row r="186" spans="1:7" hidden="1">
      <c r="A186" s="1">
        <v>44006</v>
      </c>
      <c r="B186">
        <v>91.25</v>
      </c>
      <c r="C186">
        <v>92.197502</v>
      </c>
      <c r="D186">
        <v>89.629997000000003</v>
      </c>
      <c r="E186">
        <v>90.014999000000003</v>
      </c>
      <c r="F186">
        <v>89.852997000000002</v>
      </c>
      <c r="G186">
        <v>192623200</v>
      </c>
    </row>
    <row r="187" spans="1:7" hidden="1">
      <c r="A187" s="1">
        <v>44007</v>
      </c>
      <c r="B187">
        <v>90.175003000000004</v>
      </c>
      <c r="C187">
        <v>91.25</v>
      </c>
      <c r="D187">
        <v>89.392501999999993</v>
      </c>
      <c r="E187">
        <v>91.209998999999996</v>
      </c>
      <c r="F187">
        <v>91.045845</v>
      </c>
      <c r="G187">
        <v>137522400</v>
      </c>
    </row>
    <row r="188" spans="1:7" hidden="1">
      <c r="A188" s="1">
        <v>44008</v>
      </c>
      <c r="B188">
        <v>91.102501000000004</v>
      </c>
      <c r="C188">
        <v>91.330001999999993</v>
      </c>
      <c r="D188">
        <v>88.254997000000003</v>
      </c>
      <c r="E188">
        <v>88.407500999999996</v>
      </c>
      <c r="F188">
        <v>88.248390000000001</v>
      </c>
      <c r="G188">
        <v>205256800</v>
      </c>
    </row>
    <row r="189" spans="1:7" hidden="1">
      <c r="A189" s="1">
        <v>44011</v>
      </c>
      <c r="B189">
        <v>88.3125</v>
      </c>
      <c r="C189">
        <v>90.542502999999996</v>
      </c>
      <c r="D189">
        <v>87.82</v>
      </c>
      <c r="E189">
        <v>90.444999999999993</v>
      </c>
      <c r="F189">
        <v>90.282218999999998</v>
      </c>
      <c r="G189">
        <v>130646000</v>
      </c>
    </row>
    <row r="190" spans="1:7" hidden="1">
      <c r="A190" s="1">
        <v>44012</v>
      </c>
      <c r="B190">
        <v>90.019997000000004</v>
      </c>
      <c r="C190">
        <v>91.495002999999997</v>
      </c>
      <c r="D190">
        <v>90</v>
      </c>
      <c r="E190">
        <v>91.199996999999996</v>
      </c>
      <c r="F190">
        <v>91.035858000000005</v>
      </c>
      <c r="G190">
        <v>140223200</v>
      </c>
    </row>
    <row r="191" spans="1:7" hidden="1">
      <c r="A191" s="1">
        <v>44013</v>
      </c>
      <c r="B191">
        <v>91.279999000000004</v>
      </c>
      <c r="C191">
        <v>91.839995999999999</v>
      </c>
      <c r="D191">
        <v>90.977501000000004</v>
      </c>
      <c r="E191">
        <v>91.027495999999999</v>
      </c>
      <c r="F191">
        <v>90.863669999999999</v>
      </c>
      <c r="G191">
        <v>110737200</v>
      </c>
    </row>
    <row r="192" spans="1:7" hidden="1">
      <c r="A192" s="1">
        <v>44014</v>
      </c>
      <c r="B192">
        <v>91.962502000000001</v>
      </c>
      <c r="C192">
        <v>92.617500000000007</v>
      </c>
      <c r="D192">
        <v>90.910004000000001</v>
      </c>
      <c r="E192">
        <v>91.027495999999999</v>
      </c>
      <c r="F192">
        <v>90.863669999999999</v>
      </c>
      <c r="G192">
        <v>114041600</v>
      </c>
    </row>
    <row r="193" spans="1:7" hidden="1">
      <c r="A193" s="1">
        <v>44018</v>
      </c>
      <c r="B193">
        <v>92.5</v>
      </c>
      <c r="C193">
        <v>93.944999999999993</v>
      </c>
      <c r="D193">
        <v>92.467499000000004</v>
      </c>
      <c r="E193">
        <v>93.462502000000001</v>
      </c>
      <c r="F193">
        <v>93.294289000000006</v>
      </c>
      <c r="G193">
        <v>118655600</v>
      </c>
    </row>
    <row r="194" spans="1:7" hidden="1">
      <c r="A194" s="1">
        <v>44019</v>
      </c>
      <c r="B194">
        <v>93.852501000000004</v>
      </c>
      <c r="C194">
        <v>94.654999000000004</v>
      </c>
      <c r="D194">
        <v>93.057502999999997</v>
      </c>
      <c r="E194">
        <v>93.172500999999997</v>
      </c>
      <c r="F194">
        <v>93.004813999999996</v>
      </c>
      <c r="G194">
        <v>112424400</v>
      </c>
    </row>
    <row r="195" spans="1:7" hidden="1">
      <c r="A195" s="1">
        <v>44020</v>
      </c>
      <c r="B195">
        <v>94.18</v>
      </c>
      <c r="C195">
        <v>95.375</v>
      </c>
      <c r="D195">
        <v>94.089995999999999</v>
      </c>
      <c r="E195">
        <v>95.342499000000004</v>
      </c>
      <c r="F195">
        <v>95.170906000000002</v>
      </c>
      <c r="G195">
        <v>117092000</v>
      </c>
    </row>
    <row r="196" spans="1:7" hidden="1">
      <c r="A196" s="1">
        <v>44021</v>
      </c>
      <c r="B196">
        <v>96.262496999999996</v>
      </c>
      <c r="C196">
        <v>96.317497000000003</v>
      </c>
      <c r="D196">
        <v>94.672500999999997</v>
      </c>
      <c r="E196">
        <v>95.752502000000007</v>
      </c>
      <c r="F196">
        <v>95.580169999999995</v>
      </c>
      <c r="G196">
        <v>125642800</v>
      </c>
    </row>
    <row r="197" spans="1:7" hidden="1">
      <c r="A197" s="1">
        <v>44022</v>
      </c>
      <c r="B197">
        <v>95.334998999999996</v>
      </c>
      <c r="C197">
        <v>95.980002999999996</v>
      </c>
      <c r="D197">
        <v>94.705001999999993</v>
      </c>
      <c r="E197">
        <v>95.919998000000007</v>
      </c>
      <c r="F197">
        <v>95.747367999999994</v>
      </c>
      <c r="G197">
        <v>90257200</v>
      </c>
    </row>
    <row r="198" spans="1:7" hidden="1">
      <c r="A198" s="1">
        <v>44025</v>
      </c>
      <c r="B198">
        <v>97.264999000000003</v>
      </c>
      <c r="C198">
        <v>99.955001999999993</v>
      </c>
      <c r="D198">
        <v>95.257499999999993</v>
      </c>
      <c r="E198">
        <v>95.477501000000004</v>
      </c>
      <c r="F198">
        <v>95.305663999999993</v>
      </c>
      <c r="G198">
        <v>191649200</v>
      </c>
    </row>
    <row r="199" spans="1:7" hidden="1">
      <c r="A199" s="1">
        <v>44026</v>
      </c>
      <c r="B199">
        <v>94.839995999999999</v>
      </c>
      <c r="C199">
        <v>97.254997000000003</v>
      </c>
      <c r="D199">
        <v>93.877502000000007</v>
      </c>
      <c r="E199">
        <v>97.057502999999997</v>
      </c>
      <c r="F199">
        <v>96.882819999999995</v>
      </c>
      <c r="G199">
        <v>170989200</v>
      </c>
    </row>
    <row r="200" spans="1:7" hidden="1">
      <c r="A200" s="1">
        <v>44027</v>
      </c>
      <c r="B200">
        <v>98.989998</v>
      </c>
      <c r="C200">
        <v>99.247497999999993</v>
      </c>
      <c r="D200">
        <v>96.489998</v>
      </c>
      <c r="E200">
        <v>97.724997999999999</v>
      </c>
      <c r="F200">
        <v>97.549118000000007</v>
      </c>
      <c r="G200">
        <v>153198000</v>
      </c>
    </row>
    <row r="201" spans="1:7" hidden="1">
      <c r="A201" s="1">
        <v>44028</v>
      </c>
      <c r="B201">
        <v>96.5625</v>
      </c>
      <c r="C201">
        <v>97.404999000000004</v>
      </c>
      <c r="D201">
        <v>95.904999000000004</v>
      </c>
      <c r="E201">
        <v>96.522498999999996</v>
      </c>
      <c r="F201">
        <v>96.348777999999996</v>
      </c>
      <c r="G201">
        <v>110577600</v>
      </c>
    </row>
    <row r="202" spans="1:7" hidden="1">
      <c r="A202" s="1">
        <v>44029</v>
      </c>
      <c r="B202">
        <v>96.987503000000004</v>
      </c>
      <c r="C202">
        <v>97.147498999999996</v>
      </c>
      <c r="D202">
        <v>95.839995999999999</v>
      </c>
      <c r="E202">
        <v>96.327499000000003</v>
      </c>
      <c r="F202">
        <v>96.154128999999998</v>
      </c>
      <c r="G202">
        <v>92186800</v>
      </c>
    </row>
    <row r="203" spans="1:7" hidden="1">
      <c r="A203" s="1">
        <v>44032</v>
      </c>
      <c r="B203">
        <v>96.417502999999996</v>
      </c>
      <c r="C203">
        <v>98.5</v>
      </c>
      <c r="D203">
        <v>96.0625</v>
      </c>
      <c r="E203">
        <v>98.357498000000007</v>
      </c>
      <c r="F203">
        <v>98.180481</v>
      </c>
      <c r="G203">
        <v>90318000</v>
      </c>
    </row>
    <row r="204" spans="1:7" hidden="1">
      <c r="A204" s="1">
        <v>44033</v>
      </c>
      <c r="B204">
        <v>99.172500999999997</v>
      </c>
      <c r="C204">
        <v>99.25</v>
      </c>
      <c r="D204">
        <v>96.742500000000007</v>
      </c>
      <c r="E204">
        <v>97</v>
      </c>
      <c r="F204">
        <v>96.825423999999998</v>
      </c>
      <c r="G204">
        <v>103646000</v>
      </c>
    </row>
    <row r="205" spans="1:7" hidden="1">
      <c r="A205" s="1">
        <v>44034</v>
      </c>
      <c r="B205">
        <v>96.692497000000003</v>
      </c>
      <c r="C205">
        <v>97.974997999999999</v>
      </c>
      <c r="D205">
        <v>96.602501000000004</v>
      </c>
      <c r="E205">
        <v>97.272498999999996</v>
      </c>
      <c r="F205">
        <v>97.097435000000004</v>
      </c>
      <c r="G205">
        <v>89001600</v>
      </c>
    </row>
    <row r="206" spans="1:7" hidden="1">
      <c r="A206" s="1">
        <v>44035</v>
      </c>
      <c r="B206">
        <v>96.997497999999993</v>
      </c>
      <c r="C206">
        <v>97.077499000000003</v>
      </c>
      <c r="D206">
        <v>92.010002</v>
      </c>
      <c r="E206">
        <v>92.845000999999996</v>
      </c>
      <c r="F206">
        <v>92.677902000000003</v>
      </c>
      <c r="G206">
        <v>197004400</v>
      </c>
    </row>
    <row r="207" spans="1:7" hidden="1">
      <c r="A207" s="1">
        <v>44036</v>
      </c>
      <c r="B207">
        <v>90.987503000000004</v>
      </c>
      <c r="C207">
        <v>92.970000999999996</v>
      </c>
      <c r="D207">
        <v>89.144997000000004</v>
      </c>
      <c r="E207">
        <v>92.614998</v>
      </c>
      <c r="F207">
        <v>92.448311000000004</v>
      </c>
      <c r="G207">
        <v>185438800</v>
      </c>
    </row>
    <row r="208" spans="1:7" hidden="1">
      <c r="A208" s="1">
        <v>44039</v>
      </c>
      <c r="B208">
        <v>93.709998999999996</v>
      </c>
      <c r="C208">
        <v>94.904999000000004</v>
      </c>
      <c r="D208">
        <v>93.480002999999996</v>
      </c>
      <c r="E208">
        <v>94.809997999999993</v>
      </c>
      <c r="F208">
        <v>94.639358999999999</v>
      </c>
      <c r="G208">
        <v>121214000</v>
      </c>
    </row>
    <row r="209" spans="1:7" hidden="1">
      <c r="A209" s="1">
        <v>44040</v>
      </c>
      <c r="B209">
        <v>94.367500000000007</v>
      </c>
      <c r="C209">
        <v>94.550003000000004</v>
      </c>
      <c r="D209">
        <v>93.247497999999993</v>
      </c>
      <c r="E209">
        <v>93.252502000000007</v>
      </c>
      <c r="F209">
        <v>93.084671</v>
      </c>
      <c r="G209">
        <v>103625600</v>
      </c>
    </row>
    <row r="210" spans="1:7" hidden="1">
      <c r="A210" s="1">
        <v>44041</v>
      </c>
      <c r="B210">
        <v>93.75</v>
      </c>
      <c r="C210">
        <v>95.230002999999996</v>
      </c>
      <c r="D210">
        <v>93.712502000000001</v>
      </c>
      <c r="E210">
        <v>95.040001000000004</v>
      </c>
      <c r="F210">
        <v>94.868949999999998</v>
      </c>
      <c r="G210">
        <v>90329200</v>
      </c>
    </row>
    <row r="211" spans="1:7" hidden="1">
      <c r="A211" s="1">
        <v>44042</v>
      </c>
      <c r="B211">
        <v>94.1875</v>
      </c>
      <c r="C211">
        <v>96.297500999999997</v>
      </c>
      <c r="D211">
        <v>93.767501999999993</v>
      </c>
      <c r="E211">
        <v>96.190002000000007</v>
      </c>
      <c r="F211">
        <v>96.016884000000005</v>
      </c>
      <c r="G211">
        <v>158130000</v>
      </c>
    </row>
    <row r="212" spans="1:7" hidden="1">
      <c r="A212" s="1">
        <v>44043</v>
      </c>
      <c r="B212">
        <v>102.885002</v>
      </c>
      <c r="C212">
        <v>106.415001</v>
      </c>
      <c r="D212">
        <v>100.824997</v>
      </c>
      <c r="E212">
        <v>106.260002</v>
      </c>
      <c r="F212">
        <v>106.06875599999999</v>
      </c>
      <c r="G212">
        <v>374336800</v>
      </c>
    </row>
    <row r="213" spans="1:7">
      <c r="A213" s="1">
        <v>44046</v>
      </c>
      <c r="B213">
        <v>108.199997</v>
      </c>
      <c r="C213">
        <v>111.637497</v>
      </c>
      <c r="D213">
        <v>107.89250199999999</v>
      </c>
      <c r="E213" s="11">
        <v>108.9375</v>
      </c>
      <c r="F213" s="11">
        <v>108.74144</v>
      </c>
      <c r="G213" s="15">
        <v>308151200</v>
      </c>
    </row>
    <row r="214" spans="1:7">
      <c r="A214" s="1">
        <v>44047</v>
      </c>
      <c r="B214">
        <v>109.13249999999999</v>
      </c>
      <c r="C214">
        <v>110.790001</v>
      </c>
      <c r="D214">
        <v>108.387497</v>
      </c>
      <c r="E214" s="11">
        <v>109.665001</v>
      </c>
      <c r="F214" s="11">
        <v>109.467628</v>
      </c>
      <c r="G214" s="15">
        <v>173071600</v>
      </c>
    </row>
    <row r="215" spans="1:7">
      <c r="A215" s="1">
        <v>44048</v>
      </c>
      <c r="B215">
        <v>109.37750200000001</v>
      </c>
      <c r="C215">
        <v>110.39250199999999</v>
      </c>
      <c r="D215">
        <v>108.897499</v>
      </c>
      <c r="E215" s="11">
        <v>110.0625</v>
      </c>
      <c r="F215" s="11">
        <v>109.86441000000001</v>
      </c>
      <c r="G215" s="15">
        <v>121992000</v>
      </c>
    </row>
    <row r="216" spans="1:7">
      <c r="A216" s="1">
        <v>44049</v>
      </c>
      <c r="B216">
        <v>110.404999</v>
      </c>
      <c r="C216">
        <v>114.412498</v>
      </c>
      <c r="D216">
        <v>109.797501</v>
      </c>
      <c r="E216" s="11">
        <v>113.902496</v>
      </c>
      <c r="F216" s="11">
        <v>113.697502</v>
      </c>
      <c r="G216" s="15">
        <v>202428800</v>
      </c>
    </row>
    <row r="217" spans="1:7">
      <c r="A217" s="1">
        <v>44050</v>
      </c>
      <c r="B217">
        <v>113.20500199999999</v>
      </c>
      <c r="C217">
        <v>113.675003</v>
      </c>
      <c r="D217">
        <v>110.292503</v>
      </c>
      <c r="E217" s="11">
        <v>111.112503</v>
      </c>
      <c r="F217" s="11">
        <v>111.112503</v>
      </c>
      <c r="G217" s="15">
        <v>198045600</v>
      </c>
    </row>
    <row r="218" spans="1:7">
      <c r="A218" s="1">
        <v>44053</v>
      </c>
      <c r="B218">
        <v>112.599998</v>
      </c>
      <c r="C218">
        <v>113.775002</v>
      </c>
      <c r="D218">
        <v>110</v>
      </c>
      <c r="E218" s="11">
        <v>112.727501</v>
      </c>
      <c r="F218" s="11">
        <v>112.727501</v>
      </c>
      <c r="G218" s="15">
        <v>212403600</v>
      </c>
    </row>
    <row r="219" spans="1:7">
      <c r="A219" s="1">
        <v>44054</v>
      </c>
      <c r="B219">
        <v>111.970001</v>
      </c>
      <c r="C219">
        <v>112.48249800000001</v>
      </c>
      <c r="D219">
        <v>109.10749800000001</v>
      </c>
      <c r="E219" s="11">
        <v>109.375</v>
      </c>
      <c r="F219" s="11">
        <v>109.375</v>
      </c>
      <c r="G219" s="15">
        <v>187902400</v>
      </c>
    </row>
    <row r="220" spans="1:7">
      <c r="A220" s="1">
        <v>44055</v>
      </c>
      <c r="B220">
        <v>110.49749799999999</v>
      </c>
      <c r="C220">
        <v>113.275002</v>
      </c>
      <c r="D220">
        <v>110.297501</v>
      </c>
      <c r="E220" s="11">
        <v>113.010002</v>
      </c>
      <c r="F220" s="11">
        <v>113.010002</v>
      </c>
      <c r="G220" s="15">
        <v>165944800</v>
      </c>
    </row>
    <row r="221" spans="1:7">
      <c r="A221" s="1">
        <v>44056</v>
      </c>
      <c r="B221">
        <v>114.43</v>
      </c>
      <c r="C221">
        <v>116.042503</v>
      </c>
      <c r="D221">
        <v>113.927498</v>
      </c>
      <c r="E221" s="11">
        <v>115.010002</v>
      </c>
      <c r="F221" s="11">
        <v>115.010002</v>
      </c>
      <c r="G221" s="15">
        <v>210082000</v>
      </c>
    </row>
    <row r="222" spans="1:7">
      <c r="A222" s="1">
        <v>44057</v>
      </c>
      <c r="B222">
        <v>114.83000199999999</v>
      </c>
      <c r="C222">
        <v>115</v>
      </c>
      <c r="D222">
        <v>113.04499800000001</v>
      </c>
      <c r="E222" s="7">
        <v>114.907501</v>
      </c>
      <c r="F222" s="10">
        <v>114.907501</v>
      </c>
      <c r="G222" s="15">
        <v>165565200</v>
      </c>
    </row>
    <row r="223" spans="1:7">
      <c r="A223" s="1">
        <v>44060</v>
      </c>
      <c r="B223">
        <v>116.0625</v>
      </c>
      <c r="C223">
        <v>116.087502</v>
      </c>
      <c r="D223">
        <v>113.962502</v>
      </c>
      <c r="E223" s="7">
        <v>114.60749800000001</v>
      </c>
      <c r="F223" s="10">
        <v>114.60749800000001</v>
      </c>
      <c r="G223" s="15">
        <v>119561600</v>
      </c>
    </row>
    <row r="224" spans="1:7">
      <c r="A224" s="1">
        <v>44061</v>
      </c>
      <c r="B224">
        <v>114.352501</v>
      </c>
      <c r="C224">
        <v>116</v>
      </c>
      <c r="D224">
        <v>114.00749999999999</v>
      </c>
      <c r="E224" s="7">
        <v>115.5625</v>
      </c>
      <c r="F224" s="10">
        <v>115.5625</v>
      </c>
      <c r="G224" s="15">
        <v>105633600</v>
      </c>
    </row>
    <row r="225" spans="1:7">
      <c r="A225" s="1">
        <v>44062</v>
      </c>
      <c r="B225">
        <v>115.98249800000001</v>
      </c>
      <c r="C225">
        <v>117.162498</v>
      </c>
      <c r="D225">
        <v>115.610001</v>
      </c>
      <c r="E225" s="7">
        <v>115.707497</v>
      </c>
      <c r="F225" s="10">
        <v>115.707497</v>
      </c>
      <c r="G225" s="15">
        <v>145538000</v>
      </c>
    </row>
    <row r="226" spans="1:7">
      <c r="A226" s="1">
        <v>44063</v>
      </c>
      <c r="B226">
        <v>115.75</v>
      </c>
      <c r="C226">
        <v>118.39250199999999</v>
      </c>
      <c r="D226">
        <v>115.73249800000001</v>
      </c>
      <c r="E226" s="7">
        <v>118.275002</v>
      </c>
      <c r="F226" s="10">
        <v>118.275002</v>
      </c>
      <c r="G226" s="15">
        <v>126907200</v>
      </c>
    </row>
    <row r="227" spans="1:7">
      <c r="A227" s="1">
        <v>44064</v>
      </c>
      <c r="B227">
        <v>119.262497</v>
      </c>
      <c r="C227">
        <v>124.86750000000001</v>
      </c>
      <c r="D227">
        <v>119.25</v>
      </c>
      <c r="E227" s="7">
        <v>124.370003</v>
      </c>
      <c r="F227" s="10">
        <v>124.370003</v>
      </c>
      <c r="G227" s="15">
        <v>338054800</v>
      </c>
    </row>
    <row r="228" spans="1:7">
      <c r="A228" s="1">
        <v>44067</v>
      </c>
      <c r="B228">
        <v>128.697495</v>
      </c>
      <c r="C228">
        <v>128.78500399999999</v>
      </c>
      <c r="D228">
        <v>123.9375</v>
      </c>
      <c r="E228" s="7">
        <v>125.85749800000001</v>
      </c>
      <c r="F228" s="10">
        <v>125.85749800000001</v>
      </c>
      <c r="G228" s="15">
        <v>345937600</v>
      </c>
    </row>
    <row r="229" spans="1:7">
      <c r="A229" s="1">
        <v>44068</v>
      </c>
      <c r="B229">
        <v>124.697502</v>
      </c>
      <c r="C229">
        <v>125.18</v>
      </c>
      <c r="D229">
        <v>123.052498</v>
      </c>
      <c r="E229" s="7">
        <v>124.824997</v>
      </c>
      <c r="F229" s="10">
        <v>124.824997</v>
      </c>
      <c r="G229" s="15">
        <v>211495600</v>
      </c>
    </row>
    <row r="230" spans="1:7">
      <c r="A230" s="1">
        <v>44069</v>
      </c>
      <c r="B230">
        <v>126.18</v>
      </c>
      <c r="C230">
        <v>126.99250000000001</v>
      </c>
      <c r="D230">
        <v>125.082497</v>
      </c>
      <c r="E230" s="7">
        <v>126.522499</v>
      </c>
      <c r="F230" s="10">
        <v>126.522499</v>
      </c>
      <c r="G230" s="15">
        <v>163022400</v>
      </c>
    </row>
    <row r="231" spans="1:7">
      <c r="A231" s="1">
        <v>44070</v>
      </c>
      <c r="B231">
        <v>127.14250199999999</v>
      </c>
      <c r="C231">
        <v>127.485001</v>
      </c>
      <c r="D231">
        <v>123.832497</v>
      </c>
      <c r="E231" s="7">
        <v>125.010002</v>
      </c>
      <c r="F231" s="10">
        <v>125.010002</v>
      </c>
      <c r="G231" s="15">
        <v>155552400</v>
      </c>
    </row>
    <row r="232" spans="1:7">
      <c r="A232" s="1">
        <v>44071</v>
      </c>
      <c r="B232">
        <v>126.012497</v>
      </c>
      <c r="C232">
        <v>126.442497</v>
      </c>
      <c r="D232">
        <v>124.577499</v>
      </c>
      <c r="E232" s="7">
        <v>124.807503</v>
      </c>
      <c r="F232" s="10">
        <v>124.807503</v>
      </c>
      <c r="G232" s="15">
        <v>187630000</v>
      </c>
    </row>
    <row r="233" spans="1:7">
      <c r="A233" s="1">
        <v>44074</v>
      </c>
      <c r="B233">
        <v>127.58000199999999</v>
      </c>
      <c r="C233">
        <v>131</v>
      </c>
      <c r="D233">
        <v>126</v>
      </c>
      <c r="E233" s="7">
        <v>129.03999300000001</v>
      </c>
      <c r="F233" s="10">
        <v>129.03999300000001</v>
      </c>
      <c r="G233" s="15">
        <v>225702700</v>
      </c>
    </row>
    <row r="234" spans="1:7">
      <c r="A234" s="1">
        <v>44075</v>
      </c>
      <c r="B234">
        <v>132.759995</v>
      </c>
      <c r="C234">
        <v>134.800003</v>
      </c>
      <c r="D234">
        <v>130.529999</v>
      </c>
      <c r="E234" s="7">
        <v>134.179993</v>
      </c>
      <c r="F234" s="10">
        <v>134.179993</v>
      </c>
      <c r="G234" s="15">
        <v>152470100</v>
      </c>
    </row>
    <row r="235" spans="1:7">
      <c r="A235" s="1">
        <v>44076</v>
      </c>
      <c r="B235">
        <v>137.58999600000001</v>
      </c>
      <c r="C235">
        <v>137.979996</v>
      </c>
      <c r="D235">
        <v>127</v>
      </c>
      <c r="E235" s="7">
        <v>131.39999399999999</v>
      </c>
      <c r="F235" s="10">
        <v>131.39999399999999</v>
      </c>
      <c r="G235" s="15">
        <v>200119000</v>
      </c>
    </row>
    <row r="236" spans="1:7">
      <c r="A236" s="1">
        <v>44077</v>
      </c>
      <c r="B236">
        <v>126.910004</v>
      </c>
      <c r="C236">
        <v>128.83999600000001</v>
      </c>
      <c r="D236">
        <v>120.5</v>
      </c>
      <c r="E236" s="7">
        <v>120.879997</v>
      </c>
      <c r="F236" s="10">
        <v>120.879997</v>
      </c>
      <c r="G236" s="15">
        <v>257599600</v>
      </c>
    </row>
    <row r="237" spans="1:7">
      <c r="A237" s="1">
        <v>44078</v>
      </c>
      <c r="B237">
        <v>120.07</v>
      </c>
      <c r="C237">
        <v>123.699997</v>
      </c>
      <c r="D237">
        <v>110.889999</v>
      </c>
      <c r="E237" s="7">
        <v>120.959999</v>
      </c>
      <c r="F237" s="10">
        <v>120.959999</v>
      </c>
      <c r="G237" s="15">
        <v>332607200</v>
      </c>
    </row>
    <row r="238" spans="1:7">
      <c r="A238" s="1">
        <v>44082</v>
      </c>
      <c r="B238">
        <v>113.949997</v>
      </c>
      <c r="C238">
        <v>118.989998</v>
      </c>
      <c r="D238">
        <v>112.68</v>
      </c>
      <c r="E238" s="7">
        <v>112.82</v>
      </c>
      <c r="F238" s="10">
        <v>112.82</v>
      </c>
      <c r="G238" s="15">
        <v>231366600</v>
      </c>
    </row>
    <row r="239" spans="1:7">
      <c r="A239" s="1">
        <v>44083</v>
      </c>
      <c r="B239">
        <v>117.260002</v>
      </c>
      <c r="C239">
        <v>119.139999</v>
      </c>
      <c r="D239">
        <v>115.260002</v>
      </c>
      <c r="E239" s="7">
        <v>117.32</v>
      </c>
      <c r="F239" s="10">
        <v>117.32</v>
      </c>
      <c r="G239" s="15">
        <v>176940500</v>
      </c>
    </row>
    <row r="240" spans="1:7">
      <c r="A240" s="1">
        <v>44084</v>
      </c>
      <c r="B240">
        <v>120.360001</v>
      </c>
      <c r="C240">
        <v>120.5</v>
      </c>
      <c r="D240">
        <v>112.5</v>
      </c>
      <c r="E240" s="7">
        <v>113.489998</v>
      </c>
      <c r="F240" s="10">
        <v>113.489998</v>
      </c>
      <c r="G240" s="15">
        <v>182274400</v>
      </c>
    </row>
    <row r="241" spans="1:7">
      <c r="A241" s="1">
        <v>44085</v>
      </c>
      <c r="B241">
        <v>114.57</v>
      </c>
      <c r="C241">
        <v>115.230003</v>
      </c>
      <c r="D241">
        <v>110</v>
      </c>
      <c r="E241" s="7">
        <v>112</v>
      </c>
      <c r="F241" s="10">
        <v>112</v>
      </c>
      <c r="G241" s="15">
        <v>180860300</v>
      </c>
    </row>
    <row r="242" spans="1:7">
      <c r="A242" s="1">
        <v>44088</v>
      </c>
      <c r="B242">
        <v>114.720001</v>
      </c>
      <c r="C242">
        <v>115.93</v>
      </c>
      <c r="D242">
        <v>112.800003</v>
      </c>
      <c r="E242" s="7">
        <v>115.360001</v>
      </c>
      <c r="F242" s="10">
        <v>115.360001</v>
      </c>
      <c r="G242" s="15">
        <v>140150100</v>
      </c>
    </row>
    <row r="243" spans="1:7">
      <c r="A243" s="1">
        <v>44089</v>
      </c>
      <c r="B243">
        <v>118.33000199999999</v>
      </c>
      <c r="C243">
        <v>118.83000199999999</v>
      </c>
      <c r="D243">
        <v>113.610001</v>
      </c>
      <c r="E243" s="7">
        <v>115.540001</v>
      </c>
      <c r="F243" s="10">
        <v>115.540001</v>
      </c>
      <c r="G243" s="15">
        <v>184642000</v>
      </c>
    </row>
    <row r="244" spans="1:7">
      <c r="A244" s="1">
        <v>44090</v>
      </c>
      <c r="B244">
        <v>115.230003</v>
      </c>
      <c r="C244">
        <v>116</v>
      </c>
      <c r="D244">
        <v>112.040001</v>
      </c>
      <c r="E244" s="7">
        <v>112.129997</v>
      </c>
      <c r="F244" s="10">
        <v>112.129997</v>
      </c>
      <c r="G244" s="15">
        <v>154679000</v>
      </c>
    </row>
    <row r="245" spans="1:7">
      <c r="A245" s="1">
        <v>44091</v>
      </c>
      <c r="B245">
        <v>109.720001</v>
      </c>
      <c r="C245">
        <v>112.199997</v>
      </c>
      <c r="D245">
        <v>108.709999</v>
      </c>
      <c r="E245" s="7">
        <v>110.339996</v>
      </c>
      <c r="F245" s="10">
        <v>110.339996</v>
      </c>
      <c r="G245" s="15">
        <v>178011000</v>
      </c>
    </row>
    <row r="246" spans="1:7">
      <c r="A246" s="1">
        <v>44092</v>
      </c>
      <c r="B246">
        <v>110.400002</v>
      </c>
      <c r="C246">
        <v>110.879997</v>
      </c>
      <c r="D246">
        <v>106.089996</v>
      </c>
      <c r="E246" s="7">
        <v>106.839996</v>
      </c>
      <c r="F246" s="10">
        <v>106.839996</v>
      </c>
      <c r="G246" s="15">
        <v>287104900</v>
      </c>
    </row>
    <row r="247" spans="1:7">
      <c r="A247" s="1">
        <v>44095</v>
      </c>
      <c r="B247">
        <v>104.540001</v>
      </c>
      <c r="C247">
        <v>110.19000200000001</v>
      </c>
      <c r="D247">
        <v>103.099998</v>
      </c>
      <c r="E247" s="7">
        <v>110.08000199999999</v>
      </c>
      <c r="F247" s="10">
        <v>110.08000199999999</v>
      </c>
      <c r="G247" s="15">
        <v>195713800</v>
      </c>
    </row>
    <row r="248" spans="1:7">
      <c r="A248" s="1">
        <v>44096</v>
      </c>
      <c r="B248">
        <v>112.68</v>
      </c>
      <c r="C248">
        <v>112.860001</v>
      </c>
      <c r="D248">
        <v>109.160004</v>
      </c>
      <c r="E248" s="7">
        <v>111.80999799999999</v>
      </c>
      <c r="F248" s="10">
        <v>111.80999799999999</v>
      </c>
      <c r="G248" s="15">
        <v>183055400</v>
      </c>
    </row>
    <row r="249" spans="1:7">
      <c r="A249" s="1">
        <v>44097</v>
      </c>
      <c r="B249">
        <v>111.620003</v>
      </c>
      <c r="C249">
        <v>112.110001</v>
      </c>
      <c r="D249">
        <v>106.769997</v>
      </c>
      <c r="E249" s="7">
        <v>107.120003</v>
      </c>
      <c r="F249" s="10">
        <v>107.120003</v>
      </c>
      <c r="G249" s="15">
        <v>150718700</v>
      </c>
    </row>
    <row r="250" spans="1:7">
      <c r="A250" s="1">
        <v>44098</v>
      </c>
      <c r="B250">
        <v>105.16999800000001</v>
      </c>
      <c r="C250">
        <v>110.25</v>
      </c>
      <c r="D250">
        <v>105</v>
      </c>
      <c r="E250" s="7">
        <v>108.220001</v>
      </c>
      <c r="F250" s="10">
        <v>108.220001</v>
      </c>
      <c r="G250" s="15">
        <v>167743300</v>
      </c>
    </row>
    <row r="251" spans="1:7">
      <c r="A251" s="1">
        <v>44099</v>
      </c>
      <c r="B251">
        <v>108.43</v>
      </c>
      <c r="C251">
        <v>112.44000200000001</v>
      </c>
      <c r="D251">
        <v>107.66999800000001</v>
      </c>
      <c r="E251" s="7">
        <v>112.279999</v>
      </c>
      <c r="F251" s="10">
        <v>112.279999</v>
      </c>
      <c r="G251" s="15">
        <v>149981400</v>
      </c>
    </row>
    <row r="252" spans="1:7">
      <c r="A252" s="1">
        <v>44102</v>
      </c>
      <c r="B252">
        <v>115.010002</v>
      </c>
      <c r="C252">
        <v>115.32</v>
      </c>
      <c r="D252">
        <v>112.779999</v>
      </c>
      <c r="E252">
        <v>114.959999</v>
      </c>
      <c r="F252">
        <v>114.959999</v>
      </c>
      <c r="G252" s="15">
        <v>137672400</v>
      </c>
    </row>
    <row r="253" spans="1:7">
      <c r="A253" s="1">
        <v>44103</v>
      </c>
      <c r="B253">
        <v>114.550003</v>
      </c>
      <c r="C253">
        <v>115.30999799999999</v>
      </c>
      <c r="D253">
        <v>113.57</v>
      </c>
      <c r="E253">
        <v>114.089996</v>
      </c>
      <c r="F253">
        <v>114.089996</v>
      </c>
      <c r="G253" s="15">
        <v>99382200</v>
      </c>
    </row>
    <row r="254" spans="1:7">
      <c r="A254" s="1">
        <v>44104</v>
      </c>
      <c r="B254">
        <v>113.790001</v>
      </c>
      <c r="C254">
        <v>117.260002</v>
      </c>
      <c r="D254">
        <v>113.620003</v>
      </c>
      <c r="E254">
        <v>115.80999799999999</v>
      </c>
      <c r="F254">
        <v>115.80999799999999</v>
      </c>
      <c r="G254" s="15">
        <v>142675200</v>
      </c>
    </row>
    <row r="255" spans="1:7" hidden="1">
      <c r="A255" s="1">
        <v>44105</v>
      </c>
      <c r="B255">
        <v>117.639999</v>
      </c>
      <c r="C255">
        <v>117.720001</v>
      </c>
      <c r="D255">
        <v>115.83000199999999</v>
      </c>
      <c r="E255">
        <v>116.790001</v>
      </c>
      <c r="F255">
        <v>116.790001</v>
      </c>
      <c r="G255">
        <v>116120400</v>
      </c>
    </row>
    <row r="256" spans="1:7" hidden="1">
      <c r="A256" s="1">
        <v>44106</v>
      </c>
      <c r="B256">
        <v>112.889999</v>
      </c>
      <c r="C256">
        <v>115.370003</v>
      </c>
      <c r="D256">
        <v>112.220001</v>
      </c>
      <c r="E256">
        <v>113.019997</v>
      </c>
      <c r="F256">
        <v>113.019997</v>
      </c>
      <c r="G256">
        <v>144310900</v>
      </c>
    </row>
  </sheetData>
  <autoFilter ref="A4:L256">
    <filterColumn colId="0">
      <filters>
        <dateGroupItem year="2020" month="8" dateTimeGrouping="month"/>
        <dateGroupItem year="2020" month="9" dateTimeGrouping="mont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showGridLines="0" workbookViewId="0">
      <selection sqref="A1:A3"/>
    </sheetView>
  </sheetViews>
  <sheetFormatPr defaultRowHeight="15"/>
  <cols>
    <col min="1" max="1" width="2.28515625" customWidth="1"/>
    <col min="2" max="2" width="6.28515625" bestFit="1" customWidth="1"/>
    <col min="3" max="3" width="6.28515625" customWidth="1"/>
    <col min="4" max="4" width="12" bestFit="1" customWidth="1"/>
    <col min="5" max="5" width="8.85546875" customWidth="1"/>
  </cols>
  <sheetData>
    <row r="1" spans="1:5">
      <c r="A1" s="21" t="s">
        <v>51</v>
      </c>
    </row>
    <row r="2" spans="1:5">
      <c r="A2" s="21" t="s">
        <v>52</v>
      </c>
    </row>
    <row r="3" spans="1:5">
      <c r="A3" s="21" t="s">
        <v>53</v>
      </c>
    </row>
    <row r="6" spans="1:5" ht="15.75" thickBot="1">
      <c r="A6" t="s">
        <v>54</v>
      </c>
    </row>
    <row r="7" spans="1:5">
      <c r="B7" s="23"/>
      <c r="C7" s="23"/>
      <c r="D7" s="23" t="s">
        <v>57</v>
      </c>
      <c r="E7" s="23" t="s">
        <v>59</v>
      </c>
    </row>
    <row r="8" spans="1:5" ht="15.75" thickBot="1">
      <c r="B8" s="24" t="s">
        <v>55</v>
      </c>
      <c r="C8" s="24" t="s">
        <v>56</v>
      </c>
      <c r="D8" s="24" t="s">
        <v>58</v>
      </c>
      <c r="E8" s="24" t="s">
        <v>60</v>
      </c>
    </row>
    <row r="9" spans="1:5" ht="15.75" thickBot="1">
      <c r="B9" s="22" t="s">
        <v>63</v>
      </c>
      <c r="C9" s="22" t="s">
        <v>35</v>
      </c>
      <c r="D9" s="25">
        <v>1.1369895174792908</v>
      </c>
      <c r="E9" s="25">
        <v>0</v>
      </c>
    </row>
    <row r="11" spans="1:5">
      <c r="A11" t="s">
        <v>61</v>
      </c>
    </row>
    <row r="12" spans="1:5">
      <c r="B1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>
      <selection activeCell="R13" sqref="R13"/>
    </sheetView>
  </sheetViews>
  <sheetFormatPr defaultRowHeight="15"/>
  <cols>
    <col min="2" max="2" width="9.7109375" bestFit="1" customWidth="1"/>
    <col min="4" max="4" width="14.7109375" bestFit="1" customWidth="1"/>
    <col min="5" max="5" width="15.85546875" bestFit="1" customWidth="1"/>
    <col min="11" max="12" width="0" hidden="1" customWidth="1"/>
    <col min="14" max="14" width="12.7109375" customWidth="1"/>
    <col min="22" max="22" width="13.42578125" customWidth="1"/>
  </cols>
  <sheetData>
    <row r="1" spans="1:29">
      <c r="D1">
        <f>255/30</f>
        <v>8.5</v>
      </c>
    </row>
    <row r="2" spans="1:29">
      <c r="A2" s="2"/>
      <c r="B2" t="s">
        <v>7</v>
      </c>
      <c r="C2">
        <v>46.02</v>
      </c>
      <c r="D2" t="s">
        <v>42</v>
      </c>
      <c r="E2">
        <f>C2*SQRT(A6/30)/100</f>
        <v>0.44459543857309197</v>
      </c>
      <c r="G2" t="s">
        <v>38</v>
      </c>
      <c r="H2" s="9">
        <v>0</v>
      </c>
      <c r="N2">
        <f>EXP(-rf*R6)</f>
        <v>1</v>
      </c>
    </row>
    <row r="3" spans="1:29">
      <c r="A3" s="2"/>
      <c r="B3" t="s">
        <v>8</v>
      </c>
      <c r="C3">
        <v>56.5</v>
      </c>
      <c r="D3" t="s">
        <v>43</v>
      </c>
      <c r="E3">
        <f>C3*SQRT(A6/30)</f>
        <v>54.584185743980214</v>
      </c>
      <c r="R3" t="s">
        <v>74</v>
      </c>
    </row>
    <row r="4" spans="1:29">
      <c r="A4" s="2"/>
    </row>
    <row r="5" spans="1:2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6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37</v>
      </c>
      <c r="S5" t="s">
        <v>35</v>
      </c>
      <c r="T5" t="s">
        <v>36</v>
      </c>
      <c r="U5" t="s">
        <v>39</v>
      </c>
      <c r="V5" t="s">
        <v>40</v>
      </c>
      <c r="W5" t="s">
        <v>41</v>
      </c>
      <c r="Y5" t="s">
        <v>76</v>
      </c>
      <c r="Z5" t="s">
        <v>77</v>
      </c>
      <c r="AA5" t="s">
        <v>78</v>
      </c>
      <c r="AB5" t="s">
        <v>79</v>
      </c>
    </row>
    <row r="6" spans="1:29">
      <c r="A6">
        <f>DAYS360(B6, D6)</f>
        <v>28</v>
      </c>
      <c r="B6" s="1">
        <v>44099</v>
      </c>
      <c r="C6" s="3">
        <v>108.12</v>
      </c>
      <c r="D6" s="1">
        <v>44127</v>
      </c>
      <c r="E6" t="s">
        <v>25</v>
      </c>
      <c r="F6">
        <v>3.12</v>
      </c>
      <c r="G6">
        <v>8.1</v>
      </c>
      <c r="H6">
        <v>0.86</v>
      </c>
      <c r="I6">
        <v>7</v>
      </c>
      <c r="J6">
        <v>7.85</v>
      </c>
      <c r="K6">
        <v>284</v>
      </c>
      <c r="L6">
        <v>1168</v>
      </c>
      <c r="M6">
        <v>0.61029999999999995</v>
      </c>
      <c r="N6">
        <v>2.5000000000000001E-2</v>
      </c>
      <c r="O6">
        <v>0.1171</v>
      </c>
      <c r="P6">
        <v>-0.1018</v>
      </c>
      <c r="Q6">
        <v>105</v>
      </c>
      <c r="R6">
        <f>A6/255</f>
        <v>0.10980392156862745</v>
      </c>
      <c r="S6">
        <f>(LOG(C6/Q6) + (rf +$E$2/2)*R6)/SQRT($E$2*R6)</f>
        <v>0.16802950789088658</v>
      </c>
      <c r="T6">
        <f>S6 - SQRT($E$2*A6)</f>
        <v>-3.3602380953453781</v>
      </c>
      <c r="U6" s="8">
        <f>NORMSDIST(S6)*C6 - NORMSDIST(T6)*Q6*EXP(-rf*R6)</f>
        <v>61.232878330142547</v>
      </c>
      <c r="V6">
        <f>NORMSDIST(S6)</f>
        <v>0.56671996741808972</v>
      </c>
      <c r="W6">
        <f>NORMSDIST(T6)</f>
        <v>3.8937663906013498E-4</v>
      </c>
      <c r="Y6" s="8">
        <f>M6*(C6-Q6)</f>
        <v>1.9041360000000027</v>
      </c>
      <c r="Z6" s="8">
        <f>0.5*N6*(C6-Q6)^2</f>
        <v>0.12168000000000037</v>
      </c>
      <c r="AA6">
        <f>O6*C2</f>
        <v>5.3889420000000001</v>
      </c>
      <c r="AB6">
        <f>P6*A6</f>
        <v>-2.8504</v>
      </c>
      <c r="AC6">
        <f>SUM(Y6:AB6)</f>
        <v>4.5643580000000021</v>
      </c>
    </row>
    <row r="7" spans="1:29">
      <c r="A7">
        <f t="shared" ref="A7:A15" si="0">DAYS360(B7, D7)</f>
        <v>28</v>
      </c>
      <c r="B7" s="1">
        <v>44099</v>
      </c>
      <c r="C7" s="3">
        <v>108.12</v>
      </c>
      <c r="D7" s="1">
        <v>44127</v>
      </c>
      <c r="E7" t="s">
        <v>26</v>
      </c>
      <c r="F7">
        <v>2.12</v>
      </c>
      <c r="G7">
        <v>7.26</v>
      </c>
      <c r="H7">
        <v>0.56999999999999995</v>
      </c>
      <c r="I7">
        <v>6.15</v>
      </c>
      <c r="J7">
        <v>8.0500000000000007</v>
      </c>
      <c r="K7">
        <v>183</v>
      </c>
      <c r="L7">
        <v>381</v>
      </c>
      <c r="M7">
        <v>0.58460000000000001</v>
      </c>
      <c r="N7">
        <v>2.5399999999999999E-2</v>
      </c>
      <c r="O7">
        <v>0.11899999999999999</v>
      </c>
      <c r="P7">
        <v>-0.10340000000000001</v>
      </c>
      <c r="Q7">
        <v>106</v>
      </c>
      <c r="R7">
        <f t="shared" ref="R7:R15" si="1">A7/255</f>
        <v>0.10980392156862745</v>
      </c>
      <c r="S7">
        <f>(LOG(C7/Q7) + (rf +$E$2/2)*R7)/SQRT($E$2*R7)</f>
        <v>0.14939818568340063</v>
      </c>
      <c r="T7">
        <f t="shared" ref="T7:T15" si="2">S7 - SQRT($E$2*A7)</f>
        <v>-3.3788694175528637</v>
      </c>
      <c r="U7" s="8">
        <f>NORMSDIST(S7)*C7 - NORMSDIST(T7)*Q7*EXP(-rf*R7)</f>
        <v>60.441619873557329</v>
      </c>
      <c r="V7">
        <f t="shared" ref="V7:V15" si="3">NORMSDIST(S7)</f>
        <v>0.55938027835985538</v>
      </c>
      <c r="W7">
        <f t="shared" ref="W7:W15" si="4">NORMSDIST(T7)</f>
        <v>3.6392285575692629E-4</v>
      </c>
    </row>
    <row r="8" spans="1:29">
      <c r="A8">
        <f t="shared" si="0"/>
        <v>28</v>
      </c>
      <c r="B8" s="1">
        <v>44099</v>
      </c>
      <c r="C8" s="3">
        <v>108.12</v>
      </c>
      <c r="D8" s="1">
        <v>44127</v>
      </c>
      <c r="E8" t="s">
        <v>27</v>
      </c>
      <c r="F8">
        <v>1.1200000000000001</v>
      </c>
      <c r="G8">
        <v>7</v>
      </c>
      <c r="H8">
        <v>0.72</v>
      </c>
      <c r="I8">
        <v>5.85</v>
      </c>
      <c r="J8">
        <v>6.9</v>
      </c>
      <c r="K8">
        <v>743</v>
      </c>
      <c r="L8">
        <v>896</v>
      </c>
      <c r="M8">
        <v>0.55869999999999997</v>
      </c>
      <c r="N8">
        <v>2.5899999999999999E-2</v>
      </c>
      <c r="O8">
        <v>0.1202</v>
      </c>
      <c r="P8">
        <v>-0.104</v>
      </c>
      <c r="Q8">
        <v>107</v>
      </c>
      <c r="R8">
        <f t="shared" si="1"/>
        <v>0.10980392156862745</v>
      </c>
      <c r="S8">
        <f>(LOG(C8/Q8) + (rf +$E$2/2)*R8)/SQRT($E$2*R8)</f>
        <v>0.13094180805136027</v>
      </c>
      <c r="T8">
        <f t="shared" si="2"/>
        <v>-3.3973257951849041</v>
      </c>
      <c r="U8" s="8">
        <f>NORMSDIST(S8)*C8 - NORMSDIST(T8)*Q8*EXP(-rf*R8)</f>
        <v>59.655492660984642</v>
      </c>
      <c r="V8">
        <f t="shared" si="3"/>
        <v>0.55208932932722565</v>
      </c>
      <c r="W8">
        <f t="shared" si="4"/>
        <v>3.4023949415884491E-4</v>
      </c>
    </row>
    <row r="9" spans="1:29">
      <c r="A9">
        <f t="shared" si="0"/>
        <v>28</v>
      </c>
      <c r="B9" s="1">
        <v>44099</v>
      </c>
      <c r="C9" s="3">
        <v>108.12</v>
      </c>
      <c r="D9" s="4">
        <v>44127</v>
      </c>
      <c r="E9" s="5" t="s">
        <v>28</v>
      </c>
      <c r="F9" s="5">
        <v>0.12</v>
      </c>
      <c r="G9" s="5">
        <v>6.1</v>
      </c>
      <c r="H9" s="5">
        <v>0.35</v>
      </c>
      <c r="I9" s="5">
        <v>5.5</v>
      </c>
      <c r="J9" s="5">
        <v>6.2</v>
      </c>
      <c r="K9" s="5">
        <v>346</v>
      </c>
      <c r="L9" s="5">
        <v>1179</v>
      </c>
      <c r="M9" s="5">
        <v>0.53249999999999997</v>
      </c>
      <c r="N9" s="5">
        <v>2.6200000000000001E-2</v>
      </c>
      <c r="O9" s="5">
        <v>0.1212</v>
      </c>
      <c r="P9" s="5">
        <v>-0.1042</v>
      </c>
      <c r="Q9" s="5">
        <v>108</v>
      </c>
      <c r="R9">
        <f t="shared" si="1"/>
        <v>0.10980392156862745</v>
      </c>
      <c r="S9">
        <f>(LOG(C9/Q9) + (rf +$E$2/2)*R9)/SQRT($E$2*R9)</f>
        <v>0.11265712014088698</v>
      </c>
      <c r="T9">
        <f t="shared" si="2"/>
        <v>-3.4156104830953775</v>
      </c>
      <c r="U9" s="8">
        <f>NORMSDIST(S9)*C9 - NORMSDIST(T9)*Q9*EXP(-rf*R9)</f>
        <v>58.874687196335039</v>
      </c>
      <c r="V9">
        <f t="shared" si="3"/>
        <v>0.54484880103853439</v>
      </c>
      <c r="W9">
        <f t="shared" si="4"/>
        <v>3.1819603658611584E-4</v>
      </c>
    </row>
    <row r="10" spans="1:29">
      <c r="A10">
        <f t="shared" si="0"/>
        <v>28</v>
      </c>
      <c r="B10" s="1">
        <v>44099</v>
      </c>
      <c r="C10" s="3">
        <v>108.12</v>
      </c>
      <c r="D10" s="1">
        <v>44127</v>
      </c>
      <c r="E10" t="s">
        <v>29</v>
      </c>
      <c r="F10">
        <v>0</v>
      </c>
      <c r="G10">
        <v>5.7</v>
      </c>
      <c r="H10">
        <v>0.35</v>
      </c>
      <c r="I10">
        <v>5.5</v>
      </c>
      <c r="J10">
        <v>5.7</v>
      </c>
      <c r="K10">
        <v>428</v>
      </c>
      <c r="L10">
        <v>925</v>
      </c>
      <c r="M10">
        <v>0.50629999999999997</v>
      </c>
      <c r="N10">
        <v>2.64E-2</v>
      </c>
      <c r="O10">
        <v>0.12180000000000001</v>
      </c>
      <c r="P10">
        <v>-0.1043</v>
      </c>
      <c r="Q10">
        <v>109</v>
      </c>
      <c r="R10">
        <f t="shared" si="1"/>
        <v>0.10980392156862745</v>
      </c>
      <c r="S10">
        <f>(LOG(C10/Q10) + (rf +$E$2/2)*R10)/SQRT($E$2*R10)</f>
        <v>9.4540957096648365E-2</v>
      </c>
      <c r="T10">
        <f t="shared" si="2"/>
        <v>-3.4337266461396161</v>
      </c>
      <c r="U10" s="8">
        <f>NORMSDIST(S10)*C10 - NORMSDIST(T10)*Q10*EXP(-rf*R10)</f>
        <v>58.099382721823588</v>
      </c>
      <c r="V10">
        <f t="shared" si="3"/>
        <v>0.53766027546744954</v>
      </c>
      <c r="W10">
        <f t="shared" si="4"/>
        <v>2.9767212584463909E-4</v>
      </c>
    </row>
    <row r="11" spans="1:29">
      <c r="A11">
        <f t="shared" si="0"/>
        <v>28</v>
      </c>
      <c r="B11" s="1">
        <v>44099</v>
      </c>
      <c r="C11" s="3">
        <v>108.12</v>
      </c>
      <c r="D11" s="1">
        <v>44127</v>
      </c>
      <c r="E11" t="s">
        <v>30</v>
      </c>
      <c r="F11">
        <v>0</v>
      </c>
      <c r="G11">
        <v>5.15</v>
      </c>
      <c r="H11">
        <v>0.22</v>
      </c>
      <c r="I11">
        <v>5.05</v>
      </c>
      <c r="J11">
        <v>5.25</v>
      </c>
      <c r="K11">
        <v>3429</v>
      </c>
      <c r="L11">
        <v>38899</v>
      </c>
      <c r="M11">
        <v>0.47960000000000003</v>
      </c>
      <c r="N11">
        <v>2.6599999999999999E-2</v>
      </c>
      <c r="O11">
        <v>0.1216</v>
      </c>
      <c r="P11">
        <v>-0.1031</v>
      </c>
      <c r="Q11">
        <v>110</v>
      </c>
      <c r="R11">
        <f t="shared" si="1"/>
        <v>0.10980392156862745</v>
      </c>
      <c r="S11">
        <f>(LOG(C11/Q11) + (rf +$E$2/2)*R11)/SQRT($E$2*R11)</f>
        <v>7.6590240774119661E-2</v>
      </c>
      <c r="T11">
        <f t="shared" si="2"/>
        <v>-3.4516773624621448</v>
      </c>
      <c r="U11" s="8">
        <f>NORMSDIST(S11)*C11 - NORMSDIST(T11)*Q11*EXP(-rf*R11)</f>
        <v>57.329747552347364</v>
      </c>
      <c r="V11">
        <f t="shared" si="3"/>
        <v>0.53052523855881062</v>
      </c>
      <c r="W11">
        <f t="shared" si="4"/>
        <v>2.7855673301124817E-4</v>
      </c>
    </row>
    <row r="12" spans="1:29">
      <c r="A12">
        <f t="shared" si="0"/>
        <v>28</v>
      </c>
      <c r="B12" s="1">
        <v>44099</v>
      </c>
      <c r="C12" s="3">
        <v>108.12</v>
      </c>
      <c r="D12" s="1">
        <v>44127</v>
      </c>
      <c r="E12" t="s">
        <v>31</v>
      </c>
      <c r="F12">
        <v>0</v>
      </c>
      <c r="G12">
        <v>4.74</v>
      </c>
      <c r="H12">
        <v>0.34</v>
      </c>
      <c r="I12">
        <v>4.05</v>
      </c>
      <c r="J12">
        <v>5.4</v>
      </c>
      <c r="K12">
        <v>783</v>
      </c>
      <c r="L12">
        <v>1246</v>
      </c>
      <c r="M12">
        <v>0.45350000000000001</v>
      </c>
      <c r="N12">
        <v>2.6499999999999999E-2</v>
      </c>
      <c r="O12">
        <v>0.12089999999999999</v>
      </c>
      <c r="P12">
        <v>-0.1023</v>
      </c>
      <c r="Q12">
        <v>111</v>
      </c>
      <c r="R12">
        <f t="shared" si="1"/>
        <v>0.10980392156862745</v>
      </c>
      <c r="S12">
        <f>(LOG(C12/Q12) + (rf +$E$2/2)*R12)/SQRT($E$2*R12)</f>
        <v>5.8801976600624965E-2</v>
      </c>
      <c r="T12">
        <f t="shared" si="2"/>
        <v>-3.4694656266356394</v>
      </c>
      <c r="U12" s="8">
        <f>NORMSDIST(S12)*C12 - NORMSDIST(T12)*Q12*EXP(-rf*R12)</f>
        <v>56.565939408209964</v>
      </c>
      <c r="V12">
        <f t="shared" si="3"/>
        <v>0.52344508295635273</v>
      </c>
      <c r="W12">
        <f t="shared" si="4"/>
        <v>2.6074739667469871E-4</v>
      </c>
    </row>
    <row r="13" spans="1:29">
      <c r="A13">
        <f t="shared" si="0"/>
        <v>28</v>
      </c>
      <c r="B13" s="1">
        <v>44099</v>
      </c>
      <c r="C13" s="3">
        <v>108.12</v>
      </c>
      <c r="D13" s="1">
        <v>44127</v>
      </c>
      <c r="E13" t="s">
        <v>32</v>
      </c>
      <c r="F13">
        <v>0</v>
      </c>
      <c r="G13">
        <v>4.3499999999999996</v>
      </c>
      <c r="H13">
        <v>0.39</v>
      </c>
      <c r="I13">
        <v>4.25</v>
      </c>
      <c r="J13">
        <v>4.3499999999999996</v>
      </c>
      <c r="K13">
        <v>243</v>
      </c>
      <c r="L13">
        <v>1435</v>
      </c>
      <c r="M13">
        <v>0.42759999999999998</v>
      </c>
      <c r="N13">
        <v>2.63E-2</v>
      </c>
      <c r="O13">
        <v>0.1197</v>
      </c>
      <c r="P13">
        <v>-0.10100000000000001</v>
      </c>
      <c r="Q13">
        <v>112</v>
      </c>
      <c r="R13">
        <f t="shared" si="1"/>
        <v>0.10980392156862745</v>
      </c>
      <c r="S13">
        <f>(LOG(C13/Q13) + (rf +$E$2/2)*R13)/SQRT($E$2*R13)</f>
        <v>4.1173250577140157E-2</v>
      </c>
      <c r="T13">
        <f t="shared" si="2"/>
        <v>-3.4870943526591245</v>
      </c>
      <c r="U13" s="8">
        <f>NORMSDIST(S13)*C13 - NORMSDIST(T13)*Q13*EXP(-rf*R13)</f>
        <v>55.808105745567154</v>
      </c>
      <c r="V13">
        <f t="shared" si="3"/>
        <v>0.51642111073453412</v>
      </c>
      <c r="W13">
        <f t="shared" si="4"/>
        <v>2.4414952723816885E-4</v>
      </c>
    </row>
    <row r="14" spans="1:29">
      <c r="A14">
        <f t="shared" si="0"/>
        <v>28</v>
      </c>
      <c r="B14" s="1">
        <v>44099</v>
      </c>
      <c r="C14" s="3">
        <v>108.12</v>
      </c>
      <c r="D14" s="1">
        <v>44127</v>
      </c>
      <c r="E14" t="s">
        <v>33</v>
      </c>
      <c r="F14">
        <v>0</v>
      </c>
      <c r="G14">
        <v>3.95</v>
      </c>
      <c r="H14">
        <v>0.3</v>
      </c>
      <c r="I14">
        <v>2.59</v>
      </c>
      <c r="J14">
        <v>3.95</v>
      </c>
      <c r="K14">
        <v>280</v>
      </c>
      <c r="L14">
        <v>986</v>
      </c>
      <c r="M14">
        <v>0.40160000000000001</v>
      </c>
      <c r="N14">
        <v>2.6100000000000002E-2</v>
      </c>
      <c r="O14">
        <v>0.1181</v>
      </c>
      <c r="P14">
        <v>-9.8799999999999999E-2</v>
      </c>
      <c r="Q14">
        <v>113</v>
      </c>
      <c r="R14">
        <f t="shared" si="1"/>
        <v>0.10980392156862745</v>
      </c>
      <c r="S14">
        <f>(LOG(C14/Q14) + (rf +$E$2/2)*R14)/SQRT($E$2*R14)</f>
        <v>2.3701226413356109E-2</v>
      </c>
      <c r="T14">
        <f t="shared" si="2"/>
        <v>-3.5045663768229085</v>
      </c>
      <c r="U14" s="8">
        <f>NORMSDIST(S14)*C14 - NORMSDIST(T14)*Q14*EXP(-rf*R14)</f>
        <v>55.056384084027947</v>
      </c>
      <c r="V14">
        <f t="shared" si="3"/>
        <v>0.50945453612736491</v>
      </c>
      <c r="W14">
        <f t="shared" si="4"/>
        <v>2.2867577046681298E-4</v>
      </c>
    </row>
    <row r="15" spans="1:29">
      <c r="A15">
        <f t="shared" si="0"/>
        <v>28</v>
      </c>
      <c r="B15" s="6">
        <v>44099</v>
      </c>
      <c r="C15" s="3">
        <v>108.12</v>
      </c>
      <c r="D15" s="6">
        <v>44127</v>
      </c>
      <c r="E15" s="7" t="s">
        <v>34</v>
      </c>
      <c r="F15" s="7">
        <v>0</v>
      </c>
      <c r="G15" s="7">
        <v>3.55</v>
      </c>
      <c r="H15" s="7">
        <v>0.25</v>
      </c>
      <c r="I15" s="7">
        <v>2</v>
      </c>
      <c r="J15" s="7">
        <v>3.6</v>
      </c>
      <c r="K15" s="7">
        <v>227</v>
      </c>
      <c r="L15" s="7">
        <v>968</v>
      </c>
      <c r="M15" s="7">
        <v>0.376</v>
      </c>
      <c r="N15" s="7">
        <v>2.58E-2</v>
      </c>
      <c r="O15" s="7">
        <v>0.1159</v>
      </c>
      <c r="P15" s="7">
        <v>-9.6199999999999994E-2</v>
      </c>
      <c r="Q15" s="7">
        <v>114</v>
      </c>
      <c r="R15">
        <f t="shared" si="1"/>
        <v>0.10980392156862745</v>
      </c>
      <c r="S15">
        <f>(LOG(C15/Q15) + (rf +$E$2/2)*R15)/SQRT($E$2*R15)</f>
        <v>6.3831427889559818E-3</v>
      </c>
      <c r="T15">
        <f t="shared" si="2"/>
        <v>-3.5218844604473087</v>
      </c>
      <c r="U15" s="8">
        <f>NORMSDIST(S15)*C15 - NORMSDIST(T15)*Q15*EXP(-rf*R15)</f>
        <v>54.310902330901847</v>
      </c>
      <c r="V15">
        <f t="shared" si="3"/>
        <v>0.50254648824777226</v>
      </c>
      <c r="W15">
        <f t="shared" si="4"/>
        <v>2.1424542497627819E-4</v>
      </c>
    </row>
    <row r="17" spans="1:25">
      <c r="F17">
        <f>SQRT(F19*G19)</f>
        <v>0.22479271497511294</v>
      </c>
    </row>
    <row r="18" spans="1:25" ht="30">
      <c r="B18" t="s">
        <v>64</v>
      </c>
      <c r="C18" t="s">
        <v>66</v>
      </c>
      <c r="D18" t="s">
        <v>65</v>
      </c>
      <c r="E18" t="s">
        <v>67</v>
      </c>
      <c r="F18" s="12" t="s">
        <v>82</v>
      </c>
      <c r="G18" t="s">
        <v>37</v>
      </c>
      <c r="H18" t="s">
        <v>35</v>
      </c>
      <c r="I18" t="s">
        <v>36</v>
      </c>
      <c r="J18" t="s">
        <v>40</v>
      </c>
      <c r="M18" t="s">
        <v>41</v>
      </c>
      <c r="N18" t="s">
        <v>81</v>
      </c>
      <c r="P18" t="s">
        <v>69</v>
      </c>
      <c r="Q18" t="s">
        <v>68</v>
      </c>
      <c r="T18" t="s">
        <v>70</v>
      </c>
      <c r="U18" t="s">
        <v>71</v>
      </c>
      <c r="V18" s="12" t="s">
        <v>80</v>
      </c>
      <c r="W18" s="12" t="s">
        <v>72</v>
      </c>
      <c r="X18" t="s">
        <v>75</v>
      </c>
      <c r="Y18" t="s">
        <v>73</v>
      </c>
    </row>
    <row r="19" spans="1:25">
      <c r="A19">
        <v>1E-4</v>
      </c>
      <c r="B19">
        <v>255</v>
      </c>
      <c r="C19" s="17">
        <v>105</v>
      </c>
      <c r="D19" s="18">
        <v>108.12</v>
      </c>
      <c r="E19" s="17">
        <v>8.1</v>
      </c>
      <c r="F19">
        <f>C2/100</f>
        <v>0.46020000000000005</v>
      </c>
      <c r="G19">
        <f>28/B19</f>
        <v>0.10980392156862745</v>
      </c>
      <c r="H19">
        <f>(LOG(D19/C19) + (A19 + F19^2/2)*G19)/(F19 * SQRT(G19))</f>
        <v>0.15971068575904995</v>
      </c>
      <c r="I19">
        <f>H19 - (SQRT(G19)*F19)</f>
        <v>7.2157084068530108E-3</v>
      </c>
      <c r="J19">
        <f>NORMSDIST(H19)</f>
        <v>0.56344550852949182</v>
      </c>
      <c r="M19">
        <f>NORMSDIST(I19)</f>
        <v>0.50287862618654666</v>
      </c>
      <c r="N19" s="20">
        <f>J19*D19-M19*C19</f>
        <v>8.1174726326212578</v>
      </c>
      <c r="P19">
        <v>0.59906409134354632</v>
      </c>
      <c r="Q19">
        <v>0.53972199577204027</v>
      </c>
      <c r="R19" s="8">
        <f>P19*D19-Q19*C19</f>
        <v>8.1000000000000085</v>
      </c>
      <c r="T19">
        <f>NORMSINV(P19)</f>
        <v>0.25092535970893881</v>
      </c>
      <c r="U19">
        <f>NORMSINV(Q19)</f>
        <v>9.9733368394062966E-2</v>
      </c>
      <c r="V19">
        <f>T19-U19</f>
        <v>0.15119199131487585</v>
      </c>
      <c r="W19">
        <f>V19/SQRT(G19)</f>
        <v>0.45626784311990637</v>
      </c>
      <c r="X19">
        <f>W19/C2</f>
        <v>9.9145554784855795E-3</v>
      </c>
      <c r="Y19">
        <f>X19^2</f>
        <v>9.8298410335968423E-5</v>
      </c>
    </row>
    <row r="20" spans="1:25">
      <c r="C20" s="17">
        <v>106</v>
      </c>
      <c r="D20" s="18">
        <v>108.12</v>
      </c>
      <c r="E20" s="17">
        <v>7.26</v>
      </c>
      <c r="F20">
        <f>$C$2/100</f>
        <v>0.46020000000000005</v>
      </c>
      <c r="G20">
        <v>0.10980392156862745</v>
      </c>
      <c r="H20">
        <v>1.1104994526594867</v>
      </c>
      <c r="I20">
        <f t="shared" ref="I20:I28" si="5">H20 - SQRT(F20*G20)</f>
        <v>0.88570673768437369</v>
      </c>
      <c r="J20">
        <f t="shared" ref="J20:J28" si="6">NORMSDIST(H20)</f>
        <v>0.86660806808079138</v>
      </c>
      <c r="M20">
        <f t="shared" ref="M20:M28" si="7">NORMSDIST(I20)</f>
        <v>0.81211221166654068</v>
      </c>
      <c r="N20" s="8">
        <f t="shared" ref="N20:N28" si="8">J20*D20-M20*C20</f>
        <v>7.6137698842418615</v>
      </c>
      <c r="P20">
        <v>0.97807992045874947</v>
      </c>
      <c r="Q20">
        <v>0.93</v>
      </c>
      <c r="R20" s="8">
        <f t="shared" ref="R20:R28" si="9">P20*D20-Q20*C20</f>
        <v>7.1700009999999992</v>
      </c>
      <c r="T20">
        <f t="shared" ref="T20:T28" si="10">NORMSINV(P20)</f>
        <v>2.0156158690756296</v>
      </c>
    </row>
    <row r="21" spans="1:25">
      <c r="C21" s="17">
        <v>107</v>
      </c>
      <c r="D21" s="18">
        <v>108.12</v>
      </c>
      <c r="E21" s="17">
        <v>7</v>
      </c>
      <c r="F21">
        <f t="shared" ref="F21:F28" si="11">$C$2/100</f>
        <v>0.46020000000000005</v>
      </c>
      <c r="G21">
        <v>0.10980392156862745</v>
      </c>
      <c r="H21">
        <v>1.1104994526594867</v>
      </c>
      <c r="I21">
        <f t="shared" si="5"/>
        <v>0.88570673768437369</v>
      </c>
      <c r="J21">
        <f t="shared" si="6"/>
        <v>0.86660806808079138</v>
      </c>
      <c r="M21">
        <f t="shared" si="7"/>
        <v>0.81211221166654068</v>
      </c>
      <c r="N21" s="8">
        <f t="shared" si="8"/>
        <v>6.8016576725753168</v>
      </c>
      <c r="P21">
        <v>0.97807992045874947</v>
      </c>
      <c r="Q21">
        <v>0.93</v>
      </c>
      <c r="R21" s="8">
        <f t="shared" si="9"/>
        <v>6.2400009999999924</v>
      </c>
      <c r="T21">
        <f t="shared" si="10"/>
        <v>2.0156158690756296</v>
      </c>
    </row>
    <row r="22" spans="1:25">
      <c r="C22" s="19">
        <v>108</v>
      </c>
      <c r="D22" s="18">
        <v>108.12</v>
      </c>
      <c r="E22" s="19">
        <v>6.1</v>
      </c>
      <c r="F22">
        <f t="shared" si="11"/>
        <v>0.46020000000000005</v>
      </c>
      <c r="G22">
        <v>0.10980392156862745</v>
      </c>
      <c r="H22">
        <v>1.1104994526594867</v>
      </c>
      <c r="I22">
        <f t="shared" si="5"/>
        <v>0.88570673768437369</v>
      </c>
      <c r="J22">
        <f t="shared" si="6"/>
        <v>0.86660806808079138</v>
      </c>
      <c r="M22">
        <f t="shared" si="7"/>
        <v>0.81211221166654068</v>
      </c>
      <c r="N22" s="8">
        <f t="shared" si="8"/>
        <v>5.9895454609087722</v>
      </c>
      <c r="P22">
        <v>0.97807992045874947</v>
      </c>
      <c r="Q22">
        <v>0.93</v>
      </c>
      <c r="R22" s="8">
        <f t="shared" si="9"/>
        <v>5.3100009999999855</v>
      </c>
      <c r="T22">
        <f t="shared" si="10"/>
        <v>2.0156158690756296</v>
      </c>
    </row>
    <row r="23" spans="1:25">
      <c r="C23" s="17">
        <v>109</v>
      </c>
      <c r="D23" s="18">
        <v>108.12</v>
      </c>
      <c r="E23" s="17">
        <v>5.7</v>
      </c>
      <c r="F23">
        <f t="shared" si="11"/>
        <v>0.46020000000000005</v>
      </c>
      <c r="G23">
        <v>0.10980392156862745</v>
      </c>
      <c r="H23">
        <v>1.1104994526594867</v>
      </c>
      <c r="I23">
        <f t="shared" si="5"/>
        <v>0.88570673768437369</v>
      </c>
      <c r="J23">
        <f t="shared" si="6"/>
        <v>0.86660806808079138</v>
      </c>
      <c r="M23">
        <f t="shared" si="7"/>
        <v>0.81211221166654068</v>
      </c>
      <c r="N23" s="8">
        <f t="shared" si="8"/>
        <v>5.1774332492422417</v>
      </c>
      <c r="P23">
        <v>0.97807992045874947</v>
      </c>
      <c r="Q23">
        <v>0.93</v>
      </c>
      <c r="R23" s="8">
        <f t="shared" si="9"/>
        <v>4.3800009999999929</v>
      </c>
      <c r="T23">
        <f t="shared" si="10"/>
        <v>2.0156158690756296</v>
      </c>
    </row>
    <row r="24" spans="1:25">
      <c r="C24" s="17">
        <v>110</v>
      </c>
      <c r="D24" s="18">
        <v>108.12</v>
      </c>
      <c r="E24" s="17">
        <v>5.15</v>
      </c>
      <c r="F24">
        <f t="shared" si="11"/>
        <v>0.46020000000000005</v>
      </c>
      <c r="G24">
        <v>0.10980392156862745</v>
      </c>
      <c r="H24">
        <v>1.1104994526594867</v>
      </c>
      <c r="I24">
        <f t="shared" si="5"/>
        <v>0.88570673768437369</v>
      </c>
      <c r="J24">
        <f t="shared" si="6"/>
        <v>0.86660806808079138</v>
      </c>
      <c r="M24">
        <f t="shared" si="7"/>
        <v>0.81211221166654068</v>
      </c>
      <c r="N24" s="8">
        <f t="shared" si="8"/>
        <v>4.365321037575697</v>
      </c>
      <c r="P24">
        <v>0.97807992045874947</v>
      </c>
      <c r="Q24">
        <v>0.93</v>
      </c>
      <c r="R24" s="8">
        <f t="shared" si="9"/>
        <v>3.4500009999999861</v>
      </c>
      <c r="T24">
        <f t="shared" si="10"/>
        <v>2.0156158690756296</v>
      </c>
    </row>
    <row r="25" spans="1:25">
      <c r="C25" s="17">
        <v>111</v>
      </c>
      <c r="D25" s="18">
        <v>108.12</v>
      </c>
      <c r="E25" s="17">
        <v>4.74</v>
      </c>
      <c r="F25">
        <f t="shared" si="11"/>
        <v>0.46020000000000005</v>
      </c>
      <c r="G25">
        <v>0.10980392156862745</v>
      </c>
      <c r="H25">
        <v>1.1104994526594867</v>
      </c>
      <c r="I25">
        <f t="shared" si="5"/>
        <v>0.88570673768437369</v>
      </c>
      <c r="J25">
        <f t="shared" si="6"/>
        <v>0.86660806808079138</v>
      </c>
      <c r="M25">
        <f t="shared" si="7"/>
        <v>0.81211221166654068</v>
      </c>
      <c r="N25" s="8">
        <f t="shared" si="8"/>
        <v>3.5532088259091523</v>
      </c>
      <c r="P25">
        <v>0.97807992045874947</v>
      </c>
      <c r="Q25">
        <v>0.93</v>
      </c>
      <c r="R25" s="8">
        <f t="shared" si="9"/>
        <v>2.5200009999999935</v>
      </c>
      <c r="T25">
        <f t="shared" si="10"/>
        <v>2.0156158690756296</v>
      </c>
    </row>
    <row r="26" spans="1:25">
      <c r="C26" s="17">
        <v>112</v>
      </c>
      <c r="D26" s="18">
        <v>108.12</v>
      </c>
      <c r="E26" s="17">
        <v>4.3499999999999996</v>
      </c>
      <c r="F26">
        <f t="shared" si="11"/>
        <v>0.46020000000000005</v>
      </c>
      <c r="G26">
        <v>0.10980392156862745</v>
      </c>
      <c r="H26">
        <v>1.1104994526594867</v>
      </c>
      <c r="I26">
        <f t="shared" si="5"/>
        <v>0.88570673768437369</v>
      </c>
      <c r="J26">
        <f t="shared" si="6"/>
        <v>0.86660806808079138</v>
      </c>
      <c r="M26">
        <f t="shared" si="7"/>
        <v>0.81211221166654068</v>
      </c>
      <c r="N26" s="8">
        <f t="shared" si="8"/>
        <v>2.7410966142426219</v>
      </c>
      <c r="P26">
        <v>0.97807992045874947</v>
      </c>
      <c r="Q26">
        <v>0.93</v>
      </c>
      <c r="R26" s="8">
        <f t="shared" si="9"/>
        <v>1.5900009999999867</v>
      </c>
      <c r="T26">
        <f t="shared" si="10"/>
        <v>2.0156158690756296</v>
      </c>
    </row>
    <row r="27" spans="1:25">
      <c r="C27" s="17">
        <v>113</v>
      </c>
      <c r="D27" s="18">
        <v>108.12</v>
      </c>
      <c r="E27" s="17">
        <v>3.95</v>
      </c>
      <c r="F27">
        <f t="shared" si="11"/>
        <v>0.46020000000000005</v>
      </c>
      <c r="G27">
        <v>0.10980392156862745</v>
      </c>
      <c r="H27">
        <v>1.1104994526594867</v>
      </c>
      <c r="I27">
        <f t="shared" si="5"/>
        <v>0.88570673768437369</v>
      </c>
      <c r="J27">
        <f t="shared" si="6"/>
        <v>0.86660806808079138</v>
      </c>
      <c r="M27">
        <f t="shared" si="7"/>
        <v>0.81211221166654068</v>
      </c>
      <c r="N27" s="8">
        <f t="shared" si="8"/>
        <v>1.9289844025760772</v>
      </c>
      <c r="P27">
        <v>1.0085090640029599</v>
      </c>
      <c r="Q27">
        <v>0.93</v>
      </c>
      <c r="R27" s="8">
        <f t="shared" si="9"/>
        <v>3.9500000000000313</v>
      </c>
      <c r="T27" t="e">
        <f t="shared" si="10"/>
        <v>#NUM!</v>
      </c>
    </row>
    <row r="28" spans="1:25">
      <c r="C28" s="17">
        <v>114</v>
      </c>
      <c r="D28" s="18">
        <v>108.12</v>
      </c>
      <c r="E28" s="17">
        <v>3.55</v>
      </c>
      <c r="F28">
        <f t="shared" si="11"/>
        <v>0.46020000000000005</v>
      </c>
      <c r="G28">
        <v>0.10980392156862745</v>
      </c>
      <c r="H28">
        <v>1.1104994526594867</v>
      </c>
      <c r="I28">
        <f t="shared" si="5"/>
        <v>0.88570673768437369</v>
      </c>
      <c r="J28">
        <f t="shared" si="6"/>
        <v>0.86660806808079138</v>
      </c>
      <c r="M28">
        <f t="shared" si="7"/>
        <v>0.81211221166654068</v>
      </c>
      <c r="N28" s="8">
        <f t="shared" si="8"/>
        <v>1.1168721909095325</v>
      </c>
      <c r="P28">
        <v>1.0134110247872736</v>
      </c>
      <c r="Q28">
        <v>0.93</v>
      </c>
      <c r="R28" s="8">
        <f t="shared" si="9"/>
        <v>3.5500000000000256</v>
      </c>
      <c r="T28" t="e">
        <f t="shared" si="10"/>
        <v>#NUM!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AAPL_Historical_prices_oct_2020</vt:lpstr>
      <vt:lpstr>Sensitivity Report 1</vt:lpstr>
      <vt:lpstr>Option Prices</vt:lpstr>
      <vt:lpstr>rf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msharma</dc:creator>
  <cp:lastModifiedBy>Windows User</cp:lastModifiedBy>
  <dcterms:created xsi:type="dcterms:W3CDTF">2020-10-04T02:52:41Z</dcterms:created>
  <dcterms:modified xsi:type="dcterms:W3CDTF">2020-10-15T00:32:15Z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1a3f92bb-14f4-4aee-8336-70d415893c56</vt:lpwstr>
  </property>
</Properties>
</file>