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155" windowHeight="9285"/>
  </bookViews>
  <sheets>
    <sheet name="dcf" sheetId="1" r:id="rId1"/>
    <sheet name="Sheet2" sheetId="2" r:id="rId2"/>
    <sheet name="df" sheetId="3" r:id="rId3"/>
  </sheets>
  <calcPr calcId="125725"/>
</workbook>
</file>

<file path=xl/calcChain.xml><?xml version="1.0" encoding="utf-8"?>
<calcChain xmlns="http://schemas.openxmlformats.org/spreadsheetml/2006/main">
  <c r="J4" i="1"/>
  <c r="C9" i="3"/>
  <c r="D8"/>
  <c r="C8"/>
  <c r="D7"/>
  <c r="C7"/>
  <c r="D6"/>
  <c r="C6"/>
  <c r="F5"/>
  <c r="E5"/>
  <c r="E9" s="1"/>
  <c r="D5"/>
  <c r="D9" s="1"/>
  <c r="C5"/>
  <c r="M34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"/>
  <c r="N43" i="2"/>
  <c r="N23"/>
  <c r="J22"/>
  <c r="J18"/>
  <c r="N15"/>
  <c r="D12"/>
  <c r="C12"/>
  <c r="B12"/>
  <c r="D10"/>
  <c r="C10"/>
  <c r="B10"/>
  <c r="J9"/>
  <c r="J7"/>
  <c r="D7"/>
  <c r="D8" s="1"/>
  <c r="C7"/>
  <c r="J15" s="1"/>
  <c r="B7"/>
  <c r="B8" s="1"/>
  <c r="H5"/>
  <c r="I5" s="1"/>
  <c r="K4"/>
  <c r="J4"/>
  <c r="I4"/>
  <c r="H4"/>
  <c r="N1"/>
  <c r="O3" s="1"/>
  <c r="Q3" s="1"/>
  <c r="J1"/>
  <c r="K5" l="1"/>
  <c r="L4"/>
  <c r="J14"/>
  <c r="J17"/>
  <c r="J11"/>
  <c r="P3"/>
  <c r="R3" s="1"/>
  <c r="J6"/>
  <c r="J8"/>
  <c r="J16"/>
  <c r="J20"/>
  <c r="J13"/>
  <c r="J21"/>
  <c r="H6"/>
  <c r="J10"/>
  <c r="J23"/>
  <c r="C8"/>
  <c r="J19"/>
  <c r="J5"/>
  <c r="J12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"/>
  <c r="K3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"/>
  <c r="I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4"/>
  <c r="H33"/>
  <c r="H32"/>
  <c r="H29"/>
  <c r="H30" s="1"/>
  <c r="H31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4"/>
  <c r="D3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4"/>
  <c r="G1"/>
  <c r="I6" i="2" l="1"/>
  <c r="K6" s="1"/>
  <c r="H7"/>
  <c r="L5"/>
  <c r="H8" l="1"/>
  <c r="I7"/>
  <c r="K7" s="1"/>
  <c r="L6"/>
  <c r="I8" l="1"/>
  <c r="K8" s="1"/>
  <c r="H9"/>
  <c r="L7"/>
  <c r="H10" l="1"/>
  <c r="I9"/>
  <c r="K9" s="1"/>
  <c r="L8"/>
  <c r="I10" l="1"/>
  <c r="K10" s="1"/>
  <c r="H11"/>
  <c r="L9"/>
  <c r="I11" l="1"/>
  <c r="K11" s="1"/>
  <c r="H12"/>
  <c r="L10"/>
  <c r="H13" l="1"/>
  <c r="I12"/>
  <c r="K12" s="1"/>
  <c r="L11"/>
  <c r="I13" l="1"/>
  <c r="K13" s="1"/>
  <c r="H14"/>
  <c r="L12"/>
  <c r="H15" l="1"/>
  <c r="I14"/>
  <c r="K14" s="1"/>
  <c r="L13"/>
  <c r="H16" l="1"/>
  <c r="I15"/>
  <c r="K15" s="1"/>
  <c r="G15"/>
  <c r="L14"/>
  <c r="I16" l="1"/>
  <c r="K16" s="1"/>
  <c r="H17"/>
  <c r="L15"/>
  <c r="I17" l="1"/>
  <c r="K17" s="1"/>
  <c r="H18"/>
  <c r="H19" l="1"/>
  <c r="I18"/>
  <c r="K18" s="1"/>
  <c r="I19" l="1"/>
  <c r="K19" s="1"/>
  <c r="H20"/>
  <c r="I20" l="1"/>
  <c r="K20" s="1"/>
  <c r="H21"/>
  <c r="I21" l="1"/>
  <c r="K21" s="1"/>
  <c r="H22"/>
  <c r="H23" l="1"/>
  <c r="I22"/>
  <c r="K22" s="1"/>
  <c r="G23" l="1"/>
  <c r="I23"/>
  <c r="K23" s="1"/>
  <c r="H24"/>
  <c r="H25" l="1"/>
  <c r="I24"/>
  <c r="K24" s="1"/>
  <c r="H26" l="1"/>
  <c r="I25"/>
  <c r="K25" s="1"/>
  <c r="I26" l="1"/>
  <c r="K26" s="1"/>
  <c r="H27"/>
  <c r="I27" l="1"/>
  <c r="K27" s="1"/>
  <c r="H28"/>
  <c r="I28" l="1"/>
  <c r="K28" s="1"/>
  <c r="H29"/>
  <c r="I29" l="1"/>
  <c r="K29" s="1"/>
  <c r="H30"/>
  <c r="I30" l="1"/>
  <c r="K30" s="1"/>
  <c r="H31"/>
  <c r="H32" l="1"/>
  <c r="I31"/>
  <c r="K31" s="1"/>
  <c r="H33" l="1"/>
  <c r="I32"/>
  <c r="K32" s="1"/>
  <c r="I33" l="1"/>
  <c r="K33" s="1"/>
  <c r="H34"/>
  <c r="I34" l="1"/>
  <c r="K34" s="1"/>
  <c r="H35"/>
  <c r="H36" l="1"/>
  <c r="I35"/>
  <c r="K35" s="1"/>
  <c r="I36" l="1"/>
  <c r="K36" s="1"/>
  <c r="H37"/>
  <c r="H38" l="1"/>
  <c r="I37"/>
  <c r="K37" s="1"/>
  <c r="I38" l="1"/>
  <c r="K38" s="1"/>
  <c r="H39"/>
  <c r="I39" l="1"/>
  <c r="K39" s="1"/>
  <c r="H40"/>
  <c r="I40" l="1"/>
  <c r="K40" s="1"/>
  <c r="H41"/>
  <c r="I41" l="1"/>
  <c r="K41" s="1"/>
  <c r="H42"/>
  <c r="H43" l="1"/>
  <c r="I42"/>
  <c r="K42" s="1"/>
  <c r="I43" l="1"/>
  <c r="K43" s="1"/>
  <c r="H44"/>
  <c r="G43"/>
  <c r="I44" l="1"/>
  <c r="K44" s="1"/>
  <c r="H45"/>
  <c r="I45" l="1"/>
  <c r="K45" s="1"/>
  <c r="H46"/>
  <c r="I46" l="1"/>
  <c r="K46" s="1"/>
  <c r="H47"/>
  <c r="H48" l="1"/>
  <c r="I47"/>
  <c r="K47" s="1"/>
  <c r="I48" l="1"/>
  <c r="K48" s="1"/>
  <c r="H49"/>
  <c r="I49" l="1"/>
  <c r="K49" s="1"/>
  <c r="H50"/>
  <c r="I50" l="1"/>
  <c r="K50" s="1"/>
  <c r="H51"/>
  <c r="H52" l="1"/>
  <c r="I51"/>
  <c r="K51" s="1"/>
  <c r="H53" l="1"/>
  <c r="I52"/>
  <c r="K52" s="1"/>
  <c r="I53" l="1"/>
  <c r="K53" s="1"/>
  <c r="H54"/>
  <c r="I54" l="1"/>
  <c r="K54" s="1"/>
  <c r="H55"/>
  <c r="I55" l="1"/>
  <c r="K55" s="1"/>
  <c r="H56"/>
  <c r="I56" l="1"/>
  <c r="K56" s="1"/>
  <c r="H57"/>
  <c r="H58" l="1"/>
  <c r="I57"/>
  <c r="K57" s="1"/>
  <c r="H59" l="1"/>
  <c r="I58"/>
  <c r="K58" s="1"/>
  <c r="I59" l="1"/>
  <c r="K59" s="1"/>
  <c r="H60"/>
  <c r="I60" l="1"/>
  <c r="K60" s="1"/>
  <c r="H61"/>
  <c r="I61" l="1"/>
  <c r="K61" s="1"/>
  <c r="H62"/>
  <c r="I62" l="1"/>
  <c r="K62" s="1"/>
  <c r="H63"/>
  <c r="I63" s="1"/>
  <c r="K63" s="1"/>
</calcChain>
</file>

<file path=xl/sharedStrings.xml><?xml version="1.0" encoding="utf-8"?>
<sst xmlns="http://schemas.openxmlformats.org/spreadsheetml/2006/main" count="43" uniqueCount="34">
  <si>
    <t>Index</t>
  </si>
  <si>
    <t>CF</t>
  </si>
  <si>
    <t>discount</t>
  </si>
  <si>
    <t>Tenor</t>
  </si>
  <si>
    <t>df</t>
  </si>
  <si>
    <t>DCF</t>
  </si>
  <si>
    <t>w1</t>
  </si>
  <si>
    <t>Curr Funds&gt;&gt;</t>
  </si>
  <si>
    <t>b1</t>
  </si>
  <si>
    <t>b2</t>
  </si>
  <si>
    <t>b3</t>
  </si>
  <si>
    <t>Period</t>
  </si>
  <si>
    <t>Period Ret</t>
  </si>
  <si>
    <t>Cumm</t>
  </si>
  <si>
    <t>Liab</t>
  </si>
  <si>
    <t>fund1</t>
  </si>
  <si>
    <t>fund2</t>
  </si>
  <si>
    <t>n1</t>
  </si>
  <si>
    <t>n2</t>
  </si>
  <si>
    <t>FaceVal</t>
  </si>
  <si>
    <t>Coupon</t>
  </si>
  <si>
    <t>Discount</t>
  </si>
  <si>
    <t>C Freq</t>
  </si>
  <si>
    <t>PV</t>
  </si>
  <si>
    <t>M Duration</t>
  </si>
  <si>
    <t>periods</t>
  </si>
  <si>
    <t>Liab Amt</t>
  </si>
  <si>
    <t>semi-annual</t>
  </si>
  <si>
    <t>mo</t>
  </si>
  <si>
    <t>daily</t>
  </si>
  <si>
    <t>Freq</t>
  </si>
  <si>
    <t>contin</t>
  </si>
  <si>
    <t>weights</t>
  </si>
  <si>
    <t>index * weight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</si>
</sst>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3" formatCode="_(* #,##0.00_);_(* \(#,##0.00\);_(* &quot;-&quot;??_);_(@_)"/>
    <numFmt numFmtId="165" formatCode="0.000000"/>
    <numFmt numFmtId="166" formatCode="0.0000000"/>
    <numFmt numFmtId="170" formatCode="0.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10" fontId="0" fillId="0" borderId="0" xfId="2" applyNumberFormat="1" applyFon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left"/>
    </xf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2" borderId="0" xfId="0" applyFill="1"/>
    <xf numFmtId="43" fontId="0" fillId="2" borderId="0" xfId="0" applyNumberFormat="1" applyFill="1"/>
    <xf numFmtId="166" fontId="0" fillId="0" borderId="0" xfId="0" applyNumberFormat="1"/>
    <xf numFmtId="170" fontId="0" fillId="0" borderId="0" xfId="2" applyNumberFormat="1" applyFont="1"/>
    <xf numFmtId="165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4"/>
  <sheetViews>
    <sheetView tabSelected="1" workbookViewId="0">
      <selection activeCell="J4" sqref="J4"/>
    </sheetView>
  </sheetViews>
  <sheetFormatPr defaultRowHeight="15"/>
  <cols>
    <col min="13" max="13" width="14.140625" bestFit="1" customWidth="1"/>
    <col min="17" max="18" width="12" bestFit="1" customWidth="1"/>
    <col min="19" max="19" width="9.5703125" bestFit="1" customWidth="1"/>
  </cols>
  <sheetData>
    <row r="1" spans="1:19">
      <c r="A1" t="s">
        <v>2</v>
      </c>
      <c r="B1" s="1">
        <v>0.05</v>
      </c>
      <c r="C1">
        <v>1000</v>
      </c>
      <c r="E1" t="s">
        <v>3</v>
      </c>
      <c r="F1">
        <v>15</v>
      </c>
      <c r="G1">
        <f>F1*12</f>
        <v>180</v>
      </c>
    </row>
    <row r="2" spans="1:19">
      <c r="A2" t="s">
        <v>0</v>
      </c>
      <c r="B2" t="s">
        <v>1</v>
      </c>
      <c r="C2" t="s">
        <v>4</v>
      </c>
      <c r="D2" t="s">
        <v>5</v>
      </c>
      <c r="H2" s="2" t="s">
        <v>0</v>
      </c>
      <c r="I2" s="2" t="s">
        <v>1</v>
      </c>
      <c r="J2" s="2" t="s">
        <v>4</v>
      </c>
      <c r="K2" s="2" t="s">
        <v>5</v>
      </c>
      <c r="L2" s="2" t="s">
        <v>32</v>
      </c>
      <c r="M2" s="2" t="s">
        <v>33</v>
      </c>
      <c r="P2" s="1"/>
    </row>
    <row r="3" spans="1:19">
      <c r="A3">
        <v>0</v>
      </c>
      <c r="B3">
        <v>0</v>
      </c>
      <c r="C3">
        <f>(1+$B$1/12)^-A3</f>
        <v>1</v>
      </c>
      <c r="D3">
        <f>C3*B3</f>
        <v>0</v>
      </c>
      <c r="F3" s="4">
        <f>C3/J3 -1</f>
        <v>0</v>
      </c>
      <c r="H3" s="2">
        <v>0</v>
      </c>
      <c r="I3" s="2">
        <f>B3</f>
        <v>0</v>
      </c>
      <c r="J3" s="2">
        <f>(1+$B$1/2)^-H3</f>
        <v>1</v>
      </c>
      <c r="K3" s="2">
        <f>I3*J3</f>
        <v>0</v>
      </c>
      <c r="L3" s="2">
        <f>K3/$K$34</f>
        <v>0</v>
      </c>
      <c r="M3" s="2">
        <f>H3*L3</f>
        <v>0</v>
      </c>
    </row>
    <row r="4" spans="1:19">
      <c r="A4">
        <f>A3+6</f>
        <v>6</v>
      </c>
      <c r="B4">
        <v>25</v>
      </c>
      <c r="C4">
        <f t="shared" ref="C4:C33" si="0">(1+$B$1/12)^-A4</f>
        <v>0.97536057007075971</v>
      </c>
      <c r="D4">
        <f t="shared" ref="D4:D33" si="1">C4*B4</f>
        <v>24.384014251768992</v>
      </c>
      <c r="F4" s="4">
        <f t="shared" ref="F4:F33" si="2">C4/J4 -1</f>
        <v>-2.5541567747133787E-4</v>
      </c>
      <c r="H4" s="2">
        <f>H3+1</f>
        <v>1</v>
      </c>
      <c r="I4" s="2">
        <f>B4</f>
        <v>25</v>
      </c>
      <c r="J4" s="15">
        <f>(1+$B$1/2)^-H4</f>
        <v>0.97560975609756106</v>
      </c>
      <c r="K4" s="2">
        <f t="shared" ref="K4:K33" si="3">I4*J4</f>
        <v>24.390243902439028</v>
      </c>
      <c r="L4" s="2">
        <f t="shared" ref="L4:L34" si="4">K4/$K$34</f>
        <v>2.4390243902439001E-2</v>
      </c>
      <c r="M4" s="2">
        <f t="shared" ref="M4:M34" si="5">H4*L4</f>
        <v>2.4390243902439001E-2</v>
      </c>
    </row>
    <row r="5" spans="1:19">
      <c r="A5">
        <f t="shared" ref="A5:A68" si="6">A4+6</f>
        <v>12</v>
      </c>
      <c r="B5">
        <v>25</v>
      </c>
      <c r="C5">
        <f t="shared" si="0"/>
        <v>0.95132824164875729</v>
      </c>
      <c r="D5">
        <f t="shared" si="1"/>
        <v>23.783206041218932</v>
      </c>
      <c r="F5" s="4">
        <f t="shared" si="2"/>
        <v>-5.1076611777445269E-4</v>
      </c>
      <c r="H5" s="2">
        <f t="shared" ref="H5:H31" si="7">H4+1</f>
        <v>2</v>
      </c>
      <c r="I5" s="2">
        <f t="shared" ref="I5:I33" si="8">B5</f>
        <v>25</v>
      </c>
      <c r="J5" s="2">
        <f t="shared" ref="J4:J33" si="9">(1+$B$1/2)^-H5</f>
        <v>0.95181439619274244</v>
      </c>
      <c r="K5" s="2">
        <f t="shared" si="3"/>
        <v>23.795359904818561</v>
      </c>
      <c r="L5" s="2">
        <f t="shared" si="4"/>
        <v>2.3795359904818535E-2</v>
      </c>
      <c r="M5" s="2">
        <f t="shared" si="5"/>
        <v>4.7590719809637069E-2</v>
      </c>
      <c r="P5" s="5"/>
      <c r="Q5" s="5"/>
      <c r="R5" s="13"/>
      <c r="S5" s="13"/>
    </row>
    <row r="6" spans="1:19">
      <c r="A6">
        <f t="shared" si="6"/>
        <v>18</v>
      </c>
      <c r="B6">
        <v>25</v>
      </c>
      <c r="C6">
        <f t="shared" si="0"/>
        <v>0.92788805609894542</v>
      </c>
      <c r="D6">
        <f t="shared" si="1"/>
        <v>23.197201402473635</v>
      </c>
      <c r="F6" s="4">
        <f t="shared" si="2"/>
        <v>-7.6605133757179367E-4</v>
      </c>
      <c r="H6" s="2">
        <f t="shared" si="7"/>
        <v>3</v>
      </c>
      <c r="I6" s="2">
        <f t="shared" si="8"/>
        <v>25</v>
      </c>
      <c r="J6" s="2">
        <f t="shared" si="9"/>
        <v>0.92859941091974885</v>
      </c>
      <c r="K6" s="2">
        <f t="shared" si="3"/>
        <v>23.214985272993722</v>
      </c>
      <c r="L6" s="2">
        <f t="shared" si="4"/>
        <v>2.3214985272993698E-2</v>
      </c>
      <c r="M6" s="2">
        <f t="shared" si="5"/>
        <v>6.9644955818981086E-2</v>
      </c>
    </row>
    <row r="7" spans="1:19">
      <c r="A7">
        <f t="shared" si="6"/>
        <v>24</v>
      </c>
      <c r="B7">
        <v>25</v>
      </c>
      <c r="C7">
        <f t="shared" si="0"/>
        <v>0.90502542335851632</v>
      </c>
      <c r="D7">
        <f t="shared" si="1"/>
        <v>22.625635583962907</v>
      </c>
      <c r="F7" s="4">
        <f t="shared" si="2"/>
        <v>-1.0212713535219242E-3</v>
      </c>
      <c r="H7" s="2">
        <f t="shared" si="7"/>
        <v>4</v>
      </c>
      <c r="I7" s="2">
        <f t="shared" si="8"/>
        <v>25</v>
      </c>
      <c r="J7" s="2">
        <f t="shared" si="9"/>
        <v>0.90595064479975507</v>
      </c>
      <c r="K7" s="2">
        <f t="shared" si="3"/>
        <v>22.648766119993876</v>
      </c>
      <c r="L7" s="2">
        <f t="shared" si="4"/>
        <v>2.2648766119993849E-2</v>
      </c>
      <c r="M7" s="2">
        <f t="shared" si="5"/>
        <v>9.0595064479975396E-2</v>
      </c>
    </row>
    <row r="8" spans="1:19">
      <c r="A8">
        <f t="shared" si="6"/>
        <v>30</v>
      </c>
      <c r="B8">
        <v>25</v>
      </c>
      <c r="C8">
        <f t="shared" si="0"/>
        <v>0.88272611285549329</v>
      </c>
      <c r="D8">
        <f t="shared" si="1"/>
        <v>22.068152821387333</v>
      </c>
      <c r="F8" s="4">
        <f t="shared" si="2"/>
        <v>-1.2764261822784118E-3</v>
      </c>
      <c r="H8" s="2">
        <f t="shared" si="7"/>
        <v>5</v>
      </c>
      <c r="I8" s="2">
        <f t="shared" si="8"/>
        <v>25</v>
      </c>
      <c r="J8" s="2">
        <f t="shared" si="9"/>
        <v>0.88385428760951712</v>
      </c>
      <c r="K8" s="2">
        <f t="shared" si="3"/>
        <v>22.096357190237928</v>
      </c>
      <c r="L8" s="2">
        <f t="shared" si="4"/>
        <v>2.2096357190237902E-2</v>
      </c>
      <c r="M8" s="2">
        <f t="shared" si="5"/>
        <v>0.11048178595118952</v>
      </c>
    </row>
    <row r="9" spans="1:19">
      <c r="A9">
        <f t="shared" si="6"/>
        <v>36</v>
      </c>
      <c r="B9">
        <v>25</v>
      </c>
      <c r="C9">
        <f t="shared" si="0"/>
        <v>0.86097624465107958</v>
      </c>
      <c r="D9">
        <f t="shared" si="1"/>
        <v>21.524406116276989</v>
      </c>
      <c r="F9" s="4">
        <f t="shared" si="2"/>
        <v>-1.5315158404918261E-3</v>
      </c>
      <c r="H9" s="2">
        <f t="shared" si="7"/>
        <v>6</v>
      </c>
      <c r="I9" s="2">
        <f t="shared" si="8"/>
        <v>25</v>
      </c>
      <c r="J9" s="2">
        <f t="shared" si="9"/>
        <v>0.86229686596050459</v>
      </c>
      <c r="K9" s="2">
        <f t="shared" si="3"/>
        <v>21.557421649012614</v>
      </c>
      <c r="L9" s="2">
        <f t="shared" si="4"/>
        <v>2.155742164901259E-2</v>
      </c>
      <c r="M9" s="2">
        <f t="shared" si="5"/>
        <v>0.12934452989407555</v>
      </c>
      <c r="P9" s="14"/>
      <c r="Q9" s="14"/>
      <c r="R9" s="14"/>
    </row>
    <row r="10" spans="1:19">
      <c r="A10">
        <f t="shared" si="6"/>
        <v>42</v>
      </c>
      <c r="B10">
        <v>25</v>
      </c>
      <c r="C10">
        <f t="shared" si="0"/>
        <v>0.83976228080025861</v>
      </c>
      <c r="D10">
        <f t="shared" si="1"/>
        <v>20.994057020006466</v>
      </c>
      <c r="F10" s="4">
        <f t="shared" si="2"/>
        <v>-1.786540344807519E-3</v>
      </c>
      <c r="H10" s="2">
        <f t="shared" si="7"/>
        <v>7</v>
      </c>
      <c r="I10" s="2">
        <f t="shared" si="8"/>
        <v>25</v>
      </c>
      <c r="J10" s="2">
        <f t="shared" si="9"/>
        <v>0.84126523508341911</v>
      </c>
      <c r="K10" s="2">
        <f t="shared" si="3"/>
        <v>21.031630877085476</v>
      </c>
      <c r="L10" s="2">
        <f t="shared" si="4"/>
        <v>2.1031630877085452E-2</v>
      </c>
      <c r="M10" s="2">
        <f t="shared" si="5"/>
        <v>0.14722141613959816</v>
      </c>
    </row>
    <row r="11" spans="1:19">
      <c r="A11">
        <f t="shared" si="6"/>
        <v>48</v>
      </c>
      <c r="B11">
        <v>25</v>
      </c>
      <c r="C11">
        <f t="shared" si="0"/>
        <v>0.81907101692526174</v>
      </c>
      <c r="D11">
        <f t="shared" si="1"/>
        <v>20.476775423131542</v>
      </c>
      <c r="F11" s="4">
        <f t="shared" si="2"/>
        <v>-2.0414997118662903E-3</v>
      </c>
      <c r="H11" s="2">
        <f t="shared" si="7"/>
        <v>8</v>
      </c>
      <c r="I11" s="2">
        <f t="shared" si="8"/>
        <v>25</v>
      </c>
      <c r="J11" s="2">
        <f t="shared" si="9"/>
        <v>0.82074657081309188</v>
      </c>
      <c r="K11" s="2">
        <f t="shared" si="3"/>
        <v>20.518664270327296</v>
      </c>
      <c r="L11" s="2">
        <f t="shared" si="4"/>
        <v>2.0518664270327273E-2</v>
      </c>
      <c r="M11" s="2">
        <f t="shared" si="5"/>
        <v>0.16414931416261819</v>
      </c>
    </row>
    <row r="12" spans="1:19">
      <c r="A12">
        <f t="shared" si="6"/>
        <v>54</v>
      </c>
      <c r="B12">
        <v>25</v>
      </c>
      <c r="C12">
        <f t="shared" si="0"/>
        <v>0.79888957399666016</v>
      </c>
      <c r="D12">
        <f t="shared" si="1"/>
        <v>19.972239349916503</v>
      </c>
      <c r="F12" s="4">
        <f t="shared" si="2"/>
        <v>-2.2963939583058313E-3</v>
      </c>
      <c r="H12" s="2">
        <f t="shared" si="7"/>
        <v>9</v>
      </c>
      <c r="I12" s="2">
        <f t="shared" si="8"/>
        <v>25</v>
      </c>
      <c r="J12" s="2">
        <f t="shared" si="9"/>
        <v>0.8007283617688703</v>
      </c>
      <c r="K12" s="2">
        <f t="shared" si="3"/>
        <v>20.018209044221756</v>
      </c>
      <c r="L12" s="2">
        <f t="shared" si="4"/>
        <v>2.0018209044221733E-2</v>
      </c>
      <c r="M12" s="2">
        <f t="shared" si="5"/>
        <v>0.18016388139799561</v>
      </c>
    </row>
    <row r="13" spans="1:19">
      <c r="A13">
        <f t="shared" si="6"/>
        <v>60</v>
      </c>
      <c r="B13">
        <v>25</v>
      </c>
      <c r="C13">
        <f t="shared" si="0"/>
        <v>0.77920539031696889</v>
      </c>
      <c r="D13">
        <f t="shared" si="1"/>
        <v>19.480134757924223</v>
      </c>
      <c r="F13" s="4">
        <f t="shared" si="2"/>
        <v>-2.551223100758393E-3</v>
      </c>
      <c r="H13" s="2">
        <f t="shared" si="7"/>
        <v>10</v>
      </c>
      <c r="I13" s="2">
        <f t="shared" si="8"/>
        <v>25</v>
      </c>
      <c r="J13" s="2">
        <f t="shared" si="9"/>
        <v>0.78119840172572708</v>
      </c>
      <c r="K13" s="2">
        <f t="shared" si="3"/>
        <v>19.529960043143177</v>
      </c>
      <c r="L13" s="2">
        <f t="shared" si="4"/>
        <v>1.9529960043143155E-2</v>
      </c>
      <c r="M13" s="2">
        <f t="shared" si="5"/>
        <v>0.19529960043143155</v>
      </c>
    </row>
    <row r="14" spans="1:19">
      <c r="A14">
        <f t="shared" si="6"/>
        <v>66</v>
      </c>
      <c r="B14">
        <v>25</v>
      </c>
      <c r="C14">
        <f t="shared" si="0"/>
        <v>0.76000621370176746</v>
      </c>
      <c r="D14">
        <f t="shared" si="1"/>
        <v>19.000155342544186</v>
      </c>
      <c r="F14" s="4">
        <f t="shared" si="2"/>
        <v>-2.805987155853229E-3</v>
      </c>
      <c r="H14" s="2">
        <f t="shared" si="7"/>
        <v>11</v>
      </c>
      <c r="I14" s="2">
        <f t="shared" si="8"/>
        <v>25</v>
      </c>
      <c r="J14" s="2">
        <f t="shared" si="9"/>
        <v>0.7621447821714411</v>
      </c>
      <c r="K14" s="2">
        <f t="shared" si="3"/>
        <v>19.053619554286026</v>
      </c>
      <c r="L14" s="2">
        <f t="shared" si="4"/>
        <v>1.9053619554286003E-2</v>
      </c>
      <c r="M14" s="2">
        <f t="shared" si="5"/>
        <v>0.20958981509714603</v>
      </c>
    </row>
    <row r="15" spans="1:19">
      <c r="A15">
        <f t="shared" si="6"/>
        <v>72</v>
      </c>
      <c r="B15">
        <v>25</v>
      </c>
      <c r="C15">
        <f t="shared" si="0"/>
        <v>0.7412800938534756</v>
      </c>
      <c r="D15">
        <f t="shared" si="1"/>
        <v>18.532002346336888</v>
      </c>
      <c r="F15" s="4">
        <f t="shared" si="2"/>
        <v>-3.0606861402141528E-3</v>
      </c>
      <c r="H15" s="2">
        <f t="shared" si="7"/>
        <v>12</v>
      </c>
      <c r="I15" s="2">
        <f t="shared" si="8"/>
        <v>25</v>
      </c>
      <c r="J15" s="2">
        <f t="shared" si="9"/>
        <v>0.74355588504530845</v>
      </c>
      <c r="K15" s="2">
        <f t="shared" si="3"/>
        <v>18.588897126132711</v>
      </c>
      <c r="L15" s="2">
        <f t="shared" si="4"/>
        <v>1.8588897126132691E-2</v>
      </c>
      <c r="M15" s="2">
        <f t="shared" si="5"/>
        <v>0.22306676551359228</v>
      </c>
    </row>
    <row r="16" spans="1:19">
      <c r="A16">
        <f t="shared" si="6"/>
        <v>78</v>
      </c>
      <c r="B16">
        <v>25</v>
      </c>
      <c r="C16">
        <f t="shared" si="0"/>
        <v>0.72301537492303225</v>
      </c>
      <c r="D16">
        <f t="shared" si="1"/>
        <v>18.075384373075806</v>
      </c>
      <c r="F16" s="4">
        <f t="shared" si="2"/>
        <v>-3.315320070461425E-3</v>
      </c>
      <c r="H16" s="2">
        <f t="shared" si="7"/>
        <v>13</v>
      </c>
      <c r="I16" s="2">
        <f t="shared" si="8"/>
        <v>25</v>
      </c>
      <c r="J16" s="2">
        <f t="shared" si="9"/>
        <v>0.72542037565395945</v>
      </c>
      <c r="K16" s="2">
        <f t="shared" si="3"/>
        <v>18.135509391348986</v>
      </c>
      <c r="L16" s="2">
        <f t="shared" si="4"/>
        <v>1.8135509391348965E-2</v>
      </c>
      <c r="M16" s="2">
        <f t="shared" si="5"/>
        <v>0.23576162208753654</v>
      </c>
    </row>
    <row r="17" spans="1:13">
      <c r="A17">
        <f t="shared" si="6"/>
        <v>84</v>
      </c>
      <c r="B17">
        <v>25</v>
      </c>
      <c r="C17">
        <f t="shared" si="0"/>
        <v>0.70520068825485271</v>
      </c>
      <c r="D17">
        <f t="shared" si="1"/>
        <v>17.630017206371317</v>
      </c>
      <c r="F17" s="4">
        <f t="shared" si="2"/>
        <v>-3.5698889632111985E-3</v>
      </c>
      <c r="H17" s="2">
        <f t="shared" si="7"/>
        <v>14</v>
      </c>
      <c r="I17" s="2">
        <f t="shared" si="8"/>
        <v>25</v>
      </c>
      <c r="J17" s="2">
        <f t="shared" si="9"/>
        <v>0.70772719575996057</v>
      </c>
      <c r="K17" s="2">
        <f t="shared" si="3"/>
        <v>17.693179893999016</v>
      </c>
      <c r="L17" s="2">
        <f t="shared" si="4"/>
        <v>1.7693179893998996E-2</v>
      </c>
      <c r="M17" s="2">
        <f t="shared" si="5"/>
        <v>0.24770451851598596</v>
      </c>
    </row>
    <row r="18" spans="1:13">
      <c r="A18">
        <f t="shared" si="6"/>
        <v>90</v>
      </c>
      <c r="B18">
        <v>25</v>
      </c>
      <c r="C18">
        <f t="shared" si="0"/>
        <v>0.68782494531054517</v>
      </c>
      <c r="D18">
        <f t="shared" si="1"/>
        <v>17.195623632763628</v>
      </c>
      <c r="F18" s="4">
        <f t="shared" si="2"/>
        <v>-3.8243928350742973E-3</v>
      </c>
      <c r="H18" s="2">
        <f t="shared" si="7"/>
        <v>15</v>
      </c>
      <c r="I18" s="2">
        <f t="shared" si="8"/>
        <v>25</v>
      </c>
      <c r="J18" s="2">
        <f t="shared" si="9"/>
        <v>0.69046555683898581</v>
      </c>
      <c r="K18" s="2">
        <f t="shared" si="3"/>
        <v>17.261638920974644</v>
      </c>
      <c r="L18" s="2">
        <f t="shared" si="4"/>
        <v>1.7261638920974626E-2</v>
      </c>
      <c r="M18" s="2">
        <f t="shared" si="5"/>
        <v>0.25892458381461936</v>
      </c>
    </row>
    <row r="19" spans="1:13">
      <c r="A19">
        <f t="shared" si="6"/>
        <v>96</v>
      </c>
      <c r="B19">
        <v>25</v>
      </c>
      <c r="C19">
        <f t="shared" si="0"/>
        <v>0.67087733076698253</v>
      </c>
      <c r="D19">
        <f t="shared" si="1"/>
        <v>16.771933269174564</v>
      </c>
      <c r="F19" s="4">
        <f t="shared" si="2"/>
        <v>-4.0788317026586585E-3</v>
      </c>
      <c r="H19" s="2">
        <f t="shared" si="7"/>
        <v>16</v>
      </c>
      <c r="I19" s="2">
        <f t="shared" si="8"/>
        <v>25</v>
      </c>
      <c r="J19" s="2">
        <f t="shared" si="9"/>
        <v>0.67362493350144959</v>
      </c>
      <c r="K19" s="2">
        <f t="shared" si="3"/>
        <v>16.84062333753624</v>
      </c>
      <c r="L19" s="2">
        <f t="shared" si="4"/>
        <v>1.684062333753622E-2</v>
      </c>
      <c r="M19" s="2">
        <f t="shared" si="5"/>
        <v>0.26944997340057952</v>
      </c>
    </row>
    <row r="20" spans="1:13">
      <c r="A20">
        <f t="shared" si="6"/>
        <v>102</v>
      </c>
      <c r="B20">
        <v>25</v>
      </c>
      <c r="C20">
        <f t="shared" si="0"/>
        <v>0.65434729578443362</v>
      </c>
      <c r="D20">
        <f t="shared" si="1"/>
        <v>16.358682394610842</v>
      </c>
      <c r="F20" s="4">
        <f t="shared" si="2"/>
        <v>-4.3332055825675564E-3</v>
      </c>
      <c r="H20" s="2">
        <f t="shared" si="7"/>
        <v>17</v>
      </c>
      <c r="I20" s="2">
        <f t="shared" si="8"/>
        <v>25</v>
      </c>
      <c r="J20" s="2">
        <f t="shared" si="9"/>
        <v>0.65719505707458503</v>
      </c>
      <c r="K20" s="2">
        <f t="shared" si="3"/>
        <v>16.429876426864627</v>
      </c>
      <c r="L20" s="2">
        <f t="shared" si="4"/>
        <v>1.6429876426864609E-2</v>
      </c>
      <c r="M20" s="2">
        <f t="shared" si="5"/>
        <v>0.27930789925669836</v>
      </c>
    </row>
    <row r="21" spans="1:13">
      <c r="A21">
        <f t="shared" si="6"/>
        <v>108</v>
      </c>
      <c r="B21">
        <v>25</v>
      </c>
      <c r="C21">
        <f t="shared" si="0"/>
        <v>0.63822455144056522</v>
      </c>
      <c r="D21">
        <f t="shared" si="1"/>
        <v>15.95561378601413</v>
      </c>
      <c r="F21" s="4">
        <f t="shared" si="2"/>
        <v>-4.5875144913992694E-3</v>
      </c>
      <c r="H21" s="2">
        <f t="shared" si="7"/>
        <v>18</v>
      </c>
      <c r="I21" s="2">
        <f t="shared" si="8"/>
        <v>25</v>
      </c>
      <c r="J21" s="2">
        <f t="shared" si="9"/>
        <v>0.64116590934105855</v>
      </c>
      <c r="K21" s="2">
        <f t="shared" si="3"/>
        <v>16.029147733526464</v>
      </c>
      <c r="L21" s="2">
        <f t="shared" si="4"/>
        <v>1.6029147733526445E-2</v>
      </c>
      <c r="M21" s="2">
        <f t="shared" si="5"/>
        <v>0.28852465920347603</v>
      </c>
    </row>
    <row r="22" spans="1:13">
      <c r="A22">
        <f t="shared" si="6"/>
        <v>114</v>
      </c>
      <c r="B22">
        <v>25</v>
      </c>
      <c r="C22">
        <f t="shared" si="0"/>
        <v>0.62249906232622465</v>
      </c>
      <c r="D22">
        <f t="shared" si="1"/>
        <v>15.562476558155616</v>
      </c>
      <c r="F22" s="4">
        <f t="shared" si="2"/>
        <v>-4.8417584457488561E-3</v>
      </c>
      <c r="H22" s="2">
        <f t="shared" si="7"/>
        <v>19</v>
      </c>
      <c r="I22" s="2">
        <f t="shared" si="8"/>
        <v>25</v>
      </c>
      <c r="J22" s="2">
        <f t="shared" si="9"/>
        <v>0.62552771643030103</v>
      </c>
      <c r="K22" s="2">
        <f t="shared" si="3"/>
        <v>15.638192910757526</v>
      </c>
      <c r="L22" s="2">
        <f t="shared" si="4"/>
        <v>1.563819291075751E-2</v>
      </c>
      <c r="M22" s="2">
        <f t="shared" si="5"/>
        <v>0.29712566530439266</v>
      </c>
    </row>
    <row r="23" spans="1:13">
      <c r="A23">
        <f t="shared" si="6"/>
        <v>120</v>
      </c>
      <c r="B23">
        <v>25</v>
      </c>
      <c r="C23">
        <f t="shared" si="0"/>
        <v>0.60716104029901974</v>
      </c>
      <c r="D23">
        <f t="shared" si="1"/>
        <v>15.179026007475493</v>
      </c>
      <c r="F23" s="4">
        <f t="shared" si="2"/>
        <v>-5.0959374622068232E-3</v>
      </c>
      <c r="H23" s="2">
        <f t="shared" si="7"/>
        <v>20</v>
      </c>
      <c r="I23" s="2">
        <f t="shared" si="8"/>
        <v>25</v>
      </c>
      <c r="J23" s="2">
        <f t="shared" si="9"/>
        <v>0.61027094285883032</v>
      </c>
      <c r="K23" s="2">
        <f t="shared" si="3"/>
        <v>15.256773571470758</v>
      </c>
      <c r="L23" s="2">
        <f t="shared" si="4"/>
        <v>1.525677357147074E-2</v>
      </c>
      <c r="M23" s="2">
        <f t="shared" si="5"/>
        <v>0.30513547142941477</v>
      </c>
    </row>
    <row r="24" spans="1:13">
      <c r="A24">
        <f t="shared" si="6"/>
        <v>126</v>
      </c>
      <c r="B24">
        <v>25</v>
      </c>
      <c r="C24">
        <f t="shared" si="0"/>
        <v>0.59220093839080756</v>
      </c>
      <c r="D24">
        <f t="shared" si="1"/>
        <v>14.805023459770188</v>
      </c>
      <c r="F24" s="4">
        <f t="shared" si="2"/>
        <v>-5.3500515573586815E-3</v>
      </c>
      <c r="H24" s="2">
        <f t="shared" si="7"/>
        <v>21</v>
      </c>
      <c r="I24" s="2">
        <f t="shared" si="8"/>
        <v>25</v>
      </c>
      <c r="J24" s="2">
        <f t="shared" si="9"/>
        <v>0.59538628571593211</v>
      </c>
      <c r="K24" s="2">
        <f t="shared" si="3"/>
        <v>14.884657142898302</v>
      </c>
      <c r="L24" s="2">
        <f t="shared" si="4"/>
        <v>1.4884657142898284E-2</v>
      </c>
      <c r="M24" s="2">
        <f t="shared" si="5"/>
        <v>0.31257780000086399</v>
      </c>
    </row>
    <row r="25" spans="1:13">
      <c r="A25">
        <f t="shared" si="6"/>
        <v>132</v>
      </c>
      <c r="B25">
        <v>25</v>
      </c>
      <c r="C25">
        <f t="shared" si="0"/>
        <v>0.57760944486529675</v>
      </c>
      <c r="D25">
        <f t="shared" si="1"/>
        <v>14.440236121632418</v>
      </c>
      <c r="F25" s="4">
        <f t="shared" si="2"/>
        <v>-5.6041007477872773E-3</v>
      </c>
      <c r="H25" s="2">
        <f t="shared" si="7"/>
        <v>22</v>
      </c>
      <c r="I25" s="2">
        <f t="shared" si="8"/>
        <v>25</v>
      </c>
      <c r="J25" s="2">
        <f t="shared" si="9"/>
        <v>0.5808646689911533</v>
      </c>
      <c r="K25" s="2">
        <f t="shared" si="3"/>
        <v>14.521616724778832</v>
      </c>
      <c r="L25" s="2">
        <f t="shared" si="4"/>
        <v>1.4521616724778816E-2</v>
      </c>
      <c r="M25" s="2">
        <f t="shared" si="5"/>
        <v>0.31947556794513393</v>
      </c>
    </row>
    <row r="26" spans="1:13">
      <c r="A26">
        <f t="shared" si="6"/>
        <v>138</v>
      </c>
      <c r="B26">
        <v>25</v>
      </c>
      <c r="C26">
        <f t="shared" si="0"/>
        <v>0.56337747742207078</v>
      </c>
      <c r="D26">
        <f t="shared" si="1"/>
        <v>14.08443693555177</v>
      </c>
      <c r="F26" s="4">
        <f t="shared" si="2"/>
        <v>-5.8580850500697945E-3</v>
      </c>
      <c r="H26" s="2">
        <f t="shared" si="7"/>
        <v>23</v>
      </c>
      <c r="I26" s="2">
        <f t="shared" si="8"/>
        <v>25</v>
      </c>
      <c r="J26" s="2">
        <f t="shared" si="9"/>
        <v>0.5666972380401496</v>
      </c>
      <c r="K26" s="2">
        <f t="shared" si="3"/>
        <v>14.167430951003739</v>
      </c>
      <c r="L26" s="2">
        <f t="shared" si="4"/>
        <v>1.4167430951003724E-2</v>
      </c>
      <c r="M26" s="2">
        <f t="shared" si="5"/>
        <v>0.32585091187308562</v>
      </c>
    </row>
    <row r="27" spans="1:13">
      <c r="A27">
        <f t="shared" si="6"/>
        <v>144</v>
      </c>
      <c r="B27">
        <v>25</v>
      </c>
      <c r="C27">
        <f t="shared" si="0"/>
        <v>0.54949617754341751</v>
      </c>
      <c r="D27">
        <f t="shared" si="1"/>
        <v>13.737404438585438</v>
      </c>
      <c r="F27" s="4">
        <f t="shared" si="2"/>
        <v>-6.1120044807793095E-3</v>
      </c>
      <c r="H27" s="2">
        <f t="shared" si="7"/>
        <v>24</v>
      </c>
      <c r="I27" s="2">
        <f t="shared" si="8"/>
        <v>25</v>
      </c>
      <c r="J27" s="2">
        <f t="shared" si="9"/>
        <v>0.55287535418551181</v>
      </c>
      <c r="K27" s="2">
        <f t="shared" si="3"/>
        <v>13.821883854637795</v>
      </c>
      <c r="L27" s="2">
        <f t="shared" si="4"/>
        <v>1.3821883854637779E-2</v>
      </c>
      <c r="M27" s="2">
        <f t="shared" si="5"/>
        <v>0.33172521251130671</v>
      </c>
    </row>
    <row r="28" spans="1:13">
      <c r="A28">
        <f t="shared" si="6"/>
        <v>150</v>
      </c>
      <c r="B28">
        <v>25</v>
      </c>
      <c r="C28">
        <f t="shared" si="0"/>
        <v>0.53595690498045123</v>
      </c>
      <c r="D28">
        <f t="shared" si="1"/>
        <v>13.398922624511281</v>
      </c>
      <c r="F28" s="4">
        <f t="shared" si="2"/>
        <v>-6.3658590564852346E-3</v>
      </c>
      <c r="H28" s="2">
        <f t="shared" si="7"/>
        <v>25</v>
      </c>
      <c r="I28" s="2">
        <f t="shared" si="8"/>
        <v>25</v>
      </c>
      <c r="J28" s="2">
        <f t="shared" si="9"/>
        <v>0.53939058944927987</v>
      </c>
      <c r="K28" s="2">
        <f t="shared" si="3"/>
        <v>13.484764736231996</v>
      </c>
      <c r="L28" s="2">
        <f t="shared" si="4"/>
        <v>1.3484764736231981E-2</v>
      </c>
      <c r="M28" s="2">
        <f t="shared" si="5"/>
        <v>0.33711911840579956</v>
      </c>
    </row>
    <row r="29" spans="1:13">
      <c r="A29">
        <f t="shared" si="6"/>
        <v>156</v>
      </c>
      <c r="B29">
        <v>25</v>
      </c>
      <c r="C29">
        <f t="shared" si="0"/>
        <v>0.5227512323750928</v>
      </c>
      <c r="D29">
        <f t="shared" si="1"/>
        <v>13.068780809377319</v>
      </c>
      <c r="F29" s="4">
        <f t="shared" si="2"/>
        <v>-6.6196487937534298E-3</v>
      </c>
      <c r="H29" s="2">
        <f>H28+1</f>
        <v>26</v>
      </c>
      <c r="I29" s="2">
        <f t="shared" si="8"/>
        <v>25</v>
      </c>
      <c r="J29" s="2">
        <f t="shared" si="9"/>
        <v>0.52623472141393168</v>
      </c>
      <c r="K29" s="2">
        <f t="shared" si="3"/>
        <v>13.155868035348291</v>
      </c>
      <c r="L29" s="2">
        <f t="shared" si="4"/>
        <v>1.3155868035348276E-2</v>
      </c>
      <c r="M29" s="2">
        <f t="shared" si="5"/>
        <v>0.34205256891905517</v>
      </c>
    </row>
    <row r="30" spans="1:13">
      <c r="A30">
        <f t="shared" si="6"/>
        <v>162</v>
      </c>
      <c r="B30">
        <v>25</v>
      </c>
      <c r="C30">
        <f t="shared" si="0"/>
        <v>0.50987094001456268</v>
      </c>
      <c r="D30">
        <f t="shared" si="1"/>
        <v>12.746773500364068</v>
      </c>
      <c r="F30" s="4">
        <f t="shared" si="2"/>
        <v>-6.8733737091434266E-3</v>
      </c>
      <c r="H30" s="2">
        <f t="shared" si="7"/>
        <v>27</v>
      </c>
      <c r="I30" s="2">
        <f t="shared" si="8"/>
        <v>25</v>
      </c>
      <c r="J30" s="2">
        <f t="shared" si="9"/>
        <v>0.51339972820871382</v>
      </c>
      <c r="K30" s="2">
        <f t="shared" si="3"/>
        <v>12.834993205217845</v>
      </c>
      <c r="L30" s="2">
        <f t="shared" si="4"/>
        <v>1.283499320521783E-2</v>
      </c>
      <c r="M30" s="2">
        <f t="shared" si="5"/>
        <v>0.34654481654088143</v>
      </c>
    </row>
    <row r="31" spans="1:13">
      <c r="A31">
        <f t="shared" si="6"/>
        <v>168</v>
      </c>
      <c r="B31">
        <v>25</v>
      </c>
      <c r="C31">
        <f t="shared" si="0"/>
        <v>0.49730801071511793</v>
      </c>
      <c r="D31">
        <f t="shared" si="1"/>
        <v>12.432700267877948</v>
      </c>
      <c r="F31" s="4">
        <f t="shared" si="2"/>
        <v>-7.127033819212425E-3</v>
      </c>
      <c r="H31" s="2">
        <f t="shared" si="7"/>
        <v>28</v>
      </c>
      <c r="I31" s="2">
        <f t="shared" si="8"/>
        <v>25</v>
      </c>
      <c r="J31" s="2">
        <f t="shared" si="9"/>
        <v>0.50087778361825741</v>
      </c>
      <c r="K31" s="2">
        <f t="shared" si="3"/>
        <v>12.521944590456435</v>
      </c>
      <c r="L31" s="2">
        <f t="shared" si="4"/>
        <v>1.2521944590456422E-2</v>
      </c>
      <c r="M31" s="2">
        <f t="shared" si="5"/>
        <v>0.35061444853277979</v>
      </c>
    </row>
    <row r="32" spans="1:13">
      <c r="A32">
        <f t="shared" si="6"/>
        <v>174</v>
      </c>
      <c r="B32">
        <v>25</v>
      </c>
      <c r="C32">
        <f t="shared" si="0"/>
        <v>0.48505462483185297</v>
      </c>
      <c r="D32">
        <f t="shared" si="1"/>
        <v>12.126365620796324</v>
      </c>
      <c r="F32" s="4">
        <f t="shared" si="2"/>
        <v>-7.3806291405120739E-3</v>
      </c>
      <c r="H32" s="2">
        <f>H31+1</f>
        <v>29</v>
      </c>
      <c r="I32" s="2">
        <f t="shared" si="8"/>
        <v>25</v>
      </c>
      <c r="J32" s="2">
        <f t="shared" si="9"/>
        <v>0.48866125231049495</v>
      </c>
      <c r="K32" s="2">
        <f t="shared" si="3"/>
        <v>12.216531307762374</v>
      </c>
      <c r="L32" s="2">
        <f t="shared" si="4"/>
        <v>1.221653130776236E-2</v>
      </c>
      <c r="M32" s="2">
        <f t="shared" si="5"/>
        <v>0.35427940792510842</v>
      </c>
    </row>
    <row r="33" spans="1:13">
      <c r="A33">
        <f t="shared" si="6"/>
        <v>180</v>
      </c>
      <c r="B33">
        <v>1025</v>
      </c>
      <c r="C33">
        <f t="shared" si="0"/>
        <v>0.47310315539145448</v>
      </c>
      <c r="D33">
        <f t="shared" si="1"/>
        <v>484.93073427624086</v>
      </c>
      <c r="F33" s="4">
        <f t="shared" si="2"/>
        <v>-7.6341596895919128E-3</v>
      </c>
      <c r="H33" s="2">
        <f>H32+1</f>
        <v>30</v>
      </c>
      <c r="I33" s="2">
        <f t="shared" si="8"/>
        <v>1025</v>
      </c>
      <c r="J33" s="2">
        <f t="shared" si="9"/>
        <v>0.47674268518097085</v>
      </c>
      <c r="K33" s="2">
        <f t="shared" si="3"/>
        <v>488.66125231049512</v>
      </c>
      <c r="L33" s="2">
        <f t="shared" si="4"/>
        <v>0.48866125231049456</v>
      </c>
      <c r="M33" s="2">
        <f t="shared" si="5"/>
        <v>14.659837569314837</v>
      </c>
    </row>
    <row r="34" spans="1:13">
      <c r="A34" s="2"/>
      <c r="B34" s="2"/>
      <c r="C34" s="2"/>
      <c r="D34" s="3">
        <f>SUM(D3:D33)</f>
        <v>994.53811573929738</v>
      </c>
      <c r="K34">
        <f>SUM(K3:K33)</f>
        <v>1000.0000000000011</v>
      </c>
      <c r="L34">
        <f t="shared" si="4"/>
        <v>1</v>
      </c>
      <c r="M34">
        <f>AVERAGE(M4:M33)</f>
        <v>0.71511833025267435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sqref="A1:XFD1048576"/>
    </sheetView>
  </sheetViews>
  <sheetFormatPr defaultRowHeight="15"/>
  <cols>
    <col min="2" max="4" width="12.28515625" bestFit="1" customWidth="1"/>
    <col min="12" max="12" width="12" bestFit="1" customWidth="1"/>
    <col min="13" max="13" width="12.42578125" bestFit="1" customWidth="1"/>
    <col min="14" max="14" width="12.28515625" bestFit="1" customWidth="1"/>
    <col min="15" max="16" width="10.85546875" bestFit="1" customWidth="1"/>
  </cols>
  <sheetData>
    <row r="1" spans="1:18">
      <c r="B1" s="6">
        <v>43952</v>
      </c>
      <c r="C1" s="6">
        <v>43953</v>
      </c>
      <c r="D1" s="6">
        <v>43954</v>
      </c>
      <c r="H1" t="s">
        <v>6</v>
      </c>
      <c r="I1" s="7">
        <v>0.62652026775313696</v>
      </c>
      <c r="J1" s="7">
        <f>1-I1</f>
        <v>0.37347973224686304</v>
      </c>
      <c r="L1">
        <v>1</v>
      </c>
      <c r="M1" t="s">
        <v>7</v>
      </c>
      <c r="N1" s="8">
        <f>PV(0.1, 12, 0, N15)</f>
        <v>31863.081771035657</v>
      </c>
    </row>
    <row r="2" spans="1:18">
      <c r="B2" t="s">
        <v>8</v>
      </c>
      <c r="C2" t="s">
        <v>9</v>
      </c>
      <c r="D2" t="s">
        <v>10</v>
      </c>
      <c r="H2" t="s">
        <v>11</v>
      </c>
      <c r="I2" t="s">
        <v>8</v>
      </c>
      <c r="J2" t="s">
        <v>9</v>
      </c>
      <c r="K2" t="s">
        <v>12</v>
      </c>
      <c r="L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8">
      <c r="A3" t="s">
        <v>19</v>
      </c>
      <c r="B3">
        <v>1000</v>
      </c>
      <c r="C3">
        <v>1000</v>
      </c>
      <c r="D3">
        <v>1000</v>
      </c>
      <c r="H3">
        <v>0</v>
      </c>
      <c r="O3" s="8">
        <f>N1*I1</f>
        <v>19962.866522629356</v>
      </c>
      <c r="P3" s="8">
        <f>N1*J1</f>
        <v>11900.215248406299</v>
      </c>
      <c r="Q3" s="9">
        <f>-O3/B8</f>
        <v>19.962866522629358</v>
      </c>
      <c r="R3" s="9">
        <f>P3/-C8</f>
        <v>11.398692276192625</v>
      </c>
    </row>
    <row r="4" spans="1:18">
      <c r="A4" t="s">
        <v>20</v>
      </c>
      <c r="B4" s="1">
        <v>0.05</v>
      </c>
      <c r="C4" s="1">
        <v>0.06</v>
      </c>
      <c r="D4" s="1">
        <v>0</v>
      </c>
      <c r="H4">
        <f>H3+1</f>
        <v>1</v>
      </c>
      <c r="I4">
        <f>IF(ISEVEN(H4), $B$7, 0)</f>
        <v>0</v>
      </c>
      <c r="J4">
        <f>$C$7</f>
        <v>15</v>
      </c>
      <c r="K4">
        <f>$I$1*I4+$J$1*J4</f>
        <v>5.6021959837029458</v>
      </c>
      <c r="L4" s="10">
        <f>I4*$Q$3+J4*R3</f>
        <v>170.98038414288936</v>
      </c>
    </row>
    <row r="5" spans="1:18">
      <c r="A5" t="s">
        <v>21</v>
      </c>
      <c r="B5" s="1">
        <v>0.05</v>
      </c>
      <c r="C5" s="1">
        <v>0.05</v>
      </c>
      <c r="D5" s="1">
        <v>0.05</v>
      </c>
      <c r="H5">
        <f t="shared" ref="H5:H63" si="0">H4+1</f>
        <v>2</v>
      </c>
      <c r="I5">
        <f t="shared" ref="I5:I63" si="1">IF(ISEVEN(H5), $B$7, 0)</f>
        <v>25</v>
      </c>
      <c r="J5">
        <f t="shared" ref="J5:J23" si="2">$C$7</f>
        <v>15</v>
      </c>
      <c r="K5">
        <f t="shared" ref="K5:K63" si="3">$I$1*I5+$J$1*J5</f>
        <v>21.26520267753137</v>
      </c>
      <c r="L5" s="10">
        <f>L4+ (I5*$Q$3+J5*$R$3)</f>
        <v>841.03243135151274</v>
      </c>
    </row>
    <row r="6" spans="1:18">
      <c r="A6" t="s">
        <v>22</v>
      </c>
      <c r="B6">
        <v>2</v>
      </c>
      <c r="C6">
        <v>4</v>
      </c>
      <c r="D6">
        <v>1</v>
      </c>
      <c r="H6">
        <f t="shared" si="0"/>
        <v>3</v>
      </c>
      <c r="I6">
        <f t="shared" si="1"/>
        <v>0</v>
      </c>
      <c r="J6">
        <f t="shared" si="2"/>
        <v>15</v>
      </c>
      <c r="K6">
        <f t="shared" si="3"/>
        <v>5.6021959837029458</v>
      </c>
      <c r="L6" s="10">
        <f t="shared" ref="L6:L15" si="4">L5+ (I6*$Q$3+J6*$R$3)</f>
        <v>1012.012815494402</v>
      </c>
      <c r="N6" s="7"/>
    </row>
    <row r="7" spans="1:18">
      <c r="A7" t="s">
        <v>20</v>
      </c>
      <c r="B7">
        <f>B3*B4/B6</f>
        <v>25</v>
      </c>
      <c r="C7">
        <f>C3*C4/C6</f>
        <v>15</v>
      </c>
      <c r="D7">
        <f>D3*D4/D6</f>
        <v>0</v>
      </c>
      <c r="H7">
        <f t="shared" si="0"/>
        <v>4</v>
      </c>
      <c r="I7">
        <f t="shared" si="1"/>
        <v>25</v>
      </c>
      <c r="J7">
        <f t="shared" si="2"/>
        <v>15</v>
      </c>
      <c r="K7">
        <f t="shared" si="3"/>
        <v>21.26520267753137</v>
      </c>
      <c r="L7" s="10">
        <f t="shared" si="4"/>
        <v>1682.0648627030255</v>
      </c>
    </row>
    <row r="8" spans="1:18">
      <c r="A8" t="s">
        <v>23</v>
      </c>
      <c r="B8" s="8">
        <f>PV(B5/B6, B9*B6, B7, B3)</f>
        <v>-999.99999999999989</v>
      </c>
      <c r="C8" s="8">
        <f>PV(C5/C6, C9*C6, C7, C3)</f>
        <v>-1043.998290335564</v>
      </c>
      <c r="D8" s="8">
        <f>PV(D5/D6, D9*D6, D7, D3)</f>
        <v>-613.91325354075934</v>
      </c>
      <c r="H8">
        <f t="shared" si="0"/>
        <v>5</v>
      </c>
      <c r="I8">
        <f t="shared" si="1"/>
        <v>0</v>
      </c>
      <c r="J8">
        <f t="shared" si="2"/>
        <v>15</v>
      </c>
      <c r="K8">
        <f t="shared" si="3"/>
        <v>5.6021959837029458</v>
      </c>
      <c r="L8" s="10">
        <f t="shared" si="4"/>
        <v>1853.0452468459148</v>
      </c>
    </row>
    <row r="9" spans="1:18">
      <c r="A9" t="s">
        <v>3</v>
      </c>
      <c r="B9">
        <v>15</v>
      </c>
      <c r="C9">
        <v>5</v>
      </c>
      <c r="D9">
        <v>10</v>
      </c>
      <c r="H9">
        <f t="shared" si="0"/>
        <v>6</v>
      </c>
      <c r="I9">
        <f t="shared" si="1"/>
        <v>25</v>
      </c>
      <c r="J9">
        <f t="shared" si="2"/>
        <v>15</v>
      </c>
      <c r="K9">
        <f t="shared" si="3"/>
        <v>21.26520267753137</v>
      </c>
      <c r="L9" s="10">
        <f t="shared" si="4"/>
        <v>2523.097294054538</v>
      </c>
    </row>
    <row r="10" spans="1:18">
      <c r="B10">
        <f>EDATE(B1, B9*12)</f>
        <v>49430</v>
      </c>
      <c r="C10">
        <f>EDATE(C1, C9*12)</f>
        <v>45779</v>
      </c>
      <c r="D10">
        <f>EDATE(D1, D9*12)</f>
        <v>47606</v>
      </c>
      <c r="H10">
        <f t="shared" si="0"/>
        <v>7</v>
      </c>
      <c r="I10">
        <f t="shared" si="1"/>
        <v>0</v>
      </c>
      <c r="J10">
        <f t="shared" si="2"/>
        <v>15</v>
      </c>
      <c r="K10">
        <f t="shared" si="3"/>
        <v>5.6021959837029458</v>
      </c>
      <c r="L10" s="10">
        <f t="shared" si="4"/>
        <v>2694.0776781974273</v>
      </c>
    </row>
    <row r="11" spans="1:18">
      <c r="A11" t="s">
        <v>24</v>
      </c>
      <c r="H11">
        <f t="shared" si="0"/>
        <v>8</v>
      </c>
      <c r="I11">
        <f t="shared" si="1"/>
        <v>25</v>
      </c>
      <c r="J11">
        <f t="shared" si="2"/>
        <v>15</v>
      </c>
      <c r="K11">
        <f t="shared" si="3"/>
        <v>21.26520267753137</v>
      </c>
      <c r="L11" s="10">
        <f t="shared" si="4"/>
        <v>3364.1297254060505</v>
      </c>
    </row>
    <row r="12" spans="1:18">
      <c r="A12" t="s">
        <v>25</v>
      </c>
      <c r="B12">
        <f>B9*4</f>
        <v>60</v>
      </c>
      <c r="C12">
        <f>C9*4</f>
        <v>20</v>
      </c>
      <c r="D12">
        <f>D9*4</f>
        <v>40</v>
      </c>
      <c r="H12">
        <f t="shared" si="0"/>
        <v>9</v>
      </c>
      <c r="I12">
        <f t="shared" si="1"/>
        <v>0</v>
      </c>
      <c r="J12">
        <f t="shared" si="2"/>
        <v>15</v>
      </c>
      <c r="K12">
        <f t="shared" si="3"/>
        <v>5.6021959837029458</v>
      </c>
      <c r="L12" s="10">
        <f t="shared" si="4"/>
        <v>3535.1101095489398</v>
      </c>
    </row>
    <row r="13" spans="1:18">
      <c r="H13">
        <f t="shared" si="0"/>
        <v>10</v>
      </c>
      <c r="I13">
        <f t="shared" si="1"/>
        <v>25</v>
      </c>
      <c r="J13">
        <f t="shared" si="2"/>
        <v>15</v>
      </c>
      <c r="K13">
        <f t="shared" si="3"/>
        <v>21.26520267753137</v>
      </c>
      <c r="L13" s="10">
        <f t="shared" si="4"/>
        <v>4205.162156757563</v>
      </c>
    </row>
    <row r="14" spans="1:18">
      <c r="A14" t="s">
        <v>14</v>
      </c>
      <c r="B14">
        <v>3</v>
      </c>
      <c r="C14">
        <v>5</v>
      </c>
      <c r="D14">
        <v>10</v>
      </c>
      <c r="H14">
        <f t="shared" si="0"/>
        <v>11</v>
      </c>
      <c r="I14">
        <f t="shared" si="1"/>
        <v>0</v>
      </c>
      <c r="J14">
        <f t="shared" si="2"/>
        <v>15</v>
      </c>
      <c r="K14">
        <f t="shared" si="3"/>
        <v>5.6021959837029458</v>
      </c>
      <c r="L14" s="10">
        <f t="shared" si="4"/>
        <v>4376.1425409004523</v>
      </c>
    </row>
    <row r="15" spans="1:18">
      <c r="A15" t="s">
        <v>26</v>
      </c>
      <c r="B15" s="9">
        <v>-100000</v>
      </c>
      <c r="C15" s="9">
        <v>-200000</v>
      </c>
      <c r="D15" s="9">
        <v>-300000</v>
      </c>
      <c r="G15" s="11">
        <f>H15/4</f>
        <v>3</v>
      </c>
      <c r="H15" s="11">
        <f t="shared" si="0"/>
        <v>12</v>
      </c>
      <c r="I15" s="11">
        <f t="shared" si="1"/>
        <v>25</v>
      </c>
      <c r="J15" s="11">
        <f t="shared" si="2"/>
        <v>15</v>
      </c>
      <c r="K15" s="11">
        <f t="shared" si="3"/>
        <v>21.26520267753137</v>
      </c>
      <c r="L15" s="10">
        <f t="shared" si="4"/>
        <v>5046.194588109076</v>
      </c>
      <c r="M15" s="11"/>
      <c r="N15" s="12">
        <f>B15</f>
        <v>-100000</v>
      </c>
    </row>
    <row r="16" spans="1:18">
      <c r="H16">
        <f t="shared" si="0"/>
        <v>13</v>
      </c>
      <c r="I16">
        <f t="shared" si="1"/>
        <v>0</v>
      </c>
      <c r="J16">
        <f t="shared" si="2"/>
        <v>15</v>
      </c>
      <c r="K16">
        <f t="shared" si="3"/>
        <v>5.6021959837029458</v>
      </c>
    </row>
    <row r="17" spans="7:14">
      <c r="H17">
        <f t="shared" si="0"/>
        <v>14</v>
      </c>
      <c r="I17">
        <f t="shared" si="1"/>
        <v>25</v>
      </c>
      <c r="J17">
        <f t="shared" si="2"/>
        <v>15</v>
      </c>
      <c r="K17">
        <f t="shared" si="3"/>
        <v>21.26520267753137</v>
      </c>
    </row>
    <row r="18" spans="7:14">
      <c r="H18">
        <f t="shared" si="0"/>
        <v>15</v>
      </c>
      <c r="I18">
        <f t="shared" si="1"/>
        <v>0</v>
      </c>
      <c r="J18">
        <f t="shared" si="2"/>
        <v>15</v>
      </c>
      <c r="K18">
        <f t="shared" si="3"/>
        <v>5.6021959837029458</v>
      </c>
    </row>
    <row r="19" spans="7:14">
      <c r="H19">
        <f t="shared" si="0"/>
        <v>16</v>
      </c>
      <c r="I19">
        <f t="shared" si="1"/>
        <v>25</v>
      </c>
      <c r="J19">
        <f t="shared" si="2"/>
        <v>15</v>
      </c>
      <c r="K19">
        <f t="shared" si="3"/>
        <v>21.26520267753137</v>
      </c>
    </row>
    <row r="20" spans="7:14">
      <c r="H20">
        <f t="shared" si="0"/>
        <v>17</v>
      </c>
      <c r="I20">
        <f t="shared" si="1"/>
        <v>0</v>
      </c>
      <c r="J20">
        <f t="shared" si="2"/>
        <v>15</v>
      </c>
      <c r="K20">
        <f t="shared" si="3"/>
        <v>5.6021959837029458</v>
      </c>
    </row>
    <row r="21" spans="7:14">
      <c r="H21">
        <f t="shared" si="0"/>
        <v>18</v>
      </c>
      <c r="I21">
        <f t="shared" si="1"/>
        <v>25</v>
      </c>
      <c r="J21">
        <f t="shared" si="2"/>
        <v>15</v>
      </c>
      <c r="K21">
        <f t="shared" si="3"/>
        <v>21.26520267753137</v>
      </c>
    </row>
    <row r="22" spans="7:14">
      <c r="H22">
        <f t="shared" si="0"/>
        <v>19</v>
      </c>
      <c r="I22">
        <f t="shared" si="1"/>
        <v>0</v>
      </c>
      <c r="J22">
        <f t="shared" si="2"/>
        <v>15</v>
      </c>
      <c r="K22">
        <f t="shared" si="3"/>
        <v>5.6021959837029458</v>
      </c>
    </row>
    <row r="23" spans="7:14">
      <c r="G23" s="11">
        <f>H23/4</f>
        <v>5</v>
      </c>
      <c r="H23" s="11">
        <f t="shared" si="0"/>
        <v>20</v>
      </c>
      <c r="I23" s="11">
        <f t="shared" si="1"/>
        <v>25</v>
      </c>
      <c r="J23" s="11">
        <f t="shared" si="2"/>
        <v>15</v>
      </c>
      <c r="K23" s="11">
        <f t="shared" si="3"/>
        <v>21.26520267753137</v>
      </c>
      <c r="L23" s="11"/>
      <c r="M23" s="11"/>
      <c r="N23" s="12">
        <f>C15</f>
        <v>-200000</v>
      </c>
    </row>
    <row r="24" spans="7:14">
      <c r="H24">
        <f t="shared" si="0"/>
        <v>21</v>
      </c>
      <c r="I24">
        <f t="shared" si="1"/>
        <v>0</v>
      </c>
      <c r="K24">
        <f t="shared" si="3"/>
        <v>0</v>
      </c>
    </row>
    <row r="25" spans="7:14">
      <c r="H25">
        <f t="shared" si="0"/>
        <v>22</v>
      </c>
      <c r="I25">
        <f t="shared" si="1"/>
        <v>25</v>
      </c>
      <c r="K25">
        <f t="shared" si="3"/>
        <v>15.663006693828423</v>
      </c>
    </row>
    <row r="26" spans="7:14">
      <c r="H26">
        <f t="shared" si="0"/>
        <v>23</v>
      </c>
      <c r="I26">
        <f t="shared" si="1"/>
        <v>0</v>
      </c>
      <c r="K26">
        <f t="shared" si="3"/>
        <v>0</v>
      </c>
    </row>
    <row r="27" spans="7:14">
      <c r="H27">
        <f t="shared" si="0"/>
        <v>24</v>
      </c>
      <c r="I27">
        <f t="shared" si="1"/>
        <v>25</v>
      </c>
      <c r="K27">
        <f t="shared" si="3"/>
        <v>15.663006693828423</v>
      </c>
    </row>
    <row r="28" spans="7:14">
      <c r="H28">
        <f t="shared" si="0"/>
        <v>25</v>
      </c>
      <c r="I28">
        <f t="shared" si="1"/>
        <v>0</v>
      </c>
      <c r="K28">
        <f t="shared" si="3"/>
        <v>0</v>
      </c>
    </row>
    <row r="29" spans="7:14">
      <c r="H29">
        <f t="shared" si="0"/>
        <v>26</v>
      </c>
      <c r="I29">
        <f t="shared" si="1"/>
        <v>25</v>
      </c>
      <c r="K29">
        <f t="shared" si="3"/>
        <v>15.663006693828423</v>
      </c>
    </row>
    <row r="30" spans="7:14">
      <c r="H30">
        <f t="shared" si="0"/>
        <v>27</v>
      </c>
      <c r="I30">
        <f t="shared" si="1"/>
        <v>0</v>
      </c>
      <c r="K30">
        <f t="shared" si="3"/>
        <v>0</v>
      </c>
    </row>
    <row r="31" spans="7:14">
      <c r="H31">
        <f t="shared" si="0"/>
        <v>28</v>
      </c>
      <c r="I31">
        <f t="shared" si="1"/>
        <v>25</v>
      </c>
      <c r="K31">
        <f t="shared" si="3"/>
        <v>15.663006693828423</v>
      </c>
    </row>
    <row r="32" spans="7:14">
      <c r="H32">
        <f t="shared" si="0"/>
        <v>29</v>
      </c>
      <c r="I32">
        <f t="shared" si="1"/>
        <v>0</v>
      </c>
      <c r="K32">
        <f t="shared" si="3"/>
        <v>0</v>
      </c>
    </row>
    <row r="33" spans="7:14">
      <c r="H33">
        <f t="shared" si="0"/>
        <v>30</v>
      </c>
      <c r="I33">
        <f t="shared" si="1"/>
        <v>25</v>
      </c>
      <c r="K33">
        <f t="shared" si="3"/>
        <v>15.663006693828423</v>
      </c>
    </row>
    <row r="34" spans="7:14">
      <c r="H34">
        <f t="shared" si="0"/>
        <v>31</v>
      </c>
      <c r="I34">
        <f t="shared" si="1"/>
        <v>0</v>
      </c>
      <c r="K34">
        <f t="shared" si="3"/>
        <v>0</v>
      </c>
    </row>
    <row r="35" spans="7:14">
      <c r="H35">
        <f t="shared" si="0"/>
        <v>32</v>
      </c>
      <c r="I35">
        <f t="shared" si="1"/>
        <v>25</v>
      </c>
      <c r="K35">
        <f t="shared" si="3"/>
        <v>15.663006693828423</v>
      </c>
    </row>
    <row r="36" spans="7:14">
      <c r="H36">
        <f t="shared" si="0"/>
        <v>33</v>
      </c>
      <c r="I36">
        <f t="shared" si="1"/>
        <v>0</v>
      </c>
      <c r="K36">
        <f t="shared" si="3"/>
        <v>0</v>
      </c>
    </row>
    <row r="37" spans="7:14">
      <c r="H37">
        <f t="shared" si="0"/>
        <v>34</v>
      </c>
      <c r="I37">
        <f t="shared" si="1"/>
        <v>25</v>
      </c>
      <c r="K37">
        <f t="shared" si="3"/>
        <v>15.663006693828423</v>
      </c>
    </row>
    <row r="38" spans="7:14">
      <c r="H38">
        <f t="shared" si="0"/>
        <v>35</v>
      </c>
      <c r="I38">
        <f t="shared" si="1"/>
        <v>0</v>
      </c>
      <c r="K38">
        <f t="shared" si="3"/>
        <v>0</v>
      </c>
    </row>
    <row r="39" spans="7:14">
      <c r="H39">
        <f t="shared" si="0"/>
        <v>36</v>
      </c>
      <c r="I39">
        <f t="shared" si="1"/>
        <v>25</v>
      </c>
      <c r="K39">
        <f t="shared" si="3"/>
        <v>15.663006693828423</v>
      </c>
    </row>
    <row r="40" spans="7:14">
      <c r="H40">
        <f t="shared" si="0"/>
        <v>37</v>
      </c>
      <c r="I40">
        <f t="shared" si="1"/>
        <v>0</v>
      </c>
      <c r="K40">
        <f t="shared" si="3"/>
        <v>0</v>
      </c>
    </row>
    <row r="41" spans="7:14">
      <c r="H41">
        <f t="shared" si="0"/>
        <v>38</v>
      </c>
      <c r="I41">
        <f t="shared" si="1"/>
        <v>25</v>
      </c>
      <c r="K41">
        <f t="shared" si="3"/>
        <v>15.663006693828423</v>
      </c>
    </row>
    <row r="42" spans="7:14">
      <c r="H42">
        <f t="shared" si="0"/>
        <v>39</v>
      </c>
      <c r="I42">
        <f t="shared" si="1"/>
        <v>0</v>
      </c>
      <c r="K42">
        <f t="shared" si="3"/>
        <v>0</v>
      </c>
    </row>
    <row r="43" spans="7:14">
      <c r="G43" s="11">
        <f>H43/4</f>
        <v>10</v>
      </c>
      <c r="H43" s="11">
        <f t="shared" si="0"/>
        <v>40</v>
      </c>
      <c r="I43" s="11">
        <f t="shared" si="1"/>
        <v>25</v>
      </c>
      <c r="J43" s="11"/>
      <c r="K43" s="11">
        <f t="shared" si="3"/>
        <v>15.663006693828423</v>
      </c>
      <c r="L43" s="11"/>
      <c r="M43" s="11"/>
      <c r="N43" s="12">
        <f>D15</f>
        <v>-300000</v>
      </c>
    </row>
    <row r="44" spans="7:14">
      <c r="H44">
        <f t="shared" si="0"/>
        <v>41</v>
      </c>
      <c r="I44">
        <f t="shared" si="1"/>
        <v>0</v>
      </c>
      <c r="K44">
        <f t="shared" si="3"/>
        <v>0</v>
      </c>
    </row>
    <row r="45" spans="7:14">
      <c r="H45">
        <f t="shared" si="0"/>
        <v>42</v>
      </c>
      <c r="I45">
        <f t="shared" si="1"/>
        <v>25</v>
      </c>
      <c r="K45">
        <f t="shared" si="3"/>
        <v>15.663006693828423</v>
      </c>
    </row>
    <row r="46" spans="7:14">
      <c r="H46">
        <f t="shared" si="0"/>
        <v>43</v>
      </c>
      <c r="I46">
        <f t="shared" si="1"/>
        <v>0</v>
      </c>
      <c r="K46">
        <f t="shared" si="3"/>
        <v>0</v>
      </c>
    </row>
    <row r="47" spans="7:14">
      <c r="H47">
        <f t="shared" si="0"/>
        <v>44</v>
      </c>
      <c r="I47">
        <f t="shared" si="1"/>
        <v>25</v>
      </c>
      <c r="K47">
        <f t="shared" si="3"/>
        <v>15.663006693828423</v>
      </c>
    </row>
    <row r="48" spans="7:14">
      <c r="H48">
        <f t="shared" si="0"/>
        <v>45</v>
      </c>
      <c r="I48">
        <f t="shared" si="1"/>
        <v>0</v>
      </c>
      <c r="K48">
        <f t="shared" si="3"/>
        <v>0</v>
      </c>
    </row>
    <row r="49" spans="8:11">
      <c r="H49">
        <f t="shared" si="0"/>
        <v>46</v>
      </c>
      <c r="I49">
        <f t="shared" si="1"/>
        <v>25</v>
      </c>
      <c r="K49">
        <f t="shared" si="3"/>
        <v>15.663006693828423</v>
      </c>
    </row>
    <row r="50" spans="8:11">
      <c r="H50">
        <f t="shared" si="0"/>
        <v>47</v>
      </c>
      <c r="I50">
        <f t="shared" si="1"/>
        <v>0</v>
      </c>
      <c r="K50">
        <f t="shared" si="3"/>
        <v>0</v>
      </c>
    </row>
    <row r="51" spans="8:11">
      <c r="H51">
        <f t="shared" si="0"/>
        <v>48</v>
      </c>
      <c r="I51">
        <f t="shared" si="1"/>
        <v>25</v>
      </c>
      <c r="K51">
        <f t="shared" si="3"/>
        <v>15.663006693828423</v>
      </c>
    </row>
    <row r="52" spans="8:11">
      <c r="H52">
        <f t="shared" si="0"/>
        <v>49</v>
      </c>
      <c r="I52">
        <f t="shared" si="1"/>
        <v>0</v>
      </c>
      <c r="K52">
        <f t="shared" si="3"/>
        <v>0</v>
      </c>
    </row>
    <row r="53" spans="8:11">
      <c r="H53">
        <f t="shared" si="0"/>
        <v>50</v>
      </c>
      <c r="I53">
        <f t="shared" si="1"/>
        <v>25</v>
      </c>
      <c r="K53">
        <f t="shared" si="3"/>
        <v>15.663006693828423</v>
      </c>
    </row>
    <row r="54" spans="8:11">
      <c r="H54">
        <f t="shared" si="0"/>
        <v>51</v>
      </c>
      <c r="I54">
        <f t="shared" si="1"/>
        <v>0</v>
      </c>
      <c r="K54">
        <f t="shared" si="3"/>
        <v>0</v>
      </c>
    </row>
    <row r="55" spans="8:11">
      <c r="H55">
        <f t="shared" si="0"/>
        <v>52</v>
      </c>
      <c r="I55">
        <f t="shared" si="1"/>
        <v>25</v>
      </c>
      <c r="K55">
        <f t="shared" si="3"/>
        <v>15.663006693828423</v>
      </c>
    </row>
    <row r="56" spans="8:11">
      <c r="H56">
        <f t="shared" si="0"/>
        <v>53</v>
      </c>
      <c r="I56">
        <f t="shared" si="1"/>
        <v>0</v>
      </c>
      <c r="K56">
        <f t="shared" si="3"/>
        <v>0</v>
      </c>
    </row>
    <row r="57" spans="8:11">
      <c r="H57">
        <f t="shared" si="0"/>
        <v>54</v>
      </c>
      <c r="I57">
        <f t="shared" si="1"/>
        <v>25</v>
      </c>
      <c r="K57">
        <f t="shared" si="3"/>
        <v>15.663006693828423</v>
      </c>
    </row>
    <row r="58" spans="8:11">
      <c r="H58">
        <f t="shared" si="0"/>
        <v>55</v>
      </c>
      <c r="I58">
        <f t="shared" si="1"/>
        <v>0</v>
      </c>
      <c r="K58">
        <f t="shared" si="3"/>
        <v>0</v>
      </c>
    </row>
    <row r="59" spans="8:11">
      <c r="H59">
        <f t="shared" si="0"/>
        <v>56</v>
      </c>
      <c r="I59">
        <f t="shared" si="1"/>
        <v>25</v>
      </c>
      <c r="K59">
        <f t="shared" si="3"/>
        <v>15.663006693828423</v>
      </c>
    </row>
    <row r="60" spans="8:11">
      <c r="H60">
        <f t="shared" si="0"/>
        <v>57</v>
      </c>
      <c r="I60">
        <f t="shared" si="1"/>
        <v>0</v>
      </c>
      <c r="K60">
        <f t="shared" si="3"/>
        <v>0</v>
      </c>
    </row>
    <row r="61" spans="8:11">
      <c r="H61">
        <f t="shared" si="0"/>
        <v>58</v>
      </c>
      <c r="I61">
        <f t="shared" si="1"/>
        <v>25</v>
      </c>
      <c r="K61">
        <f t="shared" si="3"/>
        <v>15.663006693828423</v>
      </c>
    </row>
    <row r="62" spans="8:11">
      <c r="H62">
        <f t="shared" si="0"/>
        <v>59</v>
      </c>
      <c r="I62">
        <f t="shared" si="1"/>
        <v>0</v>
      </c>
      <c r="K62">
        <f t="shared" si="3"/>
        <v>0</v>
      </c>
    </row>
    <row r="63" spans="8:11">
      <c r="H63">
        <f t="shared" si="0"/>
        <v>60</v>
      </c>
      <c r="I63">
        <f t="shared" si="1"/>
        <v>25</v>
      </c>
      <c r="K63">
        <f t="shared" si="3"/>
        <v>15.663006693828423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9"/>
  <sheetViews>
    <sheetView workbookViewId="0">
      <selection activeCell="E5" sqref="E5"/>
    </sheetView>
  </sheetViews>
  <sheetFormatPr defaultRowHeight="15"/>
  <cols>
    <col min="5" max="6" width="9.5703125" bestFit="1" customWidth="1"/>
  </cols>
  <sheetData>
    <row r="2" spans="1:6">
      <c r="C2" s="1">
        <v>0.05</v>
      </c>
    </row>
    <row r="3" spans="1:6">
      <c r="C3" t="s">
        <v>27</v>
      </c>
      <c r="D3" t="s">
        <v>28</v>
      </c>
      <c r="E3" t="s">
        <v>29</v>
      </c>
      <c r="F3" t="s">
        <v>31</v>
      </c>
    </row>
    <row r="4" spans="1:6">
      <c r="B4" t="s">
        <v>30</v>
      </c>
      <c r="C4">
        <v>2</v>
      </c>
      <c r="D4">
        <v>12</v>
      </c>
      <c r="E4">
        <v>360</v>
      </c>
    </row>
    <row r="5" spans="1:6">
      <c r="A5">
        <v>1</v>
      </c>
      <c r="B5">
        <v>6</v>
      </c>
      <c r="C5" s="5">
        <f>(1+$P$2/2)^-A5</f>
        <v>1</v>
      </c>
      <c r="D5" s="5">
        <f>(1+$P$2/12)^(-B5)</f>
        <v>1</v>
      </c>
      <c r="E5" s="13">
        <f>(1+$P$2/E4)^(-E4*B5/12)</f>
        <v>1</v>
      </c>
      <c r="F5" s="13">
        <f>EXP(-C2*B5/12)</f>
        <v>0.97530991202833262</v>
      </c>
    </row>
    <row r="6" spans="1:6">
      <c r="A6">
        <v>2</v>
      </c>
      <c r="B6">
        <v>12</v>
      </c>
      <c r="C6">
        <f t="shared" ref="C6:C8" si="0">(1+$P$2/2)^-A6</f>
        <v>1</v>
      </c>
      <c r="D6">
        <f t="shared" ref="D6:D8" si="1">(1+$P$2/12)^(-B6)</f>
        <v>1</v>
      </c>
    </row>
    <row r="7" spans="1:6">
      <c r="A7">
        <v>3</v>
      </c>
      <c r="B7">
        <v>18</v>
      </c>
      <c r="C7">
        <f t="shared" si="0"/>
        <v>1</v>
      </c>
      <c r="D7">
        <f t="shared" si="1"/>
        <v>1</v>
      </c>
    </row>
    <row r="8" spans="1:6">
      <c r="A8">
        <v>4</v>
      </c>
      <c r="B8">
        <v>24</v>
      </c>
      <c r="C8">
        <f t="shared" si="0"/>
        <v>1</v>
      </c>
      <c r="D8">
        <f t="shared" si="1"/>
        <v>1</v>
      </c>
    </row>
    <row r="9" spans="1:6">
      <c r="C9" s="14">
        <f>C5/F5 -1</f>
        <v>2.5315120524428858E-2</v>
      </c>
      <c r="D9" s="14">
        <f>D5/F5 -1</f>
        <v>2.5315120524428858E-2</v>
      </c>
      <c r="E9" s="14">
        <f>E5/F5 -1</f>
        <v>2.5315120524428858E-2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</vt:lpstr>
      <vt:lpstr>Sheet2</vt:lpstr>
      <vt:lpstr>df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2020-05-23T20:17:03Z</dcterms:created>
  <dcterms:modified xsi:type="dcterms:W3CDTF">2020-05-24T02:07:43Z</dcterms:modified>
</cp:coreProperties>
</file>