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_TOPS\Statistics\"/>
    </mc:Choice>
  </mc:AlternateContent>
  <xr:revisionPtr revIDLastSave="0" documentId="13_ncr:1_{AC110CDD-E706-4B42-9B47-3C8F481CD085}" xr6:coauthVersionLast="47" xr6:coauthVersionMax="47" xr10:uidLastSave="{00000000-0000-0000-0000-000000000000}"/>
  <bookViews>
    <workbookView xWindow="-120" yWindow="-120" windowWidth="20730" windowHeight="11160" xr2:uid="{CA0EBDE7-BE34-47E6-A725-A9EB81423661}"/>
  </bookViews>
  <sheets>
    <sheet name="Sheet1" sheetId="1" r:id="rId1"/>
  </sheets>
  <definedNames>
    <definedName name="_xlchart.v1.0" hidden="1">Sheet1!$E$240:$E$244</definedName>
    <definedName name="_xlchart.v1.1" hidden="1">Sheet1!$F$239</definedName>
    <definedName name="_xlchart.v1.2" hidden="1">Sheet1!$F$240:$F$244</definedName>
    <definedName name="_xlchart.v1.3" hidden="1">Sheet1!$C$214:$C$219</definedName>
    <definedName name="_xlchart.v1.4" hidden="1">Sheet1!$D$213</definedName>
    <definedName name="_xlchart.v1.5" hidden="1">Sheet1!$D$214:$D$219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00" i="1" l="1"/>
  <c r="D614" i="1"/>
  <c r="D613" i="1"/>
  <c r="D601" i="1"/>
  <c r="D588" i="1"/>
  <c r="D587" i="1"/>
  <c r="D571" i="1"/>
  <c r="D570" i="1"/>
  <c r="D569" i="1"/>
  <c r="D567" i="1"/>
  <c r="D566" i="1"/>
  <c r="D565" i="1"/>
  <c r="D543" i="1"/>
  <c r="D542" i="1"/>
  <c r="D541" i="1"/>
  <c r="D539" i="1"/>
  <c r="D538" i="1"/>
  <c r="D537" i="1"/>
  <c r="D514" i="1"/>
  <c r="D513" i="1"/>
  <c r="D512" i="1"/>
  <c r="D510" i="1"/>
  <c r="D509" i="1"/>
  <c r="D508" i="1"/>
  <c r="D487" i="1"/>
  <c r="D486" i="1"/>
  <c r="D485" i="1"/>
  <c r="D483" i="1"/>
  <c r="D482" i="1"/>
  <c r="D481" i="1"/>
  <c r="D462" i="1"/>
  <c r="D461" i="1"/>
  <c r="D460" i="1"/>
  <c r="D459" i="1"/>
  <c r="D457" i="1"/>
  <c r="D456" i="1"/>
  <c r="D455" i="1"/>
  <c r="C433" i="1"/>
  <c r="C432" i="1"/>
  <c r="C415" i="1"/>
  <c r="C414" i="1"/>
  <c r="C394" i="1"/>
  <c r="C393" i="1"/>
  <c r="C374" i="1"/>
  <c r="C373" i="1"/>
  <c r="C354" i="1"/>
  <c r="C353" i="1"/>
  <c r="D338" i="1"/>
  <c r="D337" i="1"/>
  <c r="D336" i="1"/>
  <c r="D334" i="1"/>
  <c r="D333" i="1"/>
  <c r="D332" i="1"/>
  <c r="D283" i="1"/>
  <c r="D266" i="1"/>
  <c r="C211" i="1"/>
  <c r="C148" i="1" l="1"/>
  <c r="C149" i="1" s="1"/>
  <c r="C147" i="1"/>
  <c r="C146" i="1"/>
  <c r="C145" i="1"/>
  <c r="C128" i="1"/>
  <c r="C127" i="1"/>
  <c r="C126" i="1"/>
  <c r="C104" i="1" l="1"/>
  <c r="C100" i="1"/>
  <c r="C102" i="1"/>
  <c r="C103" i="1"/>
  <c r="C101" i="1"/>
  <c r="C99" i="1"/>
  <c r="C98" i="1"/>
  <c r="C97" i="1"/>
  <c r="C96" i="1"/>
  <c r="C95" i="1"/>
  <c r="C94" i="1"/>
  <c r="C89" i="1"/>
  <c r="C88" i="1"/>
  <c r="C87" i="1"/>
  <c r="C82" i="1"/>
  <c r="C81" i="1"/>
  <c r="F68" i="1"/>
  <c r="F67" i="1"/>
  <c r="C59" i="1"/>
  <c r="C58" i="1"/>
  <c r="C57" i="1"/>
  <c r="C51" i="1"/>
  <c r="C50" i="1"/>
  <c r="C49" i="1"/>
  <c r="F38" i="1"/>
  <c r="F37" i="1"/>
  <c r="F36" i="1"/>
  <c r="C29" i="1" l="1"/>
  <c r="C28" i="1"/>
  <c r="C27" i="1"/>
  <c r="M16" i="1"/>
  <c r="N16" i="1" s="1"/>
  <c r="O16" i="1" s="1"/>
  <c r="P16" i="1" s="1"/>
  <c r="Q16" i="1" s="1"/>
  <c r="R16" i="1" s="1"/>
  <c r="S16" i="1" s="1"/>
  <c r="T16" i="1" s="1"/>
  <c r="U16" i="1" s="1"/>
  <c r="V16" i="1" s="1"/>
  <c r="D21" i="1"/>
  <c r="D20" i="1"/>
  <c r="D19" i="1"/>
  <c r="F6" i="1"/>
  <c r="F5" i="1"/>
</calcChain>
</file>

<file path=xl/sharedStrings.xml><?xml version="1.0" encoding="utf-8"?>
<sst xmlns="http://schemas.openxmlformats.org/spreadsheetml/2006/main" count="333" uniqueCount="213">
  <si>
    <t xml:space="preserve">1) </t>
  </si>
  <si>
    <t>Business Problem: A retail store wants to analyze the sales data of a particular</t>
  </si>
  <si>
    <t>product category to understand the typical sales performance and make strategic</t>
  </si>
  <si>
    <t>decisions</t>
  </si>
  <si>
    <t>Ans</t>
  </si>
  <si>
    <t>Week</t>
  </si>
  <si>
    <t>Units</t>
  </si>
  <si>
    <t>Mean</t>
  </si>
  <si>
    <t>Median</t>
  </si>
  <si>
    <t>Mode</t>
  </si>
  <si>
    <t>None</t>
  </si>
  <si>
    <t>2)</t>
  </si>
  <si>
    <t>Business Problem: A restaurant wants to analyze the waiting times of its</t>
  </si>
  <si>
    <t>customers to understand the typical waiting experience and improve service</t>
  </si>
  <si>
    <t>Customers</t>
  </si>
  <si>
    <t>Time</t>
  </si>
  <si>
    <t>3)</t>
  </si>
  <si>
    <t>Business Problem: A car rental company wants to analyze the rental durations of</t>
  </si>
  <si>
    <t>its customers to understand the typical rental period and optimize its pricing and</t>
  </si>
  <si>
    <t>4)</t>
  </si>
  <si>
    <t>fleet management strategies. For 50 customers.</t>
  </si>
  <si>
    <t>efficiency. For 20 customers.</t>
  </si>
  <si>
    <t>Questions on measure of dispersion</t>
  </si>
  <si>
    <t>1)</t>
  </si>
  <si>
    <t>Problem: A manufacturing company wants to analyze the production output of a</t>
  </si>
  <si>
    <t>specific machine to understand the variability or spread in its performance.</t>
  </si>
  <si>
    <t>Days</t>
  </si>
  <si>
    <t>Range</t>
  </si>
  <si>
    <t>Variance</t>
  </si>
  <si>
    <t>Standard Deviation</t>
  </si>
  <si>
    <t>Problem: A retail store wants to analyze the sales of a specific product to</t>
  </si>
  <si>
    <t>understand the variability in daily sales and assess its inventory management. For 30 days data.</t>
  </si>
  <si>
    <t>Standard deviation</t>
  </si>
  <si>
    <t>shipments to understand the variability in order fulfillment and optimize its</t>
  </si>
  <si>
    <t>Problem: An e-commerce platform wants to analyze the delivery times of its</t>
  </si>
  <si>
    <t>logistics operations. For 50 records.</t>
  </si>
  <si>
    <t>Problem : A company wants to analyze the monthly revenue generated by one of</t>
  </si>
  <si>
    <t>its products to understand its performance and variability.</t>
  </si>
  <si>
    <t>Month</t>
  </si>
  <si>
    <t>revenue($)</t>
  </si>
  <si>
    <t>Measure of Dispersion</t>
  </si>
  <si>
    <t>Measure of Central tendency</t>
  </si>
  <si>
    <t xml:space="preserve">5) </t>
  </si>
  <si>
    <t>Problem : A survey was conducted to gather feedback from customers regarding</t>
  </si>
  <si>
    <t>their satisfaction with a particular service on a scale of 1 to 10. for 50 customers.</t>
  </si>
  <si>
    <t>Measure of central tendency</t>
  </si>
  <si>
    <t>6)</t>
  </si>
  <si>
    <t>Problem :A company wants to analyze the customer wait times at its call center to</t>
  </si>
  <si>
    <t>assess the efficiency of its customer service operations. For 100 customers.</t>
  </si>
  <si>
    <t>Measure of dispersion</t>
  </si>
  <si>
    <t>7)</t>
  </si>
  <si>
    <t>Problem : A transportation company wants to analyze the fuel efficiency of its</t>
  </si>
  <si>
    <t>vehicle fleet to identify any variations across different vehicle models.</t>
  </si>
  <si>
    <t>Model A</t>
  </si>
  <si>
    <t>Model B</t>
  </si>
  <si>
    <t>Model C</t>
  </si>
  <si>
    <t>Model D</t>
  </si>
  <si>
    <t>Model E</t>
  </si>
  <si>
    <t>Measure of dispersion Model A</t>
  </si>
  <si>
    <t>model C</t>
  </si>
  <si>
    <t>Measure of dispersion Var Model A</t>
  </si>
  <si>
    <t xml:space="preserve">Model E </t>
  </si>
  <si>
    <t>8)</t>
  </si>
  <si>
    <t xml:space="preserve"> A company wants to analyze the ages of its employees to understand</t>
  </si>
  <si>
    <t>the age distribution and demographics within the organization.</t>
  </si>
  <si>
    <t>Frequency</t>
  </si>
  <si>
    <t>Frequency distribution</t>
  </si>
  <si>
    <t>Bin</t>
  </si>
  <si>
    <t>More</t>
  </si>
  <si>
    <t>9)</t>
  </si>
  <si>
    <t>A retail store wants to analyze the purchase amounts made by</t>
  </si>
  <si>
    <t>customers to understand their spending habits. For 50 customers.</t>
  </si>
  <si>
    <t>q1</t>
  </si>
  <si>
    <t>q3</t>
  </si>
  <si>
    <t>q3-q1</t>
  </si>
  <si>
    <t>interquartile range</t>
  </si>
  <si>
    <t>10)</t>
  </si>
  <si>
    <t xml:space="preserve"> A manufacturing company wants to analyze the defect rates of its</t>
  </si>
  <si>
    <t>production line to identify the frequency of different types of defects.</t>
  </si>
  <si>
    <t>Defect Type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</si>
  <si>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</si>
  <si>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</si>
  <si>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</si>
  <si>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</si>
  <si>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</si>
  <si>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</si>
  <si>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</si>
  <si>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>Bar chart</t>
  </si>
  <si>
    <t>Most common defect</t>
  </si>
  <si>
    <t>Defect E</t>
  </si>
  <si>
    <t>Histogram</t>
  </si>
  <si>
    <t>bins</t>
  </si>
  <si>
    <t>11)</t>
  </si>
  <si>
    <t>satisfaction levels with a specific service on a scale of 1 to 5.</t>
  </si>
  <si>
    <t>A survey was conducted to gather feedback from customers about their</t>
  </si>
  <si>
    <t xml:space="preserve">Bins </t>
  </si>
  <si>
    <t>Histogram:</t>
  </si>
  <si>
    <t>Reading for 50 customers</t>
  </si>
  <si>
    <t>Bar chart:</t>
  </si>
  <si>
    <t>Mode:</t>
  </si>
  <si>
    <t>12)</t>
  </si>
  <si>
    <t>A company wants to analyze the monthly sales figures of its products to</t>
  </si>
  <si>
    <t>understand the sales distribution across different price ranges.</t>
  </si>
  <si>
    <t>Bins</t>
  </si>
  <si>
    <t>13)</t>
  </si>
  <si>
    <t>A study was conducted to analyze the response times of a website for</t>
  </si>
  <si>
    <t>different user locations.</t>
  </si>
  <si>
    <t>Measure of Central tendency :</t>
  </si>
  <si>
    <t>Bar graph:</t>
  </si>
  <si>
    <t>14)</t>
  </si>
  <si>
    <t>A company wants to analyze the sales performance of its products</t>
  </si>
  <si>
    <t>across different regions.</t>
  </si>
  <si>
    <t>Region 1</t>
  </si>
  <si>
    <t>Region 2</t>
  </si>
  <si>
    <t>Region 3</t>
  </si>
  <si>
    <t xml:space="preserve">Bar chart: </t>
  </si>
  <si>
    <t>Measure of Central Tendency:</t>
  </si>
  <si>
    <t>Questions on Measure of Skewness and Kurtosis</t>
  </si>
  <si>
    <t xml:space="preserve"> A company wants to analyze the monthly returns of its investment</t>
  </si>
  <si>
    <t>portfolio to understand the distribution and risk associated with the returns.</t>
  </si>
  <si>
    <t>Monthly returns over a period of 1 year</t>
  </si>
  <si>
    <t>Skewness:</t>
  </si>
  <si>
    <t>Kurtosis:</t>
  </si>
  <si>
    <t>Interpretation:</t>
  </si>
  <si>
    <t>Almost perfect distribution, distribution is flatter than normal.</t>
  </si>
  <si>
    <t>A research study wants to analyze the income distribution of a</t>
  </si>
  <si>
    <t>population to understand the level of income inequality.</t>
  </si>
  <si>
    <t>monthly incomes (in thousands of dollars) of a sample of 100</t>
  </si>
  <si>
    <t>individuals:</t>
  </si>
  <si>
    <t>Almost symmetrical distribution, Distribution is little flatter</t>
  </si>
  <si>
    <t>A survey was conducted to analyze the satisfaction ratings of</t>
  </si>
  <si>
    <t>customers on a scale of 1 to 5 for a specific product.</t>
  </si>
  <si>
    <t>Let's consider the satisfaction ratings from 200 customers:</t>
  </si>
  <si>
    <t>larger values, distribution little flatter than normal</t>
  </si>
  <si>
    <t>A study wants to analyze the distribution of house prices in a specific</t>
  </si>
  <si>
    <t>city to understand the market trends.</t>
  </si>
  <si>
    <t>Let's consider the house prices (in thousands of dollars) for</t>
  </si>
  <si>
    <t>a sample of 150 houses</t>
  </si>
  <si>
    <t>Skewness</t>
  </si>
  <si>
    <t>kurtosis</t>
  </si>
  <si>
    <t>Interpretation</t>
  </si>
  <si>
    <t>Almost perfect symmetry with smaller values, distribution is flatter than normal</t>
  </si>
  <si>
    <t>A company wants to analyze the waiting times of customers at a</t>
  </si>
  <si>
    <t>service center to improve operational efficiency.</t>
  </si>
  <si>
    <t>Let's consider the waiting times (in minutes) for a sample of 100 customers:</t>
  </si>
  <si>
    <t>Almost perfect symmetry but taking larger values, distribution is little flatter than normal</t>
  </si>
  <si>
    <t>Questions on Percentile and Quartiles</t>
  </si>
  <si>
    <t>A company wants to analyze the salary distribution of its employees to</t>
  </si>
  <si>
    <t>determine the income levels at different percentiles.</t>
  </si>
  <si>
    <t>Let's consider the monthly salaries (in thousands of dollars) of a sample of 200</t>
  </si>
  <si>
    <t>employees</t>
  </si>
  <si>
    <t>Quartiles:</t>
  </si>
  <si>
    <t>q2</t>
  </si>
  <si>
    <t>Percentile</t>
  </si>
  <si>
    <t>10th</t>
  </si>
  <si>
    <t>25th</t>
  </si>
  <si>
    <t>75th</t>
  </si>
  <si>
    <t>90th</t>
  </si>
  <si>
    <t>Max data lies in 75th percentile of the sampled data.</t>
  </si>
  <si>
    <t>A research study wants to analyze the weight distribution of a sample</t>
  </si>
  <si>
    <t>of individuals to assess their health and body composition.</t>
  </si>
  <si>
    <t>Let's consider the weights (in kilograms) of a sample of 100 individuals:</t>
  </si>
  <si>
    <t>Percentiles:</t>
  </si>
  <si>
    <t>15th Percentile</t>
  </si>
  <si>
    <t>50th Percentile</t>
  </si>
  <si>
    <t>85th Percentile</t>
  </si>
  <si>
    <t>Max data lies in 85th percentile of the sampled data and Least data lies in 15th percentile of the sampled data.</t>
  </si>
  <si>
    <t>A retail store wants to analyze the distribution of customer purchase</t>
  </si>
  <si>
    <t>amounts to identify their spending patterns.</t>
  </si>
  <si>
    <t>Let's consider the purchase amounts (in dollars) of a sample of 150 customers</t>
  </si>
  <si>
    <t>Quartiles</t>
  </si>
  <si>
    <t>20th</t>
  </si>
  <si>
    <t>40th</t>
  </si>
  <si>
    <t>80th</t>
  </si>
  <si>
    <t>Max purchase amount lies in 80th percentile and least lies in 20th percentile</t>
  </si>
  <si>
    <t>A study wants to analyze the distribution of commute times of</t>
  </si>
  <si>
    <t>employees to determine the average time spent traveling to work.</t>
  </si>
  <si>
    <t>Let's consider the commute times (in minutes) of a sample of 250 employees</t>
  </si>
  <si>
    <t>quartiles</t>
  </si>
  <si>
    <t>percentile</t>
  </si>
  <si>
    <t xml:space="preserve">30th </t>
  </si>
  <si>
    <t>50th</t>
  </si>
  <si>
    <t>70th</t>
  </si>
  <si>
    <t>Most data lies in the 75th percentile of the sampled data of 250 employees.</t>
  </si>
  <si>
    <t>and least lies in 25th percentile.</t>
  </si>
  <si>
    <t>5)</t>
  </si>
  <si>
    <t>A manufacturing company wants to analyze the defect rates in its</t>
  </si>
  <si>
    <t>production process to evaluate product quality.</t>
  </si>
  <si>
    <t>Let's consider the defect rates (in percentage) for a sample of 300 products</t>
  </si>
  <si>
    <t>Values same as quartiles as it resembles same parts</t>
  </si>
  <si>
    <t>Max defect rate lie in 75th percentile and min lie in 25th percentile.</t>
  </si>
  <si>
    <t>Questions on Correlation and Covariance</t>
  </si>
  <si>
    <t>A marketing department wants to understand the relationship between</t>
  </si>
  <si>
    <t>advertising expenditure and sales revenue to assess the effectiveness of their</t>
  </si>
  <si>
    <t>advertising campaigns.</t>
  </si>
  <si>
    <t>Let's consider the monthly advertising expenditure (in thousands of dollars) and</t>
  </si>
  <si>
    <t>corresponding sales revenue (in thousands of dollars) for a sample of 12 months</t>
  </si>
  <si>
    <t xml:space="preserve">Advertising Expenditure: </t>
  </si>
  <si>
    <t xml:space="preserve">Sales Revenue: </t>
  </si>
  <si>
    <t>Covariance</t>
  </si>
  <si>
    <t>Correlation</t>
  </si>
  <si>
    <t>An investment analyst wants to assess the relationship between the</t>
  </si>
  <si>
    <t>stock prices of two companies to identify potential investment opportunities.</t>
  </si>
  <si>
    <t>Let's consider the daily closing prices (in dollars) of Company A and Company B for a</t>
  </si>
  <si>
    <t>sample of 20 trading days:</t>
  </si>
  <si>
    <t>Company A:</t>
  </si>
  <si>
    <t xml:space="preserve">Company B: </t>
  </si>
  <si>
    <t>A researcher wants to examine the relationship between the hours</t>
  </si>
  <si>
    <t>spent studying and the exam scores of a group of students</t>
  </si>
  <si>
    <t>Let's consider the number of hours spent studying and the corresponding exam scores</t>
  </si>
  <si>
    <t>for a sample of 30 students:</t>
  </si>
  <si>
    <t>Hours Spent Studying:</t>
  </si>
  <si>
    <t>Exam Scores: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</si>
</sst>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Sheet1!$F$154</c:f>
              <c:strCache>
                <c:ptCount val="1"/>
                <c:pt idx="0">
                  <c:v>Bin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Sheet1!$F$155:$F$158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3-4A2F-B40A-3CADF5979D70}"/>
            </c:ext>
          </c:extLst>
        </c:ser>
        <c:ser>
          <c:idx val="1"/>
          <c:order val="1"/>
          <c:tx>
            <c:strRef>
              <c:f>Sheet1!$G$154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Sheet1!$G$155:$G$158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93-4A2F-B40A-3CADF5979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29519"/>
        <c:axId val="125230351"/>
      </c:barChart>
      <c:catAx>
        <c:axId val="12522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30351"/>
        <c:crosses val="autoZero"/>
        <c:auto val="1"/>
        <c:lblAlgn val="ctr"/>
        <c:lblOffset val="100"/>
        <c:noMultiLvlLbl val="0"/>
      </c:catAx>
      <c:valAx>
        <c:axId val="12523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2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Sheet1!$F$167:$F$171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More</c:v>
                </c:pt>
              </c:strCache>
            </c:strRef>
          </c:cat>
          <c:val>
            <c:numRef>
              <c:f>Sheet1!$G$167:$G$171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A1-4291-818F-5B2222AA4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094735"/>
        <c:axId val="183092239"/>
      </c:barChart>
      <c:catAx>
        <c:axId val="183094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092239"/>
        <c:crosses val="autoZero"/>
        <c:auto val="1"/>
        <c:lblAlgn val="ctr"/>
        <c:lblOffset val="100"/>
        <c:noMultiLvlLbl val="0"/>
      </c:catAx>
      <c:valAx>
        <c:axId val="1830922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0947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Sheet1!$D$198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Sheet1!$C$199:$C$204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More</c:v>
                </c:pt>
              </c:strCache>
            </c:strRef>
          </c:cat>
          <c:val>
            <c:numRef>
              <c:f>Sheet1!$D$199:$D$204</c:f>
              <c:numCache>
                <c:formatCode>General</c:formatCode>
                <c:ptCount val="6"/>
                <c:pt idx="0">
                  <c:v>0</c:v>
                </c:pt>
                <c:pt idx="1">
                  <c:v>8</c:v>
                </c:pt>
                <c:pt idx="2">
                  <c:v>30</c:v>
                </c:pt>
                <c:pt idx="3">
                  <c:v>39</c:v>
                </c:pt>
                <c:pt idx="4">
                  <c:v>23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3-4898-925C-8E33D0D03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3198495"/>
        <c:axId val="973196415"/>
      </c:barChart>
      <c:catAx>
        <c:axId val="973198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96415"/>
        <c:crosses val="autoZero"/>
        <c:auto val="1"/>
        <c:lblAlgn val="ctr"/>
        <c:lblOffset val="100"/>
        <c:noMultiLvlLbl val="0"/>
      </c:catAx>
      <c:valAx>
        <c:axId val="97319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9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Sheet1!$F$239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Sheet1!$E$240:$E$244</c:f>
              <c:strCache>
                <c:ptCount val="5"/>
                <c:pt idx="0">
                  <c:v>30</c:v>
                </c:pt>
                <c:pt idx="1">
                  <c:v>37</c:v>
                </c:pt>
                <c:pt idx="2">
                  <c:v>44</c:v>
                </c:pt>
                <c:pt idx="3">
                  <c:v>51</c:v>
                </c:pt>
                <c:pt idx="4">
                  <c:v>More</c:v>
                </c:pt>
              </c:strCache>
            </c:strRef>
          </c:cat>
          <c:val>
            <c:numRef>
              <c:f>Sheet1!$F$240:$F$244</c:f>
              <c:numCache>
                <c:formatCode>General</c:formatCode>
                <c:ptCount val="5"/>
                <c:pt idx="0">
                  <c:v>10</c:v>
                </c:pt>
                <c:pt idx="1">
                  <c:v>19</c:v>
                </c:pt>
                <c:pt idx="2">
                  <c:v>17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E-4CAF-99CB-509E651BE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1347871"/>
        <c:axId val="891292655"/>
      </c:barChart>
      <c:catAx>
        <c:axId val="811347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292655"/>
        <c:crosses val="autoZero"/>
        <c:auto val="1"/>
        <c:lblAlgn val="ctr"/>
        <c:lblOffset val="100"/>
        <c:noMultiLvlLbl val="0"/>
      </c:catAx>
      <c:valAx>
        <c:axId val="89129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34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Sheet1!$D$286:$D$289</c:f>
              <c:strCache>
                <c:ptCount val="4"/>
                <c:pt idx="0">
                  <c:v>118</c:v>
                </c:pt>
                <c:pt idx="1">
                  <c:v>128</c:v>
                </c:pt>
                <c:pt idx="2">
                  <c:v>138</c:v>
                </c:pt>
                <c:pt idx="3">
                  <c:v>More</c:v>
                </c:pt>
              </c:strCache>
            </c:strRef>
          </c:cat>
          <c:val>
            <c:numRef>
              <c:f>Sheet1!$E$286:$E$289</c:f>
              <c:numCache>
                <c:formatCode>General</c:formatCode>
                <c:ptCount val="4"/>
                <c:pt idx="0">
                  <c:v>1</c:v>
                </c:pt>
                <c:pt idx="1">
                  <c:v>39</c:v>
                </c:pt>
                <c:pt idx="2">
                  <c:v>49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EE-4717-910D-A0BD105A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6324047"/>
        <c:axId val="1006313647"/>
      </c:barChart>
      <c:catAx>
        <c:axId val="1006324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6313647"/>
        <c:crosses val="autoZero"/>
        <c:auto val="1"/>
        <c:lblAlgn val="ctr"/>
        <c:lblOffset val="100"/>
        <c:noMultiLvlLbl val="0"/>
      </c:catAx>
      <c:valAx>
        <c:axId val="10063136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632404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</a:t>
            </a:r>
            <a:r>
              <a:rPr lang="en-IN" baseline="0"/>
              <a:t> Graph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Sheet1!$D$285</c:f>
              <c:strCache>
                <c:ptCount val="1"/>
                <c:pt idx="0">
                  <c:v>Bin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Sheet1!$D$286:$D$289</c:f>
              <c:numCache>
                <c:formatCode>General</c:formatCode>
                <c:ptCount val="4"/>
                <c:pt idx="0">
                  <c:v>118</c:v>
                </c:pt>
                <c:pt idx="1">
                  <c:v>128</c:v>
                </c:pt>
                <c:pt idx="2">
                  <c:v>138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F-4ED3-8931-CD001306F580}"/>
            </c:ext>
          </c:extLst>
        </c:ser>
        <c:ser>
          <c:idx val="1"/>
          <c:order val="1"/>
          <c:tx>
            <c:strRef>
              <c:f>Sheet1!$E$285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Sheet1!$E$286:$E$289</c:f>
              <c:numCache>
                <c:formatCode>General</c:formatCode>
                <c:ptCount val="4"/>
                <c:pt idx="0">
                  <c:v>1</c:v>
                </c:pt>
                <c:pt idx="1">
                  <c:v>39</c:v>
                </c:pt>
                <c:pt idx="2">
                  <c:v>49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7F-4ED3-8931-CD001306F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7275199"/>
        <c:axId val="677276447"/>
      </c:barChart>
      <c:catAx>
        <c:axId val="677275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276447"/>
        <c:crosses val="autoZero"/>
        <c:auto val="1"/>
        <c:lblAlgn val="ctr"/>
        <c:lblOffset val="100"/>
        <c:noMultiLvlLbl val="0"/>
      </c:catAx>
      <c:valAx>
        <c:axId val="67727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2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Sheet1!$B$314</c:f>
              <c:strCache>
                <c:ptCount val="1"/>
                <c:pt idx="0">
                  <c:v>Region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Sheet1!$C$314:$L$314</c:f>
              <c:numCache>
                <c:formatCode>General</c:formatCode>
                <c:ptCount val="10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38</c:v>
                </c:pt>
                <c:pt idx="4">
                  <c:v>42</c:v>
                </c:pt>
                <c:pt idx="5">
                  <c:v>37</c:v>
                </c:pt>
                <c:pt idx="6">
                  <c:v>39</c:v>
                </c:pt>
                <c:pt idx="7">
                  <c:v>43</c:v>
                </c:pt>
                <c:pt idx="8">
                  <c:v>44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B-4DF1-8AA8-0ABB4ED8F3B9}"/>
            </c:ext>
          </c:extLst>
        </c:ser>
        <c:ser>
          <c:idx val="1"/>
          <c:order val="1"/>
          <c:tx>
            <c:strRef>
              <c:f>Sheet1!$B$315</c:f>
              <c:strCache>
                <c:ptCount val="1"/>
                <c:pt idx="0">
                  <c:v>Region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Sheet1!$C$315:$L$315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30</c:v>
                </c:pt>
                <c:pt idx="3">
                  <c:v>34</c:v>
                </c:pt>
                <c:pt idx="4">
                  <c:v>33</c:v>
                </c:pt>
                <c:pt idx="5">
                  <c:v>35</c:v>
                </c:pt>
                <c:pt idx="6">
                  <c:v>31</c:v>
                </c:pt>
                <c:pt idx="7">
                  <c:v>29</c:v>
                </c:pt>
                <c:pt idx="8">
                  <c:v>36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0B-4DF1-8AA8-0ABB4ED8F3B9}"/>
            </c:ext>
          </c:extLst>
        </c:ser>
        <c:ser>
          <c:idx val="2"/>
          <c:order val="2"/>
          <c:tx>
            <c:strRef>
              <c:f>Sheet1!$B$316</c:f>
              <c:strCache>
                <c:ptCount val="1"/>
                <c:pt idx="0">
                  <c:v>Region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Sheet1!$C$316:$L$316</c:f>
              <c:numCache>
                <c:formatCode>General</c:formatCode>
                <c:ptCount val="10"/>
                <c:pt idx="0">
                  <c:v>40</c:v>
                </c:pt>
                <c:pt idx="1">
                  <c:v>39</c:v>
                </c:pt>
                <c:pt idx="2">
                  <c:v>42</c:v>
                </c:pt>
                <c:pt idx="3">
                  <c:v>41</c:v>
                </c:pt>
                <c:pt idx="4">
                  <c:v>38</c:v>
                </c:pt>
                <c:pt idx="5">
                  <c:v>43</c:v>
                </c:pt>
                <c:pt idx="6">
                  <c:v>45</c:v>
                </c:pt>
                <c:pt idx="7">
                  <c:v>44</c:v>
                </c:pt>
                <c:pt idx="8">
                  <c:v>41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0B-4DF1-8AA8-0ABB4ED8F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09280895"/>
        <c:axId val="2009273823"/>
        <c:axId val="0"/>
      </c:bar3DChart>
      <c:catAx>
        <c:axId val="2009280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273823"/>
        <c:crosses val="autoZero"/>
        <c:auto val="1"/>
        <c:lblAlgn val="ctr"/>
        <c:lblOffset val="100"/>
        <c:noMultiLvlLbl val="0"/>
      </c:catAx>
      <c:valAx>
        <c:axId val="200927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28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D5CD96D6-DC58-445A-A0E7-EF43BEEC5BB8}" formatIdx="0">
          <cx:tx>
            <cx:txData>
              <cx:f>_xlchart.v1.4</cx:f>
              <cx:v>Frequency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F22184A6-4786-4F4F-A019-D4EDC1781B41}" formatIdx="0">
          <cx:tx>
            <cx:txData>
              <cx:f>_xlchart.v1.1</cx:f>
              <cx:v>Frequency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microsoft.com/office/2014/relationships/chartEx" Target="../charts/chartEx2.xml"/><Relationship Id="rId4" Type="http://schemas.microsoft.com/office/2014/relationships/chartEx" Target="../charts/chartEx1.xml"/><Relationship Id="rId9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148</xdr:row>
      <xdr:rowOff>61912</xdr:rowOff>
    </xdr:from>
    <xdr:to>
      <xdr:col>13</xdr:col>
      <xdr:colOff>333375</xdr:colOff>
      <xdr:row>160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104F4DD-A3B9-4717-8484-E1A9205C4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549851</xdr:colOff>
      <xdr:row>164</xdr:row>
      <xdr:rowOff>78796</xdr:rowOff>
    </xdr:from>
    <xdr:to>
      <xdr:col>13</xdr:col>
      <xdr:colOff>549850</xdr:colOff>
      <xdr:row>174</xdr:row>
      <xdr:rowOff>61478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3CDDA61-B3B0-403E-A62A-78B28B18E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647700</xdr:colOff>
      <xdr:row>196</xdr:row>
      <xdr:rowOff>14287</xdr:rowOff>
    </xdr:from>
    <xdr:to>
      <xdr:col>10</xdr:col>
      <xdr:colOff>495300</xdr:colOff>
      <xdr:row>208</xdr:row>
      <xdr:rowOff>47625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1768D61-B72A-45E6-B6A0-AC8C96622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609600</xdr:colOff>
      <xdr:row>212</xdr:row>
      <xdr:rowOff>4762</xdr:rowOff>
    </xdr:from>
    <xdr:to>
      <xdr:col>11</xdr:col>
      <xdr:colOff>476250</xdr:colOff>
      <xdr:row>226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406C39AD-28EA-42DF-830F-A1928F98FB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43425" y="40486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523875</xdr:colOff>
      <xdr:row>237</xdr:row>
      <xdr:rowOff>14287</xdr:rowOff>
    </xdr:from>
    <xdr:to>
      <xdr:col>13</xdr:col>
      <xdr:colOff>323850</xdr:colOff>
      <xdr:row>249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F41C2DD7-1760-4FAC-99D7-4B6C756803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5050" y="45258037"/>
              <a:ext cx="4067175" cy="2433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38100</xdr:colOff>
      <xdr:row>251</xdr:row>
      <xdr:rowOff>128587</xdr:rowOff>
    </xdr:from>
    <xdr:to>
      <xdr:col>13</xdr:col>
      <xdr:colOff>190500</xdr:colOff>
      <xdr:row>263</xdr:row>
      <xdr:rowOff>66675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54FB014-610D-48BA-B81F-3DF8AEFE9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515216</xdr:colOff>
      <xdr:row>298</xdr:row>
      <xdr:rowOff>77932</xdr:rowOff>
    </xdr:from>
    <xdr:to>
      <xdr:col>11</xdr:col>
      <xdr:colOff>515216</xdr:colOff>
      <xdr:row>308</xdr:row>
      <xdr:rowOff>60614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FCB8885-A2FD-4443-B1B9-7F8A1E391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276225</xdr:colOff>
      <xdr:row>282</xdr:row>
      <xdr:rowOff>185737</xdr:rowOff>
    </xdr:from>
    <xdr:to>
      <xdr:col>12</xdr:col>
      <xdr:colOff>581025</xdr:colOff>
      <xdr:row>297</xdr:row>
      <xdr:rowOff>52387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6782AF04-5AED-4C41-A14A-70A9F0FFC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1995920</xdr:colOff>
      <xdr:row>316</xdr:row>
      <xdr:rowOff>169717</xdr:rowOff>
    </xdr:from>
    <xdr:to>
      <xdr:col>9</xdr:col>
      <xdr:colOff>242455</xdr:colOff>
      <xdr:row>329</xdr:row>
      <xdr:rowOff>181840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68B141F3-3988-463D-95FB-F496AF049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1D1AA4-643B-4B92-98FD-18A3509C7EB9}" name="Table2" displayName="Table2" ref="B184:B189" totalsRowShown="0" headerRowDxfId="2" dataDxfId="1">
  <autoFilter ref="B184:B189" xr:uid="{DE1D1AA4-643B-4B92-98FD-18A3509C7EB9}"/>
  <tableColumns count="1">
    <tableColumn id="1" xr3:uid="{00E361CB-889B-4F54-A732-C368500BF80A}" name="Bins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B546-0632-4756-924B-1BF268B0D092}">
  <dimension ref="A1:AF614"/>
  <sheetViews>
    <sheetView tabSelected="1" topLeftCell="A600" zoomScale="110" zoomScaleNormal="110" workbookViewId="0">
      <selection activeCell="E604" sqref="E604"/>
    </sheetView>
  </sheetViews>
  <sheetFormatPr defaultRowHeight="15" x14ac:dyDescent="0.25"/>
  <cols>
    <col min="1" max="1" width="6.42578125" customWidth="1"/>
    <col min="2" max="2" width="23.5703125" customWidth="1"/>
    <col min="3" max="3" width="13.42578125" customWidth="1"/>
    <col min="4" max="4" width="15.5703125" customWidth="1"/>
    <col min="5" max="5" width="15.7109375" customWidth="1"/>
  </cols>
  <sheetData>
    <row r="1" spans="1:22" x14ac:dyDescent="0.25">
      <c r="A1" s="1" t="s">
        <v>0</v>
      </c>
      <c r="B1" t="s">
        <v>1</v>
      </c>
    </row>
    <row r="2" spans="1:22" x14ac:dyDescent="0.25">
      <c r="B2" t="s">
        <v>2</v>
      </c>
    </row>
    <row r="3" spans="1:22" x14ac:dyDescent="0.25">
      <c r="B3" t="s">
        <v>3</v>
      </c>
    </row>
    <row r="5" spans="1:22" x14ac:dyDescent="0.25">
      <c r="A5" t="s">
        <v>4</v>
      </c>
      <c r="B5" s="2" t="s">
        <v>5</v>
      </c>
      <c r="C5" s="2" t="s">
        <v>6</v>
      </c>
      <c r="E5" s="3" t="s">
        <v>7</v>
      </c>
      <c r="F5">
        <f>AVERAGE(C6:C9)</f>
        <v>58.75</v>
      </c>
    </row>
    <row r="6" spans="1:22" x14ac:dyDescent="0.25">
      <c r="B6" s="2">
        <v>1</v>
      </c>
      <c r="C6" s="2">
        <v>50</v>
      </c>
      <c r="E6" t="s">
        <v>8</v>
      </c>
      <c r="F6">
        <f>MEDIAN(C6:C9)</f>
        <v>57.5</v>
      </c>
    </row>
    <row r="7" spans="1:22" x14ac:dyDescent="0.25">
      <c r="B7" s="2">
        <v>2</v>
      </c>
      <c r="C7" s="2">
        <v>60</v>
      </c>
      <c r="E7" t="s">
        <v>9</v>
      </c>
      <c r="F7" s="2" t="s">
        <v>10</v>
      </c>
    </row>
    <row r="8" spans="1:22" x14ac:dyDescent="0.25">
      <c r="B8" s="2">
        <v>3</v>
      </c>
      <c r="C8" s="2">
        <v>55</v>
      </c>
    </row>
    <row r="9" spans="1:22" x14ac:dyDescent="0.25">
      <c r="B9" s="2">
        <v>4</v>
      </c>
      <c r="C9" s="2">
        <v>70</v>
      </c>
    </row>
    <row r="12" spans="1:22" x14ac:dyDescent="0.25">
      <c r="A12" t="s">
        <v>11</v>
      </c>
      <c r="B12" t="s">
        <v>12</v>
      </c>
    </row>
    <row r="13" spans="1:22" x14ac:dyDescent="0.25">
      <c r="B13" t="s">
        <v>13</v>
      </c>
    </row>
    <row r="14" spans="1:22" x14ac:dyDescent="0.25">
      <c r="B14" t="s">
        <v>21</v>
      </c>
    </row>
    <row r="16" spans="1:22" x14ac:dyDescent="0.25">
      <c r="A16" t="s">
        <v>4</v>
      </c>
      <c r="B16" t="s">
        <v>14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f>SUM(L16+1)</f>
        <v>11</v>
      </c>
      <c r="N16">
        <f t="shared" ref="N16:V16" si="0">SUM(M16+1)</f>
        <v>12</v>
      </c>
      <c r="O16">
        <f t="shared" si="0"/>
        <v>13</v>
      </c>
      <c r="P16">
        <f t="shared" si="0"/>
        <v>14</v>
      </c>
      <c r="Q16">
        <f t="shared" si="0"/>
        <v>15</v>
      </c>
      <c r="R16">
        <f t="shared" si="0"/>
        <v>16</v>
      </c>
      <c r="S16">
        <f t="shared" si="0"/>
        <v>17</v>
      </c>
      <c r="T16">
        <f t="shared" si="0"/>
        <v>18</v>
      </c>
      <c r="U16">
        <f t="shared" si="0"/>
        <v>19</v>
      </c>
      <c r="V16">
        <f t="shared" si="0"/>
        <v>20</v>
      </c>
    </row>
    <row r="17" spans="1:22" x14ac:dyDescent="0.25">
      <c r="B17" t="s">
        <v>15</v>
      </c>
      <c r="C17">
        <v>15</v>
      </c>
      <c r="D17">
        <v>10</v>
      </c>
      <c r="E17">
        <v>20</v>
      </c>
      <c r="F17">
        <v>25</v>
      </c>
      <c r="G17">
        <v>15</v>
      </c>
      <c r="H17">
        <v>10</v>
      </c>
      <c r="I17">
        <v>30</v>
      </c>
      <c r="J17">
        <v>20</v>
      </c>
      <c r="K17">
        <v>15</v>
      </c>
      <c r="L17">
        <v>10</v>
      </c>
      <c r="M17">
        <v>10</v>
      </c>
      <c r="N17">
        <v>25</v>
      </c>
      <c r="O17">
        <v>15</v>
      </c>
      <c r="P17">
        <v>20</v>
      </c>
      <c r="Q17">
        <v>20</v>
      </c>
      <c r="R17">
        <v>15</v>
      </c>
      <c r="S17">
        <v>10</v>
      </c>
      <c r="T17">
        <v>10</v>
      </c>
      <c r="U17">
        <v>20</v>
      </c>
      <c r="V17">
        <v>25</v>
      </c>
    </row>
    <row r="19" spans="1:22" x14ac:dyDescent="0.25">
      <c r="C19" t="s">
        <v>7</v>
      </c>
      <c r="D19">
        <f>AVERAGE(C17:V17)</f>
        <v>17</v>
      </c>
    </row>
    <row r="20" spans="1:22" x14ac:dyDescent="0.25">
      <c r="C20" t="s">
        <v>8</v>
      </c>
      <c r="D20">
        <f>MEDIAN(C17:V17)</f>
        <v>15</v>
      </c>
    </row>
    <row r="21" spans="1:22" x14ac:dyDescent="0.25">
      <c r="C21" t="s">
        <v>9</v>
      </c>
      <c r="D21">
        <f>MODE(C17:V17)</f>
        <v>10</v>
      </c>
    </row>
    <row r="23" spans="1:22" x14ac:dyDescent="0.25">
      <c r="A23" t="s">
        <v>16</v>
      </c>
      <c r="B23" t="s">
        <v>17</v>
      </c>
    </row>
    <row r="24" spans="1:22" x14ac:dyDescent="0.25">
      <c r="B24" t="s">
        <v>18</v>
      </c>
    </row>
    <row r="25" spans="1:22" x14ac:dyDescent="0.25">
      <c r="B25" t="s">
        <v>20</v>
      </c>
    </row>
    <row r="27" spans="1:22" x14ac:dyDescent="0.25">
      <c r="A27" t="s">
        <v>4</v>
      </c>
      <c r="B27" t="s">
        <v>7</v>
      </c>
      <c r="C27">
        <f>AVERAGE(3, 2, 5, 4, 7, 2, 3, 3, 1, 6,
4, 2, 3, 5, 2, 4, 2, 1, 3, 5,
6, 3, 2, 1, 4, 2, 4, 5, 3, 2,
7, 2, 3, 4, 5, 1, 6, 2, 4, 3,
5, 3, 2, 4, 2, 6, 3, 2, 4, 5)</f>
        <v>3.44</v>
      </c>
    </row>
    <row r="28" spans="1:22" x14ac:dyDescent="0.25">
      <c r="B28" t="s">
        <v>8</v>
      </c>
      <c r="C28">
        <f>MEDIAN(3, 2, 5, 4, 7, 2, 3, 3, 1, 6,
4, 2, 3, 5, 2, 4, 2, 1, 3, 5,
6, 3, 2, 1, 4, 2, 4, 5, 3, 2,
7, 2, 3, 4, 5, 1, 6, 2, 4, 3,
5, 3, 2, 4, 2, 6, 3, 2, 4, 5)</f>
        <v>3</v>
      </c>
    </row>
    <row r="29" spans="1:22" x14ac:dyDescent="0.25">
      <c r="B29" t="s">
        <v>9</v>
      </c>
      <c r="C29">
        <f>MODE(3, 2, 5, 4, 7, 2, 3, 3, 1, 6,
4, 2, 3, 5, 2, 4, 2, 1, 3, 5,
6, 3, 2, 1, 4, 2, 4, 5, 3, 2,
7, 2, 3, 4, 5, 1, 6, 2, 4, 3,
5, 3, 2, 4, 2, 6, 3, 2, 4, 5)</f>
        <v>2</v>
      </c>
    </row>
    <row r="31" spans="1:22" x14ac:dyDescent="0.25">
      <c r="A31" t="s">
        <v>22</v>
      </c>
    </row>
    <row r="32" spans="1:22" x14ac:dyDescent="0.25">
      <c r="A32" t="s">
        <v>23</v>
      </c>
      <c r="B32" t="s">
        <v>24</v>
      </c>
    </row>
    <row r="33" spans="1:6" x14ac:dyDescent="0.25">
      <c r="B33" t="s">
        <v>25</v>
      </c>
    </row>
    <row r="34" spans="1:6" x14ac:dyDescent="0.25">
      <c r="B34" s="2" t="s">
        <v>26</v>
      </c>
      <c r="C34" s="2" t="s">
        <v>6</v>
      </c>
    </row>
    <row r="35" spans="1:6" x14ac:dyDescent="0.25">
      <c r="B35" s="2">
        <v>1</v>
      </c>
      <c r="C35" s="2">
        <v>120</v>
      </c>
    </row>
    <row r="36" spans="1:6" x14ac:dyDescent="0.25">
      <c r="B36" s="2">
        <v>2</v>
      </c>
      <c r="C36" s="2">
        <v>110</v>
      </c>
      <c r="E36" t="s">
        <v>27</v>
      </c>
      <c r="F36">
        <f>MAX(C35:C44)-MIN(C35:C44)</f>
        <v>35</v>
      </c>
    </row>
    <row r="37" spans="1:6" x14ac:dyDescent="0.25">
      <c r="B37" s="2">
        <v>3</v>
      </c>
      <c r="C37" s="2">
        <v>130</v>
      </c>
      <c r="E37" t="s">
        <v>28</v>
      </c>
      <c r="F37">
        <f>_xlfn.VAR.S(C35:C44)</f>
        <v>123.33333333333333</v>
      </c>
    </row>
    <row r="38" spans="1:6" x14ac:dyDescent="0.25">
      <c r="B38" s="2">
        <v>4</v>
      </c>
      <c r="C38" s="2">
        <v>115</v>
      </c>
      <c r="E38" t="s">
        <v>29</v>
      </c>
      <c r="F38">
        <f>_xlfn.STDEV.P(C35:C44)</f>
        <v>10.535653752852738</v>
      </c>
    </row>
    <row r="39" spans="1:6" x14ac:dyDescent="0.25">
      <c r="B39" s="2">
        <v>5</v>
      </c>
      <c r="C39" s="2">
        <v>125</v>
      </c>
    </row>
    <row r="40" spans="1:6" x14ac:dyDescent="0.25">
      <c r="B40" s="2">
        <v>6</v>
      </c>
      <c r="C40" s="2">
        <v>105</v>
      </c>
    </row>
    <row r="41" spans="1:6" x14ac:dyDescent="0.25">
      <c r="B41" s="2">
        <v>7</v>
      </c>
      <c r="C41" s="2">
        <v>135</v>
      </c>
    </row>
    <row r="42" spans="1:6" x14ac:dyDescent="0.25">
      <c r="B42" s="2">
        <v>8</v>
      </c>
      <c r="C42" s="2">
        <v>115</v>
      </c>
    </row>
    <row r="43" spans="1:6" x14ac:dyDescent="0.25">
      <c r="B43" s="2">
        <v>9</v>
      </c>
      <c r="C43" s="2">
        <v>125</v>
      </c>
    </row>
    <row r="44" spans="1:6" x14ac:dyDescent="0.25">
      <c r="B44" s="2">
        <v>10</v>
      </c>
      <c r="C44" s="2">
        <v>140</v>
      </c>
    </row>
    <row r="46" spans="1:6" x14ac:dyDescent="0.25">
      <c r="A46" t="s">
        <v>11</v>
      </c>
      <c r="B46" t="s">
        <v>30</v>
      </c>
    </row>
    <row r="47" spans="1:6" x14ac:dyDescent="0.25">
      <c r="B47" t="s">
        <v>31</v>
      </c>
    </row>
    <row r="49" spans="1:3" x14ac:dyDescent="0.25">
      <c r="B49" t="s">
        <v>27</v>
      </c>
      <c r="C49">
        <f>MAX(500, 700,  400,  600,  550,  750,  650,  500,  600,  550,
800,  450, 700,  550,  600,  400,  650,  500,  750,  550,
700, 600, 500,  800,  550,  650,  400,  600,  750,  550) - MIN(500, 700,  400,  600,  550,  750,  650,  500,  600,  550,
800,  450, 700,  550,  600,  400,  650,  500,  750,  550,
700, 600, 500,  800,  550,  650,  400,  600,  750,  550)</f>
        <v>400</v>
      </c>
    </row>
    <row r="50" spans="1:3" x14ac:dyDescent="0.25">
      <c r="B50" t="s">
        <v>28</v>
      </c>
      <c r="C50">
        <f>_xlfn.VAR.S(500, 700,  400,  600,  550,  750,  650,  500,  600,  550,
800,  450, 700,  550,  600,  400,  650,  500,  750,  550,
700, 600, 500,  800,  550,  650,  400,  600,  750,  550)</f>
        <v>13163.793103448275</v>
      </c>
    </row>
    <row r="51" spans="1:3" x14ac:dyDescent="0.25">
      <c r="B51" t="s">
        <v>32</v>
      </c>
      <c r="C51">
        <f>_xlfn.STDEV.S(500, 700,  400,  600,  550,  750,  650,  500,  600,  550,
800,  450, 700,  550,  600,  400,  650,  500,  750,  550,
700, 600, 500,  800,  550,  650,  400,  600,  750,  550)</f>
        <v>114.73357443855863</v>
      </c>
    </row>
    <row r="53" spans="1:3" x14ac:dyDescent="0.25">
      <c r="A53" t="s">
        <v>16</v>
      </c>
      <c r="B53" t="s">
        <v>34</v>
      </c>
    </row>
    <row r="54" spans="1:3" x14ac:dyDescent="0.25">
      <c r="B54" t="s">
        <v>33</v>
      </c>
    </row>
    <row r="55" spans="1:3" x14ac:dyDescent="0.25">
      <c r="B55" t="s">
        <v>35</v>
      </c>
    </row>
    <row r="57" spans="1:3" x14ac:dyDescent="0.25">
      <c r="B57" t="s">
        <v>27</v>
      </c>
      <c r="C57">
        <f>MAX(3, 5, 2, 4, 6, 2, 3, 4, 2, 5,
7, 2, 3, 4, 2, 4, 2, 3, 5, 6,
3, 2, 1, 4, 2, 4, 5, 3, 2, 7,
2, 3, 4, 5, 1, 6, 2, 4, 3, 5,
3, 2, 4, 2, 6, 3, 2, 4, 5, 3) - MIN(3, 5, 2, 4, 6, 2, 3, 4, 2, 5,
7, 2, 3, 4, 2, 4, 2, 3, 5, 6,
3, 2, 1, 4, 2, 4, 5, 3, 2, 7,
2, 3, 4, 5, 1, 6, 2, 4, 3, 5,
3, 2, 4, 2, 6, 3, 2, 4, 5, 3)</f>
        <v>6</v>
      </c>
    </row>
    <row r="58" spans="1:3" x14ac:dyDescent="0.25">
      <c r="B58" t="s">
        <v>28</v>
      </c>
      <c r="C58">
        <f>_xlfn.VAR.P(3, 5, 2, 4, 6, 2, 3, 4, 2, 5,
7, 2, 3, 4, 2, 4, 2, 3, 5, 6,
3, 2, 1, 4, 2, 4, 5, 3, 2, 7,
2, 3, 4, 5, 1, 6, 2, 4, 3, 5,
3, 2, 4, 2, 6, 3, 2, 4, 5, 3)</f>
        <v>2.2896000000000001</v>
      </c>
    </row>
    <row r="59" spans="1:3" x14ac:dyDescent="0.25">
      <c r="B59" t="s">
        <v>32</v>
      </c>
      <c r="C59">
        <f>_xlfn.STDEV.P(3, 5, 2, 4, 6, 2, 3, 4, 2, 5,
7, 2, 3, 4, 2, 4, 2, 3, 5, 6,
3, 2, 1, 4, 2, 4, 5, 3, 2, 7,
2, 3, 4, 5, 1, 6, 2, 4, 3, 5,
3, 2, 4, 2, 6, 3, 2, 4, 5, 3)</f>
        <v>1.5131424255502191</v>
      </c>
    </row>
    <row r="61" spans="1:3" x14ac:dyDescent="0.25">
      <c r="A61" t="s">
        <v>19</v>
      </c>
      <c r="B61" t="s">
        <v>36</v>
      </c>
    </row>
    <row r="62" spans="1:3" x14ac:dyDescent="0.25">
      <c r="B62" t="s">
        <v>37</v>
      </c>
    </row>
    <row r="64" spans="1:3" x14ac:dyDescent="0.25">
      <c r="B64" t="s">
        <v>38</v>
      </c>
      <c r="C64" t="s">
        <v>39</v>
      </c>
    </row>
    <row r="65" spans="1:6" x14ac:dyDescent="0.25">
      <c r="B65">
        <v>1</v>
      </c>
      <c r="C65">
        <v>120</v>
      </c>
    </row>
    <row r="66" spans="1:6" x14ac:dyDescent="0.25">
      <c r="B66">
        <v>2</v>
      </c>
      <c r="C66">
        <v>150</v>
      </c>
    </row>
    <row r="67" spans="1:6" x14ac:dyDescent="0.25">
      <c r="B67">
        <v>3</v>
      </c>
      <c r="C67">
        <v>110</v>
      </c>
      <c r="E67" t="s">
        <v>41</v>
      </c>
      <c r="F67">
        <f>AVERAGE(C65:C76)</f>
        <v>132.5</v>
      </c>
    </row>
    <row r="68" spans="1:6" x14ac:dyDescent="0.25">
      <c r="B68">
        <v>4</v>
      </c>
      <c r="C68">
        <v>135</v>
      </c>
      <c r="E68" t="s">
        <v>40</v>
      </c>
      <c r="F68">
        <f>MAX(C65:C76) - MIN(C65:C76)</f>
        <v>45</v>
      </c>
    </row>
    <row r="69" spans="1:6" x14ac:dyDescent="0.25">
      <c r="B69">
        <v>5</v>
      </c>
      <c r="C69">
        <v>125</v>
      </c>
    </row>
    <row r="70" spans="1:6" x14ac:dyDescent="0.25">
      <c r="B70">
        <v>6</v>
      </c>
      <c r="C70">
        <v>140</v>
      </c>
    </row>
    <row r="71" spans="1:6" x14ac:dyDescent="0.25">
      <c r="B71">
        <v>7</v>
      </c>
      <c r="C71">
        <v>130</v>
      </c>
    </row>
    <row r="72" spans="1:6" x14ac:dyDescent="0.25">
      <c r="B72">
        <v>8</v>
      </c>
      <c r="C72">
        <v>155</v>
      </c>
    </row>
    <row r="73" spans="1:6" x14ac:dyDescent="0.25">
      <c r="B73">
        <v>9</v>
      </c>
      <c r="C73">
        <v>115</v>
      </c>
    </row>
    <row r="74" spans="1:6" x14ac:dyDescent="0.25">
      <c r="B74">
        <v>10</v>
      </c>
      <c r="C74">
        <v>145</v>
      </c>
    </row>
    <row r="75" spans="1:6" x14ac:dyDescent="0.25">
      <c r="B75">
        <v>11</v>
      </c>
      <c r="C75">
        <v>135</v>
      </c>
    </row>
    <row r="76" spans="1:6" x14ac:dyDescent="0.25">
      <c r="B76">
        <v>12</v>
      </c>
      <c r="C76">
        <v>130</v>
      </c>
    </row>
    <row r="78" spans="1:6" x14ac:dyDescent="0.25">
      <c r="A78" t="s">
        <v>42</v>
      </c>
      <c r="B78" t="s">
        <v>43</v>
      </c>
    </row>
    <row r="79" spans="1:6" x14ac:dyDescent="0.25">
      <c r="B79" t="s">
        <v>44</v>
      </c>
    </row>
    <row r="81" spans="1:15" x14ac:dyDescent="0.25">
      <c r="B81" t="s">
        <v>45</v>
      </c>
      <c r="C81">
        <f>AVERAGE(8, 7, 9, 6, 7, 8, 9, 8, 7, 6,
8, 9, 7, 8, 7, 6, 8, 9, 6, 7,
8, 9, 7, 6, 7, 8, 9, 8, 7, 6,
9, 8, 7, 6, 8, 9, 7, 8, 7, 6,
9, 8, 7, 6, 7, 8, 9, 8, 7, 6)</f>
        <v>7.5</v>
      </c>
    </row>
    <row r="82" spans="1:15" x14ac:dyDescent="0.25">
      <c r="B82" t="s">
        <v>40</v>
      </c>
      <c r="C82">
        <f>_xlfn.STDEV.P(8, 7, 9, 6, 7, 8, 9, 8, 7, 6,
8, 9, 7, 8, 7, 6, 8, 9, 6, 7,
8, 9, 7, 6, 7, 8, 9, 8, 7, 6,
9, 8, 7, 6, 8, 9, 7, 8, 7, 6,
9, 8, 7, 6, 7, 8, 9, 8, 7, 6)</f>
        <v>1.0246950765959599</v>
      </c>
    </row>
    <row r="84" spans="1:15" x14ac:dyDescent="0.25">
      <c r="A84" t="s">
        <v>46</v>
      </c>
      <c r="B84" t="s">
        <v>47</v>
      </c>
    </row>
    <row r="85" spans="1:15" x14ac:dyDescent="0.25">
      <c r="B85" t="s">
        <v>48</v>
      </c>
    </row>
    <row r="87" spans="1:15" x14ac:dyDescent="0.25">
      <c r="B87" t="s">
        <v>41</v>
      </c>
      <c r="C87">
        <f>AVERAGE(10, 15, 12, 18, 20, 25, 8, 14, 16, 22,
9, 17, 11, 13, 19, 23, 21, 16, 24, 27,
13, 10, 18, 16, 12, 14, 19, 21, 11, 17,
15, 20, 26, 13, 12, 14, 22, 19, 16, 11,
25, 18, 16, 13, 21, 20, 15, 12, 19, 17,
14, 16, 23, 18, 15, 11, 19, 22, 17, 12,
16, 14, 18, 20, 25, 13, 11, 22, 19, 17,
15, 16, 13, 14, 18, 20, 19, 21, 17, 12,
15, 13, 16, 14, 22, 21, 19, 18, 16, 11,
17, 14, 12, 20, 23, 19, 15, 16, 13, 18)</f>
        <v>16.739999999999998</v>
      </c>
    </row>
    <row r="88" spans="1:15" x14ac:dyDescent="0.25">
      <c r="B88" t="s">
        <v>49</v>
      </c>
      <c r="C88">
        <f>MAX(10, 15, 12, 18, 20, 25, 8, 14, 16, 22,
9, 17, 11, 13, 19, 23, 21, 16, 24, 27,
13, 10, 18, 16, 12, 14, 19, 21, 11, 17,
15, 20, 26, 13, 12, 14, 22, 19, 16, 11,
25, 18, 16, 13, 21, 20, 15, 12, 19, 17,
14, 16, 23, 18, 15, 11, 19, 22, 17, 12,
16, 14, 18, 20, 25, 13, 11, 22, 19, 17,
15, 16, 13, 14, 18, 20, 19, 21, 17, 12,
15, 13, 16, 14, 22, 21, 19, 18, 16, 11,
17, 14, 12, 20, 23, 19, 15, 16, 13, 18) - MIN(10, 15, 12, 18, 20, 25, 8, 14, 16, 22,
9, 17, 11, 13, 19, 23, 21, 16, 24, 27,
13, 10, 18, 16, 12, 14, 19, 21, 11, 17,
15, 20, 26, 13, 12, 14, 22, 19, 16, 11,
25, 18, 16, 13, 21, 20, 15, 12, 19, 17,
14, 16, 23, 18, 15, 11, 19, 22, 17, 12,
16, 14, 18, 20, 25, 13, 11, 22, 19, 17,
15, 16, 13, 14, 18, 20, 19, 21, 17, 12,
15, 13, 16, 14, 22, 21, 19, 18, 16, 11,
17, 14, 12, 20, 23, 19, 15, 16, 13, 18)</f>
        <v>19</v>
      </c>
    </row>
    <row r="89" spans="1:15" x14ac:dyDescent="0.25">
      <c r="B89" t="s">
        <v>49</v>
      </c>
      <c r="C89">
        <f>_xlfn.STDEV.P(10, 15, 12, 18, 20, 25, 8, 14, 16, 22,
9, 17, 11, 13, 19, 23, 21, 16, 24, 27,
13, 10, 18, 16, 12, 14, 19, 21, 11, 17,
15, 20, 26, 13, 12, 14, 22, 19, 16, 11,
25, 18, 16, 13, 21, 20, 15, 12, 19, 17,
14, 16, 23, 18, 15, 11, 19, 22, 17, 12,
16, 14, 18, 20, 25, 13, 11, 22, 19, 17,
15, 16, 13, 14, 18, 20, 19, 21, 17, 12,
15, 13, 16, 14, 22, 21, 19, 18, 16, 11,
17, 14, 12, 20, 23, 19, 15, 16, 13, 18)</f>
        <v>4.1221838872131844</v>
      </c>
    </row>
    <row r="91" spans="1:15" x14ac:dyDescent="0.25">
      <c r="A91" t="s">
        <v>50</v>
      </c>
      <c r="B91" t="s">
        <v>51</v>
      </c>
    </row>
    <row r="92" spans="1:15" x14ac:dyDescent="0.25">
      <c r="B92" t="s">
        <v>52</v>
      </c>
    </row>
    <row r="94" spans="1:15" x14ac:dyDescent="0.25">
      <c r="B94" t="s">
        <v>41</v>
      </c>
      <c r="C94">
        <f>AVERAGE(F94:O98)</f>
        <v>26.48</v>
      </c>
      <c r="E94" t="s">
        <v>53</v>
      </c>
      <c r="F94">
        <v>30</v>
      </c>
      <c r="G94">
        <v>32</v>
      </c>
      <c r="H94">
        <v>33</v>
      </c>
      <c r="I94">
        <v>28</v>
      </c>
      <c r="J94">
        <v>31</v>
      </c>
      <c r="K94">
        <v>30</v>
      </c>
      <c r="L94">
        <v>29</v>
      </c>
      <c r="M94">
        <v>30</v>
      </c>
      <c r="N94">
        <v>32</v>
      </c>
      <c r="O94">
        <v>31</v>
      </c>
    </row>
    <row r="95" spans="1:15" x14ac:dyDescent="0.25">
      <c r="B95" t="s">
        <v>58</v>
      </c>
      <c r="C95">
        <f>MAX(F94:O94) - MIN(F94:O94)</f>
        <v>5</v>
      </c>
      <c r="E95" t="s">
        <v>54</v>
      </c>
      <c r="F95">
        <v>25</v>
      </c>
      <c r="G95">
        <v>27</v>
      </c>
      <c r="H95">
        <v>26</v>
      </c>
      <c r="I95">
        <v>23</v>
      </c>
      <c r="J95">
        <v>28</v>
      </c>
      <c r="K95">
        <v>24</v>
      </c>
      <c r="L95">
        <v>26</v>
      </c>
      <c r="M95">
        <v>25</v>
      </c>
      <c r="N95">
        <v>27</v>
      </c>
      <c r="O95">
        <v>28</v>
      </c>
    </row>
    <row r="96" spans="1:15" x14ac:dyDescent="0.25">
      <c r="B96" t="s">
        <v>54</v>
      </c>
      <c r="C96">
        <f>MAX(F95:O95) - MIN(F95:O95)</f>
        <v>5</v>
      </c>
      <c r="E96" t="s">
        <v>55</v>
      </c>
      <c r="F96">
        <v>22</v>
      </c>
      <c r="G96">
        <v>23</v>
      </c>
      <c r="H96">
        <v>20</v>
      </c>
      <c r="I96">
        <v>25</v>
      </c>
      <c r="J96">
        <v>21</v>
      </c>
      <c r="K96">
        <v>24</v>
      </c>
      <c r="L96">
        <v>23</v>
      </c>
      <c r="M96">
        <v>22</v>
      </c>
      <c r="N96">
        <v>25</v>
      </c>
      <c r="O96">
        <v>24</v>
      </c>
    </row>
    <row r="97" spans="1:15" x14ac:dyDescent="0.25">
      <c r="B97" t="s">
        <v>55</v>
      </c>
      <c r="C97">
        <f>MAX(F96:O96)-MIN(F96:O96)</f>
        <v>5</v>
      </c>
      <c r="E97" t="s">
        <v>56</v>
      </c>
      <c r="F97">
        <v>18</v>
      </c>
      <c r="G97">
        <v>17</v>
      </c>
      <c r="H97">
        <v>19</v>
      </c>
      <c r="I97">
        <v>20</v>
      </c>
      <c r="J97">
        <v>21</v>
      </c>
      <c r="K97">
        <v>18</v>
      </c>
      <c r="L97">
        <v>19</v>
      </c>
      <c r="M97">
        <v>17</v>
      </c>
      <c r="N97">
        <v>20</v>
      </c>
      <c r="O97">
        <v>19</v>
      </c>
    </row>
    <row r="98" spans="1:15" x14ac:dyDescent="0.25">
      <c r="B98" t="s">
        <v>56</v>
      </c>
      <c r="C98">
        <f>MAX(F97:O97)-MIN(F97:O97)</f>
        <v>4</v>
      </c>
      <c r="E98" t="s">
        <v>57</v>
      </c>
      <c r="F98">
        <v>35</v>
      </c>
      <c r="G98">
        <v>36</v>
      </c>
      <c r="H98">
        <v>34</v>
      </c>
      <c r="I98">
        <v>35</v>
      </c>
      <c r="J98">
        <v>33</v>
      </c>
      <c r="K98">
        <v>34</v>
      </c>
      <c r="L98">
        <v>32</v>
      </c>
      <c r="M98">
        <v>33</v>
      </c>
      <c r="N98">
        <v>36</v>
      </c>
      <c r="O98">
        <v>34</v>
      </c>
    </row>
    <row r="99" spans="1:15" x14ac:dyDescent="0.25">
      <c r="B99" t="s">
        <v>57</v>
      </c>
      <c r="C99">
        <f>MAX(F98:O98)-MIN(F98:O98)</f>
        <v>4</v>
      </c>
    </row>
    <row r="100" spans="1:15" x14ac:dyDescent="0.25">
      <c r="B100" t="s">
        <v>60</v>
      </c>
      <c r="C100">
        <f>_xlfn.VAR.P(F94:O94)</f>
        <v>2.0400000000000005</v>
      </c>
    </row>
    <row r="101" spans="1:15" x14ac:dyDescent="0.25">
      <c r="B101" t="s">
        <v>54</v>
      </c>
      <c r="C101">
        <f>_xlfn.VAR.P(F95:O95)</f>
        <v>2.4900000000000007</v>
      </c>
    </row>
    <row r="102" spans="1:15" x14ac:dyDescent="0.25">
      <c r="B102" t="s">
        <v>59</v>
      </c>
      <c r="C102">
        <f>_xlfn.VAR.P(F96:O96)</f>
        <v>2.4900000000000011</v>
      </c>
    </row>
    <row r="103" spans="1:15" x14ac:dyDescent="0.25">
      <c r="B103" t="s">
        <v>56</v>
      </c>
      <c r="C103">
        <f>_xlfn.VAR.P(F97:O97)</f>
        <v>1.5599999999999998</v>
      </c>
    </row>
    <row r="104" spans="1:15" x14ac:dyDescent="0.25">
      <c r="B104" t="s">
        <v>61</v>
      </c>
      <c r="C104">
        <f>_xlfn.VAR.P(F98:O98)</f>
        <v>1.5599999999999998</v>
      </c>
    </row>
    <row r="106" spans="1:15" x14ac:dyDescent="0.25">
      <c r="A106" t="s">
        <v>62</v>
      </c>
      <c r="B106" t="s">
        <v>63</v>
      </c>
    </row>
    <row r="107" spans="1:15" x14ac:dyDescent="0.25">
      <c r="B107" t="s">
        <v>64</v>
      </c>
    </row>
    <row r="109" spans="1:15" x14ac:dyDescent="0.25">
      <c r="B109">
        <v>28</v>
      </c>
      <c r="C109">
        <v>32</v>
      </c>
      <c r="D109">
        <v>35</v>
      </c>
      <c r="E109">
        <v>40</v>
      </c>
      <c r="F109">
        <v>42</v>
      </c>
      <c r="G109">
        <v>28</v>
      </c>
      <c r="H109">
        <v>33</v>
      </c>
      <c r="I109">
        <v>38</v>
      </c>
      <c r="J109">
        <v>30</v>
      </c>
      <c r="K109">
        <v>41</v>
      </c>
    </row>
    <row r="110" spans="1:15" x14ac:dyDescent="0.25">
      <c r="B110">
        <v>37</v>
      </c>
      <c r="C110">
        <v>31</v>
      </c>
      <c r="D110">
        <v>34</v>
      </c>
      <c r="E110">
        <v>29</v>
      </c>
      <c r="F110">
        <v>36</v>
      </c>
      <c r="G110">
        <v>43</v>
      </c>
      <c r="H110">
        <v>39</v>
      </c>
      <c r="I110">
        <v>27</v>
      </c>
      <c r="J110">
        <v>35</v>
      </c>
      <c r="K110">
        <v>31</v>
      </c>
    </row>
    <row r="111" spans="1:15" x14ac:dyDescent="0.25">
      <c r="B111">
        <v>39</v>
      </c>
      <c r="C111">
        <v>45</v>
      </c>
      <c r="D111">
        <v>29</v>
      </c>
      <c r="E111">
        <v>33</v>
      </c>
      <c r="F111">
        <v>37</v>
      </c>
      <c r="G111">
        <v>40</v>
      </c>
      <c r="H111">
        <v>36</v>
      </c>
      <c r="I111">
        <v>29</v>
      </c>
      <c r="J111">
        <v>31</v>
      </c>
      <c r="K111">
        <v>38</v>
      </c>
    </row>
    <row r="112" spans="1:15" x14ac:dyDescent="0.25">
      <c r="B112">
        <v>35</v>
      </c>
      <c r="C112">
        <v>44</v>
      </c>
      <c r="D112">
        <v>32</v>
      </c>
      <c r="E112">
        <v>39</v>
      </c>
      <c r="F112">
        <v>36</v>
      </c>
      <c r="G112">
        <v>30</v>
      </c>
      <c r="H112">
        <v>33</v>
      </c>
      <c r="I112">
        <v>28</v>
      </c>
      <c r="J112">
        <v>41</v>
      </c>
      <c r="K112">
        <v>35</v>
      </c>
    </row>
    <row r="113" spans="2:11" x14ac:dyDescent="0.25">
      <c r="B113">
        <v>31</v>
      </c>
      <c r="C113">
        <v>37</v>
      </c>
      <c r="D113">
        <v>42</v>
      </c>
      <c r="E113">
        <v>29</v>
      </c>
      <c r="F113">
        <v>34</v>
      </c>
      <c r="G113">
        <v>40</v>
      </c>
      <c r="H113">
        <v>31</v>
      </c>
      <c r="I113">
        <v>33</v>
      </c>
      <c r="J113">
        <v>38</v>
      </c>
      <c r="K113">
        <v>36</v>
      </c>
    </row>
    <row r="114" spans="2:11" x14ac:dyDescent="0.25">
      <c r="B114">
        <v>39</v>
      </c>
      <c r="C114">
        <v>27</v>
      </c>
      <c r="D114">
        <v>35</v>
      </c>
      <c r="E114">
        <v>30</v>
      </c>
      <c r="F114">
        <v>43</v>
      </c>
      <c r="G114">
        <v>29</v>
      </c>
      <c r="H114">
        <v>32</v>
      </c>
      <c r="I114">
        <v>36</v>
      </c>
      <c r="J114">
        <v>31</v>
      </c>
      <c r="K114">
        <v>40</v>
      </c>
    </row>
    <row r="115" spans="2:11" x14ac:dyDescent="0.25">
      <c r="B115">
        <v>38</v>
      </c>
      <c r="C115">
        <v>44</v>
      </c>
      <c r="D115">
        <v>37</v>
      </c>
      <c r="E115">
        <v>33</v>
      </c>
      <c r="F115">
        <v>35</v>
      </c>
      <c r="G115">
        <v>41</v>
      </c>
      <c r="H115">
        <v>30</v>
      </c>
      <c r="I115">
        <v>31</v>
      </c>
      <c r="J115">
        <v>39</v>
      </c>
      <c r="K115">
        <v>28</v>
      </c>
    </row>
    <row r="116" spans="2:11" x14ac:dyDescent="0.25">
      <c r="B116">
        <v>45</v>
      </c>
      <c r="C116">
        <v>29</v>
      </c>
      <c r="D116">
        <v>33</v>
      </c>
      <c r="E116">
        <v>38</v>
      </c>
      <c r="F116">
        <v>34</v>
      </c>
      <c r="G116">
        <v>32</v>
      </c>
      <c r="H116">
        <v>35</v>
      </c>
      <c r="I116">
        <v>31</v>
      </c>
      <c r="J116">
        <v>40</v>
      </c>
      <c r="K116">
        <v>36</v>
      </c>
    </row>
    <row r="117" spans="2:11" x14ac:dyDescent="0.25">
      <c r="B117">
        <v>39</v>
      </c>
      <c r="C117">
        <v>27</v>
      </c>
      <c r="D117">
        <v>35</v>
      </c>
      <c r="E117">
        <v>30</v>
      </c>
      <c r="F117">
        <v>43</v>
      </c>
      <c r="G117">
        <v>29</v>
      </c>
      <c r="H117">
        <v>32</v>
      </c>
      <c r="I117">
        <v>36</v>
      </c>
      <c r="J117">
        <v>31</v>
      </c>
      <c r="K117">
        <v>40</v>
      </c>
    </row>
    <row r="118" spans="2:11" x14ac:dyDescent="0.25">
      <c r="B118">
        <v>38</v>
      </c>
      <c r="C118">
        <v>44</v>
      </c>
      <c r="D118">
        <v>37</v>
      </c>
      <c r="E118">
        <v>33</v>
      </c>
      <c r="F118">
        <v>35</v>
      </c>
      <c r="G118">
        <v>41</v>
      </c>
      <c r="H118">
        <v>30</v>
      </c>
      <c r="I118">
        <v>31</v>
      </c>
      <c r="J118">
        <v>39</v>
      </c>
      <c r="K118">
        <v>28</v>
      </c>
    </row>
    <row r="119" spans="2:11" ht="15.75" thickBot="1" x14ac:dyDescent="0.3"/>
    <row r="120" spans="2:11" x14ac:dyDescent="0.25">
      <c r="B120" t="s">
        <v>66</v>
      </c>
      <c r="C120" s="6" t="s">
        <v>67</v>
      </c>
      <c r="D120" s="6" t="s">
        <v>65</v>
      </c>
      <c r="E120" s="7"/>
    </row>
    <row r="121" spans="2:11" x14ac:dyDescent="0.25">
      <c r="C121" s="8">
        <v>27</v>
      </c>
      <c r="D121" s="8">
        <v>3</v>
      </c>
      <c r="E121" s="2"/>
    </row>
    <row r="122" spans="2:11" x14ac:dyDescent="0.25">
      <c r="C122" s="8">
        <v>33</v>
      </c>
      <c r="D122" s="8">
        <v>40</v>
      </c>
      <c r="E122" s="2"/>
    </row>
    <row r="123" spans="2:11" x14ac:dyDescent="0.25">
      <c r="C123" s="8">
        <v>39</v>
      </c>
      <c r="D123" s="8">
        <v>37</v>
      </c>
      <c r="E123" s="2"/>
    </row>
    <row r="124" spans="2:11" ht="15.75" thickBot="1" x14ac:dyDescent="0.3">
      <c r="C124" s="9" t="s">
        <v>68</v>
      </c>
      <c r="D124" s="9">
        <v>20</v>
      </c>
      <c r="E124" s="2"/>
    </row>
    <row r="125" spans="2:11" x14ac:dyDescent="0.25">
      <c r="D125" s="2"/>
      <c r="E125" s="2"/>
    </row>
    <row r="126" spans="2:11" x14ac:dyDescent="0.25">
      <c r="B126" t="s">
        <v>9</v>
      </c>
      <c r="C126">
        <f>MODE(B109:K118)</f>
        <v>31</v>
      </c>
    </row>
    <row r="127" spans="2:11" x14ac:dyDescent="0.25">
      <c r="B127" t="s">
        <v>8</v>
      </c>
      <c r="C127">
        <f>MEDIAN(B109:K118)</f>
        <v>35</v>
      </c>
    </row>
    <row r="128" spans="2:11" x14ac:dyDescent="0.25">
      <c r="B128" t="s">
        <v>27</v>
      </c>
      <c r="C128">
        <f>MAX(B109:K118) - MIN(B109:K118)</f>
        <v>18</v>
      </c>
    </row>
    <row r="130" spans="1:11" x14ac:dyDescent="0.25">
      <c r="A130" t="s">
        <v>69</v>
      </c>
      <c r="B130" t="s">
        <v>70</v>
      </c>
    </row>
    <row r="131" spans="1:11" x14ac:dyDescent="0.25">
      <c r="B131" t="s">
        <v>71</v>
      </c>
    </row>
    <row r="133" spans="1:11" x14ac:dyDescent="0.25">
      <c r="B133">
        <v>56</v>
      </c>
      <c r="C133">
        <v>40</v>
      </c>
      <c r="D133">
        <v>28</v>
      </c>
      <c r="E133">
        <v>73</v>
      </c>
      <c r="F133">
        <v>52</v>
      </c>
      <c r="G133">
        <v>61</v>
      </c>
      <c r="H133">
        <v>35</v>
      </c>
      <c r="I133">
        <v>40</v>
      </c>
      <c r="J133">
        <v>47</v>
      </c>
      <c r="K133">
        <v>65</v>
      </c>
    </row>
    <row r="134" spans="1:11" x14ac:dyDescent="0.25">
      <c r="B134">
        <v>52</v>
      </c>
      <c r="C134">
        <v>44</v>
      </c>
      <c r="D134">
        <v>38</v>
      </c>
      <c r="E134">
        <v>60</v>
      </c>
      <c r="F134">
        <v>56</v>
      </c>
      <c r="G134">
        <v>40</v>
      </c>
      <c r="H134">
        <v>36</v>
      </c>
      <c r="I134">
        <v>49</v>
      </c>
      <c r="J134">
        <v>68</v>
      </c>
      <c r="K134">
        <v>57</v>
      </c>
    </row>
    <row r="135" spans="1:11" x14ac:dyDescent="0.25">
      <c r="B135">
        <v>52</v>
      </c>
      <c r="C135">
        <v>63</v>
      </c>
      <c r="D135">
        <v>41</v>
      </c>
      <c r="E135">
        <v>48</v>
      </c>
      <c r="F135">
        <v>55</v>
      </c>
      <c r="G135">
        <v>42</v>
      </c>
      <c r="H135">
        <v>39</v>
      </c>
      <c r="I135">
        <v>58</v>
      </c>
      <c r="J135">
        <v>62</v>
      </c>
      <c r="K135">
        <v>49</v>
      </c>
    </row>
    <row r="136" spans="1:11" x14ac:dyDescent="0.25">
      <c r="B136">
        <v>59</v>
      </c>
      <c r="C136">
        <v>45</v>
      </c>
      <c r="D136">
        <v>47</v>
      </c>
      <c r="E136">
        <v>51</v>
      </c>
      <c r="F136">
        <v>65</v>
      </c>
      <c r="G136">
        <v>41</v>
      </c>
      <c r="H136">
        <v>48</v>
      </c>
      <c r="I136">
        <v>55</v>
      </c>
      <c r="J136">
        <v>42</v>
      </c>
      <c r="K136">
        <v>39</v>
      </c>
    </row>
    <row r="137" spans="1:11" x14ac:dyDescent="0.25">
      <c r="B137">
        <v>58</v>
      </c>
      <c r="C137">
        <v>62</v>
      </c>
      <c r="D137">
        <v>49</v>
      </c>
      <c r="E137">
        <v>59</v>
      </c>
      <c r="F137">
        <v>45</v>
      </c>
      <c r="G137">
        <v>47</v>
      </c>
      <c r="H137">
        <v>51</v>
      </c>
      <c r="I137">
        <v>65</v>
      </c>
      <c r="J137">
        <v>43</v>
      </c>
      <c r="K137">
        <v>58</v>
      </c>
    </row>
    <row r="138" spans="1:11" ht="15.75" thickBot="1" x14ac:dyDescent="0.3"/>
    <row r="139" spans="1:11" x14ac:dyDescent="0.25">
      <c r="B139" t="s">
        <v>66</v>
      </c>
      <c r="C139" s="6" t="s">
        <v>67</v>
      </c>
      <c r="D139" s="6" t="s">
        <v>65</v>
      </c>
    </row>
    <row r="140" spans="1:11" x14ac:dyDescent="0.25">
      <c r="C140" s="8">
        <v>28</v>
      </c>
      <c r="D140" s="8">
        <v>1</v>
      </c>
    </row>
    <row r="141" spans="1:11" x14ac:dyDescent="0.25">
      <c r="C141" s="8">
        <v>43</v>
      </c>
      <c r="D141" s="8">
        <v>13</v>
      </c>
    </row>
    <row r="142" spans="1:11" x14ac:dyDescent="0.25">
      <c r="C142" s="8">
        <v>58</v>
      </c>
      <c r="D142" s="8">
        <v>24</v>
      </c>
    </row>
    <row r="143" spans="1:11" ht="15.75" thickBot="1" x14ac:dyDescent="0.3">
      <c r="C143" s="9" t="s">
        <v>68</v>
      </c>
      <c r="D143" s="9">
        <v>12</v>
      </c>
    </row>
    <row r="145" spans="1:7" x14ac:dyDescent="0.25">
      <c r="B145" t="s">
        <v>9</v>
      </c>
      <c r="C145">
        <f>MODE(B133:K137)</f>
        <v>40</v>
      </c>
    </row>
    <row r="146" spans="1:7" x14ac:dyDescent="0.25">
      <c r="B146" t="s">
        <v>8</v>
      </c>
      <c r="C146">
        <f>MEDIAN(B133:K137)</f>
        <v>50</v>
      </c>
    </row>
    <row r="147" spans="1:7" x14ac:dyDescent="0.25">
      <c r="B147" t="s">
        <v>75</v>
      </c>
      <c r="C147">
        <f>QUARTILE(B133:K137,1)</f>
        <v>42.25</v>
      </c>
      <c r="D147" t="s">
        <v>72</v>
      </c>
    </row>
    <row r="148" spans="1:7" x14ac:dyDescent="0.25">
      <c r="C148">
        <f>QUARTILE(B133:K137,3)</f>
        <v>58</v>
      </c>
      <c r="D148" t="s">
        <v>73</v>
      </c>
    </row>
    <row r="149" spans="1:7" x14ac:dyDescent="0.25">
      <c r="C149">
        <f>C148-C147</f>
        <v>15.75</v>
      </c>
      <c r="D149" t="s">
        <v>74</v>
      </c>
    </row>
    <row r="151" spans="1:7" x14ac:dyDescent="0.25">
      <c r="A151" t="s">
        <v>76</v>
      </c>
      <c r="B151" t="s">
        <v>77</v>
      </c>
    </row>
    <row r="152" spans="1:7" x14ac:dyDescent="0.25">
      <c r="B152" t="s">
        <v>78</v>
      </c>
    </row>
    <row r="153" spans="1:7" ht="15.75" thickBot="1" x14ac:dyDescent="0.3"/>
    <row r="154" spans="1:7" x14ac:dyDescent="0.25">
      <c r="B154" s="2" t="s">
        <v>79</v>
      </c>
      <c r="C154" s="2" t="s">
        <v>65</v>
      </c>
      <c r="E154" t="s">
        <v>87</v>
      </c>
      <c r="F154" s="6" t="s">
        <v>67</v>
      </c>
      <c r="G154" s="6" t="s">
        <v>65</v>
      </c>
    </row>
    <row r="155" spans="1:7" x14ac:dyDescent="0.25">
      <c r="B155" s="2" t="s">
        <v>80</v>
      </c>
      <c r="C155" s="2">
        <v>30</v>
      </c>
      <c r="F155" s="10">
        <v>10</v>
      </c>
      <c r="G155" s="4">
        <v>1</v>
      </c>
    </row>
    <row r="156" spans="1:7" x14ac:dyDescent="0.25">
      <c r="B156" s="2" t="s">
        <v>81</v>
      </c>
      <c r="C156" s="2">
        <v>40</v>
      </c>
      <c r="F156" s="10">
        <v>30</v>
      </c>
      <c r="G156" s="4">
        <v>4</v>
      </c>
    </row>
    <row r="157" spans="1:7" x14ac:dyDescent="0.25">
      <c r="B157" s="2" t="s">
        <v>82</v>
      </c>
      <c r="C157" s="2">
        <v>20</v>
      </c>
      <c r="F157" s="10">
        <v>50</v>
      </c>
      <c r="G157" s="4">
        <v>2</v>
      </c>
    </row>
    <row r="158" spans="1:7" ht="15.75" thickBot="1" x14ac:dyDescent="0.3">
      <c r="B158" s="2" t="s">
        <v>83</v>
      </c>
      <c r="C158" s="2">
        <v>10</v>
      </c>
      <c r="F158" s="5" t="s">
        <v>68</v>
      </c>
      <c r="G158" s="5">
        <v>0</v>
      </c>
    </row>
    <row r="159" spans="1:7" x14ac:dyDescent="0.25">
      <c r="B159" s="2" t="s">
        <v>84</v>
      </c>
      <c r="C159" s="2">
        <v>45</v>
      </c>
    </row>
    <row r="160" spans="1:7" x14ac:dyDescent="0.25">
      <c r="B160" s="2" t="s">
        <v>85</v>
      </c>
      <c r="C160" s="2">
        <v>25</v>
      </c>
    </row>
    <row r="161" spans="2:7" x14ac:dyDescent="0.25">
      <c r="B161" s="2" t="s">
        <v>86</v>
      </c>
      <c r="C161" s="2">
        <v>30</v>
      </c>
    </row>
    <row r="164" spans="2:7" x14ac:dyDescent="0.25">
      <c r="B164" s="2" t="s">
        <v>91</v>
      </c>
      <c r="E164" t="s">
        <v>88</v>
      </c>
      <c r="F164" t="s">
        <v>89</v>
      </c>
    </row>
    <row r="165" spans="2:7" ht="15.75" thickBot="1" x14ac:dyDescent="0.3">
      <c r="B165" s="2">
        <v>10</v>
      </c>
    </row>
    <row r="166" spans="2:7" x14ac:dyDescent="0.25">
      <c r="B166" s="2">
        <v>20</v>
      </c>
      <c r="E166" t="s">
        <v>90</v>
      </c>
      <c r="F166" s="6" t="s">
        <v>67</v>
      </c>
      <c r="G166" s="6" t="s">
        <v>65</v>
      </c>
    </row>
    <row r="167" spans="2:7" x14ac:dyDescent="0.25">
      <c r="B167" s="2">
        <v>35</v>
      </c>
      <c r="F167" s="10">
        <v>10</v>
      </c>
      <c r="G167" s="4">
        <v>1</v>
      </c>
    </row>
    <row r="168" spans="2:7" x14ac:dyDescent="0.25">
      <c r="B168" s="2">
        <v>50</v>
      </c>
      <c r="F168" s="10">
        <v>20</v>
      </c>
      <c r="G168" s="4">
        <v>1</v>
      </c>
    </row>
    <row r="169" spans="2:7" x14ac:dyDescent="0.25">
      <c r="F169" s="10">
        <v>35</v>
      </c>
      <c r="G169" s="4">
        <v>3</v>
      </c>
    </row>
    <row r="170" spans="2:7" x14ac:dyDescent="0.25">
      <c r="F170" s="10">
        <v>50</v>
      </c>
      <c r="G170" s="4">
        <v>2</v>
      </c>
    </row>
    <row r="171" spans="2:7" ht="15.75" thickBot="1" x14ac:dyDescent="0.3">
      <c r="F171" s="5" t="s">
        <v>68</v>
      </c>
      <c r="G171" s="5">
        <v>0</v>
      </c>
    </row>
    <row r="181" spans="1:13" x14ac:dyDescent="0.25">
      <c r="A181" t="s">
        <v>92</v>
      </c>
      <c r="B181" t="s">
        <v>94</v>
      </c>
    </row>
    <row r="182" spans="1:13" x14ac:dyDescent="0.25">
      <c r="B182" t="s">
        <v>93</v>
      </c>
    </row>
    <row r="184" spans="1:13" x14ac:dyDescent="0.25">
      <c r="B184" s="2" t="s">
        <v>95</v>
      </c>
      <c r="D184" t="s">
        <v>97</v>
      </c>
    </row>
    <row r="185" spans="1:13" x14ac:dyDescent="0.25">
      <c r="B185" s="2">
        <v>1</v>
      </c>
      <c r="D185" s="2">
        <v>4</v>
      </c>
      <c r="E185" s="2">
        <v>5</v>
      </c>
      <c r="F185" s="2">
        <v>3</v>
      </c>
      <c r="G185" s="2">
        <v>4</v>
      </c>
      <c r="H185" s="2">
        <v>4</v>
      </c>
      <c r="I185" s="2">
        <v>3</v>
      </c>
      <c r="J185" s="2">
        <v>2</v>
      </c>
      <c r="K185" s="2">
        <v>5</v>
      </c>
      <c r="L185" s="2">
        <v>4</v>
      </c>
      <c r="M185" s="2">
        <v>3</v>
      </c>
    </row>
    <row r="186" spans="1:13" x14ac:dyDescent="0.25">
      <c r="B186" s="2">
        <v>2</v>
      </c>
      <c r="D186" s="2">
        <v>5</v>
      </c>
      <c r="E186" s="2">
        <v>4</v>
      </c>
      <c r="F186" s="2">
        <v>2</v>
      </c>
      <c r="G186" s="2">
        <v>3</v>
      </c>
      <c r="H186" s="2">
        <v>4</v>
      </c>
      <c r="I186" s="2">
        <v>5</v>
      </c>
      <c r="J186" s="2">
        <v>3</v>
      </c>
      <c r="K186" s="2">
        <v>4</v>
      </c>
      <c r="L186" s="2">
        <v>5</v>
      </c>
      <c r="M186" s="2">
        <v>3</v>
      </c>
    </row>
    <row r="187" spans="1:13" x14ac:dyDescent="0.25">
      <c r="B187" s="2">
        <v>3</v>
      </c>
      <c r="D187" s="2">
        <v>4</v>
      </c>
      <c r="E187" s="2">
        <v>3</v>
      </c>
      <c r="F187" s="2">
        <v>2</v>
      </c>
      <c r="G187" s="2">
        <v>4</v>
      </c>
      <c r="H187" s="2">
        <v>5</v>
      </c>
      <c r="I187" s="2">
        <v>3</v>
      </c>
      <c r="J187" s="2">
        <v>4</v>
      </c>
      <c r="K187" s="2">
        <v>5</v>
      </c>
      <c r="L187" s="2">
        <v>4</v>
      </c>
      <c r="M187" s="2">
        <v>3</v>
      </c>
    </row>
    <row r="188" spans="1:13" x14ac:dyDescent="0.25">
      <c r="B188" s="2">
        <v>4</v>
      </c>
      <c r="D188" s="2">
        <v>3</v>
      </c>
      <c r="E188" s="2">
        <v>4</v>
      </c>
      <c r="F188" s="2">
        <v>5</v>
      </c>
      <c r="G188" s="2">
        <v>2</v>
      </c>
      <c r="H188" s="2">
        <v>3</v>
      </c>
      <c r="I188" s="2">
        <v>4</v>
      </c>
      <c r="J188" s="2">
        <v>4</v>
      </c>
      <c r="K188" s="2">
        <v>3</v>
      </c>
      <c r="L188" s="2">
        <v>5</v>
      </c>
      <c r="M188" s="2">
        <v>4</v>
      </c>
    </row>
    <row r="189" spans="1:13" x14ac:dyDescent="0.25">
      <c r="B189" s="2">
        <v>5</v>
      </c>
      <c r="D189" s="2">
        <v>3</v>
      </c>
      <c r="E189" s="2">
        <v>4</v>
      </c>
      <c r="F189" s="2">
        <v>5</v>
      </c>
      <c r="G189" s="2">
        <v>4</v>
      </c>
      <c r="H189" s="2">
        <v>2</v>
      </c>
      <c r="I189" s="2">
        <v>3</v>
      </c>
      <c r="J189" s="2">
        <v>4</v>
      </c>
      <c r="K189" s="2">
        <v>5</v>
      </c>
      <c r="L189" s="2">
        <v>3</v>
      </c>
      <c r="M189" s="2">
        <v>4</v>
      </c>
    </row>
    <row r="190" spans="1:13" x14ac:dyDescent="0.25">
      <c r="D190" s="2">
        <v>5</v>
      </c>
      <c r="E190" s="2">
        <v>4</v>
      </c>
      <c r="F190" s="2">
        <v>3</v>
      </c>
      <c r="G190" s="2">
        <v>4</v>
      </c>
      <c r="H190" s="2">
        <v>5</v>
      </c>
      <c r="I190" s="2">
        <v>3</v>
      </c>
      <c r="J190" s="2">
        <v>4</v>
      </c>
      <c r="K190" s="2">
        <v>5</v>
      </c>
      <c r="L190" s="2">
        <v>4</v>
      </c>
      <c r="M190" s="2">
        <v>3</v>
      </c>
    </row>
    <row r="191" spans="1:13" x14ac:dyDescent="0.25">
      <c r="D191" s="2">
        <v>3</v>
      </c>
      <c r="E191" s="2">
        <v>4</v>
      </c>
      <c r="F191" s="2">
        <v>5</v>
      </c>
      <c r="G191" s="2">
        <v>2</v>
      </c>
      <c r="H191" s="2">
        <v>3</v>
      </c>
      <c r="I191" s="2">
        <v>4</v>
      </c>
      <c r="J191" s="2">
        <v>4</v>
      </c>
      <c r="K191" s="2">
        <v>3</v>
      </c>
      <c r="L191" s="2">
        <v>5</v>
      </c>
      <c r="M191" s="2">
        <v>4</v>
      </c>
    </row>
    <row r="192" spans="1:13" x14ac:dyDescent="0.25">
      <c r="D192" s="2">
        <v>3</v>
      </c>
      <c r="E192" s="2">
        <v>4</v>
      </c>
      <c r="F192" s="2">
        <v>5</v>
      </c>
      <c r="G192" s="2">
        <v>4</v>
      </c>
      <c r="H192" s="2">
        <v>2</v>
      </c>
      <c r="I192" s="2">
        <v>3</v>
      </c>
      <c r="J192" s="2">
        <v>4</v>
      </c>
      <c r="K192" s="2">
        <v>5</v>
      </c>
      <c r="L192" s="2">
        <v>3</v>
      </c>
      <c r="M192" s="2">
        <v>4</v>
      </c>
    </row>
    <row r="193" spans="2:13" x14ac:dyDescent="0.25">
      <c r="D193" s="2">
        <v>5</v>
      </c>
      <c r="E193" s="2">
        <v>4</v>
      </c>
      <c r="F193" s="2">
        <v>3</v>
      </c>
      <c r="G193" s="2">
        <v>4</v>
      </c>
      <c r="H193" s="2">
        <v>5</v>
      </c>
      <c r="I193" s="2">
        <v>3</v>
      </c>
      <c r="J193" s="2">
        <v>4</v>
      </c>
      <c r="K193" s="2">
        <v>5</v>
      </c>
      <c r="L193" s="2">
        <v>4</v>
      </c>
      <c r="M193" s="2">
        <v>3</v>
      </c>
    </row>
    <row r="194" spans="2:13" x14ac:dyDescent="0.25">
      <c r="D194" s="2">
        <v>3</v>
      </c>
      <c r="E194" s="2">
        <v>4</v>
      </c>
      <c r="F194" s="2">
        <v>5</v>
      </c>
      <c r="G194" s="2">
        <v>2</v>
      </c>
      <c r="H194" s="2">
        <v>3</v>
      </c>
      <c r="I194" s="2">
        <v>4</v>
      </c>
      <c r="J194" s="2">
        <v>4</v>
      </c>
      <c r="K194" s="2">
        <v>3</v>
      </c>
      <c r="L194" s="2">
        <v>5</v>
      </c>
      <c r="M194" s="2">
        <v>4</v>
      </c>
    </row>
    <row r="197" spans="2:13" ht="15.75" thickBot="1" x14ac:dyDescent="0.3"/>
    <row r="198" spans="2:13" x14ac:dyDescent="0.25">
      <c r="B198" t="s">
        <v>98</v>
      </c>
      <c r="C198" s="6" t="s">
        <v>67</v>
      </c>
      <c r="D198" s="6" t="s">
        <v>65</v>
      </c>
    </row>
    <row r="199" spans="2:13" x14ac:dyDescent="0.25">
      <c r="C199" s="13">
        <v>1</v>
      </c>
      <c r="D199" s="8">
        <v>0</v>
      </c>
    </row>
    <row r="200" spans="2:13" x14ac:dyDescent="0.25">
      <c r="C200" s="13">
        <v>2</v>
      </c>
      <c r="D200" s="8">
        <v>8</v>
      </c>
    </row>
    <row r="201" spans="2:13" x14ac:dyDescent="0.25">
      <c r="C201" s="13">
        <v>3</v>
      </c>
      <c r="D201" s="8">
        <v>30</v>
      </c>
    </row>
    <row r="202" spans="2:13" x14ac:dyDescent="0.25">
      <c r="C202" s="13">
        <v>4</v>
      </c>
      <c r="D202" s="8">
        <v>39</v>
      </c>
    </row>
    <row r="203" spans="2:13" x14ac:dyDescent="0.25">
      <c r="C203" s="13">
        <v>5</v>
      </c>
      <c r="D203" s="8">
        <v>23</v>
      </c>
    </row>
    <row r="204" spans="2:13" ht="15.75" thickBot="1" x14ac:dyDescent="0.3">
      <c r="C204" s="9" t="s">
        <v>68</v>
      </c>
      <c r="D204" s="9">
        <v>0</v>
      </c>
    </row>
    <row r="211" spans="2:5" x14ac:dyDescent="0.25">
      <c r="B211" t="s">
        <v>99</v>
      </c>
      <c r="C211">
        <f>MODE(D185:M194)</f>
        <v>4</v>
      </c>
    </row>
    <row r="213" spans="2:5" x14ac:dyDescent="0.25">
      <c r="B213" t="s">
        <v>96</v>
      </c>
      <c r="C213" s="2" t="s">
        <v>67</v>
      </c>
      <c r="D213" s="2" t="s">
        <v>65</v>
      </c>
    </row>
    <row r="214" spans="2:5" x14ac:dyDescent="0.25">
      <c r="C214" s="12">
        <v>1</v>
      </c>
      <c r="D214" s="2">
        <v>0</v>
      </c>
      <c r="E214" s="11"/>
    </row>
    <row r="215" spans="2:5" x14ac:dyDescent="0.25">
      <c r="C215" s="12">
        <v>2</v>
      </c>
      <c r="D215" s="2">
        <v>8</v>
      </c>
      <c r="E215" s="11"/>
    </row>
    <row r="216" spans="2:5" x14ac:dyDescent="0.25">
      <c r="C216" s="12">
        <v>3</v>
      </c>
      <c r="D216" s="2">
        <v>30</v>
      </c>
      <c r="E216" s="11"/>
    </row>
    <row r="217" spans="2:5" x14ac:dyDescent="0.25">
      <c r="C217" s="12">
        <v>4</v>
      </c>
      <c r="D217" s="2">
        <v>39</v>
      </c>
      <c r="E217" s="11"/>
    </row>
    <row r="218" spans="2:5" x14ac:dyDescent="0.25">
      <c r="C218" s="12">
        <v>5</v>
      </c>
      <c r="D218" s="2">
        <v>23</v>
      </c>
      <c r="E218" s="11"/>
    </row>
    <row r="219" spans="2:5" x14ac:dyDescent="0.25">
      <c r="C219" s="2" t="s">
        <v>68</v>
      </c>
      <c r="D219" s="2">
        <v>0</v>
      </c>
      <c r="E219" s="11"/>
    </row>
    <row r="229" spans="1:11" x14ac:dyDescent="0.25">
      <c r="A229" t="s">
        <v>100</v>
      </c>
      <c r="B229" t="s">
        <v>101</v>
      </c>
    </row>
    <row r="230" spans="1:11" x14ac:dyDescent="0.25">
      <c r="B230" t="s">
        <v>102</v>
      </c>
    </row>
    <row r="232" spans="1:11" x14ac:dyDescent="0.25">
      <c r="B232">
        <v>35</v>
      </c>
      <c r="C232">
        <v>28</v>
      </c>
      <c r="D232">
        <v>32</v>
      </c>
      <c r="E232">
        <v>45</v>
      </c>
      <c r="F232">
        <v>38</v>
      </c>
      <c r="G232">
        <v>29</v>
      </c>
      <c r="H232">
        <v>42</v>
      </c>
      <c r="I232">
        <v>30</v>
      </c>
      <c r="J232">
        <v>36</v>
      </c>
      <c r="K232">
        <v>41</v>
      </c>
    </row>
    <row r="233" spans="1:11" x14ac:dyDescent="0.25">
      <c r="B233">
        <v>47</v>
      </c>
      <c r="C233">
        <v>31</v>
      </c>
      <c r="D233">
        <v>39</v>
      </c>
      <c r="E233">
        <v>43</v>
      </c>
      <c r="F233">
        <v>37</v>
      </c>
      <c r="G233">
        <v>30</v>
      </c>
      <c r="H233">
        <v>34</v>
      </c>
      <c r="I233">
        <v>39</v>
      </c>
      <c r="J233">
        <v>28</v>
      </c>
      <c r="K233">
        <v>33</v>
      </c>
    </row>
    <row r="234" spans="1:11" x14ac:dyDescent="0.25">
      <c r="B234">
        <v>36</v>
      </c>
      <c r="C234">
        <v>40</v>
      </c>
      <c r="D234">
        <v>42</v>
      </c>
      <c r="E234">
        <v>29</v>
      </c>
      <c r="F234">
        <v>31</v>
      </c>
      <c r="G234">
        <v>45</v>
      </c>
      <c r="H234">
        <v>38</v>
      </c>
      <c r="I234">
        <v>33</v>
      </c>
      <c r="J234">
        <v>41</v>
      </c>
      <c r="K234">
        <v>35</v>
      </c>
    </row>
    <row r="235" spans="1:11" x14ac:dyDescent="0.25">
      <c r="B235">
        <v>37</v>
      </c>
      <c r="C235">
        <v>46</v>
      </c>
      <c r="D235">
        <v>30</v>
      </c>
      <c r="E235">
        <v>39</v>
      </c>
      <c r="F235">
        <v>43</v>
      </c>
      <c r="G235">
        <v>28</v>
      </c>
      <c r="H235">
        <v>32</v>
      </c>
      <c r="I235">
        <v>36</v>
      </c>
      <c r="J235">
        <v>29</v>
      </c>
      <c r="K235">
        <v>31</v>
      </c>
    </row>
    <row r="236" spans="1:11" x14ac:dyDescent="0.25">
      <c r="B236">
        <v>34</v>
      </c>
      <c r="C236">
        <v>37</v>
      </c>
      <c r="D236">
        <v>40</v>
      </c>
      <c r="E236">
        <v>42</v>
      </c>
      <c r="F236">
        <v>33</v>
      </c>
      <c r="G236">
        <v>39</v>
      </c>
      <c r="H236">
        <v>28</v>
      </c>
      <c r="I236">
        <v>35</v>
      </c>
      <c r="J236">
        <v>38</v>
      </c>
      <c r="K236">
        <v>43</v>
      </c>
    </row>
    <row r="238" spans="1:11" ht="15.75" thickBot="1" x14ac:dyDescent="0.3">
      <c r="B238" s="2" t="s">
        <v>103</v>
      </c>
    </row>
    <row r="239" spans="1:11" x14ac:dyDescent="0.25">
      <c r="B239" s="2">
        <v>30</v>
      </c>
      <c r="D239" t="s">
        <v>90</v>
      </c>
      <c r="E239" s="6" t="s">
        <v>67</v>
      </c>
      <c r="F239" s="6" t="s">
        <v>65</v>
      </c>
    </row>
    <row r="240" spans="1:11" x14ac:dyDescent="0.25">
      <c r="B240" s="2">
        <v>37</v>
      </c>
      <c r="E240" s="13">
        <v>30</v>
      </c>
      <c r="F240" s="8">
        <v>10</v>
      </c>
    </row>
    <row r="241" spans="2:6" x14ac:dyDescent="0.25">
      <c r="B241" s="2">
        <v>44</v>
      </c>
      <c r="E241" s="13">
        <v>37</v>
      </c>
      <c r="F241" s="8">
        <v>19</v>
      </c>
    </row>
    <row r="242" spans="2:6" x14ac:dyDescent="0.25">
      <c r="B242" s="2">
        <v>51</v>
      </c>
      <c r="E242" s="13">
        <v>44</v>
      </c>
      <c r="F242" s="8">
        <v>17</v>
      </c>
    </row>
    <row r="243" spans="2:6" x14ac:dyDescent="0.25">
      <c r="E243" s="13">
        <v>51</v>
      </c>
      <c r="F243" s="8">
        <v>4</v>
      </c>
    </row>
    <row r="244" spans="2:6" ht="15.75" thickBot="1" x14ac:dyDescent="0.3">
      <c r="E244" s="9" t="s">
        <v>68</v>
      </c>
      <c r="F244" s="9">
        <v>0</v>
      </c>
    </row>
    <row r="254" spans="2:6" x14ac:dyDescent="0.25">
      <c r="D254" t="s">
        <v>87</v>
      </c>
    </row>
    <row r="265" spans="1:12" x14ac:dyDescent="0.25">
      <c r="D265" t="s">
        <v>45</v>
      </c>
    </row>
    <row r="266" spans="1:12" x14ac:dyDescent="0.25">
      <c r="D266">
        <f>AVERAGE(B232:K236)</f>
        <v>36.14</v>
      </c>
    </row>
    <row r="268" spans="1:12" x14ac:dyDescent="0.25">
      <c r="A268" t="s">
        <v>104</v>
      </c>
      <c r="B268" t="s">
        <v>105</v>
      </c>
    </row>
    <row r="269" spans="1:12" x14ac:dyDescent="0.25">
      <c r="B269" t="s">
        <v>106</v>
      </c>
    </row>
    <row r="272" spans="1:12" x14ac:dyDescent="0.25">
      <c r="C272">
        <v>125</v>
      </c>
      <c r="D272">
        <v>148</v>
      </c>
      <c r="E272">
        <v>137</v>
      </c>
      <c r="F272">
        <v>120</v>
      </c>
      <c r="G272">
        <v>135</v>
      </c>
      <c r="H272">
        <v>132</v>
      </c>
      <c r="I272">
        <v>145</v>
      </c>
      <c r="J272">
        <v>122</v>
      </c>
      <c r="K272">
        <v>130</v>
      </c>
      <c r="L272">
        <v>141</v>
      </c>
    </row>
    <row r="273" spans="3:12" x14ac:dyDescent="0.25">
      <c r="C273">
        <v>118</v>
      </c>
      <c r="D273">
        <v>125</v>
      </c>
      <c r="E273">
        <v>132</v>
      </c>
      <c r="F273">
        <v>136</v>
      </c>
      <c r="G273">
        <v>128</v>
      </c>
      <c r="H273">
        <v>123</v>
      </c>
      <c r="I273">
        <v>132</v>
      </c>
      <c r="J273">
        <v>138</v>
      </c>
      <c r="K273">
        <v>126</v>
      </c>
      <c r="L273">
        <v>129</v>
      </c>
    </row>
    <row r="274" spans="3:12" x14ac:dyDescent="0.25">
      <c r="C274">
        <v>136</v>
      </c>
      <c r="D274">
        <v>127</v>
      </c>
      <c r="E274">
        <v>130</v>
      </c>
      <c r="F274">
        <v>122</v>
      </c>
      <c r="G274">
        <v>125</v>
      </c>
      <c r="H274">
        <v>133</v>
      </c>
      <c r="I274">
        <v>140</v>
      </c>
      <c r="J274">
        <v>126</v>
      </c>
      <c r="K274">
        <v>133</v>
      </c>
      <c r="L274">
        <v>135</v>
      </c>
    </row>
    <row r="275" spans="3:12" x14ac:dyDescent="0.25">
      <c r="C275">
        <v>130</v>
      </c>
      <c r="D275">
        <v>134</v>
      </c>
      <c r="E275">
        <v>141</v>
      </c>
      <c r="F275">
        <v>119</v>
      </c>
      <c r="G275">
        <v>125</v>
      </c>
      <c r="H275">
        <v>131</v>
      </c>
      <c r="I275">
        <v>136</v>
      </c>
      <c r="J275">
        <v>128</v>
      </c>
      <c r="K275">
        <v>124</v>
      </c>
      <c r="L275">
        <v>132</v>
      </c>
    </row>
    <row r="276" spans="3:12" x14ac:dyDescent="0.25">
      <c r="C276">
        <v>136</v>
      </c>
      <c r="D276">
        <v>127</v>
      </c>
      <c r="E276">
        <v>130</v>
      </c>
      <c r="F276">
        <v>122</v>
      </c>
      <c r="G276">
        <v>125</v>
      </c>
      <c r="H276">
        <v>133</v>
      </c>
      <c r="I276">
        <v>140</v>
      </c>
      <c r="J276">
        <v>126</v>
      </c>
      <c r="K276">
        <v>133</v>
      </c>
      <c r="L276">
        <v>135</v>
      </c>
    </row>
    <row r="277" spans="3:12" x14ac:dyDescent="0.25">
      <c r="C277">
        <v>130</v>
      </c>
      <c r="D277">
        <v>134</v>
      </c>
      <c r="E277">
        <v>141</v>
      </c>
      <c r="F277">
        <v>119</v>
      </c>
      <c r="G277">
        <v>125</v>
      </c>
      <c r="H277">
        <v>131</v>
      </c>
      <c r="I277">
        <v>136</v>
      </c>
      <c r="J277">
        <v>128</v>
      </c>
      <c r="K277">
        <v>124</v>
      </c>
      <c r="L277">
        <v>132</v>
      </c>
    </row>
    <row r="278" spans="3:12" x14ac:dyDescent="0.25">
      <c r="C278">
        <v>136</v>
      </c>
      <c r="D278">
        <v>127</v>
      </c>
      <c r="E278">
        <v>130</v>
      </c>
      <c r="F278">
        <v>122</v>
      </c>
      <c r="G278">
        <v>125</v>
      </c>
      <c r="H278">
        <v>133</v>
      </c>
      <c r="I278">
        <v>140</v>
      </c>
      <c r="J278">
        <v>126</v>
      </c>
      <c r="K278">
        <v>133</v>
      </c>
      <c r="L278">
        <v>135</v>
      </c>
    </row>
    <row r="279" spans="3:12" x14ac:dyDescent="0.25">
      <c r="C279">
        <v>130</v>
      </c>
      <c r="D279">
        <v>134</v>
      </c>
      <c r="E279">
        <v>141</v>
      </c>
      <c r="F279">
        <v>119</v>
      </c>
      <c r="G279">
        <v>125</v>
      </c>
      <c r="H279">
        <v>131</v>
      </c>
      <c r="I279">
        <v>136</v>
      </c>
      <c r="J279">
        <v>128</v>
      </c>
      <c r="K279">
        <v>124</v>
      </c>
      <c r="L279">
        <v>132</v>
      </c>
    </row>
    <row r="280" spans="3:12" x14ac:dyDescent="0.25">
      <c r="C280">
        <v>136</v>
      </c>
      <c r="D280">
        <v>127</v>
      </c>
      <c r="E280">
        <v>130</v>
      </c>
      <c r="F280">
        <v>122</v>
      </c>
      <c r="G280">
        <v>125</v>
      </c>
      <c r="H280">
        <v>133</v>
      </c>
      <c r="I280">
        <v>140</v>
      </c>
      <c r="J280">
        <v>126</v>
      </c>
      <c r="K280">
        <v>133</v>
      </c>
      <c r="L280">
        <v>135</v>
      </c>
    </row>
    <row r="281" spans="3:12" x14ac:dyDescent="0.25">
      <c r="C281">
        <v>130</v>
      </c>
      <c r="D281">
        <v>134</v>
      </c>
      <c r="E281">
        <v>141</v>
      </c>
      <c r="F281">
        <v>119</v>
      </c>
      <c r="G281">
        <v>125</v>
      </c>
      <c r="H281">
        <v>131</v>
      </c>
      <c r="I281">
        <v>136</v>
      </c>
      <c r="J281">
        <v>128</v>
      </c>
      <c r="K281">
        <v>124</v>
      </c>
      <c r="L281">
        <v>132</v>
      </c>
    </row>
    <row r="283" spans="3:12" x14ac:dyDescent="0.25">
      <c r="C283" t="s">
        <v>107</v>
      </c>
      <c r="D283">
        <f>MEDIAN(C272:L281)</f>
        <v>130.5</v>
      </c>
    </row>
    <row r="284" spans="3:12" ht="15.75" thickBot="1" x14ac:dyDescent="0.3"/>
    <row r="285" spans="3:12" x14ac:dyDescent="0.25">
      <c r="C285" t="s">
        <v>108</v>
      </c>
      <c r="D285" s="6" t="s">
        <v>67</v>
      </c>
      <c r="E285" s="6" t="s">
        <v>65</v>
      </c>
    </row>
    <row r="286" spans="3:12" x14ac:dyDescent="0.25">
      <c r="D286" s="4">
        <v>118</v>
      </c>
      <c r="E286" s="4">
        <v>1</v>
      </c>
    </row>
    <row r="287" spans="3:12" x14ac:dyDescent="0.25">
      <c r="D287" s="4">
        <v>128</v>
      </c>
      <c r="E287" s="4">
        <v>39</v>
      </c>
    </row>
    <row r="288" spans="3:12" x14ac:dyDescent="0.25">
      <c r="D288" s="4">
        <v>138</v>
      </c>
      <c r="E288" s="4">
        <v>49</v>
      </c>
    </row>
    <row r="289" spans="3:5" ht="15.75" thickBot="1" x14ac:dyDescent="0.3">
      <c r="D289" s="5" t="s">
        <v>68</v>
      </c>
      <c r="E289" s="5">
        <v>11</v>
      </c>
    </row>
    <row r="299" spans="3:5" ht="15.75" thickBot="1" x14ac:dyDescent="0.3"/>
    <row r="300" spans="3:5" x14ac:dyDescent="0.25">
      <c r="C300" t="s">
        <v>96</v>
      </c>
      <c r="D300" s="6" t="s">
        <v>67</v>
      </c>
      <c r="E300" s="6" t="s">
        <v>65</v>
      </c>
    </row>
    <row r="301" spans="3:5" x14ac:dyDescent="0.25">
      <c r="D301" s="10">
        <v>118</v>
      </c>
      <c r="E301" s="4">
        <v>1</v>
      </c>
    </row>
    <row r="302" spans="3:5" x14ac:dyDescent="0.25">
      <c r="D302" s="10">
        <v>128</v>
      </c>
      <c r="E302" s="4">
        <v>39</v>
      </c>
    </row>
    <row r="303" spans="3:5" x14ac:dyDescent="0.25">
      <c r="D303" s="10">
        <v>138</v>
      </c>
      <c r="E303" s="4">
        <v>49</v>
      </c>
    </row>
    <row r="304" spans="3:5" ht="15.75" thickBot="1" x14ac:dyDescent="0.3">
      <c r="D304" s="5" t="s">
        <v>68</v>
      </c>
      <c r="E304" s="5">
        <v>11</v>
      </c>
    </row>
    <row r="311" spans="1:12" x14ac:dyDescent="0.25">
      <c r="A311" t="s">
        <v>109</v>
      </c>
      <c r="B311" t="s">
        <v>110</v>
      </c>
    </row>
    <row r="312" spans="1:12" x14ac:dyDescent="0.25">
      <c r="B312" t="s">
        <v>111</v>
      </c>
    </row>
    <row r="314" spans="1:12" x14ac:dyDescent="0.25">
      <c r="B314" t="s">
        <v>112</v>
      </c>
      <c r="C314">
        <v>45</v>
      </c>
      <c r="D314">
        <v>35</v>
      </c>
      <c r="E314">
        <v>40</v>
      </c>
      <c r="F314">
        <v>38</v>
      </c>
      <c r="G314">
        <v>42</v>
      </c>
      <c r="H314">
        <v>37</v>
      </c>
      <c r="I314">
        <v>39</v>
      </c>
      <c r="J314">
        <v>43</v>
      </c>
      <c r="K314">
        <v>44</v>
      </c>
      <c r="L314">
        <v>41</v>
      </c>
    </row>
    <row r="315" spans="1:12" x14ac:dyDescent="0.25">
      <c r="B315" t="s">
        <v>113</v>
      </c>
      <c r="C315">
        <v>32</v>
      </c>
      <c r="D315">
        <v>28</v>
      </c>
      <c r="E315">
        <v>30</v>
      </c>
      <c r="F315">
        <v>34</v>
      </c>
      <c r="G315">
        <v>33</v>
      </c>
      <c r="H315">
        <v>35</v>
      </c>
      <c r="I315">
        <v>31</v>
      </c>
      <c r="J315">
        <v>29</v>
      </c>
      <c r="K315">
        <v>36</v>
      </c>
      <c r="L315">
        <v>37</v>
      </c>
    </row>
    <row r="316" spans="1:12" x14ac:dyDescent="0.25">
      <c r="B316" t="s">
        <v>114</v>
      </c>
      <c r="C316">
        <v>40</v>
      </c>
      <c r="D316">
        <v>39</v>
      </c>
      <c r="E316">
        <v>42</v>
      </c>
      <c r="F316">
        <v>41</v>
      </c>
      <c r="G316">
        <v>38</v>
      </c>
      <c r="H316">
        <v>43</v>
      </c>
      <c r="I316">
        <v>45</v>
      </c>
      <c r="J316">
        <v>44</v>
      </c>
      <c r="K316">
        <v>41</v>
      </c>
      <c r="L316">
        <v>37</v>
      </c>
    </row>
    <row r="319" spans="1:12" x14ac:dyDescent="0.25">
      <c r="B319" t="s">
        <v>115</v>
      </c>
    </row>
    <row r="332" spans="2:4" x14ac:dyDescent="0.25">
      <c r="B332" t="s">
        <v>116</v>
      </c>
      <c r="C332" t="s">
        <v>112</v>
      </c>
      <c r="D332">
        <f>AVERAGE(C314:L314)</f>
        <v>40.4</v>
      </c>
    </row>
    <row r="333" spans="2:4" x14ac:dyDescent="0.25">
      <c r="C333" t="s">
        <v>113</v>
      </c>
      <c r="D333">
        <f>AVERAGE(C315:L315)</f>
        <v>32.5</v>
      </c>
    </row>
    <row r="334" spans="2:4" x14ac:dyDescent="0.25">
      <c r="C334" t="s">
        <v>114</v>
      </c>
      <c r="D334">
        <f>AVERAGE(C316:L316)</f>
        <v>41</v>
      </c>
    </row>
    <row r="336" spans="2:4" x14ac:dyDescent="0.25">
      <c r="B336" t="s">
        <v>40</v>
      </c>
      <c r="C336" t="s">
        <v>112</v>
      </c>
      <c r="D336">
        <f>MAX(C314:L314) - MIN(C314:L314)</f>
        <v>10</v>
      </c>
    </row>
    <row r="337" spans="1:11" x14ac:dyDescent="0.25">
      <c r="C337" t="s">
        <v>113</v>
      </c>
      <c r="D337">
        <f>MAX(C315:L315) - MIN(C315:L315)</f>
        <v>9</v>
      </c>
    </row>
    <row r="338" spans="1:11" x14ac:dyDescent="0.25">
      <c r="C338" t="s">
        <v>114</v>
      </c>
      <c r="D338">
        <f>MAX(C316:L316) - MIN(C316:L316)</f>
        <v>8</v>
      </c>
    </row>
    <row r="340" spans="1:11" x14ac:dyDescent="0.25">
      <c r="B340" t="s">
        <v>117</v>
      </c>
    </row>
    <row r="342" spans="1:11" x14ac:dyDescent="0.25">
      <c r="A342" t="s">
        <v>23</v>
      </c>
      <c r="B342" t="s">
        <v>118</v>
      </c>
    </row>
    <row r="343" spans="1:11" x14ac:dyDescent="0.25">
      <c r="B343" t="s">
        <v>119</v>
      </c>
    </row>
    <row r="345" spans="1:11" x14ac:dyDescent="0.25">
      <c r="B345" t="s">
        <v>120</v>
      </c>
    </row>
    <row r="347" spans="1:11" x14ac:dyDescent="0.25">
      <c r="B347" s="2">
        <v>2.5</v>
      </c>
      <c r="C347" s="2">
        <v>1.3</v>
      </c>
      <c r="D347" s="2">
        <v>-0.8</v>
      </c>
      <c r="E347" s="2">
        <v>-1.9</v>
      </c>
      <c r="F347" s="2">
        <v>2.1</v>
      </c>
      <c r="G347" s="2">
        <v>0.5</v>
      </c>
      <c r="H347" s="2">
        <v>-1.2</v>
      </c>
      <c r="I347" s="2">
        <v>1.8</v>
      </c>
      <c r="J347" s="2">
        <v>-0.5</v>
      </c>
      <c r="K347" s="2">
        <v>2.2999999999999998</v>
      </c>
    </row>
    <row r="348" spans="1:11" x14ac:dyDescent="0.25">
      <c r="B348" s="2">
        <v>-0.7</v>
      </c>
      <c r="C348" s="2">
        <v>1.2</v>
      </c>
      <c r="D348" s="2">
        <v>-1.5</v>
      </c>
      <c r="E348" s="2">
        <v>-0.3</v>
      </c>
      <c r="F348" s="2">
        <v>2.6</v>
      </c>
      <c r="G348" s="2">
        <v>1.1000000000000001</v>
      </c>
      <c r="H348" s="2">
        <v>-1.7</v>
      </c>
      <c r="I348" s="2">
        <v>0.9</v>
      </c>
      <c r="J348" s="2">
        <v>-1.4</v>
      </c>
      <c r="K348" s="2">
        <v>0.3</v>
      </c>
    </row>
    <row r="349" spans="1:11" x14ac:dyDescent="0.25">
      <c r="B349" s="2">
        <v>1.9</v>
      </c>
      <c r="C349" s="2">
        <v>-1.1000000000000001</v>
      </c>
      <c r="D349" s="2">
        <v>-0.4</v>
      </c>
      <c r="E349" s="2">
        <v>2.2000000000000002</v>
      </c>
      <c r="F349" s="2">
        <v>-0.9</v>
      </c>
      <c r="G349" s="2">
        <v>1.6</v>
      </c>
      <c r="H349" s="2">
        <v>-0.6</v>
      </c>
      <c r="I349" s="2">
        <v>-1.3</v>
      </c>
      <c r="J349" s="2">
        <v>2.4</v>
      </c>
      <c r="K349" s="2">
        <v>0.7</v>
      </c>
    </row>
    <row r="350" spans="1:11" x14ac:dyDescent="0.25">
      <c r="B350" s="2">
        <v>-1.8</v>
      </c>
      <c r="C350" s="2">
        <v>1.5</v>
      </c>
      <c r="D350" s="2">
        <v>-0.2</v>
      </c>
      <c r="E350" s="2">
        <v>-2.1</v>
      </c>
      <c r="F350" s="2">
        <v>2.8</v>
      </c>
      <c r="G350" s="2">
        <v>0.8</v>
      </c>
      <c r="H350" s="2">
        <v>-1.6</v>
      </c>
      <c r="I350" s="2">
        <v>1.4</v>
      </c>
      <c r="J350" s="2">
        <v>-0.1</v>
      </c>
      <c r="K350" s="2">
        <v>2.5</v>
      </c>
    </row>
    <row r="351" spans="1:11" x14ac:dyDescent="0.25">
      <c r="B351" s="2">
        <v>-1</v>
      </c>
      <c r="C351" s="2">
        <v>1.7</v>
      </c>
      <c r="D351" s="2">
        <v>-0.9</v>
      </c>
      <c r="E351" s="2">
        <v>-2</v>
      </c>
      <c r="F351" s="2">
        <v>2.7</v>
      </c>
      <c r="G351" s="2">
        <v>0.6</v>
      </c>
      <c r="H351" s="2">
        <v>-1.4</v>
      </c>
      <c r="I351" s="2">
        <v>1.1000000000000001</v>
      </c>
      <c r="J351" s="2">
        <v>-0.3</v>
      </c>
      <c r="K351" s="2">
        <v>2</v>
      </c>
    </row>
    <row r="353" spans="1:11" x14ac:dyDescent="0.25">
      <c r="B353" t="s">
        <v>121</v>
      </c>
      <c r="C353">
        <f>SKEW(B347:K351)</f>
        <v>4.4114721855163581E-2</v>
      </c>
    </row>
    <row r="354" spans="1:11" x14ac:dyDescent="0.25">
      <c r="B354" t="s">
        <v>122</v>
      </c>
      <c r="C354">
        <f>KURT(B347:K351)</f>
        <v>-1.3773497442276583</v>
      </c>
    </row>
    <row r="355" spans="1:11" x14ac:dyDescent="0.25">
      <c r="B355" t="s">
        <v>123</v>
      </c>
      <c r="C355" t="s">
        <v>124</v>
      </c>
    </row>
    <row r="357" spans="1:11" x14ac:dyDescent="0.25">
      <c r="A357" t="s">
        <v>11</v>
      </c>
      <c r="B357" t="s">
        <v>125</v>
      </c>
    </row>
    <row r="358" spans="1:11" x14ac:dyDescent="0.25">
      <c r="B358" t="s">
        <v>126</v>
      </c>
    </row>
    <row r="360" spans="1:11" x14ac:dyDescent="0.25">
      <c r="B360" t="s">
        <v>127</v>
      </c>
    </row>
    <row r="361" spans="1:11" x14ac:dyDescent="0.25">
      <c r="B361" t="s">
        <v>128</v>
      </c>
    </row>
    <row r="362" spans="1:11" x14ac:dyDescent="0.25">
      <c r="B362" s="2">
        <v>2.5</v>
      </c>
      <c r="C362" s="2">
        <v>4.8</v>
      </c>
      <c r="D362" s="2">
        <v>3.2</v>
      </c>
      <c r="E362" s="2">
        <v>2.1</v>
      </c>
      <c r="F362" s="2">
        <v>4.5</v>
      </c>
      <c r="G362" s="2">
        <v>2.9</v>
      </c>
      <c r="H362" s="2">
        <v>2.2999999999999998</v>
      </c>
      <c r="I362" s="2">
        <v>3.1</v>
      </c>
      <c r="J362" s="2">
        <v>4.2</v>
      </c>
      <c r="K362" s="2">
        <v>3.9</v>
      </c>
    </row>
    <row r="363" spans="1:11" x14ac:dyDescent="0.25">
      <c r="B363" s="2">
        <v>2.8</v>
      </c>
      <c r="C363" s="2">
        <v>4.0999999999999996</v>
      </c>
      <c r="D363" s="2">
        <v>2.6</v>
      </c>
      <c r="E363" s="2">
        <v>2.4</v>
      </c>
      <c r="F363" s="2">
        <v>4.7</v>
      </c>
      <c r="G363" s="2">
        <v>3.3</v>
      </c>
      <c r="H363" s="2">
        <v>2.7</v>
      </c>
      <c r="I363" s="2">
        <v>3</v>
      </c>
      <c r="J363" s="2">
        <v>4.3</v>
      </c>
      <c r="K363" s="2">
        <v>3.7</v>
      </c>
    </row>
    <row r="364" spans="1:11" x14ac:dyDescent="0.25">
      <c r="B364" s="2">
        <v>2.2000000000000002</v>
      </c>
      <c r="C364" s="2">
        <v>3.6</v>
      </c>
      <c r="D364" s="2">
        <v>4</v>
      </c>
      <c r="E364" s="2">
        <v>2.7</v>
      </c>
      <c r="F364" s="2">
        <v>3.8</v>
      </c>
      <c r="G364" s="2">
        <v>3.5</v>
      </c>
      <c r="H364" s="2">
        <v>3.2</v>
      </c>
      <c r="I364" s="2">
        <v>4.4000000000000004</v>
      </c>
      <c r="J364" s="2">
        <v>2</v>
      </c>
      <c r="K364" s="2">
        <v>3.4</v>
      </c>
    </row>
    <row r="365" spans="1:11" x14ac:dyDescent="0.25">
      <c r="B365" s="2">
        <v>3.1</v>
      </c>
      <c r="C365" s="2">
        <v>2.9</v>
      </c>
      <c r="D365" s="2">
        <v>4.5999999999999996</v>
      </c>
      <c r="E365" s="2">
        <v>3.3</v>
      </c>
      <c r="F365" s="2">
        <v>2.5</v>
      </c>
      <c r="G365" s="2">
        <v>4.9000000000000004</v>
      </c>
      <c r="H365" s="2">
        <v>2.8</v>
      </c>
      <c r="I365" s="2">
        <v>3</v>
      </c>
      <c r="J365" s="2">
        <v>4.2</v>
      </c>
      <c r="K365" s="2">
        <v>3.9</v>
      </c>
    </row>
    <row r="366" spans="1:11" x14ac:dyDescent="0.25">
      <c r="B366" s="2">
        <v>2.8</v>
      </c>
      <c r="C366" s="2">
        <v>4.0999999999999996</v>
      </c>
      <c r="D366" s="2">
        <v>2.6</v>
      </c>
      <c r="E366" s="2">
        <v>2.4</v>
      </c>
      <c r="F366" s="2">
        <v>4.7</v>
      </c>
      <c r="G366" s="2">
        <v>3.3</v>
      </c>
      <c r="H366" s="2">
        <v>2.7</v>
      </c>
      <c r="I366" s="2">
        <v>3</v>
      </c>
      <c r="J366" s="2">
        <v>4.3</v>
      </c>
      <c r="K366" s="2">
        <v>3.7</v>
      </c>
    </row>
    <row r="367" spans="1:11" x14ac:dyDescent="0.25">
      <c r="B367" s="2">
        <v>2.2000000000000002</v>
      </c>
      <c r="C367" s="2">
        <v>3.6</v>
      </c>
      <c r="D367" s="2">
        <v>4</v>
      </c>
      <c r="E367" s="2">
        <v>2.7</v>
      </c>
      <c r="F367" s="2">
        <v>3.8</v>
      </c>
      <c r="G367" s="2">
        <v>3.5</v>
      </c>
      <c r="H367" s="2">
        <v>3.2</v>
      </c>
      <c r="I367" s="2">
        <v>4.4000000000000004</v>
      </c>
      <c r="J367" s="2">
        <v>3.1</v>
      </c>
      <c r="K367" s="2">
        <v>2.9</v>
      </c>
    </row>
    <row r="368" spans="1:11" x14ac:dyDescent="0.25">
      <c r="B368" s="2">
        <v>2</v>
      </c>
      <c r="C368" s="2">
        <v>3.4</v>
      </c>
      <c r="D368" s="2">
        <v>4.5999999999999996</v>
      </c>
      <c r="E368" s="2">
        <v>3.3</v>
      </c>
      <c r="F368" s="2">
        <v>2.5</v>
      </c>
      <c r="G368" s="2">
        <v>4.9000000000000004</v>
      </c>
      <c r="H368" s="2">
        <v>2.8</v>
      </c>
      <c r="I368" s="2">
        <v>3</v>
      </c>
      <c r="J368" s="2">
        <v>4.2</v>
      </c>
      <c r="K368" s="2">
        <v>3.9</v>
      </c>
    </row>
    <row r="369" spans="1:11" x14ac:dyDescent="0.25">
      <c r="B369" s="2">
        <v>3.1</v>
      </c>
      <c r="C369" s="2">
        <v>2.9</v>
      </c>
      <c r="D369" s="2">
        <v>2.6</v>
      </c>
      <c r="E369" s="2">
        <v>2.4</v>
      </c>
      <c r="F369" s="2">
        <v>4.7</v>
      </c>
      <c r="G369" s="2">
        <v>3.3</v>
      </c>
      <c r="H369" s="2">
        <v>2.7</v>
      </c>
      <c r="I369" s="2">
        <v>3</v>
      </c>
      <c r="J369" s="2">
        <v>4.3</v>
      </c>
      <c r="K369" s="2">
        <v>3.7</v>
      </c>
    </row>
    <row r="370" spans="1:11" x14ac:dyDescent="0.25">
      <c r="B370" s="2">
        <v>2.8</v>
      </c>
      <c r="C370" s="2">
        <v>4.0999999999999996</v>
      </c>
      <c r="D370" s="2">
        <v>4</v>
      </c>
      <c r="E370" s="2">
        <v>2.7</v>
      </c>
      <c r="F370" s="2">
        <v>3.8</v>
      </c>
      <c r="G370" s="2">
        <v>3.5</v>
      </c>
      <c r="H370" s="2">
        <v>3.2</v>
      </c>
      <c r="I370" s="2">
        <v>4.4000000000000004</v>
      </c>
      <c r="J370" s="2">
        <v>2</v>
      </c>
      <c r="K370" s="2">
        <v>3.4</v>
      </c>
    </row>
    <row r="371" spans="1:11" x14ac:dyDescent="0.25">
      <c r="B371" s="2">
        <v>2.2000000000000002</v>
      </c>
      <c r="C371" s="2">
        <v>3.6</v>
      </c>
      <c r="D371" s="2">
        <v>4.5999999999999996</v>
      </c>
      <c r="E371" s="2">
        <v>3.3</v>
      </c>
      <c r="F371" s="2">
        <v>2.5</v>
      </c>
      <c r="G371" s="2">
        <v>4.9000000000000004</v>
      </c>
      <c r="H371" s="2"/>
      <c r="I371" s="2"/>
      <c r="J371" s="2"/>
      <c r="K371" s="2"/>
    </row>
    <row r="373" spans="1:11" x14ac:dyDescent="0.25">
      <c r="B373" t="s">
        <v>121</v>
      </c>
      <c r="C373">
        <f>SKEW(B362:K371)</f>
        <v>0.22402536454542152</v>
      </c>
    </row>
    <row r="374" spans="1:11" x14ac:dyDescent="0.25">
      <c r="B374" t="s">
        <v>122</v>
      </c>
      <c r="C374">
        <f>KURT(B362:K371)</f>
        <v>-0.9312091245252927</v>
      </c>
    </row>
    <row r="375" spans="1:11" x14ac:dyDescent="0.25">
      <c r="B375" t="s">
        <v>123</v>
      </c>
      <c r="C375" t="s">
        <v>129</v>
      </c>
    </row>
    <row r="378" spans="1:11" x14ac:dyDescent="0.25">
      <c r="A378" t="s">
        <v>16</v>
      </c>
      <c r="B378" t="s">
        <v>130</v>
      </c>
    </row>
    <row r="379" spans="1:11" x14ac:dyDescent="0.25">
      <c r="B379" t="s">
        <v>131</v>
      </c>
    </row>
    <row r="381" spans="1:11" x14ac:dyDescent="0.25">
      <c r="B381" t="s">
        <v>132</v>
      </c>
    </row>
    <row r="382" spans="1:11" x14ac:dyDescent="0.25">
      <c r="B382" s="2">
        <v>4</v>
      </c>
      <c r="C382" s="2">
        <v>5</v>
      </c>
      <c r="D382" s="2">
        <v>3</v>
      </c>
      <c r="E382" s="2">
        <v>4</v>
      </c>
      <c r="F382" s="2">
        <v>4</v>
      </c>
      <c r="G382" s="2">
        <v>3</v>
      </c>
      <c r="H382" s="2">
        <v>2</v>
      </c>
      <c r="I382" s="2">
        <v>5</v>
      </c>
      <c r="J382" s="2">
        <v>4</v>
      </c>
      <c r="K382" s="2">
        <v>3</v>
      </c>
    </row>
    <row r="383" spans="1:11" x14ac:dyDescent="0.25">
      <c r="B383" s="2">
        <v>5</v>
      </c>
      <c r="C383" s="2">
        <v>4</v>
      </c>
      <c r="D383" s="2">
        <v>2</v>
      </c>
      <c r="E383" s="2">
        <v>3</v>
      </c>
      <c r="F383" s="2">
        <v>4</v>
      </c>
      <c r="G383" s="2">
        <v>5</v>
      </c>
      <c r="H383" s="2">
        <v>3</v>
      </c>
      <c r="I383" s="2">
        <v>4</v>
      </c>
      <c r="J383" s="2">
        <v>5</v>
      </c>
      <c r="K383" s="2">
        <v>3</v>
      </c>
    </row>
    <row r="384" spans="1:11" x14ac:dyDescent="0.25">
      <c r="B384" s="2">
        <v>4</v>
      </c>
      <c r="C384" s="2">
        <v>3</v>
      </c>
      <c r="D384" s="2">
        <v>2</v>
      </c>
      <c r="E384" s="2">
        <v>4</v>
      </c>
      <c r="F384" s="2">
        <v>5</v>
      </c>
      <c r="G384" s="2">
        <v>3</v>
      </c>
      <c r="H384" s="2">
        <v>4</v>
      </c>
      <c r="I384" s="2">
        <v>5</v>
      </c>
      <c r="J384" s="2">
        <v>4</v>
      </c>
      <c r="K384" s="2">
        <v>3</v>
      </c>
    </row>
    <row r="385" spans="1:11" x14ac:dyDescent="0.25">
      <c r="B385" s="2">
        <v>3</v>
      </c>
      <c r="C385" s="2">
        <v>4</v>
      </c>
      <c r="D385" s="2">
        <v>5</v>
      </c>
      <c r="E385" s="2">
        <v>2</v>
      </c>
      <c r="F385" s="2">
        <v>3</v>
      </c>
      <c r="G385" s="2">
        <v>4</v>
      </c>
      <c r="H385" s="2">
        <v>4</v>
      </c>
      <c r="I385" s="2">
        <v>3</v>
      </c>
      <c r="J385" s="2">
        <v>5</v>
      </c>
      <c r="K385" s="2">
        <v>4</v>
      </c>
    </row>
    <row r="386" spans="1:11" x14ac:dyDescent="0.25">
      <c r="B386" s="2">
        <v>3</v>
      </c>
      <c r="C386" s="2">
        <v>4</v>
      </c>
      <c r="D386" s="2">
        <v>5</v>
      </c>
      <c r="E386" s="2">
        <v>4</v>
      </c>
      <c r="F386" s="2">
        <v>2</v>
      </c>
      <c r="G386" s="2">
        <v>3</v>
      </c>
      <c r="H386" s="2">
        <v>4</v>
      </c>
      <c r="I386" s="2">
        <v>5</v>
      </c>
      <c r="J386" s="2">
        <v>3</v>
      </c>
      <c r="K386" s="2">
        <v>4</v>
      </c>
    </row>
    <row r="387" spans="1:11" x14ac:dyDescent="0.25">
      <c r="B387" s="2">
        <v>5</v>
      </c>
      <c r="C387" s="2">
        <v>4</v>
      </c>
      <c r="D387" s="2">
        <v>3</v>
      </c>
      <c r="E387" s="2">
        <v>4</v>
      </c>
      <c r="F387" s="2">
        <v>5</v>
      </c>
      <c r="G387" s="2">
        <v>3</v>
      </c>
      <c r="H387" s="2">
        <v>4</v>
      </c>
      <c r="I387" s="2">
        <v>5</v>
      </c>
      <c r="J387" s="2">
        <v>4</v>
      </c>
      <c r="K387" s="2">
        <v>3</v>
      </c>
    </row>
    <row r="388" spans="1:11" x14ac:dyDescent="0.25">
      <c r="B388" s="2">
        <v>3</v>
      </c>
      <c r="C388" s="2">
        <v>4</v>
      </c>
      <c r="D388" s="2">
        <v>5</v>
      </c>
      <c r="E388" s="2">
        <v>2</v>
      </c>
      <c r="F388" s="2">
        <v>3</v>
      </c>
      <c r="G388" s="2">
        <v>4</v>
      </c>
      <c r="H388" s="2">
        <v>4</v>
      </c>
      <c r="I388" s="2">
        <v>3</v>
      </c>
      <c r="J388" s="2">
        <v>5</v>
      </c>
      <c r="K388" s="2">
        <v>4</v>
      </c>
    </row>
    <row r="389" spans="1:11" x14ac:dyDescent="0.25">
      <c r="B389" s="2">
        <v>3</v>
      </c>
      <c r="C389" s="2">
        <v>4</v>
      </c>
      <c r="D389" s="2">
        <v>5</v>
      </c>
      <c r="E389" s="2">
        <v>4</v>
      </c>
      <c r="F389" s="2">
        <v>2</v>
      </c>
      <c r="G389" s="2">
        <v>3</v>
      </c>
      <c r="H389" s="2">
        <v>4</v>
      </c>
      <c r="I389" s="2">
        <v>5</v>
      </c>
      <c r="J389" s="2">
        <v>3</v>
      </c>
      <c r="K389" s="2">
        <v>4</v>
      </c>
    </row>
    <row r="390" spans="1:11" x14ac:dyDescent="0.25">
      <c r="B390" s="2">
        <v>5</v>
      </c>
      <c r="C390" s="2">
        <v>4</v>
      </c>
      <c r="D390" s="2">
        <v>3</v>
      </c>
      <c r="E390" s="2">
        <v>4</v>
      </c>
      <c r="F390" s="2">
        <v>5</v>
      </c>
      <c r="G390" s="2">
        <v>3</v>
      </c>
      <c r="H390" s="2">
        <v>4</v>
      </c>
      <c r="I390" s="2">
        <v>5</v>
      </c>
      <c r="J390" s="2">
        <v>4</v>
      </c>
      <c r="K390" s="2">
        <v>3</v>
      </c>
    </row>
    <row r="391" spans="1:11" x14ac:dyDescent="0.25">
      <c r="B391" s="2">
        <v>3</v>
      </c>
      <c r="C391" s="2">
        <v>4</v>
      </c>
      <c r="D391" s="2">
        <v>5</v>
      </c>
      <c r="E391" s="2">
        <v>2</v>
      </c>
      <c r="F391" s="2">
        <v>3</v>
      </c>
      <c r="G391" s="2">
        <v>4</v>
      </c>
      <c r="H391" s="2">
        <v>4</v>
      </c>
      <c r="I391" s="2">
        <v>3</v>
      </c>
      <c r="J391" s="2">
        <v>5</v>
      </c>
      <c r="K391" s="2">
        <v>4</v>
      </c>
    </row>
    <row r="393" spans="1:11" x14ac:dyDescent="0.25">
      <c r="B393" t="s">
        <v>121</v>
      </c>
      <c r="C393">
        <f>SKEW(B382:K391)</f>
        <v>-0.21090973977304461</v>
      </c>
    </row>
    <row r="394" spans="1:11" x14ac:dyDescent="0.25">
      <c r="B394" t="s">
        <v>122</v>
      </c>
      <c r="C394">
        <f>KURT(B382:K391)</f>
        <v>-0.74525627211662515</v>
      </c>
    </row>
    <row r="395" spans="1:11" x14ac:dyDescent="0.25">
      <c r="B395" t="s">
        <v>123</v>
      </c>
      <c r="C395" t="s">
        <v>133</v>
      </c>
    </row>
    <row r="397" spans="1:11" x14ac:dyDescent="0.25">
      <c r="A397" t="s">
        <v>19</v>
      </c>
      <c r="B397" t="s">
        <v>134</v>
      </c>
    </row>
    <row r="398" spans="1:11" x14ac:dyDescent="0.25">
      <c r="B398" t="s">
        <v>135</v>
      </c>
    </row>
    <row r="400" spans="1:11" x14ac:dyDescent="0.25">
      <c r="B400" t="s">
        <v>136</v>
      </c>
    </row>
    <row r="401" spans="2:11" x14ac:dyDescent="0.25">
      <c r="B401" t="s">
        <v>137</v>
      </c>
    </row>
    <row r="403" spans="2:11" x14ac:dyDescent="0.25">
      <c r="B403">
        <v>280</v>
      </c>
      <c r="C403">
        <v>350</v>
      </c>
      <c r="D403">
        <v>310</v>
      </c>
      <c r="E403">
        <v>270</v>
      </c>
      <c r="F403">
        <v>390</v>
      </c>
      <c r="G403">
        <v>320</v>
      </c>
      <c r="H403">
        <v>290</v>
      </c>
      <c r="I403">
        <v>340</v>
      </c>
      <c r="J403">
        <v>310</v>
      </c>
      <c r="K403">
        <v>380</v>
      </c>
    </row>
    <row r="404" spans="2:11" x14ac:dyDescent="0.25">
      <c r="B404">
        <v>270</v>
      </c>
      <c r="C404">
        <v>350</v>
      </c>
      <c r="D404">
        <v>300</v>
      </c>
      <c r="E404">
        <v>330</v>
      </c>
      <c r="F404">
        <v>370</v>
      </c>
      <c r="G404">
        <v>310</v>
      </c>
      <c r="H404">
        <v>280</v>
      </c>
      <c r="I404">
        <v>320</v>
      </c>
      <c r="J404">
        <v>350</v>
      </c>
      <c r="K404">
        <v>290</v>
      </c>
    </row>
    <row r="405" spans="2:11" x14ac:dyDescent="0.25">
      <c r="B405">
        <v>270</v>
      </c>
      <c r="C405">
        <v>350</v>
      </c>
      <c r="D405">
        <v>300</v>
      </c>
      <c r="E405">
        <v>330</v>
      </c>
      <c r="F405">
        <v>370</v>
      </c>
      <c r="G405">
        <v>310</v>
      </c>
      <c r="H405">
        <v>280</v>
      </c>
      <c r="I405">
        <v>320</v>
      </c>
      <c r="J405">
        <v>350</v>
      </c>
      <c r="K405">
        <v>290</v>
      </c>
    </row>
    <row r="406" spans="2:11" x14ac:dyDescent="0.25">
      <c r="B406">
        <v>270</v>
      </c>
      <c r="C406">
        <v>350</v>
      </c>
      <c r="D406">
        <v>300</v>
      </c>
      <c r="E406">
        <v>330</v>
      </c>
      <c r="F406">
        <v>370</v>
      </c>
      <c r="G406">
        <v>310</v>
      </c>
      <c r="H406">
        <v>280</v>
      </c>
      <c r="I406">
        <v>320</v>
      </c>
      <c r="J406">
        <v>350</v>
      </c>
      <c r="K406">
        <v>290</v>
      </c>
    </row>
    <row r="407" spans="2:11" x14ac:dyDescent="0.25">
      <c r="B407">
        <v>270</v>
      </c>
      <c r="C407">
        <v>350</v>
      </c>
      <c r="D407">
        <v>300</v>
      </c>
      <c r="E407">
        <v>330</v>
      </c>
      <c r="F407">
        <v>370</v>
      </c>
      <c r="G407">
        <v>310</v>
      </c>
      <c r="H407">
        <v>280</v>
      </c>
      <c r="I407">
        <v>320</v>
      </c>
      <c r="J407">
        <v>350</v>
      </c>
      <c r="K407">
        <v>290</v>
      </c>
    </row>
    <row r="408" spans="2:11" x14ac:dyDescent="0.25">
      <c r="B408">
        <v>270</v>
      </c>
      <c r="C408">
        <v>350</v>
      </c>
      <c r="D408">
        <v>300</v>
      </c>
      <c r="E408">
        <v>330</v>
      </c>
      <c r="F408">
        <v>370</v>
      </c>
      <c r="G408">
        <v>310</v>
      </c>
      <c r="H408">
        <v>280</v>
      </c>
      <c r="I408">
        <v>320</v>
      </c>
      <c r="J408">
        <v>350</v>
      </c>
      <c r="K408">
        <v>290</v>
      </c>
    </row>
    <row r="409" spans="2:11" x14ac:dyDescent="0.25">
      <c r="B409">
        <v>270</v>
      </c>
      <c r="C409">
        <v>350</v>
      </c>
      <c r="D409">
        <v>300</v>
      </c>
      <c r="E409">
        <v>330</v>
      </c>
      <c r="F409">
        <v>370</v>
      </c>
      <c r="G409">
        <v>310</v>
      </c>
      <c r="H409">
        <v>280</v>
      </c>
      <c r="I409">
        <v>320</v>
      </c>
      <c r="J409">
        <v>350</v>
      </c>
      <c r="K409">
        <v>290</v>
      </c>
    </row>
    <row r="410" spans="2:11" x14ac:dyDescent="0.25">
      <c r="B410">
        <v>270</v>
      </c>
      <c r="C410">
        <v>350</v>
      </c>
      <c r="D410">
        <v>300</v>
      </c>
      <c r="E410">
        <v>330</v>
      </c>
      <c r="F410">
        <v>370</v>
      </c>
      <c r="G410">
        <v>310</v>
      </c>
      <c r="H410">
        <v>280</v>
      </c>
      <c r="I410">
        <v>320</v>
      </c>
      <c r="J410">
        <v>350</v>
      </c>
      <c r="K410">
        <v>290</v>
      </c>
    </row>
    <row r="411" spans="2:11" x14ac:dyDescent="0.25">
      <c r="B411">
        <v>270</v>
      </c>
      <c r="C411">
        <v>350</v>
      </c>
      <c r="D411">
        <v>300</v>
      </c>
      <c r="E411">
        <v>330</v>
      </c>
      <c r="F411">
        <v>370</v>
      </c>
      <c r="G411">
        <v>310</v>
      </c>
      <c r="H411">
        <v>280</v>
      </c>
      <c r="I411">
        <v>320</v>
      </c>
      <c r="J411">
        <v>350</v>
      </c>
      <c r="K411">
        <v>290</v>
      </c>
    </row>
    <row r="412" spans="2:11" x14ac:dyDescent="0.25">
      <c r="B412">
        <v>270</v>
      </c>
      <c r="C412">
        <v>350</v>
      </c>
      <c r="D412">
        <v>300</v>
      </c>
      <c r="E412">
        <v>330</v>
      </c>
      <c r="F412">
        <v>370</v>
      </c>
      <c r="G412">
        <v>310</v>
      </c>
      <c r="H412">
        <v>280</v>
      </c>
      <c r="I412">
        <v>320</v>
      </c>
      <c r="J412">
        <v>350</v>
      </c>
      <c r="K412">
        <v>290</v>
      </c>
    </row>
    <row r="414" spans="2:11" x14ac:dyDescent="0.25">
      <c r="B414" t="s">
        <v>138</v>
      </c>
      <c r="C414">
        <f>SKEW(B403:K412)</f>
        <v>0.2092186247974063</v>
      </c>
    </row>
    <row r="415" spans="2:11" x14ac:dyDescent="0.25">
      <c r="B415" t="s">
        <v>139</v>
      </c>
      <c r="C415">
        <f>KURT(B403:K412)</f>
        <v>-1.0374244845101974</v>
      </c>
    </row>
    <row r="416" spans="2:11" x14ac:dyDescent="0.25">
      <c r="B416" t="s">
        <v>140</v>
      </c>
      <c r="C416" t="s">
        <v>141</v>
      </c>
    </row>
    <row r="418" spans="1:11" x14ac:dyDescent="0.25">
      <c r="A418" t="s">
        <v>42</v>
      </c>
      <c r="B418" t="s">
        <v>142</v>
      </c>
    </row>
    <row r="419" spans="1:11" x14ac:dyDescent="0.25">
      <c r="B419" t="s">
        <v>143</v>
      </c>
      <c r="E419" t="s">
        <v>144</v>
      </c>
    </row>
    <row r="421" spans="1:11" x14ac:dyDescent="0.25">
      <c r="B421">
        <v>12</v>
      </c>
      <c r="C421">
        <v>18</v>
      </c>
      <c r="D421">
        <v>15</v>
      </c>
      <c r="E421">
        <v>22</v>
      </c>
      <c r="F421">
        <v>20</v>
      </c>
      <c r="G421">
        <v>14</v>
      </c>
      <c r="H421">
        <v>16</v>
      </c>
      <c r="I421">
        <v>21</v>
      </c>
      <c r="J421">
        <v>19</v>
      </c>
      <c r="K421">
        <v>17</v>
      </c>
    </row>
    <row r="422" spans="1:11" x14ac:dyDescent="0.25">
      <c r="B422">
        <v>22</v>
      </c>
      <c r="C422">
        <v>19</v>
      </c>
      <c r="D422">
        <v>13</v>
      </c>
      <c r="E422">
        <v>16</v>
      </c>
      <c r="F422">
        <v>21</v>
      </c>
      <c r="G422">
        <v>22</v>
      </c>
      <c r="H422">
        <v>17</v>
      </c>
      <c r="I422">
        <v>19</v>
      </c>
      <c r="J422">
        <v>22</v>
      </c>
      <c r="K422">
        <v>18</v>
      </c>
    </row>
    <row r="423" spans="1:11" x14ac:dyDescent="0.25">
      <c r="B423">
        <v>14</v>
      </c>
      <c r="C423">
        <v>20</v>
      </c>
      <c r="D423">
        <v>19</v>
      </c>
      <c r="E423">
        <v>17</v>
      </c>
      <c r="F423">
        <v>22</v>
      </c>
      <c r="G423">
        <v>18</v>
      </c>
      <c r="H423">
        <v>15</v>
      </c>
      <c r="I423">
        <v>21</v>
      </c>
      <c r="J423">
        <v>20</v>
      </c>
      <c r="K423">
        <v>16</v>
      </c>
    </row>
    <row r="424" spans="1:11" x14ac:dyDescent="0.25">
      <c r="B424">
        <v>12</v>
      </c>
      <c r="C424">
        <v>18</v>
      </c>
      <c r="D424">
        <v>15</v>
      </c>
      <c r="E424">
        <v>22</v>
      </c>
      <c r="F424">
        <v>20</v>
      </c>
      <c r="G424">
        <v>14</v>
      </c>
      <c r="H424">
        <v>16</v>
      </c>
      <c r="I424">
        <v>21</v>
      </c>
      <c r="J424">
        <v>19</v>
      </c>
      <c r="K424">
        <v>17</v>
      </c>
    </row>
    <row r="425" spans="1:11" x14ac:dyDescent="0.25">
      <c r="B425">
        <v>22</v>
      </c>
      <c r="C425">
        <v>19</v>
      </c>
      <c r="D425">
        <v>13</v>
      </c>
      <c r="E425">
        <v>16</v>
      </c>
      <c r="F425">
        <v>21</v>
      </c>
      <c r="G425">
        <v>22</v>
      </c>
      <c r="H425">
        <v>17</v>
      </c>
      <c r="I425">
        <v>19</v>
      </c>
      <c r="J425">
        <v>22</v>
      </c>
      <c r="K425">
        <v>18</v>
      </c>
    </row>
    <row r="426" spans="1:11" x14ac:dyDescent="0.25">
      <c r="B426">
        <v>14</v>
      </c>
      <c r="C426">
        <v>20</v>
      </c>
      <c r="D426">
        <v>19</v>
      </c>
      <c r="E426">
        <v>17</v>
      </c>
      <c r="F426">
        <v>22</v>
      </c>
      <c r="G426">
        <v>18</v>
      </c>
      <c r="H426">
        <v>15</v>
      </c>
      <c r="I426">
        <v>21</v>
      </c>
      <c r="J426">
        <v>20</v>
      </c>
      <c r="K426">
        <v>16</v>
      </c>
    </row>
    <row r="427" spans="1:11" x14ac:dyDescent="0.25">
      <c r="B427">
        <v>12</v>
      </c>
      <c r="C427">
        <v>18</v>
      </c>
      <c r="D427">
        <v>15</v>
      </c>
      <c r="E427">
        <v>22</v>
      </c>
      <c r="F427">
        <v>20</v>
      </c>
      <c r="G427">
        <v>14</v>
      </c>
      <c r="H427">
        <v>16</v>
      </c>
      <c r="I427">
        <v>21</v>
      </c>
      <c r="J427">
        <v>19</v>
      </c>
      <c r="K427">
        <v>17</v>
      </c>
    </row>
    <row r="428" spans="1:11" x14ac:dyDescent="0.25">
      <c r="B428">
        <v>22</v>
      </c>
      <c r="C428">
        <v>19</v>
      </c>
      <c r="D428">
        <v>13</v>
      </c>
      <c r="E428">
        <v>16</v>
      </c>
      <c r="F428">
        <v>21</v>
      </c>
      <c r="G428">
        <v>22</v>
      </c>
      <c r="H428">
        <v>17</v>
      </c>
      <c r="I428">
        <v>19</v>
      </c>
      <c r="J428">
        <v>22</v>
      </c>
      <c r="K428">
        <v>18</v>
      </c>
    </row>
    <row r="429" spans="1:11" x14ac:dyDescent="0.25">
      <c r="B429">
        <v>14</v>
      </c>
      <c r="C429">
        <v>20</v>
      </c>
      <c r="D429">
        <v>19</v>
      </c>
      <c r="E429">
        <v>17</v>
      </c>
      <c r="F429">
        <v>22</v>
      </c>
      <c r="G429">
        <v>18</v>
      </c>
      <c r="H429">
        <v>15</v>
      </c>
      <c r="I429">
        <v>21</v>
      </c>
      <c r="J429">
        <v>20</v>
      </c>
      <c r="K429">
        <v>16</v>
      </c>
    </row>
    <row r="430" spans="1:11" x14ac:dyDescent="0.25">
      <c r="B430">
        <v>12</v>
      </c>
      <c r="C430">
        <v>18</v>
      </c>
      <c r="D430">
        <v>15</v>
      </c>
      <c r="E430">
        <v>22</v>
      </c>
      <c r="F430">
        <v>20</v>
      </c>
      <c r="G430">
        <v>14</v>
      </c>
      <c r="H430">
        <v>16</v>
      </c>
      <c r="I430">
        <v>21</v>
      </c>
      <c r="J430">
        <v>19</v>
      </c>
      <c r="K430">
        <v>17</v>
      </c>
    </row>
    <row r="432" spans="1:11" x14ac:dyDescent="0.25">
      <c r="B432" t="s">
        <v>121</v>
      </c>
      <c r="C432">
        <f>SKEW(B421:K430)</f>
        <v>-0.3350128722188207</v>
      </c>
    </row>
    <row r="433" spans="1:11" x14ac:dyDescent="0.25">
      <c r="B433" t="s">
        <v>122</v>
      </c>
      <c r="C433">
        <f>KURT(B421:K430)</f>
        <v>-0.88101144669010489</v>
      </c>
    </row>
    <row r="434" spans="1:11" x14ac:dyDescent="0.25">
      <c r="B434" t="s">
        <v>123</v>
      </c>
      <c r="C434" t="s">
        <v>145</v>
      </c>
    </row>
    <row r="436" spans="1:11" x14ac:dyDescent="0.25">
      <c r="B436" t="s">
        <v>146</v>
      </c>
    </row>
    <row r="438" spans="1:11" x14ac:dyDescent="0.25">
      <c r="A438" t="s">
        <v>23</v>
      </c>
      <c r="B438" t="s">
        <v>147</v>
      </c>
    </row>
    <row r="439" spans="1:11" x14ac:dyDescent="0.25">
      <c r="B439" t="s">
        <v>148</v>
      </c>
    </row>
    <row r="441" spans="1:11" x14ac:dyDescent="0.25">
      <c r="B441" t="s">
        <v>149</v>
      </c>
    </row>
    <row r="442" spans="1:11" x14ac:dyDescent="0.25">
      <c r="B442" t="s">
        <v>150</v>
      </c>
    </row>
    <row r="444" spans="1:11" x14ac:dyDescent="0.25">
      <c r="B444">
        <v>40</v>
      </c>
      <c r="C444">
        <v>45</v>
      </c>
      <c r="D444">
        <v>50</v>
      </c>
      <c r="E444">
        <v>55</v>
      </c>
      <c r="F444">
        <v>60</v>
      </c>
      <c r="G444">
        <v>62</v>
      </c>
      <c r="H444">
        <v>65</v>
      </c>
      <c r="I444">
        <v>68</v>
      </c>
      <c r="J444">
        <v>70</v>
      </c>
      <c r="K444">
        <v>72</v>
      </c>
    </row>
    <row r="445" spans="1:11" x14ac:dyDescent="0.25">
      <c r="B445">
        <v>75</v>
      </c>
      <c r="C445">
        <v>78</v>
      </c>
      <c r="D445">
        <v>80</v>
      </c>
      <c r="E445">
        <v>82</v>
      </c>
      <c r="F445">
        <v>85</v>
      </c>
      <c r="G445">
        <v>88</v>
      </c>
      <c r="H445">
        <v>90</v>
      </c>
      <c r="I445">
        <v>92</v>
      </c>
      <c r="J445">
        <v>95</v>
      </c>
      <c r="K445">
        <v>100</v>
      </c>
    </row>
    <row r="446" spans="1:11" x14ac:dyDescent="0.25">
      <c r="B446">
        <v>105</v>
      </c>
      <c r="C446">
        <v>110</v>
      </c>
      <c r="D446">
        <v>115</v>
      </c>
      <c r="E446">
        <v>120</v>
      </c>
      <c r="F446">
        <v>125</v>
      </c>
      <c r="G446">
        <v>130</v>
      </c>
      <c r="H446">
        <v>135</v>
      </c>
      <c r="I446">
        <v>140</v>
      </c>
      <c r="J446">
        <v>145</v>
      </c>
      <c r="K446">
        <v>150</v>
      </c>
    </row>
    <row r="447" spans="1:11" x14ac:dyDescent="0.25">
      <c r="B447">
        <v>155</v>
      </c>
      <c r="C447">
        <v>160</v>
      </c>
      <c r="D447">
        <v>165</v>
      </c>
      <c r="E447">
        <v>170</v>
      </c>
      <c r="F447">
        <v>175</v>
      </c>
      <c r="G447">
        <v>180</v>
      </c>
      <c r="H447">
        <v>185</v>
      </c>
      <c r="I447">
        <v>190</v>
      </c>
      <c r="J447">
        <v>195</v>
      </c>
      <c r="K447">
        <v>200</v>
      </c>
    </row>
    <row r="448" spans="1:11" x14ac:dyDescent="0.25">
      <c r="B448">
        <v>205</v>
      </c>
      <c r="C448">
        <v>210</v>
      </c>
      <c r="D448">
        <v>215</v>
      </c>
      <c r="E448">
        <v>220</v>
      </c>
      <c r="F448">
        <v>225</v>
      </c>
      <c r="G448">
        <v>230</v>
      </c>
      <c r="H448">
        <v>235</v>
      </c>
      <c r="I448">
        <v>240</v>
      </c>
      <c r="J448">
        <v>245</v>
      </c>
      <c r="K448">
        <v>250</v>
      </c>
    </row>
    <row r="449" spans="2:11" x14ac:dyDescent="0.25">
      <c r="B449">
        <v>255</v>
      </c>
      <c r="C449">
        <v>260</v>
      </c>
      <c r="D449">
        <v>265</v>
      </c>
      <c r="E449">
        <v>270</v>
      </c>
      <c r="F449">
        <v>275</v>
      </c>
      <c r="G449">
        <v>280</v>
      </c>
      <c r="H449">
        <v>285</v>
      </c>
      <c r="I449">
        <v>290</v>
      </c>
      <c r="J449">
        <v>295</v>
      </c>
      <c r="K449">
        <v>300</v>
      </c>
    </row>
    <row r="450" spans="2:11" x14ac:dyDescent="0.25">
      <c r="B450">
        <v>305</v>
      </c>
      <c r="C450">
        <v>310</v>
      </c>
      <c r="D450">
        <v>315</v>
      </c>
      <c r="E450">
        <v>320</v>
      </c>
      <c r="F450">
        <v>325</v>
      </c>
      <c r="G450">
        <v>330</v>
      </c>
      <c r="H450">
        <v>335</v>
      </c>
      <c r="I450">
        <v>340</v>
      </c>
      <c r="J450">
        <v>345</v>
      </c>
      <c r="K450">
        <v>350</v>
      </c>
    </row>
    <row r="451" spans="2:11" x14ac:dyDescent="0.25">
      <c r="B451">
        <v>355</v>
      </c>
      <c r="C451">
        <v>360</v>
      </c>
      <c r="D451">
        <v>365</v>
      </c>
      <c r="E451">
        <v>370</v>
      </c>
      <c r="F451">
        <v>375</v>
      </c>
      <c r="G451">
        <v>380</v>
      </c>
      <c r="H451">
        <v>385</v>
      </c>
      <c r="I451">
        <v>390</v>
      </c>
      <c r="J451">
        <v>395</v>
      </c>
      <c r="K451">
        <v>400</v>
      </c>
    </row>
    <row r="452" spans="2:11" x14ac:dyDescent="0.25">
      <c r="B452">
        <v>405</v>
      </c>
      <c r="C452">
        <v>410</v>
      </c>
      <c r="D452">
        <v>415</v>
      </c>
      <c r="E452">
        <v>420</v>
      </c>
      <c r="F452">
        <v>425</v>
      </c>
      <c r="G452">
        <v>430</v>
      </c>
      <c r="H452">
        <v>435</v>
      </c>
      <c r="I452">
        <v>440</v>
      </c>
      <c r="J452">
        <v>445</v>
      </c>
      <c r="K452">
        <v>450</v>
      </c>
    </row>
    <row r="453" spans="2:11" x14ac:dyDescent="0.25">
      <c r="B453">
        <v>455</v>
      </c>
      <c r="C453">
        <v>460</v>
      </c>
      <c r="D453">
        <v>465</v>
      </c>
      <c r="E453">
        <v>470</v>
      </c>
      <c r="F453">
        <v>475</v>
      </c>
      <c r="G453">
        <v>480</v>
      </c>
      <c r="H453">
        <v>485</v>
      </c>
      <c r="I453">
        <v>490</v>
      </c>
      <c r="J453">
        <v>495</v>
      </c>
      <c r="K453">
        <v>500</v>
      </c>
    </row>
    <row r="455" spans="2:11" x14ac:dyDescent="0.25">
      <c r="B455" t="s">
        <v>151</v>
      </c>
      <c r="C455" t="s">
        <v>72</v>
      </c>
      <c r="D455">
        <f>QUARTILE(B444:K453,1)</f>
        <v>128.75</v>
      </c>
    </row>
    <row r="456" spans="2:11" x14ac:dyDescent="0.25">
      <c r="C456" t="s">
        <v>152</v>
      </c>
      <c r="D456">
        <f>QUARTILE(B444:K453,)</f>
        <v>40</v>
      </c>
    </row>
    <row r="457" spans="2:11" x14ac:dyDescent="0.25">
      <c r="C457" t="s">
        <v>73</v>
      </c>
      <c r="D457">
        <f>QUARTILE(B444:K453,3)</f>
        <v>376.25</v>
      </c>
    </row>
    <row r="459" spans="2:11" x14ac:dyDescent="0.25">
      <c r="B459" t="s">
        <v>153</v>
      </c>
      <c r="C459" t="s">
        <v>154</v>
      </c>
      <c r="D459">
        <f>PERCENTILE(B444:K453,0.1)</f>
        <v>74.7</v>
      </c>
    </row>
    <row r="460" spans="2:11" x14ac:dyDescent="0.25">
      <c r="C460" t="s">
        <v>155</v>
      </c>
      <c r="D460">
        <f>PERCENTILE(B444:K453,0.25)</f>
        <v>128.75</v>
      </c>
    </row>
    <row r="461" spans="2:11" x14ac:dyDescent="0.25">
      <c r="C461" t="s">
        <v>156</v>
      </c>
      <c r="D461">
        <f>PERCENTILE(B444:K453,0.75)</f>
        <v>376.25</v>
      </c>
    </row>
    <row r="462" spans="2:11" x14ac:dyDescent="0.25">
      <c r="C462" t="s">
        <v>157</v>
      </c>
      <c r="D462">
        <f>PERCENTILE(B444:K453,0.75)</f>
        <v>376.25</v>
      </c>
    </row>
    <row r="464" spans="2:11" x14ac:dyDescent="0.25">
      <c r="B464" t="s">
        <v>123</v>
      </c>
      <c r="C464" t="s">
        <v>158</v>
      </c>
    </row>
    <row r="466" spans="1:11" x14ac:dyDescent="0.25">
      <c r="A466" t="s">
        <v>11</v>
      </c>
      <c r="B466" t="s">
        <v>159</v>
      </c>
    </row>
    <row r="467" spans="1:11" x14ac:dyDescent="0.25">
      <c r="B467" t="s">
        <v>160</v>
      </c>
    </row>
    <row r="468" spans="1:11" x14ac:dyDescent="0.25">
      <c r="B468" t="s">
        <v>161</v>
      </c>
    </row>
    <row r="470" spans="1:11" x14ac:dyDescent="0.25">
      <c r="B470" s="2">
        <v>55</v>
      </c>
      <c r="C470" s="2">
        <v>60</v>
      </c>
      <c r="D470" s="2">
        <v>62</v>
      </c>
      <c r="E470" s="2">
        <v>65</v>
      </c>
      <c r="F470" s="2">
        <v>68</v>
      </c>
      <c r="G470" s="2">
        <v>70</v>
      </c>
      <c r="H470" s="2">
        <v>72</v>
      </c>
      <c r="I470" s="2">
        <v>75</v>
      </c>
      <c r="J470" s="2">
        <v>78</v>
      </c>
      <c r="K470" s="2">
        <v>80</v>
      </c>
    </row>
    <row r="471" spans="1:11" x14ac:dyDescent="0.25">
      <c r="B471" s="2">
        <v>82</v>
      </c>
      <c r="C471" s="2">
        <v>85</v>
      </c>
      <c r="D471" s="2">
        <v>88</v>
      </c>
      <c r="E471" s="2">
        <v>90</v>
      </c>
      <c r="F471" s="2">
        <v>92</v>
      </c>
      <c r="G471" s="2">
        <v>95</v>
      </c>
      <c r="H471" s="2">
        <v>100</v>
      </c>
      <c r="I471" s="2">
        <v>105</v>
      </c>
      <c r="J471" s="2">
        <v>110</v>
      </c>
      <c r="K471" s="2">
        <v>115</v>
      </c>
    </row>
    <row r="472" spans="1:11" x14ac:dyDescent="0.25">
      <c r="B472" s="2">
        <v>120</v>
      </c>
      <c r="C472" s="2">
        <v>125</v>
      </c>
      <c r="D472" s="2">
        <v>130</v>
      </c>
      <c r="E472" s="2">
        <v>135</v>
      </c>
      <c r="F472" s="2">
        <v>140</v>
      </c>
      <c r="G472" s="2">
        <v>145</v>
      </c>
      <c r="H472" s="2">
        <v>150</v>
      </c>
      <c r="I472" s="2">
        <v>155</v>
      </c>
      <c r="J472" s="2">
        <v>160</v>
      </c>
      <c r="K472" s="2">
        <v>165</v>
      </c>
    </row>
    <row r="473" spans="1:11" x14ac:dyDescent="0.25">
      <c r="B473" s="2">
        <v>170</v>
      </c>
      <c r="C473" s="2">
        <v>175</v>
      </c>
      <c r="D473" s="2">
        <v>180</v>
      </c>
      <c r="E473" s="2">
        <v>185</v>
      </c>
      <c r="F473" s="2">
        <v>190</v>
      </c>
      <c r="G473" s="2">
        <v>195</v>
      </c>
      <c r="H473" s="2">
        <v>200</v>
      </c>
      <c r="I473" s="2">
        <v>205</v>
      </c>
      <c r="J473" s="2">
        <v>210</v>
      </c>
      <c r="K473" s="2">
        <v>215</v>
      </c>
    </row>
    <row r="474" spans="1:11" x14ac:dyDescent="0.25">
      <c r="B474" s="2">
        <v>220</v>
      </c>
      <c r="C474" s="2">
        <v>225</v>
      </c>
      <c r="D474" s="2">
        <v>230</v>
      </c>
      <c r="E474" s="2">
        <v>235</v>
      </c>
      <c r="F474" s="2">
        <v>240</v>
      </c>
      <c r="G474" s="2">
        <v>245</v>
      </c>
      <c r="H474" s="2">
        <v>250</v>
      </c>
      <c r="I474" s="2">
        <v>255</v>
      </c>
      <c r="J474" s="2">
        <v>260</v>
      </c>
      <c r="K474" s="2">
        <v>265</v>
      </c>
    </row>
    <row r="475" spans="1:11" x14ac:dyDescent="0.25">
      <c r="B475" s="2">
        <v>270</v>
      </c>
      <c r="C475" s="2">
        <v>275</v>
      </c>
      <c r="D475" s="2">
        <v>280</v>
      </c>
      <c r="E475" s="2">
        <v>285</v>
      </c>
      <c r="F475" s="2">
        <v>290</v>
      </c>
      <c r="G475" s="2">
        <v>295</v>
      </c>
      <c r="H475" s="2">
        <v>300</v>
      </c>
      <c r="I475" s="2">
        <v>305</v>
      </c>
      <c r="J475" s="2">
        <v>310</v>
      </c>
      <c r="K475" s="2">
        <v>315</v>
      </c>
    </row>
    <row r="476" spans="1:11" x14ac:dyDescent="0.25">
      <c r="B476" s="2">
        <v>320</v>
      </c>
      <c r="C476" s="2">
        <v>325</v>
      </c>
      <c r="D476" s="2">
        <v>330</v>
      </c>
      <c r="E476" s="2">
        <v>335</v>
      </c>
      <c r="F476" s="2">
        <v>340</v>
      </c>
      <c r="G476" s="2">
        <v>345</v>
      </c>
      <c r="H476" s="2">
        <v>350</v>
      </c>
      <c r="I476" s="2">
        <v>355</v>
      </c>
      <c r="J476" s="2">
        <v>360</v>
      </c>
      <c r="K476" s="2">
        <v>365</v>
      </c>
    </row>
    <row r="477" spans="1:11" x14ac:dyDescent="0.25">
      <c r="B477" s="2">
        <v>370</v>
      </c>
      <c r="C477" s="2">
        <v>375</v>
      </c>
      <c r="D477" s="2">
        <v>390</v>
      </c>
      <c r="E477" s="2">
        <v>395</v>
      </c>
      <c r="F477" s="2">
        <v>400</v>
      </c>
      <c r="G477" s="2">
        <v>405</v>
      </c>
      <c r="H477" s="2">
        <v>410</v>
      </c>
      <c r="I477" s="2">
        <v>415</v>
      </c>
      <c r="J477" s="2">
        <v>460</v>
      </c>
      <c r="K477" s="2">
        <v>465</v>
      </c>
    </row>
    <row r="478" spans="1:11" x14ac:dyDescent="0.25">
      <c r="B478" s="2">
        <v>380</v>
      </c>
      <c r="C478" s="2">
        <v>385</v>
      </c>
      <c r="D478" s="2">
        <v>430</v>
      </c>
      <c r="E478" s="2">
        <v>435</v>
      </c>
      <c r="F478" s="2">
        <v>440</v>
      </c>
      <c r="G478" s="2">
        <v>445</v>
      </c>
      <c r="H478" s="2">
        <v>450</v>
      </c>
      <c r="I478" s="2">
        <v>455</v>
      </c>
      <c r="J478" s="2">
        <v>510</v>
      </c>
      <c r="K478" s="2">
        <v>515</v>
      </c>
    </row>
    <row r="479" spans="1:11" x14ac:dyDescent="0.25">
      <c r="B479" s="2">
        <v>420</v>
      </c>
      <c r="C479" s="2">
        <v>425</v>
      </c>
      <c r="D479" s="2">
        <v>480</v>
      </c>
      <c r="E479" s="2">
        <v>485</v>
      </c>
      <c r="F479" s="2">
        <v>490</v>
      </c>
      <c r="G479" s="2">
        <v>495</v>
      </c>
      <c r="H479" s="2">
        <v>500</v>
      </c>
      <c r="I479" s="2">
        <v>505</v>
      </c>
      <c r="J479" s="2">
        <v>470</v>
      </c>
      <c r="K479" s="2">
        <v>475</v>
      </c>
    </row>
    <row r="481" spans="1:11" x14ac:dyDescent="0.25">
      <c r="B481" t="s">
        <v>151</v>
      </c>
      <c r="C481" t="s">
        <v>72</v>
      </c>
      <c r="D481">
        <f>QUARTILE(B470:K479,1)</f>
        <v>143.75</v>
      </c>
    </row>
    <row r="482" spans="1:11" x14ac:dyDescent="0.25">
      <c r="C482" t="s">
        <v>152</v>
      </c>
      <c r="D482">
        <f>QUARTILE(B470:K479,2)</f>
        <v>267.5</v>
      </c>
    </row>
    <row r="483" spans="1:11" x14ac:dyDescent="0.25">
      <c r="C483" t="s">
        <v>73</v>
      </c>
      <c r="D483">
        <f>QUARTILE(B470:K479,3)</f>
        <v>391.25</v>
      </c>
    </row>
    <row r="485" spans="1:11" x14ac:dyDescent="0.25">
      <c r="B485" t="s">
        <v>162</v>
      </c>
      <c r="C485" t="s">
        <v>163</v>
      </c>
      <c r="D485">
        <f>PERCENTILE(B470:K479,0.15)</f>
        <v>94.55</v>
      </c>
    </row>
    <row r="486" spans="1:11" x14ac:dyDescent="0.25">
      <c r="C486" t="s">
        <v>164</v>
      </c>
      <c r="D486">
        <f>PERCENTILE(B470:K479,0.5)</f>
        <v>267.5</v>
      </c>
    </row>
    <row r="487" spans="1:11" x14ac:dyDescent="0.25">
      <c r="C487" t="s">
        <v>165</v>
      </c>
      <c r="D487">
        <f>PERCENTILE(B470:K479,0.85)</f>
        <v>440.74999999999994</v>
      </c>
    </row>
    <row r="489" spans="1:11" x14ac:dyDescent="0.25">
      <c r="B489" t="s">
        <v>140</v>
      </c>
      <c r="C489" t="s">
        <v>166</v>
      </c>
    </row>
    <row r="492" spans="1:11" x14ac:dyDescent="0.25">
      <c r="A492" t="s">
        <v>16</v>
      </c>
      <c r="B492" t="s">
        <v>167</v>
      </c>
    </row>
    <row r="493" spans="1:11" x14ac:dyDescent="0.25">
      <c r="B493" t="s">
        <v>168</v>
      </c>
    </row>
    <row r="494" spans="1:11" x14ac:dyDescent="0.25">
      <c r="B494" t="s">
        <v>169</v>
      </c>
    </row>
    <row r="496" spans="1:11" x14ac:dyDescent="0.25">
      <c r="B496">
        <v>20</v>
      </c>
      <c r="C496">
        <v>25</v>
      </c>
      <c r="D496">
        <v>30</v>
      </c>
      <c r="E496">
        <v>35</v>
      </c>
      <c r="F496">
        <v>40</v>
      </c>
      <c r="G496">
        <v>45</v>
      </c>
      <c r="H496">
        <v>50</v>
      </c>
      <c r="I496">
        <v>55</v>
      </c>
      <c r="J496">
        <v>60</v>
      </c>
      <c r="K496">
        <v>65</v>
      </c>
    </row>
    <row r="497" spans="2:11" x14ac:dyDescent="0.25">
      <c r="B497">
        <v>70</v>
      </c>
      <c r="C497">
        <v>75</v>
      </c>
      <c r="D497">
        <v>80</v>
      </c>
      <c r="E497">
        <v>85</v>
      </c>
      <c r="F497">
        <v>90</v>
      </c>
      <c r="G497">
        <v>95</v>
      </c>
      <c r="H497">
        <v>100</v>
      </c>
      <c r="I497">
        <v>105</v>
      </c>
      <c r="J497">
        <v>110</v>
      </c>
      <c r="K497">
        <v>115</v>
      </c>
    </row>
    <row r="498" spans="2:11" x14ac:dyDescent="0.25">
      <c r="B498">
        <v>120</v>
      </c>
      <c r="C498">
        <v>125</v>
      </c>
      <c r="D498">
        <v>130</v>
      </c>
      <c r="E498">
        <v>135</v>
      </c>
      <c r="F498">
        <v>140</v>
      </c>
      <c r="G498">
        <v>145</v>
      </c>
      <c r="H498">
        <v>150</v>
      </c>
      <c r="I498">
        <v>155</v>
      </c>
      <c r="J498">
        <v>160</v>
      </c>
      <c r="K498">
        <v>165</v>
      </c>
    </row>
    <row r="499" spans="2:11" x14ac:dyDescent="0.25">
      <c r="B499">
        <v>170</v>
      </c>
      <c r="C499">
        <v>175</v>
      </c>
      <c r="D499">
        <v>180</v>
      </c>
      <c r="E499">
        <v>185</v>
      </c>
      <c r="F499">
        <v>190</v>
      </c>
      <c r="G499">
        <v>195</v>
      </c>
      <c r="H499">
        <v>200</v>
      </c>
      <c r="I499">
        <v>205</v>
      </c>
      <c r="J499">
        <v>210</v>
      </c>
      <c r="K499">
        <v>215</v>
      </c>
    </row>
    <row r="500" spans="2:11" x14ac:dyDescent="0.25">
      <c r="B500">
        <v>220</v>
      </c>
      <c r="C500">
        <v>225</v>
      </c>
      <c r="D500">
        <v>230</v>
      </c>
      <c r="E500">
        <v>235</v>
      </c>
      <c r="F500">
        <v>240</v>
      </c>
      <c r="G500">
        <v>245</v>
      </c>
      <c r="H500">
        <v>250</v>
      </c>
      <c r="I500">
        <v>255</v>
      </c>
      <c r="J500">
        <v>260</v>
      </c>
      <c r="K500">
        <v>265</v>
      </c>
    </row>
    <row r="501" spans="2:11" x14ac:dyDescent="0.25">
      <c r="B501">
        <v>270</v>
      </c>
      <c r="C501">
        <v>275</v>
      </c>
      <c r="D501">
        <v>280</v>
      </c>
      <c r="E501">
        <v>285</v>
      </c>
      <c r="F501">
        <v>290</v>
      </c>
      <c r="G501">
        <v>295</v>
      </c>
      <c r="H501">
        <v>300</v>
      </c>
      <c r="I501">
        <v>305</v>
      </c>
      <c r="J501">
        <v>310</v>
      </c>
      <c r="K501">
        <v>315</v>
      </c>
    </row>
    <row r="502" spans="2:11" x14ac:dyDescent="0.25">
      <c r="B502">
        <v>320</v>
      </c>
      <c r="C502">
        <v>325</v>
      </c>
      <c r="D502">
        <v>330</v>
      </c>
      <c r="E502">
        <v>335</v>
      </c>
      <c r="F502">
        <v>340</v>
      </c>
      <c r="G502">
        <v>345</v>
      </c>
      <c r="H502">
        <v>350</v>
      </c>
      <c r="I502">
        <v>355</v>
      </c>
      <c r="J502">
        <v>360</v>
      </c>
      <c r="K502">
        <v>365</v>
      </c>
    </row>
    <row r="503" spans="2:11" x14ac:dyDescent="0.25">
      <c r="B503">
        <v>370</v>
      </c>
      <c r="C503">
        <v>375</v>
      </c>
      <c r="D503">
        <v>380</v>
      </c>
      <c r="E503">
        <v>385</v>
      </c>
      <c r="F503">
        <v>390</v>
      </c>
      <c r="G503">
        <v>395</v>
      </c>
      <c r="H503">
        <v>400</v>
      </c>
      <c r="I503">
        <v>405</v>
      </c>
      <c r="J503">
        <v>410</v>
      </c>
      <c r="K503">
        <v>415</v>
      </c>
    </row>
    <row r="504" spans="2:11" x14ac:dyDescent="0.25">
      <c r="B504">
        <v>420</v>
      </c>
      <c r="C504">
        <v>425</v>
      </c>
      <c r="D504">
        <v>430</v>
      </c>
      <c r="E504">
        <v>435</v>
      </c>
      <c r="F504">
        <v>440</v>
      </c>
      <c r="G504">
        <v>445</v>
      </c>
      <c r="H504">
        <v>450</v>
      </c>
      <c r="I504">
        <v>455</v>
      </c>
      <c r="J504">
        <v>460</v>
      </c>
      <c r="K504">
        <v>465</v>
      </c>
    </row>
    <row r="505" spans="2:11" x14ac:dyDescent="0.25">
      <c r="B505">
        <v>470</v>
      </c>
      <c r="C505">
        <v>475</v>
      </c>
      <c r="D505">
        <v>480</v>
      </c>
      <c r="E505">
        <v>485</v>
      </c>
      <c r="F505">
        <v>490</v>
      </c>
      <c r="G505">
        <v>495</v>
      </c>
      <c r="H505">
        <v>500</v>
      </c>
      <c r="I505">
        <v>505</v>
      </c>
      <c r="J505">
        <v>510</v>
      </c>
      <c r="K505">
        <v>515</v>
      </c>
    </row>
    <row r="506" spans="2:11" x14ac:dyDescent="0.25">
      <c r="B506">
        <v>520</v>
      </c>
      <c r="C506">
        <v>525</v>
      </c>
      <c r="D506">
        <v>530</v>
      </c>
      <c r="E506">
        <v>535</v>
      </c>
      <c r="F506">
        <v>540</v>
      </c>
      <c r="G506">
        <v>545</v>
      </c>
      <c r="H506">
        <v>550</v>
      </c>
      <c r="I506">
        <v>555</v>
      </c>
      <c r="J506">
        <v>560</v>
      </c>
      <c r="K506">
        <v>565</v>
      </c>
    </row>
    <row r="508" spans="2:11" x14ac:dyDescent="0.25">
      <c r="B508" t="s">
        <v>170</v>
      </c>
      <c r="C508" t="s">
        <v>72</v>
      </c>
      <c r="D508">
        <f>QUARTILE(B496:K506,1)</f>
        <v>156.25</v>
      </c>
    </row>
    <row r="509" spans="2:11" x14ac:dyDescent="0.25">
      <c r="C509" t="s">
        <v>152</v>
      </c>
      <c r="D509">
        <f>QUARTILE(B496:K506,2)</f>
        <v>292.5</v>
      </c>
    </row>
    <row r="510" spans="2:11" x14ac:dyDescent="0.25">
      <c r="C510" t="s">
        <v>73</v>
      </c>
      <c r="D510">
        <f>QUARTILE(B496:K506,3)</f>
        <v>428.75</v>
      </c>
    </row>
    <row r="512" spans="2:11" x14ac:dyDescent="0.25">
      <c r="B512" t="s">
        <v>153</v>
      </c>
      <c r="C512" t="s">
        <v>171</v>
      </c>
      <c r="D512">
        <f>PERCENTILE(B496:K506,0.2)</f>
        <v>129</v>
      </c>
    </row>
    <row r="513" spans="1:11" x14ac:dyDescent="0.25">
      <c r="C513" t="s">
        <v>172</v>
      </c>
      <c r="D513">
        <f>PERCENTILE(B496:K506,0.4)</f>
        <v>238</v>
      </c>
    </row>
    <row r="514" spans="1:11" x14ac:dyDescent="0.25">
      <c r="C514" t="s">
        <v>173</v>
      </c>
      <c r="D514">
        <f>PERCENTILE(B496:K506,0.8)</f>
        <v>456</v>
      </c>
    </row>
    <row r="516" spans="1:11" x14ac:dyDescent="0.25">
      <c r="B516" t="s">
        <v>140</v>
      </c>
      <c r="C516" t="s">
        <v>174</v>
      </c>
    </row>
    <row r="519" spans="1:11" x14ac:dyDescent="0.25">
      <c r="A519" t="s">
        <v>19</v>
      </c>
      <c r="B519" t="s">
        <v>175</v>
      </c>
    </row>
    <row r="520" spans="1:11" x14ac:dyDescent="0.25">
      <c r="B520" t="s">
        <v>176</v>
      </c>
    </row>
    <row r="522" spans="1:11" x14ac:dyDescent="0.25">
      <c r="B522" t="s">
        <v>177</v>
      </c>
    </row>
    <row r="524" spans="1:11" x14ac:dyDescent="0.25">
      <c r="B524">
        <v>15</v>
      </c>
      <c r="C524">
        <v>20</v>
      </c>
      <c r="D524">
        <v>25</v>
      </c>
      <c r="E524">
        <v>30</v>
      </c>
      <c r="F524">
        <v>35</v>
      </c>
      <c r="G524">
        <v>40</v>
      </c>
      <c r="H524">
        <v>45</v>
      </c>
      <c r="I524">
        <v>50</v>
      </c>
      <c r="J524">
        <v>55</v>
      </c>
      <c r="K524">
        <v>60</v>
      </c>
    </row>
    <row r="525" spans="1:11" x14ac:dyDescent="0.25">
      <c r="B525">
        <v>65</v>
      </c>
      <c r="C525">
        <v>70</v>
      </c>
      <c r="D525">
        <v>75</v>
      </c>
      <c r="E525">
        <v>80</v>
      </c>
      <c r="F525">
        <v>85</v>
      </c>
      <c r="G525">
        <v>90</v>
      </c>
      <c r="H525">
        <v>95</v>
      </c>
      <c r="I525">
        <v>100</v>
      </c>
      <c r="J525">
        <v>105</v>
      </c>
      <c r="K525">
        <v>110</v>
      </c>
    </row>
    <row r="526" spans="1:11" x14ac:dyDescent="0.25">
      <c r="B526">
        <v>115</v>
      </c>
      <c r="C526">
        <v>120</v>
      </c>
      <c r="D526">
        <v>125</v>
      </c>
      <c r="E526">
        <v>130</v>
      </c>
      <c r="F526">
        <v>135</v>
      </c>
      <c r="G526">
        <v>140</v>
      </c>
      <c r="H526">
        <v>145</v>
      </c>
      <c r="I526">
        <v>150</v>
      </c>
      <c r="J526">
        <v>155</v>
      </c>
      <c r="K526">
        <v>160</v>
      </c>
    </row>
    <row r="527" spans="1:11" x14ac:dyDescent="0.25">
      <c r="B527">
        <v>165</v>
      </c>
      <c r="C527">
        <v>170</v>
      </c>
      <c r="D527">
        <v>175</v>
      </c>
      <c r="E527">
        <v>180</v>
      </c>
      <c r="F527">
        <v>185</v>
      </c>
      <c r="G527">
        <v>190</v>
      </c>
      <c r="H527">
        <v>195</v>
      </c>
      <c r="I527">
        <v>200</v>
      </c>
      <c r="J527">
        <v>205</v>
      </c>
      <c r="K527">
        <v>210</v>
      </c>
    </row>
    <row r="528" spans="1:11" x14ac:dyDescent="0.25">
      <c r="B528">
        <v>215</v>
      </c>
      <c r="C528">
        <v>220</v>
      </c>
      <c r="D528">
        <v>225</v>
      </c>
      <c r="E528">
        <v>230</v>
      </c>
      <c r="F528">
        <v>235</v>
      </c>
      <c r="G528">
        <v>240</v>
      </c>
      <c r="H528">
        <v>245</v>
      </c>
      <c r="I528">
        <v>250</v>
      </c>
      <c r="J528">
        <v>255</v>
      </c>
      <c r="K528">
        <v>260</v>
      </c>
    </row>
    <row r="529" spans="2:11" x14ac:dyDescent="0.25">
      <c r="B529">
        <v>265</v>
      </c>
      <c r="C529">
        <v>270</v>
      </c>
      <c r="D529">
        <v>275</v>
      </c>
      <c r="E529">
        <v>280</v>
      </c>
      <c r="F529">
        <v>285</v>
      </c>
      <c r="G529">
        <v>290</v>
      </c>
      <c r="H529">
        <v>295</v>
      </c>
      <c r="I529">
        <v>300</v>
      </c>
      <c r="J529">
        <v>305</v>
      </c>
      <c r="K529">
        <v>310</v>
      </c>
    </row>
    <row r="530" spans="2:11" x14ac:dyDescent="0.25">
      <c r="B530">
        <v>315</v>
      </c>
      <c r="C530">
        <v>320</v>
      </c>
      <c r="D530">
        <v>325</v>
      </c>
      <c r="E530">
        <v>330</v>
      </c>
      <c r="F530">
        <v>335</v>
      </c>
      <c r="G530">
        <v>340</v>
      </c>
      <c r="H530">
        <v>345</v>
      </c>
      <c r="I530">
        <v>350</v>
      </c>
      <c r="J530">
        <v>355</v>
      </c>
      <c r="K530">
        <v>360</v>
      </c>
    </row>
    <row r="531" spans="2:11" x14ac:dyDescent="0.25">
      <c r="B531">
        <v>365</v>
      </c>
      <c r="C531">
        <v>370</v>
      </c>
      <c r="D531">
        <v>375</v>
      </c>
      <c r="E531">
        <v>380</v>
      </c>
      <c r="F531">
        <v>385</v>
      </c>
      <c r="G531">
        <v>390</v>
      </c>
      <c r="H531">
        <v>395</v>
      </c>
      <c r="I531">
        <v>400</v>
      </c>
      <c r="J531">
        <v>405</v>
      </c>
      <c r="K531">
        <v>410</v>
      </c>
    </row>
    <row r="532" spans="2:11" x14ac:dyDescent="0.25">
      <c r="B532">
        <v>415</v>
      </c>
      <c r="C532">
        <v>420</v>
      </c>
      <c r="D532">
        <v>425</v>
      </c>
      <c r="E532">
        <v>430</v>
      </c>
      <c r="F532">
        <v>435</v>
      </c>
      <c r="G532">
        <v>440</v>
      </c>
      <c r="H532">
        <v>445</v>
      </c>
      <c r="I532">
        <v>450</v>
      </c>
      <c r="J532">
        <v>455</v>
      </c>
      <c r="K532">
        <v>460</v>
      </c>
    </row>
    <row r="533" spans="2:11" x14ac:dyDescent="0.25">
      <c r="B533">
        <v>465</v>
      </c>
      <c r="C533">
        <v>470</v>
      </c>
      <c r="D533">
        <v>475</v>
      </c>
      <c r="E533">
        <v>480</v>
      </c>
      <c r="F533">
        <v>485</v>
      </c>
      <c r="G533">
        <v>490</v>
      </c>
      <c r="H533">
        <v>495</v>
      </c>
      <c r="I533">
        <v>500</v>
      </c>
      <c r="J533">
        <v>505</v>
      </c>
      <c r="K533">
        <v>510</v>
      </c>
    </row>
    <row r="534" spans="2:11" x14ac:dyDescent="0.25">
      <c r="B534">
        <v>515</v>
      </c>
      <c r="C534">
        <v>520</v>
      </c>
      <c r="D534">
        <v>525</v>
      </c>
      <c r="E534">
        <v>530</v>
      </c>
      <c r="F534">
        <v>535</v>
      </c>
      <c r="G534">
        <v>540</v>
      </c>
      <c r="H534">
        <v>545</v>
      </c>
      <c r="I534">
        <v>550</v>
      </c>
      <c r="J534">
        <v>555</v>
      </c>
      <c r="K534">
        <v>560</v>
      </c>
    </row>
    <row r="535" spans="2:11" x14ac:dyDescent="0.25">
      <c r="B535">
        <v>565</v>
      </c>
      <c r="C535">
        <v>570</v>
      </c>
      <c r="D535">
        <v>575</v>
      </c>
      <c r="E535">
        <v>580</v>
      </c>
      <c r="F535">
        <v>585</v>
      </c>
      <c r="G535">
        <v>590</v>
      </c>
      <c r="H535">
        <v>595</v>
      </c>
      <c r="I535">
        <v>600</v>
      </c>
      <c r="J535">
        <v>605</v>
      </c>
      <c r="K535">
        <v>610</v>
      </c>
    </row>
    <row r="537" spans="2:11" x14ac:dyDescent="0.25">
      <c r="B537" t="s">
        <v>178</v>
      </c>
      <c r="C537" t="s">
        <v>72</v>
      </c>
      <c r="D537">
        <f>QUARTILE(B524:K535,1)</f>
        <v>163.75</v>
      </c>
    </row>
    <row r="538" spans="2:11" x14ac:dyDescent="0.25">
      <c r="C538" t="s">
        <v>152</v>
      </c>
      <c r="D538">
        <f>QUARTILE(B524:K535,2)</f>
        <v>312.5</v>
      </c>
    </row>
    <row r="539" spans="2:11" x14ac:dyDescent="0.25">
      <c r="C539" t="s">
        <v>73</v>
      </c>
      <c r="D539">
        <f>QUARTILE(B524:K535,3)</f>
        <v>461.25</v>
      </c>
    </row>
    <row r="541" spans="2:11" x14ac:dyDescent="0.25">
      <c r="B541" t="s">
        <v>179</v>
      </c>
      <c r="C541" t="s">
        <v>180</v>
      </c>
      <c r="D541">
        <f>PERCENTILE(B524:K535,0.3)</f>
        <v>193.49999999999997</v>
      </c>
    </row>
    <row r="542" spans="2:11" x14ac:dyDescent="0.25">
      <c r="C542" t="s">
        <v>181</v>
      </c>
      <c r="D542">
        <f>PERCENTILE(B524:K535,0.5)</f>
        <v>312.5</v>
      </c>
    </row>
    <row r="543" spans="2:11" x14ac:dyDescent="0.25">
      <c r="C543" t="s">
        <v>182</v>
      </c>
      <c r="D543">
        <f>PERCENTILE(B524:K535,0.7)</f>
        <v>431.5</v>
      </c>
    </row>
    <row r="545" spans="1:12" x14ac:dyDescent="0.25">
      <c r="B545" t="s">
        <v>140</v>
      </c>
      <c r="C545" t="s">
        <v>183</v>
      </c>
    </row>
    <row r="546" spans="1:12" x14ac:dyDescent="0.25">
      <c r="C546" t="s">
        <v>184</v>
      </c>
    </row>
    <row r="548" spans="1:12" x14ac:dyDescent="0.25">
      <c r="A548" t="s">
        <v>185</v>
      </c>
      <c r="B548" t="s">
        <v>186</v>
      </c>
    </row>
    <row r="549" spans="1:12" x14ac:dyDescent="0.25">
      <c r="B549" t="s">
        <v>187</v>
      </c>
    </row>
    <row r="550" spans="1:12" x14ac:dyDescent="0.25">
      <c r="B550" t="s">
        <v>188</v>
      </c>
    </row>
    <row r="552" spans="1:12" x14ac:dyDescent="0.25">
      <c r="B552">
        <v>0.5</v>
      </c>
      <c r="C552">
        <v>1</v>
      </c>
      <c r="D552">
        <v>0.2</v>
      </c>
      <c r="E552">
        <v>0.7</v>
      </c>
      <c r="F552">
        <v>0.3</v>
      </c>
      <c r="G552">
        <v>0.9</v>
      </c>
      <c r="H552">
        <v>1.2</v>
      </c>
      <c r="I552">
        <v>0.6</v>
      </c>
      <c r="J552">
        <v>0.4</v>
      </c>
      <c r="K552">
        <v>1.1000000000000001</v>
      </c>
    </row>
    <row r="553" spans="1:12" x14ac:dyDescent="0.25">
      <c r="B553">
        <v>0.8</v>
      </c>
      <c r="C553">
        <v>0.5</v>
      </c>
      <c r="D553">
        <v>0.3</v>
      </c>
      <c r="E553">
        <v>0.6</v>
      </c>
      <c r="F553">
        <v>1</v>
      </c>
      <c r="G553">
        <v>0.4</v>
      </c>
      <c r="H553">
        <v>0.5</v>
      </c>
      <c r="I553">
        <v>0.7</v>
      </c>
      <c r="J553">
        <v>0.9</v>
      </c>
      <c r="K553">
        <v>1.3</v>
      </c>
    </row>
    <row r="554" spans="1:12" x14ac:dyDescent="0.25">
      <c r="B554">
        <v>0.8</v>
      </c>
      <c r="C554">
        <v>0.6</v>
      </c>
      <c r="D554">
        <v>0.4</v>
      </c>
      <c r="E554">
        <v>0.7</v>
      </c>
      <c r="F554">
        <v>0.9</v>
      </c>
      <c r="G554">
        <v>0.5</v>
      </c>
      <c r="H554">
        <v>0.2</v>
      </c>
      <c r="I554">
        <v>1</v>
      </c>
      <c r="J554">
        <v>0.8</v>
      </c>
      <c r="K554">
        <v>0.3</v>
      </c>
    </row>
    <row r="555" spans="1:12" x14ac:dyDescent="0.25">
      <c r="B555">
        <v>0.6</v>
      </c>
      <c r="C555">
        <v>0.4</v>
      </c>
      <c r="D555">
        <v>0.7</v>
      </c>
      <c r="E555">
        <v>0.9</v>
      </c>
      <c r="F555">
        <v>1.2</v>
      </c>
      <c r="G555">
        <v>0.8</v>
      </c>
      <c r="H555">
        <v>0.3</v>
      </c>
      <c r="I555">
        <v>0.6</v>
      </c>
      <c r="J555">
        <v>0.5</v>
      </c>
      <c r="K555">
        <v>0.4</v>
      </c>
    </row>
    <row r="556" spans="1:12" x14ac:dyDescent="0.25">
      <c r="B556">
        <v>0.7</v>
      </c>
      <c r="C556">
        <v>0.9</v>
      </c>
      <c r="D556">
        <v>1.1000000000000001</v>
      </c>
      <c r="E556">
        <v>0.3</v>
      </c>
      <c r="F556">
        <v>1.4</v>
      </c>
      <c r="G556">
        <v>0</v>
      </c>
      <c r="H556">
        <v>9</v>
      </c>
      <c r="I556">
        <v>0.6</v>
      </c>
      <c r="J556">
        <v>0.2</v>
      </c>
      <c r="K556">
        <v>1.5</v>
      </c>
      <c r="L556">
        <v>1</v>
      </c>
    </row>
    <row r="557" spans="1:12" x14ac:dyDescent="0.25">
      <c r="B557">
        <v>0.6</v>
      </c>
      <c r="C557">
        <v>0.4</v>
      </c>
      <c r="D557">
        <v>0.7</v>
      </c>
      <c r="E557">
        <v>1</v>
      </c>
      <c r="F557">
        <v>0.8</v>
      </c>
      <c r="G557">
        <v>0.3</v>
      </c>
      <c r="H557">
        <v>0.5</v>
      </c>
      <c r="I557">
        <v>0.8</v>
      </c>
      <c r="J557">
        <v>0.6</v>
      </c>
      <c r="K557">
        <v>0.3</v>
      </c>
      <c r="L557">
        <v>0.9</v>
      </c>
    </row>
    <row r="558" spans="1:12" x14ac:dyDescent="0.25">
      <c r="B558">
        <v>0.4</v>
      </c>
      <c r="C558">
        <v>0.7</v>
      </c>
      <c r="D558">
        <v>0.9</v>
      </c>
      <c r="E558">
        <v>1</v>
      </c>
      <c r="F558">
        <v>0.8</v>
      </c>
      <c r="G558">
        <v>0.3</v>
      </c>
      <c r="H558">
        <v>0.5</v>
      </c>
      <c r="I558">
        <v>0.6</v>
      </c>
      <c r="J558">
        <v>0.4</v>
      </c>
      <c r="K558">
        <v>0.7</v>
      </c>
    </row>
    <row r="559" spans="1:12" x14ac:dyDescent="0.25">
      <c r="B559">
        <v>0.9</v>
      </c>
      <c r="C559">
        <v>1.1000000000000001</v>
      </c>
      <c r="D559">
        <v>0.8</v>
      </c>
      <c r="E559">
        <v>0.3</v>
      </c>
      <c r="F559">
        <v>0.5</v>
      </c>
      <c r="G559">
        <v>0.6</v>
      </c>
      <c r="H559">
        <v>0.4</v>
      </c>
      <c r="I559">
        <v>0.7</v>
      </c>
      <c r="J559">
        <v>0.9</v>
      </c>
      <c r="K559">
        <v>1</v>
      </c>
    </row>
    <row r="560" spans="1:12" x14ac:dyDescent="0.25">
      <c r="B560">
        <v>0.8</v>
      </c>
      <c r="C560">
        <v>0.3</v>
      </c>
      <c r="D560">
        <v>0.5</v>
      </c>
      <c r="E560">
        <v>0.6</v>
      </c>
      <c r="F560">
        <v>0.4</v>
      </c>
      <c r="G560">
        <v>0.7</v>
      </c>
      <c r="H560">
        <v>0.9</v>
      </c>
      <c r="I560">
        <v>1.1000000000000001</v>
      </c>
      <c r="J560">
        <v>0.8</v>
      </c>
      <c r="K560">
        <v>0.3</v>
      </c>
    </row>
    <row r="561" spans="2:11" x14ac:dyDescent="0.25">
      <c r="B561">
        <v>0.5</v>
      </c>
      <c r="C561">
        <v>0.6</v>
      </c>
      <c r="D561">
        <v>0.4</v>
      </c>
      <c r="E561">
        <v>0.7</v>
      </c>
      <c r="F561">
        <v>0.9</v>
      </c>
      <c r="G561">
        <v>1</v>
      </c>
      <c r="H561">
        <v>0.8</v>
      </c>
      <c r="I561">
        <v>0.3</v>
      </c>
      <c r="J561">
        <v>0.5</v>
      </c>
      <c r="K561">
        <v>0.6</v>
      </c>
    </row>
    <row r="562" spans="2:11" x14ac:dyDescent="0.25">
      <c r="B562">
        <v>0.4</v>
      </c>
      <c r="C562">
        <v>0.7</v>
      </c>
      <c r="D562">
        <v>0.9</v>
      </c>
      <c r="E562">
        <v>1.1000000000000001</v>
      </c>
      <c r="F562">
        <v>0.8</v>
      </c>
      <c r="G562">
        <v>0.3</v>
      </c>
      <c r="H562">
        <v>0.5</v>
      </c>
      <c r="I562">
        <v>0.6</v>
      </c>
      <c r="J562">
        <v>0.4</v>
      </c>
      <c r="K562">
        <v>0.7</v>
      </c>
    </row>
    <row r="563" spans="2:11" x14ac:dyDescent="0.25">
      <c r="B563">
        <v>0.9</v>
      </c>
      <c r="C563">
        <v>1</v>
      </c>
      <c r="D563">
        <v>0.8</v>
      </c>
      <c r="E563">
        <v>0.3</v>
      </c>
      <c r="F563">
        <v>0.5</v>
      </c>
      <c r="G563">
        <v>0.6</v>
      </c>
      <c r="H563">
        <v>0.4</v>
      </c>
      <c r="I563">
        <v>0.7</v>
      </c>
      <c r="J563">
        <v>0.9</v>
      </c>
      <c r="K563">
        <v>1.1000000000000001</v>
      </c>
    </row>
    <row r="565" spans="2:11" x14ac:dyDescent="0.25">
      <c r="B565" t="s">
        <v>178</v>
      </c>
      <c r="C565" t="s">
        <v>72</v>
      </c>
      <c r="D565">
        <f>QUARTILE(B552:L563,1)</f>
        <v>0.4</v>
      </c>
    </row>
    <row r="566" spans="2:11" x14ac:dyDescent="0.25">
      <c r="C566" t="s">
        <v>152</v>
      </c>
      <c r="D566">
        <f>QUARTILE(B552:L563,2)</f>
        <v>0.7</v>
      </c>
    </row>
    <row r="567" spans="2:11" x14ac:dyDescent="0.25">
      <c r="C567" t="s">
        <v>73</v>
      </c>
      <c r="D567">
        <f>QUARTILE(B552:L563,3)</f>
        <v>0.9</v>
      </c>
    </row>
    <row r="569" spans="2:11" x14ac:dyDescent="0.25">
      <c r="B569" t="s">
        <v>153</v>
      </c>
      <c r="C569" t="s">
        <v>155</v>
      </c>
      <c r="D569">
        <f>PERCENTILE(B552:L563,0.25)</f>
        <v>0.4</v>
      </c>
    </row>
    <row r="570" spans="2:11" x14ac:dyDescent="0.25">
      <c r="C570" t="s">
        <v>181</v>
      </c>
      <c r="D570">
        <f>PERCENTILE(B552:L563,0.5)</f>
        <v>0.7</v>
      </c>
      <c r="F570" t="s">
        <v>189</v>
      </c>
    </row>
    <row r="571" spans="2:11" x14ac:dyDescent="0.25">
      <c r="C571" t="s">
        <v>156</v>
      </c>
      <c r="D571">
        <f>PERCENTILE(B552:L563,0.75)</f>
        <v>0.9</v>
      </c>
    </row>
    <row r="573" spans="2:11" x14ac:dyDescent="0.25">
      <c r="B573" t="s">
        <v>140</v>
      </c>
      <c r="C573" t="s">
        <v>190</v>
      </c>
    </row>
    <row r="576" spans="2:11" x14ac:dyDescent="0.25">
      <c r="B576" t="s">
        <v>191</v>
      </c>
    </row>
    <row r="578" spans="1:14" x14ac:dyDescent="0.25">
      <c r="A578" t="s">
        <v>23</v>
      </c>
      <c r="B578" t="s">
        <v>192</v>
      </c>
    </row>
    <row r="579" spans="1:14" x14ac:dyDescent="0.25">
      <c r="B579" t="s">
        <v>193</v>
      </c>
    </row>
    <row r="580" spans="1:14" x14ac:dyDescent="0.25">
      <c r="B580" t="s">
        <v>194</v>
      </c>
    </row>
    <row r="582" spans="1:14" x14ac:dyDescent="0.25">
      <c r="B582" t="s">
        <v>195</v>
      </c>
    </row>
    <row r="583" spans="1:14" x14ac:dyDescent="0.25">
      <c r="B583" t="s">
        <v>196</v>
      </c>
    </row>
    <row r="584" spans="1:14" x14ac:dyDescent="0.25">
      <c r="B584" t="s">
        <v>197</v>
      </c>
      <c r="C584">
        <v>10</v>
      </c>
      <c r="D584">
        <v>12</v>
      </c>
      <c r="E584">
        <v>15</v>
      </c>
      <c r="F584">
        <v>18</v>
      </c>
      <c r="G584">
        <v>20</v>
      </c>
      <c r="H584">
        <v>22</v>
      </c>
      <c r="I584">
        <v>25</v>
      </c>
      <c r="J584">
        <v>28</v>
      </c>
      <c r="K584">
        <v>30</v>
      </c>
      <c r="L584">
        <v>32</v>
      </c>
      <c r="M584">
        <v>35</v>
      </c>
      <c r="N584">
        <v>38</v>
      </c>
    </row>
    <row r="585" spans="1:14" x14ac:dyDescent="0.25">
      <c r="B585" t="s">
        <v>198</v>
      </c>
      <c r="C585">
        <v>50</v>
      </c>
      <c r="D585">
        <v>55</v>
      </c>
      <c r="E585">
        <v>60</v>
      </c>
      <c r="F585">
        <v>65</v>
      </c>
      <c r="G585">
        <v>70</v>
      </c>
      <c r="H585">
        <v>75</v>
      </c>
      <c r="I585">
        <v>80</v>
      </c>
      <c r="J585">
        <v>85</v>
      </c>
      <c r="K585">
        <v>90</v>
      </c>
      <c r="L585">
        <v>95</v>
      </c>
      <c r="M585">
        <v>100</v>
      </c>
      <c r="N585">
        <v>105</v>
      </c>
    </row>
    <row r="587" spans="1:14" x14ac:dyDescent="0.25">
      <c r="C587" t="s">
        <v>199</v>
      </c>
      <c r="D587">
        <f>_xlfn.COVARIANCE.P(C584:N584,C585:N585)</f>
        <v>150.20833333333334</v>
      </c>
    </row>
    <row r="588" spans="1:14" x14ac:dyDescent="0.25">
      <c r="C588" t="s">
        <v>200</v>
      </c>
      <c r="D588">
        <f>CORREL(C584:N584,C585:N585)</f>
        <v>0.99921031003664817</v>
      </c>
    </row>
    <row r="589" spans="1:14" x14ac:dyDescent="0.25">
      <c r="C589" t="s">
        <v>140</v>
      </c>
    </row>
    <row r="592" spans="1:14" x14ac:dyDescent="0.25">
      <c r="A592" t="s">
        <v>11</v>
      </c>
      <c r="B592" t="s">
        <v>201</v>
      </c>
    </row>
    <row r="593" spans="1:21" x14ac:dyDescent="0.25">
      <c r="B593" t="s">
        <v>202</v>
      </c>
    </row>
    <row r="595" spans="1:21" x14ac:dyDescent="0.25">
      <c r="B595" t="s">
        <v>203</v>
      </c>
    </row>
    <row r="596" spans="1:21" x14ac:dyDescent="0.25">
      <c r="B596" t="s">
        <v>204</v>
      </c>
    </row>
    <row r="597" spans="1:21" x14ac:dyDescent="0.25">
      <c r="B597" t="s">
        <v>205</v>
      </c>
      <c r="C597">
        <v>45</v>
      </c>
      <c r="D597">
        <v>47</v>
      </c>
      <c r="E597">
        <v>48</v>
      </c>
      <c r="F597">
        <v>50</v>
      </c>
      <c r="G597">
        <v>52</v>
      </c>
      <c r="H597">
        <v>53</v>
      </c>
      <c r="I597">
        <v>55</v>
      </c>
      <c r="J597">
        <v>56</v>
      </c>
      <c r="K597">
        <v>58</v>
      </c>
      <c r="L597">
        <v>60</v>
      </c>
      <c r="M597">
        <v>62</v>
      </c>
      <c r="N597">
        <v>64</v>
      </c>
      <c r="O597">
        <v>65</v>
      </c>
      <c r="P597">
        <v>67</v>
      </c>
      <c r="Q597">
        <v>70</v>
      </c>
      <c r="R597">
        <v>72</v>
      </c>
      <c r="S597">
        <v>74</v>
      </c>
      <c r="T597">
        <v>76</v>
      </c>
      <c r="U597">
        <v>77</v>
      </c>
    </row>
    <row r="598" spans="1:21" x14ac:dyDescent="0.25">
      <c r="B598" t="s">
        <v>206</v>
      </c>
      <c r="C598">
        <v>52</v>
      </c>
      <c r="D598">
        <v>54</v>
      </c>
      <c r="E598">
        <v>55</v>
      </c>
      <c r="F598">
        <v>57</v>
      </c>
      <c r="G598">
        <v>59</v>
      </c>
      <c r="H598">
        <v>60</v>
      </c>
      <c r="I598">
        <v>61</v>
      </c>
      <c r="J598">
        <v>62</v>
      </c>
      <c r="K598">
        <v>64</v>
      </c>
      <c r="L598">
        <v>66</v>
      </c>
      <c r="M598">
        <v>67</v>
      </c>
      <c r="N598">
        <v>69</v>
      </c>
      <c r="O598">
        <v>71</v>
      </c>
      <c r="P598">
        <v>73</v>
      </c>
      <c r="Q598">
        <v>76</v>
      </c>
      <c r="R598">
        <v>78</v>
      </c>
      <c r="S598">
        <v>80</v>
      </c>
      <c r="T598">
        <v>82</v>
      </c>
      <c r="U598">
        <v>83</v>
      </c>
    </row>
    <row r="600" spans="1:21" x14ac:dyDescent="0.25">
      <c r="C600" t="s">
        <v>199</v>
      </c>
      <c r="D600">
        <f>_xlfn.COVARIANCE.S(C597:U597,C598:U598)</f>
        <v>99.739766081871338</v>
      </c>
    </row>
    <row r="601" spans="1:21" x14ac:dyDescent="0.25">
      <c r="C601" t="s">
        <v>200</v>
      </c>
      <c r="D601">
        <f>CORREL(C597:U597,C598:U598)</f>
        <v>0.99876124615182416</v>
      </c>
    </row>
    <row r="605" spans="1:21" x14ac:dyDescent="0.25">
      <c r="A605" t="s">
        <v>16</v>
      </c>
      <c r="B605" t="s">
        <v>207</v>
      </c>
    </row>
    <row r="606" spans="1:21" x14ac:dyDescent="0.25">
      <c r="B606" t="s">
        <v>208</v>
      </c>
    </row>
    <row r="608" spans="1:21" x14ac:dyDescent="0.25">
      <c r="B608" t="s">
        <v>209</v>
      </c>
    </row>
    <row r="609" spans="2:32" x14ac:dyDescent="0.25">
      <c r="B609" t="s">
        <v>210</v>
      </c>
    </row>
    <row r="610" spans="2:32" x14ac:dyDescent="0.25">
      <c r="B610" t="s">
        <v>211</v>
      </c>
      <c r="C610">
        <v>10</v>
      </c>
      <c r="D610">
        <v>12</v>
      </c>
      <c r="E610">
        <v>15</v>
      </c>
      <c r="F610">
        <v>18</v>
      </c>
      <c r="G610">
        <v>20</v>
      </c>
      <c r="H610">
        <v>22</v>
      </c>
      <c r="I610">
        <v>25</v>
      </c>
      <c r="J610">
        <v>28</v>
      </c>
      <c r="K610">
        <v>30</v>
      </c>
      <c r="L610">
        <v>32</v>
      </c>
      <c r="M610">
        <v>35</v>
      </c>
      <c r="N610">
        <v>38</v>
      </c>
      <c r="O610">
        <v>40</v>
      </c>
      <c r="P610">
        <v>42</v>
      </c>
      <c r="Q610">
        <v>45</v>
      </c>
      <c r="R610">
        <v>48</v>
      </c>
      <c r="S610">
        <v>50</v>
      </c>
      <c r="T610">
        <v>52</v>
      </c>
      <c r="U610">
        <v>55</v>
      </c>
      <c r="V610">
        <v>58</v>
      </c>
      <c r="W610">
        <v>60</v>
      </c>
      <c r="X610">
        <v>62</v>
      </c>
      <c r="Y610">
        <v>65</v>
      </c>
      <c r="Z610">
        <v>68</v>
      </c>
      <c r="AA610">
        <v>70</v>
      </c>
      <c r="AB610">
        <v>72</v>
      </c>
      <c r="AC610">
        <v>75</v>
      </c>
      <c r="AD610">
        <v>78</v>
      </c>
      <c r="AE610">
        <v>80</v>
      </c>
      <c r="AF610">
        <v>82</v>
      </c>
    </row>
    <row r="611" spans="2:32" x14ac:dyDescent="0.25">
      <c r="B611" t="s">
        <v>212</v>
      </c>
      <c r="C611">
        <v>60</v>
      </c>
      <c r="D611">
        <v>65</v>
      </c>
      <c r="E611">
        <v>70</v>
      </c>
      <c r="F611">
        <v>75</v>
      </c>
      <c r="G611">
        <v>80</v>
      </c>
      <c r="H611">
        <v>82</v>
      </c>
      <c r="I611">
        <v>85</v>
      </c>
      <c r="J611">
        <v>88</v>
      </c>
      <c r="K611">
        <v>90</v>
      </c>
      <c r="L611">
        <v>92</v>
      </c>
      <c r="M611">
        <v>93</v>
      </c>
      <c r="N611">
        <v>95</v>
      </c>
      <c r="O611">
        <v>96</v>
      </c>
      <c r="P611">
        <v>97</v>
      </c>
      <c r="Q611">
        <v>98</v>
      </c>
      <c r="R611">
        <v>99</v>
      </c>
      <c r="S611">
        <v>100</v>
      </c>
      <c r="T611">
        <v>102</v>
      </c>
      <c r="U611">
        <v>105</v>
      </c>
      <c r="V611">
        <v>106</v>
      </c>
      <c r="W611">
        <v>107</v>
      </c>
      <c r="X611">
        <v>108</v>
      </c>
      <c r="Y611">
        <v>110</v>
      </c>
      <c r="Z611">
        <v>112</v>
      </c>
      <c r="AA611">
        <v>114</v>
      </c>
      <c r="AB611">
        <v>115</v>
      </c>
      <c r="AC611">
        <v>116</v>
      </c>
      <c r="AD611">
        <v>118</v>
      </c>
      <c r="AE611">
        <v>120</v>
      </c>
      <c r="AF611">
        <v>122</v>
      </c>
    </row>
    <row r="613" spans="2:32" x14ac:dyDescent="0.25">
      <c r="C613" t="s">
        <v>200</v>
      </c>
      <c r="D613">
        <f>CORREL(C610:AF610,C611:AF611)</f>
        <v>0.97729508301867352</v>
      </c>
    </row>
    <row r="614" spans="2:32" x14ac:dyDescent="0.25">
      <c r="C614" t="s">
        <v>199</v>
      </c>
      <c r="D614">
        <f>_xlfn.COVARIANCE.S(C610:AF610,C611:AF611)</f>
        <v>352.88505747126442</v>
      </c>
    </row>
  </sheetData>
  <sortState xmlns:xlrd2="http://schemas.microsoft.com/office/spreadsheetml/2017/richdata2" ref="D301:D303">
    <sortCondition ref="D301"/>
  </sortState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 parmar</dc:creator>
  <cp:lastModifiedBy>MadhuSudan parmar</cp:lastModifiedBy>
  <dcterms:created xsi:type="dcterms:W3CDTF">2024-08-07T10:35:13Z</dcterms:created>
  <dcterms:modified xsi:type="dcterms:W3CDTF">2024-08-16T12:46:07Z</dcterms:modified>
</cp:coreProperties>
</file>