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lients\unbrako\production plan\"/>
    </mc:Choice>
  </mc:AlternateContent>
  <xr:revisionPtr revIDLastSave="0" documentId="13_ncr:1_{1FFE87C4-8080-4C1A-93E0-5A166AB8BB35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c planning data" sheetId="2" r:id="rId1"/>
    <sheet name="Sheet1" sheetId="1" r:id="rId2"/>
  </sheets>
  <definedNames>
    <definedName name="_xlnm._FilterDatabase" localSheetId="1" hidden="1">Sheet1!$A$1:$P$2959</definedName>
  </definedNames>
  <calcPr calcId="191029"/>
</workbook>
</file>

<file path=xl/calcChain.xml><?xml version="1.0" encoding="utf-8"?>
<calcChain xmlns="http://schemas.openxmlformats.org/spreadsheetml/2006/main">
  <c r="R4252" i="2" l="1"/>
  <c r="R4090" i="2"/>
  <c r="R3986" i="2"/>
  <c r="R3976" i="2"/>
  <c r="R3952" i="2"/>
  <c r="R3949" i="2"/>
  <c r="R3945" i="2"/>
  <c r="R3941" i="2"/>
  <c r="R3759" i="2"/>
  <c r="R3757" i="2"/>
  <c r="R3751" i="2"/>
  <c r="R3748" i="2"/>
  <c r="R3746" i="2"/>
  <c r="R3738" i="2"/>
  <c r="R3737" i="2"/>
  <c r="R3722" i="2"/>
  <c r="R3720" i="2"/>
  <c r="R3712" i="2"/>
  <c r="R3710" i="2"/>
  <c r="R3709" i="2"/>
  <c r="R3708" i="2"/>
  <c r="R3700" i="2"/>
  <c r="R3693" i="2"/>
  <c r="R3691" i="2"/>
  <c r="R3690" i="2"/>
  <c r="R3689" i="2"/>
  <c r="R3685" i="2"/>
  <c r="R3682" i="2"/>
  <c r="R3679" i="2"/>
  <c r="R3671" i="2"/>
  <c r="R3669" i="2"/>
  <c r="R3663" i="2"/>
  <c r="R3655" i="2"/>
  <c r="R3653" i="2"/>
  <c r="R3647" i="2"/>
  <c r="R3645" i="2"/>
  <c r="R3640" i="2"/>
  <c r="R3637" i="2"/>
  <c r="R3597" i="2"/>
  <c r="R3595" i="2"/>
  <c r="R3540" i="2"/>
  <c r="R3539" i="2"/>
  <c r="R3538" i="2"/>
  <c r="R3535" i="2"/>
  <c r="R3534" i="2"/>
  <c r="R3528" i="2"/>
  <c r="R3509" i="2"/>
  <c r="R3507" i="2"/>
  <c r="R3496" i="2"/>
  <c r="R3495" i="2"/>
  <c r="R3494" i="2"/>
  <c r="R3493" i="2"/>
  <c r="R3492" i="2"/>
  <c r="R3490" i="2"/>
  <c r="R3489" i="2"/>
  <c r="R3485" i="2"/>
  <c r="R3482" i="2"/>
  <c r="R3481" i="2"/>
  <c r="R3478" i="2"/>
  <c r="R3477" i="2"/>
  <c r="R3476" i="2"/>
  <c r="R3475" i="2"/>
  <c r="R3443" i="2"/>
  <c r="R3396" i="2"/>
  <c r="R3330" i="2"/>
  <c r="R3329" i="2"/>
  <c r="R3278" i="2"/>
  <c r="R3273" i="2"/>
  <c r="R3271" i="2"/>
  <c r="R3265" i="2"/>
  <c r="R3264" i="2"/>
  <c r="R3246" i="2"/>
  <c r="R3233" i="2"/>
  <c r="R3230" i="2"/>
  <c r="R3188" i="2"/>
  <c r="R3184" i="2"/>
  <c r="R3182" i="2"/>
  <c r="R3172" i="2"/>
  <c r="R3171" i="2"/>
  <c r="R3168" i="2"/>
  <c r="R3145" i="2"/>
  <c r="R3141" i="2"/>
  <c r="R3120" i="2"/>
  <c r="R3119" i="2"/>
  <c r="R3116" i="2"/>
  <c r="R3095" i="2"/>
  <c r="R3090" i="2"/>
  <c r="R3070" i="2"/>
  <c r="R3065" i="2"/>
  <c r="R2959" i="2"/>
  <c r="R2958" i="2"/>
  <c r="R2949" i="2"/>
  <c r="R2948" i="2"/>
  <c r="R2934" i="2"/>
  <c r="R2924" i="2"/>
  <c r="R2919" i="2"/>
  <c r="R2918" i="2"/>
  <c r="R2908" i="2"/>
  <c r="R2904" i="2"/>
  <c r="R2902" i="2"/>
  <c r="R2837" i="2"/>
  <c r="R2834" i="2"/>
  <c r="R2832" i="2"/>
  <c r="R2831" i="2"/>
  <c r="R2830" i="2"/>
  <c r="R2801" i="2"/>
  <c r="R2800" i="2"/>
  <c r="R2796" i="2"/>
  <c r="R2792" i="2"/>
  <c r="R2791" i="2"/>
  <c r="R2787" i="2"/>
  <c r="R2737" i="2"/>
  <c r="R2736" i="2"/>
  <c r="R2732" i="2"/>
  <c r="R2728" i="2"/>
  <c r="R2688" i="2"/>
  <c r="R2646" i="2"/>
  <c r="R2644" i="2"/>
  <c r="R2643" i="2"/>
  <c r="R2642" i="2"/>
  <c r="R2641" i="2"/>
  <c r="R2640" i="2"/>
  <c r="R2639" i="2"/>
  <c r="R2635" i="2"/>
  <c r="R2630" i="2"/>
  <c r="R2568" i="2"/>
  <c r="R2560" i="2"/>
  <c r="R2559" i="2"/>
  <c r="R2546" i="2"/>
  <c r="R2520" i="2"/>
  <c r="R2519" i="2"/>
  <c r="R2515" i="2"/>
  <c r="R2513" i="2"/>
  <c r="R2512" i="2"/>
  <c r="R2510" i="2"/>
  <c r="R2502" i="2"/>
  <c r="R2489" i="2"/>
  <c r="R2479" i="2"/>
  <c r="R2474" i="2"/>
  <c r="R2470" i="2"/>
  <c r="R2468" i="2"/>
  <c r="R2466" i="2"/>
  <c r="R2465" i="2"/>
  <c r="R2463" i="2"/>
  <c r="R2462" i="2"/>
  <c r="R2458" i="2"/>
  <c r="R2454" i="2"/>
  <c r="R2453" i="2"/>
  <c r="R2450" i="2"/>
  <c r="R2449" i="2"/>
  <c r="R2441" i="2"/>
  <c r="R2439" i="2"/>
  <c r="R2438" i="2"/>
  <c r="R2436" i="2"/>
  <c r="R2435" i="2"/>
  <c r="R2434" i="2"/>
  <c r="R2433" i="2"/>
  <c r="R2430" i="2"/>
  <c r="R2429" i="2"/>
  <c r="R2428" i="2"/>
  <c r="R2427" i="2"/>
  <c r="R2426" i="2"/>
  <c r="R2418" i="2"/>
  <c r="R2400" i="2"/>
  <c r="R2394" i="2"/>
  <c r="R2364" i="2"/>
  <c r="R2354" i="2"/>
  <c r="R2307" i="2"/>
  <c r="R2292" i="2"/>
  <c r="R2281" i="2"/>
  <c r="R2264" i="2"/>
  <c r="R2220" i="2"/>
  <c r="R2199" i="2"/>
  <c r="R2177" i="2"/>
  <c r="R2171" i="2"/>
  <c r="R2166" i="2"/>
  <c r="R2142" i="2"/>
  <c r="R2130" i="2"/>
  <c r="R2129" i="2"/>
  <c r="R2127" i="2"/>
  <c r="R2126" i="2"/>
  <c r="R2125" i="2"/>
  <c r="R2119" i="2"/>
  <c r="R2118" i="2"/>
  <c r="R2102" i="2"/>
  <c r="R2085" i="2"/>
  <c r="R2084" i="2"/>
  <c r="R2082" i="2"/>
  <c r="R2065" i="2"/>
  <c r="R2043" i="2"/>
  <c r="R2041" i="2"/>
  <c r="R2029" i="2"/>
  <c r="R2024" i="2"/>
  <c r="R1884" i="2"/>
  <c r="R1852" i="2"/>
  <c r="R1846" i="2"/>
  <c r="R1825" i="2"/>
  <c r="R1818" i="2"/>
  <c r="R1817" i="2"/>
  <c r="R1757" i="2"/>
  <c r="R1756" i="2"/>
  <c r="R1755" i="2"/>
  <c r="R1751" i="2"/>
  <c r="R1736" i="2"/>
  <c r="R1733" i="2"/>
  <c r="R1698" i="2"/>
  <c r="R1666" i="2"/>
  <c r="R1655" i="2"/>
  <c r="R1654" i="2"/>
  <c r="R1653" i="2"/>
  <c r="R1652" i="2"/>
  <c r="R1642" i="2"/>
  <c r="R1641" i="2"/>
  <c r="R1640" i="2"/>
  <c r="R1629" i="2"/>
  <c r="R1627" i="2"/>
  <c r="R1616" i="2"/>
  <c r="R1609" i="2"/>
  <c r="R1598" i="2"/>
  <c r="R1594" i="2"/>
  <c r="R1584" i="2"/>
  <c r="R1583" i="2"/>
  <c r="R1578" i="2"/>
  <c r="R1577" i="2"/>
  <c r="R1573" i="2"/>
  <c r="R1560" i="2"/>
  <c r="R1558" i="2"/>
  <c r="R1557" i="2"/>
  <c r="R1554" i="2"/>
  <c r="R1553" i="2"/>
  <c r="R1551" i="2"/>
  <c r="R1535" i="2"/>
  <c r="R1522" i="2"/>
  <c r="R1511" i="2"/>
  <c r="R1473" i="2"/>
  <c r="R1472" i="2"/>
  <c r="R1470" i="2"/>
  <c r="R1447" i="2"/>
  <c r="R1427" i="2"/>
  <c r="R1369" i="2"/>
  <c r="R1327" i="2"/>
  <c r="R1298" i="2"/>
  <c r="R1296" i="2"/>
  <c r="R1293" i="2"/>
  <c r="R1275" i="2"/>
  <c r="R1270" i="2"/>
  <c r="R1269" i="2"/>
  <c r="R1244" i="2"/>
  <c r="R1243" i="2"/>
  <c r="R1240" i="2"/>
  <c r="R1235" i="2"/>
  <c r="R1233" i="2"/>
  <c r="R1230" i="2"/>
  <c r="R1218" i="2"/>
  <c r="R1201" i="2"/>
  <c r="R1193" i="2"/>
  <c r="R1190" i="2"/>
  <c r="R1174" i="2"/>
  <c r="R1172" i="2"/>
  <c r="R1170" i="2"/>
  <c r="R1169" i="2"/>
  <c r="R1167" i="2"/>
  <c r="R1146" i="2"/>
  <c r="R1145" i="2"/>
  <c r="R1143" i="2"/>
  <c r="R1106" i="2"/>
  <c r="R1094" i="2"/>
  <c r="R1093" i="2"/>
  <c r="R1092" i="2"/>
  <c r="R1091" i="2"/>
  <c r="R1089" i="2"/>
  <c r="R1088" i="2"/>
  <c r="R1086" i="2"/>
  <c r="R1081" i="2"/>
  <c r="R1076" i="2"/>
  <c r="R1046" i="2"/>
  <c r="R1035" i="2"/>
  <c r="R1022" i="2"/>
  <c r="R1014" i="2"/>
  <c r="R995" i="2"/>
  <c r="R989" i="2"/>
  <c r="R984" i="2"/>
  <c r="R983" i="2"/>
  <c r="R950" i="2"/>
  <c r="R943" i="2"/>
  <c r="R942" i="2"/>
  <c r="R933" i="2"/>
  <c r="R929" i="2"/>
  <c r="R911" i="2"/>
  <c r="R889" i="2"/>
  <c r="R758" i="2"/>
  <c r="R738" i="2"/>
  <c r="R737" i="2"/>
  <c r="R723" i="2"/>
  <c r="R722" i="2"/>
  <c r="R716" i="2"/>
  <c r="R714" i="2"/>
  <c r="R706" i="2"/>
  <c r="R687" i="2"/>
  <c r="R674" i="2"/>
  <c r="R670" i="2"/>
  <c r="R666" i="2"/>
  <c r="R645" i="2"/>
  <c r="R635" i="2"/>
  <c r="R595" i="2"/>
  <c r="R586" i="2"/>
  <c r="R580" i="2"/>
  <c r="R564" i="2"/>
  <c r="R562" i="2"/>
  <c r="R552" i="2"/>
  <c r="R543" i="2"/>
  <c r="R541" i="2"/>
  <c r="R539" i="2"/>
  <c r="R506" i="2"/>
  <c r="R505" i="2"/>
  <c r="R497" i="2"/>
  <c r="R477" i="2"/>
  <c r="R433" i="2"/>
  <c r="R428" i="2"/>
  <c r="R421" i="2"/>
  <c r="R380" i="2"/>
  <c r="R379" i="2"/>
  <c r="R375" i="2"/>
  <c r="R352" i="2"/>
  <c r="R351" i="2"/>
  <c r="R350" i="2"/>
  <c r="R322" i="2"/>
  <c r="R321" i="2"/>
  <c r="R320" i="2"/>
  <c r="R319" i="2"/>
  <c r="R318" i="2"/>
  <c r="R260" i="2"/>
  <c r="R239" i="2"/>
  <c r="R200" i="2"/>
  <c r="R161" i="2"/>
  <c r="R150" i="2"/>
  <c r="R138" i="2"/>
  <c r="R123" i="2"/>
  <c r="R87" i="2"/>
  <c r="R86" i="2"/>
</calcChain>
</file>

<file path=xl/sharedStrings.xml><?xml version="1.0" encoding="utf-8"?>
<sst xmlns="http://schemas.openxmlformats.org/spreadsheetml/2006/main" count="53740" uniqueCount="11058">
  <si>
    <t>MP01</t>
  </si>
  <si>
    <t>PC</t>
  </si>
  <si>
    <t>ZMTS</t>
  </si>
  <si>
    <t>REL  PCNF DLV  PRC  BASC BCRQ GMPS MANC*</t>
  </si>
  <si>
    <t>CBT_PP</t>
  </si>
  <si>
    <t/>
  </si>
  <si>
    <t>CBT_TOOL</t>
  </si>
  <si>
    <t>815936J</t>
  </si>
  <si>
    <t>PLAIN WSR(Hard)Ø63.5X35.05X3.17 DR.93020</t>
  </si>
  <si>
    <t>C0975007J</t>
  </si>
  <si>
    <t>REL  PRC  BASC BCRQ MANC SETC</t>
  </si>
  <si>
    <t>815938J</t>
  </si>
  <si>
    <t>PLAIN WASHER Ø 15.5X7X0.8 DR.4I3069</t>
  </si>
  <si>
    <t>C0843025J</t>
  </si>
  <si>
    <t>REL  PCNF PRC  BASC BCRQ GMPS MANC PDLV*</t>
  </si>
  <si>
    <t>817891J</t>
  </si>
  <si>
    <t>WASHER Ø 57X34X8  ZNP DRG:5D0764</t>
  </si>
  <si>
    <t>C0898009J</t>
  </si>
  <si>
    <t>817892J</t>
  </si>
  <si>
    <t>WASHER Ø44.5X28X6 ZNP DRG:9M2828</t>
  </si>
  <si>
    <t>C0898013J</t>
  </si>
  <si>
    <t>C0965021J</t>
  </si>
  <si>
    <t>817894J</t>
  </si>
  <si>
    <t>WASHER Ø44.5X13.5X6 ZFB DRG:7X0590</t>
  </si>
  <si>
    <t>C0690016J</t>
  </si>
  <si>
    <t>CBT_QM</t>
  </si>
  <si>
    <t>819030J</t>
  </si>
  <si>
    <t>PLN WSR 52.5X31X6 DR3S1349 36-42HRC ZNP</t>
  </si>
  <si>
    <t>C0965020J</t>
  </si>
  <si>
    <t>819036J</t>
  </si>
  <si>
    <t>PLN WSR 25X11X3TK DR7X7729 36-42HRC ZFB</t>
  </si>
  <si>
    <t>C0924008J</t>
  </si>
  <si>
    <t>C0954013J</t>
  </si>
  <si>
    <t>C0965016J</t>
  </si>
  <si>
    <t>819039J</t>
  </si>
  <si>
    <t>PLN WSR 21X11X2.5TK D8T4121 36-42HRC ZFB</t>
  </si>
  <si>
    <t>C0891042J</t>
  </si>
  <si>
    <t>C0898011J</t>
  </si>
  <si>
    <t>C0965015J</t>
  </si>
  <si>
    <t>819042J</t>
  </si>
  <si>
    <t>PLN WSR 25.5X13.5X3 D8T4223 36-42HRC ZFB</t>
  </si>
  <si>
    <t>C0819033J</t>
  </si>
  <si>
    <t>C0838006J</t>
  </si>
  <si>
    <t>C0866019J</t>
  </si>
  <si>
    <t>C0891023J</t>
  </si>
  <si>
    <t>C0923006J</t>
  </si>
  <si>
    <t>C0954014J</t>
  </si>
  <si>
    <t>C0947006J</t>
  </si>
  <si>
    <t>C0965017J</t>
  </si>
  <si>
    <t>819043J</t>
  </si>
  <si>
    <t>PLN WSR 45X22X6TK DR8T5439 36-42 HRC ZFS</t>
  </si>
  <si>
    <t>C0691025J</t>
  </si>
  <si>
    <t>C0843028J</t>
  </si>
  <si>
    <t>C0898012J</t>
  </si>
  <si>
    <t>819048J</t>
  </si>
  <si>
    <t>PLN WSR41.5X24X4TK DR5P8249 36-42HRC ZNP</t>
  </si>
  <si>
    <t>C0924007J</t>
  </si>
  <si>
    <t>C0954012J</t>
  </si>
  <si>
    <t>C0965019J</t>
  </si>
  <si>
    <t>819050J</t>
  </si>
  <si>
    <t>PLN WSR 49X28X5TK DR5P8250 36-42HRC ZNP</t>
  </si>
  <si>
    <t>C0866011J</t>
  </si>
  <si>
    <t>C0891019J</t>
  </si>
  <si>
    <t>C0954011J</t>
  </si>
  <si>
    <t>819063J</t>
  </si>
  <si>
    <t>PLN WSR 32X17X3.5 D5P8247 36-42HRC ZNP</t>
  </si>
  <si>
    <t>C0777023J</t>
  </si>
  <si>
    <t>824816J</t>
  </si>
  <si>
    <t>SER. FLANGE NUT M12X1.75 CL8 BLK</t>
  </si>
  <si>
    <t>B3494078J</t>
  </si>
  <si>
    <t>825352J</t>
  </si>
  <si>
    <t>HEX HD SCREW M10X25 DRG CL8.8 YZ3</t>
  </si>
  <si>
    <t>C0982002J</t>
  </si>
  <si>
    <t>825359J</t>
  </si>
  <si>
    <t>PLAIN WASHER M24 HV140 DRG YZ3</t>
  </si>
  <si>
    <t>C0927004J</t>
  </si>
  <si>
    <t>827840J</t>
  </si>
  <si>
    <t>HEX HD BOLT M08X80 DIN931 TVT8.8SB BLK</t>
  </si>
  <si>
    <t>B2493001J</t>
  </si>
  <si>
    <t>DB617529J</t>
  </si>
  <si>
    <t>HHB M16X2X40 ISO4017 CL8.8 FT ZC3</t>
  </si>
  <si>
    <t>DB0881003J</t>
  </si>
  <si>
    <t>HHB M10X1.5X20 ISO4017 CL8.8 FT YZ6</t>
  </si>
  <si>
    <t>DB618068J</t>
  </si>
  <si>
    <t>HHB M12X1.75X70 ISO4017 CL8.8 FT YZ6</t>
  </si>
  <si>
    <t>DB0903005J</t>
  </si>
  <si>
    <t>DB618122J</t>
  </si>
  <si>
    <t>HHB M16X2X55 ISO4017 CL8.8 FT YZ6</t>
  </si>
  <si>
    <t>DB0897006J</t>
  </si>
  <si>
    <t>DB618123J</t>
  </si>
  <si>
    <t>HHB M16X2X60 ISO4017 CL8.8 FT YZ6</t>
  </si>
  <si>
    <t>DB0897007J</t>
  </si>
  <si>
    <t>DB0903006J</t>
  </si>
  <si>
    <t>UCTT10003J</t>
  </si>
  <si>
    <t>R63.5X170 CLIP ZC3(CT1)</t>
  </si>
  <si>
    <t>C0978004J</t>
  </si>
  <si>
    <t>UCTT10004J</t>
  </si>
  <si>
    <t>R15.875X68.8XM12 CLIP ZC3(CT1)</t>
  </si>
  <si>
    <t>C0788049J</t>
  </si>
  <si>
    <t>C0935005J</t>
  </si>
  <si>
    <t>UCTT30006J</t>
  </si>
  <si>
    <t>DIA. 101.6 CLIP ZC3 (CT-T3)</t>
  </si>
  <si>
    <t>C0864014J</t>
  </si>
  <si>
    <t>C0876065J</t>
  </si>
  <si>
    <t>UCTT30007J</t>
  </si>
  <si>
    <t>R63.5X173 CLIP  ZC3(CT3)</t>
  </si>
  <si>
    <t>C0978005J</t>
  </si>
  <si>
    <t>UCTT40009J</t>
  </si>
  <si>
    <t>R12.7X62.5XM12 CLIP  ZC3(CT4)</t>
  </si>
  <si>
    <t>C0769013J</t>
  </si>
  <si>
    <t>C0935006J</t>
  </si>
  <si>
    <t>UHATT10001J</t>
  </si>
  <si>
    <t>25.00X2.50 CLIP ZC3 (HAT-T1)</t>
  </si>
  <si>
    <t>C0756064J</t>
  </si>
  <si>
    <t>C0772091J</t>
  </si>
  <si>
    <t>UHATT10013J</t>
  </si>
  <si>
    <t>R6.35X46 CLIP ZC3(HAT1)</t>
  </si>
  <si>
    <t>C0520008J</t>
  </si>
  <si>
    <t>UHATT30001J</t>
  </si>
  <si>
    <t>R26X138 CLIP ZC3 (HAT-T3)</t>
  </si>
  <si>
    <t>C0772093J</t>
  </si>
  <si>
    <t>C0788050J</t>
  </si>
  <si>
    <t>UHATT30002J</t>
  </si>
  <si>
    <t>R23X125.5 CLIP ZC3 (HAT-T3)</t>
  </si>
  <si>
    <t>C0684047J</t>
  </si>
  <si>
    <t>UHATT30003J</t>
  </si>
  <si>
    <t>R20.64X72X11.5 CLIP ZC3(HAT3)</t>
  </si>
  <si>
    <t>C0788052J</t>
  </si>
  <si>
    <t>C0876071J</t>
  </si>
  <si>
    <t>ULTST10003J</t>
  </si>
  <si>
    <t>26.5X67 CLIP ZC3+VINYL (LTS-T1)</t>
  </si>
  <si>
    <t>C0772094J</t>
  </si>
  <si>
    <t>UOTPT1001J</t>
  </si>
  <si>
    <t>25.00X1.60CLIP ZC3+VINYL (OTP-T1)</t>
  </si>
  <si>
    <t>C0772076J</t>
  </si>
  <si>
    <t>C0788039J</t>
  </si>
  <si>
    <t>UOTPT10071J</t>
  </si>
  <si>
    <t>22.22X28.58XM10 CLIP ZC3+VINYL</t>
  </si>
  <si>
    <t>C0746012J</t>
  </si>
  <si>
    <t>C0756044J</t>
  </si>
  <si>
    <t>C0772070J</t>
  </si>
  <si>
    <t>C0804013J</t>
  </si>
  <si>
    <t>UOTPT10076J</t>
  </si>
  <si>
    <t>19.05X23XM10 CLIP ZC3+VINYL</t>
  </si>
  <si>
    <t>C0772071J</t>
  </si>
  <si>
    <t>C0804019J</t>
  </si>
  <si>
    <t>UOTPT1010J</t>
  </si>
  <si>
    <t>15.5X22XM10 CLIP ZC3+VINYL(OTP1)</t>
  </si>
  <si>
    <t>C0978001J</t>
  </si>
  <si>
    <t>UOTPT1011J</t>
  </si>
  <si>
    <t>14.29X25.5XM10 CLIP ZC3+VINYL(OTP1)</t>
  </si>
  <si>
    <t>C0756028J</t>
  </si>
  <si>
    <t>C0772041J</t>
  </si>
  <si>
    <t>C0804016J</t>
  </si>
  <si>
    <t>UOTPT1015J</t>
  </si>
  <si>
    <t>15.9X41.3XM10 CLIP ZC3+VINYL(OTP1)</t>
  </si>
  <si>
    <t>C0935002J</t>
  </si>
  <si>
    <t>UOTPT1018J</t>
  </si>
  <si>
    <t>12.7X23XM14 CLIP ZC3+VINYL(OTP1)</t>
  </si>
  <si>
    <t>C0935001J</t>
  </si>
  <si>
    <t>UOTPT1019J</t>
  </si>
  <si>
    <t>19.00X1.20CLIP ZC3+VINYL (OTP-T1)</t>
  </si>
  <si>
    <t>C0756046J</t>
  </si>
  <si>
    <t>C0772072J</t>
  </si>
  <si>
    <t>C0804020J</t>
  </si>
  <si>
    <t>UOTPT1023J</t>
  </si>
  <si>
    <t>13.49X22XM10 CLIP ZC3+VINYL(OTP1)</t>
  </si>
  <si>
    <t>C0978002J</t>
  </si>
  <si>
    <t>22.00X1.20CLIP ZC3+VINYL (OTP-T1)</t>
  </si>
  <si>
    <t>UOTPT1026J</t>
  </si>
  <si>
    <t>C0756050J</t>
  </si>
  <si>
    <t>C0772075J</t>
  </si>
  <si>
    <t>UOTPT1027J</t>
  </si>
  <si>
    <t>7.94X0.8X32 CLIP ZC3+VINYL(OTP1)</t>
  </si>
  <si>
    <t>C0935003J</t>
  </si>
  <si>
    <t>UOTPT1031J</t>
  </si>
  <si>
    <t>20.64X31.75XM14 CLIP ZC3+VINYL(OTP1)</t>
  </si>
  <si>
    <t>C0876017J</t>
  </si>
  <si>
    <t>UOTPT1032J</t>
  </si>
  <si>
    <t>11.11X35XM10 CLIP ZC3+VINYL(OTP1)</t>
  </si>
  <si>
    <t>C0935004J</t>
  </si>
  <si>
    <t>UOTPT1033J</t>
  </si>
  <si>
    <t>C0756048J</t>
  </si>
  <si>
    <t>UOTPT1035J</t>
  </si>
  <si>
    <t>11.12X41XM10 CLIP ZC3+VINYL(OTP1)</t>
  </si>
  <si>
    <t>C0788006J</t>
  </si>
  <si>
    <t>C0844005J</t>
  </si>
  <si>
    <t>UOTPT1059J</t>
  </si>
  <si>
    <t>C0772060J</t>
  </si>
  <si>
    <t>UOTPT1061J</t>
  </si>
  <si>
    <t>9.52X15XM6 CLIP ZC3+VINYL(OTP1)</t>
  </si>
  <si>
    <t>C0769005J</t>
  </si>
  <si>
    <t>UOTPT1063J</t>
  </si>
  <si>
    <t>19.05X22XM10 CLIP ZC3+VINYL(OTP1)</t>
  </si>
  <si>
    <t>C0876044J</t>
  </si>
  <si>
    <t>UOTPT1069J</t>
  </si>
  <si>
    <t>25.00X1.20CLIP ZC3+VINYL (OTP-T1)</t>
  </si>
  <si>
    <t>C0772069J</t>
  </si>
  <si>
    <t>C0804018J</t>
  </si>
  <si>
    <t>UOTPT1072J</t>
  </si>
  <si>
    <t>9.52X27XM10 CLIP ZC3+VINYL(OTP1)</t>
  </si>
  <si>
    <t>C0772043J</t>
  </si>
  <si>
    <t>C0783013J</t>
  </si>
  <si>
    <t>C0788025J</t>
  </si>
  <si>
    <t>C0804008J</t>
  </si>
  <si>
    <t>UOTPT1075J</t>
  </si>
  <si>
    <t>23.81X32XM10 CLIP ZC3+VINYL(OTP1)</t>
  </si>
  <si>
    <t>C0772051J</t>
  </si>
  <si>
    <t>UOTPT1082J</t>
  </si>
  <si>
    <t>C0698016J</t>
  </si>
  <si>
    <t>UOTPT1089J</t>
  </si>
  <si>
    <t>9.52X16XM8 CLIP ZC3(OTP1)</t>
  </si>
  <si>
    <t>C0864011J</t>
  </si>
  <si>
    <t>C0876043J</t>
  </si>
  <si>
    <t>UOTPT1092J</t>
  </si>
  <si>
    <t>25.00X1.60 CLIP ZC3 (OTP-T1)</t>
  </si>
  <si>
    <t>C0698015J</t>
  </si>
  <si>
    <t>UOTPT2101J</t>
  </si>
  <si>
    <t>15.8X21.3X10.3 CLIP ZC3+VINYL(OTP2)</t>
  </si>
  <si>
    <t>C0772055J</t>
  </si>
  <si>
    <t>C0804012J</t>
  </si>
  <si>
    <t>UOTPT2102J</t>
  </si>
  <si>
    <t>22.22X25  CLIP ZC3+VINYL(OTP2)</t>
  </si>
  <si>
    <t>C0876055J</t>
  </si>
  <si>
    <t>UOTPT4108J</t>
  </si>
  <si>
    <t>19.00X1.20 CLIP ZC3 (OTP-T4)</t>
  </si>
  <si>
    <t>C0783017J</t>
  </si>
  <si>
    <t>C0788043J</t>
  </si>
  <si>
    <t>UOTPT4111J</t>
  </si>
  <si>
    <t>C0788045J</t>
  </si>
  <si>
    <t>UOTPT4119J</t>
  </si>
  <si>
    <t>C0772062J</t>
  </si>
  <si>
    <t>USTST10002J</t>
  </si>
  <si>
    <t>R50.8X150 CLIP ZC3(STS1)</t>
  </si>
  <si>
    <t>C0978006J</t>
  </si>
  <si>
    <t>USTST10007J</t>
  </si>
  <si>
    <t>31.75X114.52 CLIP ZC3 (STS-T1)</t>
  </si>
  <si>
    <t>C0728001J</t>
  </si>
  <si>
    <t>C0733002J</t>
  </si>
  <si>
    <t>C0772083J</t>
  </si>
  <si>
    <t>USTST10010J</t>
  </si>
  <si>
    <t>R12.5X51 CLIP ZC3(STS1)</t>
  </si>
  <si>
    <t>C0733003J</t>
  </si>
  <si>
    <t>C0772084J</t>
  </si>
  <si>
    <t>USTST10012J</t>
  </si>
  <si>
    <t>6.35X46 CLIP ZC3(STS1)</t>
  </si>
  <si>
    <t>C0864017J</t>
  </si>
  <si>
    <t>USTST10013J</t>
  </si>
  <si>
    <t>R12.7X56.5 CLIP ZC3(STS1)</t>
  </si>
  <si>
    <t>C0733004J</t>
  </si>
  <si>
    <t>USTST30020J</t>
  </si>
  <si>
    <t>25.00X2.50 CLIP ZC3 (STS-T3)</t>
  </si>
  <si>
    <t>C0521014J</t>
  </si>
  <si>
    <t>USTST40021J</t>
  </si>
  <si>
    <t>R23X125.5 CLIP ZC3 (STS-T4)</t>
  </si>
  <si>
    <t>C0521002J</t>
  </si>
  <si>
    <t>C0684048J</t>
  </si>
  <si>
    <t>C0733008J</t>
  </si>
  <si>
    <t>C0772089J</t>
  </si>
  <si>
    <t>USTST40022J</t>
  </si>
  <si>
    <t>R26X138 CLIP ZC3 (STS-T4)</t>
  </si>
  <si>
    <t>C0804022J</t>
  </si>
  <si>
    <t>REL  PRC  BASC BCRQ MANC NMAT SETC</t>
  </si>
  <si>
    <t>UTTPT10012J</t>
  </si>
  <si>
    <t>22.25X53XM10 CLIP ZC3+VINYL(OTP1)</t>
  </si>
  <si>
    <t>C0876007J</t>
  </si>
  <si>
    <t>UTTPT10023J</t>
  </si>
  <si>
    <t>23.8X49.2XM10 CLIP ZC3+VINYL (TTP-T1)</t>
  </si>
  <si>
    <t>C0698005J</t>
  </si>
  <si>
    <t>UTTPT20024J</t>
  </si>
  <si>
    <t>25.00X1.20CLIP ZC3+VINYL (TTP-T2)</t>
  </si>
  <si>
    <t>C0772012J</t>
  </si>
  <si>
    <t>UTTPT30025J</t>
  </si>
  <si>
    <t>19.00X1.20 CLIP ZC3 (TTP-T3)</t>
  </si>
  <si>
    <t>C0684007J</t>
  </si>
  <si>
    <t>C0876002J</t>
  </si>
  <si>
    <t>629266J</t>
  </si>
  <si>
    <t>HEX FLANGE BOLT M12X33 DR:55192 10.9 S/C</t>
  </si>
  <si>
    <t>8749001J-1</t>
  </si>
  <si>
    <t>CBT_PP02</t>
  </si>
  <si>
    <t>817880J</t>
  </si>
  <si>
    <t>BANJO BOLT 9/16XUNF S/C DRG:1470234</t>
  </si>
  <si>
    <t>C0898003J</t>
  </si>
  <si>
    <t>817883J</t>
  </si>
  <si>
    <t>HHB 1.1/4 -7UNCx101.6  Gr8 ZFS DRG:29973</t>
  </si>
  <si>
    <t>C0866003J</t>
  </si>
  <si>
    <t>C0819002J</t>
  </si>
  <si>
    <t>791372J</t>
  </si>
  <si>
    <t>STUD BOLT 01XUNCX6.1/4 GRB7 BLK</t>
  </si>
  <si>
    <t>B4269029J</t>
  </si>
  <si>
    <t>791377J</t>
  </si>
  <si>
    <t>STUD BOLT 5/8XUNCX3.1/4 GRB7 BLK</t>
  </si>
  <si>
    <t>B4269011J</t>
  </si>
  <si>
    <t>818773J</t>
  </si>
  <si>
    <t>SPHRICALCOLLARNUTM18X1.5 DR.9120423036</t>
  </si>
  <si>
    <t>C0657016J</t>
  </si>
  <si>
    <t>REL  PRC  BASC BCRQ GMPS MANC SETC</t>
  </si>
  <si>
    <t>C0727016J</t>
  </si>
  <si>
    <t>818774J</t>
  </si>
  <si>
    <t>SPHERICALCOLLARNUTM22X1.5 DR.9120520102</t>
  </si>
  <si>
    <t>C0763002J</t>
  </si>
  <si>
    <t>C0874012J</t>
  </si>
  <si>
    <t>111769J</t>
  </si>
  <si>
    <t>BHSS 1/2XUNCX02 ASME B18.3 F/T BLK</t>
  </si>
  <si>
    <t>B2429001J</t>
  </si>
  <si>
    <t>170402J</t>
  </si>
  <si>
    <t>HHB 1/2XUNCX01 B18.2.1 SAE8 F/T BLK</t>
  </si>
  <si>
    <t>KDK_PP01</t>
  </si>
  <si>
    <t>B4253379J</t>
  </si>
  <si>
    <t>170416J</t>
  </si>
  <si>
    <t>HHB 1/2XUNCX4.1/2 B18.2.1 SAE8 H/T BLK</t>
  </si>
  <si>
    <t>B4317168J</t>
  </si>
  <si>
    <t>170419J</t>
  </si>
  <si>
    <t>HHB 1/2XUNCX06 B18.2.1 SAE8 H/T BLK</t>
  </si>
  <si>
    <t>B4164279J</t>
  </si>
  <si>
    <t>170649J</t>
  </si>
  <si>
    <t>HEX NUT 1/2 UNC GR SAE8 BLK</t>
  </si>
  <si>
    <t>B4253555J</t>
  </si>
  <si>
    <t>240037J</t>
  </si>
  <si>
    <t>HHB 1/2XUNCX6.1/2 B18.2.1 SAE8 H/T BLK</t>
  </si>
  <si>
    <t>B4164280J</t>
  </si>
  <si>
    <t>400145J</t>
  </si>
  <si>
    <t>SHCS 1/2XBSWX5.1/2 BS2470 H/T BLK</t>
  </si>
  <si>
    <t>B4164324J</t>
  </si>
  <si>
    <t>400146J</t>
  </si>
  <si>
    <t>SHCS 1/2XBSWX06 BS2470 H/T BLK</t>
  </si>
  <si>
    <t>B4253530J</t>
  </si>
  <si>
    <t>400147J</t>
  </si>
  <si>
    <t>SHCS 1/2XBSWX6.1/2 BS2470 H/T BLK</t>
  </si>
  <si>
    <t>B4164325J</t>
  </si>
  <si>
    <t>400149J</t>
  </si>
  <si>
    <t>SHCS 1/2XBSWX08 BS2470 H/T BLK</t>
  </si>
  <si>
    <t>B4317180J</t>
  </si>
  <si>
    <t>5003194J</t>
  </si>
  <si>
    <t>SILO BOLT W/O CAP 1/2X1 DRG A4-50 EPO</t>
  </si>
  <si>
    <t>B4308001J</t>
  </si>
  <si>
    <t>5003200J</t>
  </si>
  <si>
    <t>SILO BOLT W/O CAP 1/2X1.1/4 DRG A4-50EPO</t>
  </si>
  <si>
    <t>B4308002J</t>
  </si>
  <si>
    <t>5003201J</t>
  </si>
  <si>
    <t>SILO BOLT W/O CAP 1/2X1.1/2 DRG A4-50EPO</t>
  </si>
  <si>
    <t>B4308003J</t>
  </si>
  <si>
    <t>5003202J</t>
  </si>
  <si>
    <t>SILO BOLT W/O CAP 1/2X1.3/4 DRG A4-50EPO</t>
  </si>
  <si>
    <t>B4308004J</t>
  </si>
  <si>
    <t>5003203J</t>
  </si>
  <si>
    <t>SILO BOLT W/O CAP 1/2X2 DRG A4-50 EPO</t>
  </si>
  <si>
    <t>B4308005J</t>
  </si>
  <si>
    <t>5003204J</t>
  </si>
  <si>
    <t>HEX NUT 1/2XUNC GR.A4-80 EPO</t>
  </si>
  <si>
    <t>B3937001J</t>
  </si>
  <si>
    <t>551206J</t>
  </si>
  <si>
    <t>HEX NUT 1/2 BSW GR V BLK</t>
  </si>
  <si>
    <t>B4253562J</t>
  </si>
  <si>
    <t>551237J</t>
  </si>
  <si>
    <t>HHB 1/2XBSWX04 SAE8 BS1083 F/T BLK</t>
  </si>
  <si>
    <t>B4253407J</t>
  </si>
  <si>
    <t>551242J</t>
  </si>
  <si>
    <t>HHB 1/2XBSWX06 SAE8 BS1083 F/T BLK</t>
  </si>
  <si>
    <t>B4052363J</t>
  </si>
  <si>
    <t>551245J</t>
  </si>
  <si>
    <t>HHB 1/2XBSWX03 SAE8 BS1083 F/T BLK</t>
  </si>
  <si>
    <t>B4253406J</t>
  </si>
  <si>
    <t>825725J</t>
  </si>
  <si>
    <t>12PT CAP SCREW 1/2"X3.1/2" A-574/IFI115</t>
  </si>
  <si>
    <t>B4314001J</t>
  </si>
  <si>
    <t>826461J</t>
  </si>
  <si>
    <t>HEX HD BOLT 1/2XUNCX44.45 1364185 ZNP</t>
  </si>
  <si>
    <t>C0898001J</t>
  </si>
  <si>
    <t>827421J</t>
  </si>
  <si>
    <t>SILO BOLT 1/2X01 BLUE CAP SAE5 HDG</t>
  </si>
  <si>
    <t>B4316001J</t>
  </si>
  <si>
    <t>827422J</t>
  </si>
  <si>
    <t>SILO BOLT 1/2X1.1/4 YELLOW CAP SAE5 HDG</t>
  </si>
  <si>
    <t>B4316002J</t>
  </si>
  <si>
    <t>827423J</t>
  </si>
  <si>
    <t>SILO BOLT 1/2X1.1/2 RED CAP SAE5 HDG</t>
  </si>
  <si>
    <t>B4316003J</t>
  </si>
  <si>
    <t>830398J</t>
  </si>
  <si>
    <t>HHB 1/2-13UNCX6 GR-5 CLEAR ZC3</t>
  </si>
  <si>
    <t>C0943008J</t>
  </si>
  <si>
    <t>C0985002J</t>
  </si>
  <si>
    <t>831165J</t>
  </si>
  <si>
    <t>CRG BLT 1/2-13 UNCX44.4 ZTS 8.8 1D4689</t>
  </si>
  <si>
    <t>C0929010J</t>
  </si>
  <si>
    <t>831170J</t>
  </si>
  <si>
    <t>HHB 1/2-13UNC X 238.12 ZNP 8 DR.7H1911</t>
  </si>
  <si>
    <t>C0898014J</t>
  </si>
  <si>
    <t>831205J</t>
  </si>
  <si>
    <t>HHB 1/213 UNC X 139.7 ZTS 8 DR.7X0336</t>
  </si>
  <si>
    <t>C0898015J</t>
  </si>
  <si>
    <t>832461J</t>
  </si>
  <si>
    <t>STUD 1/2''-13 UNCX88.9 GR5 ZTS 9K0416</t>
  </si>
  <si>
    <t>C0946021J</t>
  </si>
  <si>
    <t>833101J</t>
  </si>
  <si>
    <t>THREAD ROD 1/2XUNCX6' GRB7 F/T BLK</t>
  </si>
  <si>
    <t>B4072001J</t>
  </si>
  <si>
    <t>105288J</t>
  </si>
  <si>
    <t>SHCS 1/4XUNCX1.1/2 B18.3 GR190 H/T BLK</t>
  </si>
  <si>
    <t>B3669004J</t>
  </si>
  <si>
    <t>170356J</t>
  </si>
  <si>
    <t>HHB 1/4XUNCX1.1/4 B18.2.1 SAE8 H/T BLK</t>
  </si>
  <si>
    <t>B4317166J</t>
  </si>
  <si>
    <t>170363J</t>
  </si>
  <si>
    <t>HHB 1/4XUNCX03 B18.2.1 SAE8 H/T BLK</t>
  </si>
  <si>
    <t>B4164263J</t>
  </si>
  <si>
    <t>170646J</t>
  </si>
  <si>
    <t>HEX NUT 1/4 UNC GR SAE8 BLK</t>
  </si>
  <si>
    <t>B4004116J</t>
  </si>
  <si>
    <t>B4052508J</t>
  </si>
  <si>
    <t>B4164456J</t>
  </si>
  <si>
    <t>B4253556J</t>
  </si>
  <si>
    <t>240028J</t>
  </si>
  <si>
    <t>HHB 1/4XUNCX3.1/2 B18.2.1 SAE8 H/T BLK</t>
  </si>
  <si>
    <t>B4253327J</t>
  </si>
  <si>
    <t>170489J</t>
  </si>
  <si>
    <t>HHB 01XUNCX02 B18.2.1 SAE8 F/T BLK</t>
  </si>
  <si>
    <t>B4317179J</t>
  </si>
  <si>
    <t>170491J</t>
  </si>
  <si>
    <t>HHB 01XUNCX2.1/2 B18.2.1 SAE8 F/T BLK</t>
  </si>
  <si>
    <t>B4253399J</t>
  </si>
  <si>
    <t>170493J</t>
  </si>
  <si>
    <t>HHB 01XUNCX03 B18.2.1 SAE8 H/T BLK</t>
  </si>
  <si>
    <t>B4253362J</t>
  </si>
  <si>
    <t>170495J</t>
  </si>
  <si>
    <t>HHB 01XUNCX3.1/2 B18.2.1 SAE8 H/T BLK</t>
  </si>
  <si>
    <t>B4253363J</t>
  </si>
  <si>
    <t>170497J</t>
  </si>
  <si>
    <t>HHB 01XUNCX04 B18.2.1 SAE8 H/T BLK</t>
  </si>
  <si>
    <t>B4148001J</t>
  </si>
  <si>
    <t>B4164294J</t>
  </si>
  <si>
    <t>B4253364J</t>
  </si>
  <si>
    <t>170499J</t>
  </si>
  <si>
    <t>HHB 01XUNCX4.1/2 B18.2.1 SAE8 H/T BLK</t>
  </si>
  <si>
    <t>B4164295J</t>
  </si>
  <si>
    <t>B4253365J</t>
  </si>
  <si>
    <t>170500J</t>
  </si>
  <si>
    <t>HHB 01XUNCX05 B18.2.1 SAE8 H/T BLK</t>
  </si>
  <si>
    <t>B4164296J</t>
  </si>
  <si>
    <t>B4253366J</t>
  </si>
  <si>
    <t>170501J</t>
  </si>
  <si>
    <t>HHB 01XUNCX5.1/2 B18.2.1 SAE8 H/T BLK</t>
  </si>
  <si>
    <t>B4253367J</t>
  </si>
  <si>
    <t>170502J</t>
  </si>
  <si>
    <t>HHB 01XUNCX06 B18.2.1 SAE8 H/T BLK</t>
  </si>
  <si>
    <t>B4164297J</t>
  </si>
  <si>
    <t>B4253368J</t>
  </si>
  <si>
    <t>170506J</t>
  </si>
  <si>
    <t>HHB 01XUNCX08 B18.2.1 SAE8 H/T BLK</t>
  </si>
  <si>
    <t>B4253370J</t>
  </si>
  <si>
    <t>170507J</t>
  </si>
  <si>
    <t>HHB 01XUNCX09 B18.2.1 SAE8 H/T BLK</t>
  </si>
  <si>
    <t>B4253371J</t>
  </si>
  <si>
    <t>170508J</t>
  </si>
  <si>
    <t>HHB 01XUNCX10 B18.2.1 SAE8 H/T BLK</t>
  </si>
  <si>
    <t>B4052303J</t>
  </si>
  <si>
    <t>170510J</t>
  </si>
  <si>
    <t>HHB 01XUNCX12 B18.2.1 SAE8 H/T BLK</t>
  </si>
  <si>
    <t>B4253372J</t>
  </si>
  <si>
    <t>170653J</t>
  </si>
  <si>
    <t>HEX NUT 01 UNC GR SAE8 BLK</t>
  </si>
  <si>
    <t>REL  PRC  BCRQ BNAS GMPS MANC SETC</t>
  </si>
  <si>
    <t>B4253554J</t>
  </si>
  <si>
    <t>183785J</t>
  </si>
  <si>
    <t>SHCS 01XBSWX5.1/2 BS2470 H/T BLK</t>
  </si>
  <si>
    <t>B3945169J</t>
  </si>
  <si>
    <t>210063J</t>
  </si>
  <si>
    <t>SHCS 01XBSWX10 BS2470 H/T BLK</t>
  </si>
  <si>
    <t>B4052481J</t>
  </si>
  <si>
    <t>400194J</t>
  </si>
  <si>
    <t>SHCS 01XBSWX02 BS2470 F/T BLK</t>
  </si>
  <si>
    <t>B3809371J</t>
  </si>
  <si>
    <t>B4052487J</t>
  </si>
  <si>
    <t>400195J</t>
  </si>
  <si>
    <t>SHCS 01XBSWX2.1/2 BS2470 F/T BLK</t>
  </si>
  <si>
    <t>B3809373J</t>
  </si>
  <si>
    <t>B3945181J</t>
  </si>
  <si>
    <t>400196J</t>
  </si>
  <si>
    <t>SHCS 01XBSWX03 BS2470 F/T BLK</t>
  </si>
  <si>
    <t>B3673277J</t>
  </si>
  <si>
    <t>B3809372J</t>
  </si>
  <si>
    <t>B3945180J</t>
  </si>
  <si>
    <t>B4253540J</t>
  </si>
  <si>
    <t>400197J</t>
  </si>
  <si>
    <t>SHCS 01XBSWX3.1/2 BS2470 H/T BLK</t>
  </si>
  <si>
    <t>B4164330J</t>
  </si>
  <si>
    <t>400198J</t>
  </si>
  <si>
    <t>SHCS 01XBSWX04 BS2470 H/T BLK</t>
  </si>
  <si>
    <t>B4253536J</t>
  </si>
  <si>
    <t>400199J</t>
  </si>
  <si>
    <t>SHCS 01XBSWX4.1/2 BS2470 H/T BLK</t>
  </si>
  <si>
    <t>B4317183J</t>
  </si>
  <si>
    <t>400200J</t>
  </si>
  <si>
    <t>SHCS 01XBSWX05 BS2470 H/T BLK</t>
  </si>
  <si>
    <t>B4164331J</t>
  </si>
  <si>
    <t>551054J</t>
  </si>
  <si>
    <t>HHB 01XUNCX03 B18.2.1 SAE8 F/T BLK</t>
  </si>
  <si>
    <t>B4052328J</t>
  </si>
  <si>
    <t>551057J</t>
  </si>
  <si>
    <t>HHB 01XUNCX04 B18.2.1 SAE8 F/T BLK</t>
  </si>
  <si>
    <t>B4164319J</t>
  </si>
  <si>
    <t>B4253400J</t>
  </si>
  <si>
    <t>551059J</t>
  </si>
  <si>
    <t>HHB 01XUNCX05 B18.2.1 SAE8 F/T BLK</t>
  </si>
  <si>
    <t>B4253401J</t>
  </si>
  <si>
    <t>551060J</t>
  </si>
  <si>
    <t>HHB 01XUNCX06 B18.2.1 SAE8 F/T BLK</t>
  </si>
  <si>
    <t>B4253402J</t>
  </si>
  <si>
    <t>551310J</t>
  </si>
  <si>
    <t>HHB 01XUNCX07 B18.2.1 SAE8 F/T BLK</t>
  </si>
  <si>
    <t>B3673192J</t>
  </si>
  <si>
    <t>814585J</t>
  </si>
  <si>
    <t>STUD BOLT 01XUNCX7.1/4 GRB7 BLK</t>
  </si>
  <si>
    <t>B4269032J</t>
  </si>
  <si>
    <t>814597J</t>
  </si>
  <si>
    <t>STUD BOLT 01XUNCX7.3/4 GRB7 BLK</t>
  </si>
  <si>
    <t>B4269033J</t>
  </si>
  <si>
    <t>815892J</t>
  </si>
  <si>
    <t>12PT CAP SCREW 1X14 UNS X152.4DR.5P8865</t>
  </si>
  <si>
    <t>C0924051J</t>
  </si>
  <si>
    <t>815913J</t>
  </si>
  <si>
    <t>HEX HEAD BOLT 1"X8UNCX88.9 DR.1D4638</t>
  </si>
  <si>
    <t>C0965027J</t>
  </si>
  <si>
    <t>815916J</t>
  </si>
  <si>
    <t>HEX HEAD BOLT 1"X8UNC X 165.1 DR.5B5473</t>
  </si>
  <si>
    <t>C0965028J</t>
  </si>
  <si>
    <t>C0975010J</t>
  </si>
  <si>
    <t>815920J</t>
  </si>
  <si>
    <t>HEX HEAD BOLT 1"X8UNJC X 107.95 ZNP DR1D</t>
  </si>
  <si>
    <t>C0975012J</t>
  </si>
  <si>
    <t>815952J</t>
  </si>
  <si>
    <t>STUD BOLT 1’’X8UNC X 120.65 DR.4739878</t>
  </si>
  <si>
    <t>C0924041J</t>
  </si>
  <si>
    <t>815953J</t>
  </si>
  <si>
    <t>STUD BOLT 1’’X8UNC X 275 DR.1122470</t>
  </si>
  <si>
    <t>C0954021J</t>
  </si>
  <si>
    <t>C0965022J</t>
  </si>
  <si>
    <t>826454J</t>
  </si>
  <si>
    <t>STUD FULL THREAD 01XUNCX100 DRG ZNP</t>
  </si>
  <si>
    <t>C0800017J</t>
  </si>
  <si>
    <t>C0866030J</t>
  </si>
  <si>
    <t>REL  PCNF PRC  CSER BASC BCRQ GMPS MANC*</t>
  </si>
  <si>
    <t>REL  PCNF PRC  BASC BCRQ GMPS MANC SETC</t>
  </si>
  <si>
    <t>829606J</t>
  </si>
  <si>
    <t>CONT.THRD STUD Â 3/4-10 X 8 B7 ZC3 40800</t>
  </si>
  <si>
    <t>C0656007J</t>
  </si>
  <si>
    <t>829608J</t>
  </si>
  <si>
    <t>1/2 SAE WASHER PLATE</t>
  </si>
  <si>
    <t>C0943020J</t>
  </si>
  <si>
    <t>829609J</t>
  </si>
  <si>
    <t>1/2" MED LOCK WASHER ZINC PLATED</t>
  </si>
  <si>
    <t>C0943017J</t>
  </si>
  <si>
    <t>829620J</t>
  </si>
  <si>
    <t>HHB M24X95 CL8.8 H/T DRG S/C</t>
  </si>
  <si>
    <t>B4284001J</t>
  </si>
  <si>
    <t>829777J</t>
  </si>
  <si>
    <t>HEX HD SCREW M16X70 DRG CL8.8 YZ3</t>
  </si>
  <si>
    <t>C0938013J</t>
  </si>
  <si>
    <t>830087J</t>
  </si>
  <si>
    <t>HHS 3/4-16 UNRFx2.5 SAE8 BLK 86982435</t>
  </si>
  <si>
    <t>C0901005AJ</t>
  </si>
  <si>
    <t>830090J</t>
  </si>
  <si>
    <t>HHS 1-14 UNSx2.5 SAE8 BLK 86982437</t>
  </si>
  <si>
    <t>C0901003AJ</t>
  </si>
  <si>
    <t>830093J</t>
  </si>
  <si>
    <t>HHS 1-14 UNSx3 SAE8 BLK 86982438</t>
  </si>
  <si>
    <t>C0901004AJ</t>
  </si>
  <si>
    <t>830100J</t>
  </si>
  <si>
    <t>HHS 1 1/4-12 UNRFx3 SAE8 BLK 86982441</t>
  </si>
  <si>
    <t>C0901001AJ</t>
  </si>
  <si>
    <t>830102J</t>
  </si>
  <si>
    <t>HHS 1 1/4-12 UNRFx3.25 SAE8 PL 86982442</t>
  </si>
  <si>
    <t>C0901002AJ</t>
  </si>
  <si>
    <t>830403J</t>
  </si>
  <si>
    <t>HEX NUT 1-8UNC GR-5 CLEAR ZC3</t>
  </si>
  <si>
    <t>C0943015J</t>
  </si>
  <si>
    <t>830472J</t>
  </si>
  <si>
    <t>SHCS M30X3.5X45 ISO4762 CL12.9 FT BLK</t>
  </si>
  <si>
    <t>B3112001J</t>
  </si>
  <si>
    <t>830476J</t>
  </si>
  <si>
    <t>HEX LOCK NUT M24X3 ISO4035 CL04 BLK</t>
  </si>
  <si>
    <t>B3180005J</t>
  </si>
  <si>
    <t>830477J</t>
  </si>
  <si>
    <t>HEX LOCK NUT M10X1.5 ISO4035 CL05 BLK</t>
  </si>
  <si>
    <t>B3180006J</t>
  </si>
  <si>
    <t>B4242001J</t>
  </si>
  <si>
    <t>830478J</t>
  </si>
  <si>
    <t>HEX LOCK NUT M12X1.75 ISO4035 CL05 BLK</t>
  </si>
  <si>
    <t>B4242002J</t>
  </si>
  <si>
    <t>830479J</t>
  </si>
  <si>
    <t>HEX LOCK NUT M24X3 ISO4035 CL05 BLK</t>
  </si>
  <si>
    <t>B3180010J</t>
  </si>
  <si>
    <t>830484J</t>
  </si>
  <si>
    <t>PAN HEAD BOLT M12X235 DRG CL8.8 S/C</t>
  </si>
  <si>
    <t>B4142002J</t>
  </si>
  <si>
    <t>830624J</t>
  </si>
  <si>
    <t>FLANGE BOLT M12X50 DIN6921 CL10.9 ZC3</t>
  </si>
  <si>
    <t>B3849001J</t>
  </si>
  <si>
    <t>830782J</t>
  </si>
  <si>
    <t>UBOLT M22X415X75T/L GR4.6 HDG DRG</t>
  </si>
  <si>
    <t>B4027001J0</t>
  </si>
  <si>
    <t>B4247001J</t>
  </si>
  <si>
    <t>REL  PRC  CSER BASC BCRQ MANC SETC</t>
  </si>
  <si>
    <t>830783J</t>
  </si>
  <si>
    <t>HEX NUT M22X2.5 CL5 HDG</t>
  </si>
  <si>
    <t>B4247002J</t>
  </si>
  <si>
    <t>831640J</t>
  </si>
  <si>
    <t>12PTCAP SCREW1'X14UNSX165.1 ZNP DR5P8086</t>
  </si>
  <si>
    <t>C0929018J</t>
  </si>
  <si>
    <t>832440J</t>
  </si>
  <si>
    <t>HHB 1X14UNFX57.15 GR 8  ZNP 2H3744</t>
  </si>
  <si>
    <t>C0862003J</t>
  </si>
  <si>
    <t>832501J</t>
  </si>
  <si>
    <t>HEX NUT 1"-8 UNC GR12 ZTS 6V8190</t>
  </si>
  <si>
    <t>C0910006J</t>
  </si>
  <si>
    <t>833100J</t>
  </si>
  <si>
    <t>THREAD ROD 01XUNCX12' GRB7 F/T BLK</t>
  </si>
  <si>
    <t>B4072007J</t>
  </si>
  <si>
    <t>833105J</t>
  </si>
  <si>
    <t>THREAD ROD 01XUNCX6' GRB7 F/T BLK</t>
  </si>
  <si>
    <t>B4072006J</t>
  </si>
  <si>
    <t>833836J</t>
  </si>
  <si>
    <t>HHB 01XUNCX05 B18.2.1 SAE8 F/T HDG</t>
  </si>
  <si>
    <t>B4193002J</t>
  </si>
  <si>
    <t>833838J</t>
  </si>
  <si>
    <t>HHB 01XUNCX04 B18.2.1 SAE8 F/T HDG</t>
  </si>
  <si>
    <t>B4193001J</t>
  </si>
  <si>
    <t>834057J</t>
  </si>
  <si>
    <t>HHB MJ30X3.5X100 GR11.9 ZFS 6529992</t>
  </si>
  <si>
    <t>C0977001J</t>
  </si>
  <si>
    <t>UCSTT10002J</t>
  </si>
  <si>
    <t>355X19CLIP-STRAP ZC3+VINYL(CST1)</t>
  </si>
  <si>
    <t>C0876062J</t>
  </si>
  <si>
    <t>UOTPT10199J</t>
  </si>
  <si>
    <t>Ø61X25CLIP ZC3+VINYL(OTP1)</t>
  </si>
  <si>
    <t>C0876015J</t>
  </si>
  <si>
    <t>833099J</t>
  </si>
  <si>
    <t>THREAD ROD 1.1/2XUN8X6' GRB7 F/T BLK</t>
  </si>
  <si>
    <t>B4072010J</t>
  </si>
  <si>
    <t>831153J</t>
  </si>
  <si>
    <t>HHB 1 1/4-7 UNCX266.7 ZNP DR.6B0388</t>
  </si>
  <si>
    <t>C0872004J</t>
  </si>
  <si>
    <t>831160J</t>
  </si>
  <si>
    <t>HHB 1-1/4-7 X 184.15 ZNP DR. 8C3435</t>
  </si>
  <si>
    <t>C0891004J</t>
  </si>
  <si>
    <t>833106J</t>
  </si>
  <si>
    <t>THREAD ROD 1.1/4XUN8X12' GRB7 F/T BLK</t>
  </si>
  <si>
    <t>B4072009J</t>
  </si>
  <si>
    <t>833107J</t>
  </si>
  <si>
    <t>THREAD ROD 1.1/4XUN8X6' GRB7 F/T BLK</t>
  </si>
  <si>
    <t>B4072008J</t>
  </si>
  <si>
    <t>815888J</t>
  </si>
  <si>
    <t>HEX HEAD BOLT 1.1/8X12UNJF X 127 DR.7B92</t>
  </si>
  <si>
    <t>C0616002J</t>
  </si>
  <si>
    <t>C0819026J</t>
  </si>
  <si>
    <t>C0843016J</t>
  </si>
  <si>
    <t>815896J</t>
  </si>
  <si>
    <t>HEX BOLT 1.1/8X12 UNFX101.60 DR.8F3895</t>
  </si>
  <si>
    <t>C0843006J</t>
  </si>
  <si>
    <t>815915J</t>
  </si>
  <si>
    <t>HEX HEAD BOLT 1.1/8X7X165.10UNC DR8F4486</t>
  </si>
  <si>
    <t>C0965029J</t>
  </si>
  <si>
    <t>831166J</t>
  </si>
  <si>
    <t>HHB 1-1/8-7 UNJCX133.35 ZFS DR.6C3218</t>
  </si>
  <si>
    <t>C0868008J</t>
  </si>
  <si>
    <t>170445J</t>
  </si>
  <si>
    <t>HHB 3/4XUNCX1.1/2 B18.2.1 SAE8 F/T BLK</t>
  </si>
  <si>
    <t>B4052339J</t>
  </si>
  <si>
    <t>B4253391J</t>
  </si>
  <si>
    <t>170446J</t>
  </si>
  <si>
    <t>HHB 3/4XUNCX1.3/4 B18.2.1 SAE8 F/T BLK</t>
  </si>
  <si>
    <t>B4164311J</t>
  </si>
  <si>
    <t>B4253392J</t>
  </si>
  <si>
    <t>170448J</t>
  </si>
  <si>
    <t>HHB 3/4XUNCX2.1/4 B18.2.1 SAE8 H/T BLK</t>
  </si>
  <si>
    <t>B4164283J</t>
  </si>
  <si>
    <t>170449J</t>
  </si>
  <si>
    <t>HHB 3/4XUNCX2.1/2 B18.2.1 SAE8 H/T BLK</t>
  </si>
  <si>
    <t>B4253348J</t>
  </si>
  <si>
    <t>170450J</t>
  </si>
  <si>
    <t>HHB 3/4XUNCX2.3/4 B18.2.1 SAE8 H/T BLK</t>
  </si>
  <si>
    <t>B4317170J</t>
  </si>
  <si>
    <t>170451J</t>
  </si>
  <si>
    <t>HHB 3/4XUNCX03 B18.2.1 SAE8 H/T BLK</t>
  </si>
  <si>
    <t>B3868215J</t>
  </si>
  <si>
    <t>B4052310J</t>
  </si>
  <si>
    <t>B4164285J</t>
  </si>
  <si>
    <t>B4253349J</t>
  </si>
  <si>
    <t>170453J</t>
  </si>
  <si>
    <t>HHB 3/4XUNCX3.1/2 B18.2.1 SAE8 H/T BLK</t>
  </si>
  <si>
    <t>B4052315J</t>
  </si>
  <si>
    <t>B4164286J</t>
  </si>
  <si>
    <t>B4253350J</t>
  </si>
  <si>
    <t>170455J</t>
  </si>
  <si>
    <t>HHB 3/4XUNCX04 B18.2.1 SAE8 H/T BLK</t>
  </si>
  <si>
    <t>B4052311J</t>
  </si>
  <si>
    <t>B4164287J</t>
  </si>
  <si>
    <t>B4253351J</t>
  </si>
  <si>
    <t>170457J</t>
  </si>
  <si>
    <t>HHB 3/4XUNCX4.1/2 B18.2.1 SAE8 H/T BLK</t>
  </si>
  <si>
    <t>B4052316J</t>
  </si>
  <si>
    <t>B4253352J</t>
  </si>
  <si>
    <t>170458J</t>
  </si>
  <si>
    <t>HHB 3/4XUNCX05 B18.2.1 SAE8 H/T BLK</t>
  </si>
  <si>
    <t>B4052312J</t>
  </si>
  <si>
    <t>B4164288J</t>
  </si>
  <si>
    <t>B4253353J</t>
  </si>
  <si>
    <t>170460J</t>
  </si>
  <si>
    <t>HHB 3/4XUNCX06 B18.2.1 SAE8 H/T BLK</t>
  </si>
  <si>
    <t>B4253354J</t>
  </si>
  <si>
    <t>170462J</t>
  </si>
  <si>
    <t>HHB 3/4XUNCX07 B18.2.1 SAE8 H/T BLK</t>
  </si>
  <si>
    <t>B4253355J</t>
  </si>
  <si>
    <t>170464J</t>
  </si>
  <si>
    <t>HHB 3/4XUNCX08 B18.2.1 SAE8 H/T BLK</t>
  </si>
  <si>
    <t>B4253356J</t>
  </si>
  <si>
    <t>170465J</t>
  </si>
  <si>
    <t>HHB 3/4XUNCX09 B18.2.1 SAE8 H/T BLK</t>
  </si>
  <si>
    <t>B4253357J</t>
  </si>
  <si>
    <t>170466J</t>
  </si>
  <si>
    <t>HHB 3/4XUNCX10 B18.2.1 SAE8 H/T BLK</t>
  </si>
  <si>
    <t>B4253358J</t>
  </si>
  <si>
    <t>170651J</t>
  </si>
  <si>
    <t>HEX NUT 3/4 UNC GR SAE8 BLK</t>
  </si>
  <si>
    <t>B4052509J</t>
  </si>
  <si>
    <t>B4164460J</t>
  </si>
  <si>
    <t>B4253557J</t>
  </si>
  <si>
    <t>B4317210J</t>
  </si>
  <si>
    <t>400171J</t>
  </si>
  <si>
    <t>SHCS 3/4XBSWX02 BS2470 F/T BLK</t>
  </si>
  <si>
    <t>B4164332J</t>
  </si>
  <si>
    <t>B4253537J</t>
  </si>
  <si>
    <t>400173J</t>
  </si>
  <si>
    <t>SHCS 3/4XBSWX2.1/2 BS2470 F/T BLK</t>
  </si>
  <si>
    <t>B4253538J</t>
  </si>
  <si>
    <t>400175J</t>
  </si>
  <si>
    <t>SHCS 3/4XBSWX03 BS2470 H/T BLK</t>
  </si>
  <si>
    <t>B4253531J</t>
  </si>
  <si>
    <t>400177J</t>
  </si>
  <si>
    <t>SHCS 3/4XBSWX3.1/2 BS2470 H/T BLK</t>
  </si>
  <si>
    <t>B4253532J</t>
  </si>
  <si>
    <t>400178J</t>
  </si>
  <si>
    <t>SHCS 3/4XBSWX04 BS2470 H/T BLK</t>
  </si>
  <si>
    <t>B4253533J</t>
  </si>
  <si>
    <t>400182J</t>
  </si>
  <si>
    <t>SHCS 3/4XBSWX06 BS2470 H/T BLK</t>
  </si>
  <si>
    <t>B4253535J</t>
  </si>
  <si>
    <t>400186J</t>
  </si>
  <si>
    <t>SHCS 3/4XBSWX09 BS2470 H/T BLK</t>
  </si>
  <si>
    <t>B4004054J</t>
  </si>
  <si>
    <t>470003J</t>
  </si>
  <si>
    <t>HEAVY HEX NUT 3/4XUNC W/F GR2H BLK</t>
  </si>
  <si>
    <t>B4269038J</t>
  </si>
  <si>
    <t>551032J</t>
  </si>
  <si>
    <t>HHB 3/4XUNCX1.1/4 B18.2.1 SAE8 F/T BLK</t>
  </si>
  <si>
    <t>B4052340J</t>
  </si>
  <si>
    <t>551035J</t>
  </si>
  <si>
    <t>HHB 3/4XUNCX03 B18.2.1 SAE8 F/T BLK</t>
  </si>
  <si>
    <t>B4253395J</t>
  </si>
  <si>
    <t>551037J</t>
  </si>
  <si>
    <t>HHB 3/4XUNCX04 B18.2.1 SAE8 F/T BLK</t>
  </si>
  <si>
    <t>B4052336J</t>
  </si>
  <si>
    <t>551038J</t>
  </si>
  <si>
    <t>HHB 3/4XUNCX4.1/2 B18.2.1 SAE8 F/T BLK</t>
  </si>
  <si>
    <t>B4052342J</t>
  </si>
  <si>
    <t>551039J</t>
  </si>
  <si>
    <t>HHB 3/4XUNCX05 B18.2.1 SAE8 F/T BLK</t>
  </si>
  <si>
    <t>B4164316J</t>
  </si>
  <si>
    <t>B4253397J</t>
  </si>
  <si>
    <t>551040J</t>
  </si>
  <si>
    <t>HHB 3/4XUNCX06 B18.2.1 SAE8 F/T BLK</t>
  </si>
  <si>
    <t>B4052337J</t>
  </si>
  <si>
    <t>B4164317J</t>
  </si>
  <si>
    <t>B4253398J</t>
  </si>
  <si>
    <t>551042J</t>
  </si>
  <si>
    <t>HHB 3/4XUNCX08 B18.2.1 SAE8 F/T BLK</t>
  </si>
  <si>
    <t>B4052338J</t>
  </si>
  <si>
    <t>552408J</t>
  </si>
  <si>
    <t>STUD BOLT 3/4XUNCX4.3/4 GRB7 BLK</t>
  </si>
  <si>
    <t>B4269020J</t>
  </si>
  <si>
    <t>701121J</t>
  </si>
  <si>
    <t>SHCS 3/4XBSWX5.1/2 BS2470 H/T BLK</t>
  </si>
  <si>
    <t>B4253534J</t>
  </si>
  <si>
    <t>701127J</t>
  </si>
  <si>
    <t>SHCS 3/4XBSWX10 BS2470 H/T BLK</t>
  </si>
  <si>
    <t>B4004055J</t>
  </si>
  <si>
    <t>B4317181J</t>
  </si>
  <si>
    <t>790693J</t>
  </si>
  <si>
    <t>HEX NUT 3/4 UNC GR SAE8 YZ3</t>
  </si>
  <si>
    <t>B4305001J</t>
  </si>
  <si>
    <t>791376J</t>
  </si>
  <si>
    <t>STUD BOLT 3/4XUNCX5.3/4 GRB7 BLK</t>
  </si>
  <si>
    <t>B4269021J</t>
  </si>
  <si>
    <t>815926J</t>
  </si>
  <si>
    <t>WHEEL BOLT 3/4X10UNC X 99 DR.9K7807</t>
  </si>
  <si>
    <t>C0954034J</t>
  </si>
  <si>
    <t>C0965034J</t>
  </si>
  <si>
    <t>815943J</t>
  </si>
  <si>
    <t>HEX FLANGE NUT 3/4X16UNFX2B DRG.1417221</t>
  </si>
  <si>
    <t>C0965007J</t>
  </si>
  <si>
    <t>C0975001J</t>
  </si>
  <si>
    <t>823309J</t>
  </si>
  <si>
    <t>SHCS 3/4XUNCX1.1/2 F/T ZC3</t>
  </si>
  <si>
    <t>B4230002J</t>
  </si>
  <si>
    <t>830400J</t>
  </si>
  <si>
    <t>HHB 3/4-10UNCX7.0 GR-5 CLEAR ZC3</t>
  </si>
  <si>
    <t>C0985001J</t>
  </si>
  <si>
    <t>830401J</t>
  </si>
  <si>
    <t>HHB 3/4-10UNC X7-1/2 GR-5 CLEAR ZC3</t>
  </si>
  <si>
    <t>C0983002J</t>
  </si>
  <si>
    <t>830402J</t>
  </si>
  <si>
    <t>HHB 3/4-10UNC X8 GR-5 CLEAR ZC3</t>
  </si>
  <si>
    <t>C0983001J</t>
  </si>
  <si>
    <t>830405J</t>
  </si>
  <si>
    <t>3/4 SAE WAHSER ZC3</t>
  </si>
  <si>
    <t>C0934003J</t>
  </si>
  <si>
    <t>C0943021J</t>
  </si>
  <si>
    <t>830407J</t>
  </si>
  <si>
    <t>3/4 MED LOCK WASHER ZC3</t>
  </si>
  <si>
    <t>C0943018J</t>
  </si>
  <si>
    <t>831155J</t>
  </si>
  <si>
    <t>HHB 3/4-10 UNC X 228.6 ZNP 8 D.1D4624</t>
  </si>
  <si>
    <t>C0868003J</t>
  </si>
  <si>
    <t>831841J</t>
  </si>
  <si>
    <t>HSSN 3/4XUNC A563-T1 GR.DH MZNBWC</t>
  </si>
  <si>
    <t>A8173033J</t>
  </si>
  <si>
    <t>A8856044J</t>
  </si>
  <si>
    <t>A8896035J</t>
  </si>
  <si>
    <t>A8998003J</t>
  </si>
  <si>
    <t>832458J</t>
  </si>
  <si>
    <t>HHB 3/4X16UNFX79.38 GR 8 ZNP 2B9873</t>
  </si>
  <si>
    <t>C0946008J</t>
  </si>
  <si>
    <t>832462J</t>
  </si>
  <si>
    <t>BI HEX 3/4-10UNCX69.85 GR11.9 ZNP 6V6869</t>
  </si>
  <si>
    <t>C0946001J</t>
  </si>
  <si>
    <t>832493J</t>
  </si>
  <si>
    <t>HB 3/4"-10 UNCX114.3 GR8 ZFS 8T9311</t>
  </si>
  <si>
    <t>C0975021J</t>
  </si>
  <si>
    <t>833098J</t>
  </si>
  <si>
    <t>THREAD ROD 3/4XUNCX12' GRB7 F/T BLK</t>
  </si>
  <si>
    <t>B4072004J</t>
  </si>
  <si>
    <t>833103J</t>
  </si>
  <si>
    <t>THREAD ROD 3/4XUNCX6' GRB7 F/T BLK</t>
  </si>
  <si>
    <t>B4072003J</t>
  </si>
  <si>
    <t>833982J</t>
  </si>
  <si>
    <t>PLOW BOLT 3/4X10UNCX63.5 DRG ZNP</t>
  </si>
  <si>
    <t>B4252002J</t>
  </si>
  <si>
    <t>B4266005J</t>
  </si>
  <si>
    <t>833983J</t>
  </si>
  <si>
    <t>HEX NUT 3/4X10UNC DRG ZNP</t>
  </si>
  <si>
    <t>B4252005J</t>
  </si>
  <si>
    <t>B4266012J</t>
  </si>
  <si>
    <t>834067J</t>
  </si>
  <si>
    <t>TRACK SHOE BOLT 3/4X16UNFX60 DRG BLK</t>
  </si>
  <si>
    <t>B4266008J</t>
  </si>
  <si>
    <t>110867J</t>
  </si>
  <si>
    <t>SHCS 3/8XUNFX1/2 B18.3 GR190 F/T BLK</t>
  </si>
  <si>
    <t>B3814002J</t>
  </si>
  <si>
    <t>170383J</t>
  </si>
  <si>
    <t>HHB 3/8XUNCX3/4 B18.2.1 SAE8 F/T BLK</t>
  </si>
  <si>
    <t>B4253378J</t>
  </si>
  <si>
    <t>170385J</t>
  </si>
  <si>
    <t>HHB 3/8XUNCX01 B18.2.1 SAE8 F/T BLK</t>
  </si>
  <si>
    <t>B4164302J</t>
  </si>
  <si>
    <t>B4253375J</t>
  </si>
  <si>
    <t>170386J</t>
  </si>
  <si>
    <t>HHB 3/8XUNCX1.1/4 B18.2.1 SAE8 F/T BLK</t>
  </si>
  <si>
    <t>B4164303J</t>
  </si>
  <si>
    <t>B4253376J</t>
  </si>
  <si>
    <t>B4317175J</t>
  </si>
  <si>
    <t>170387J</t>
  </si>
  <si>
    <t>HHB 3/8XUNCX1.1/2 B18.2.1 SAE8 H/T BLK</t>
  </si>
  <si>
    <t>B4253328J</t>
  </si>
  <si>
    <t>170389J</t>
  </si>
  <si>
    <t>HHB 3/8XUNCX02 B18.2.1 SAE8 H/T BLK</t>
  </si>
  <si>
    <t>B4164268J</t>
  </si>
  <si>
    <t>B4253329J</t>
  </si>
  <si>
    <t>170390J</t>
  </si>
  <si>
    <t>HHB 3/8XUNCX2.1/4 B18.2.1 SAE8 H/T BLK</t>
  </si>
  <si>
    <t>B4164269J</t>
  </si>
  <si>
    <t>170391J</t>
  </si>
  <si>
    <t>HHB 3/8XUNCX2.1/2 B18.2.1 SAE8 H/T BLK</t>
  </si>
  <si>
    <t>B4164270J</t>
  </si>
  <si>
    <t>B4253330J</t>
  </si>
  <si>
    <t>170393J</t>
  </si>
  <si>
    <t>HHB 3/8XUNCX03 B18.2.1 SAE8 H/T BLK</t>
  </si>
  <si>
    <t>B4253331J</t>
  </si>
  <si>
    <t>170399J</t>
  </si>
  <si>
    <t>HHB 3/8XUNCX4.1/2 B18.2.1 SAE8 H/T BLK</t>
  </si>
  <si>
    <t>B4164271J</t>
  </si>
  <si>
    <t>170648J</t>
  </si>
  <si>
    <t>HEX NUT 3/8 UNC GR SAE8 BLK</t>
  </si>
  <si>
    <t>REL  PRC  CSER BCRQ BNAS GMPS MANC SETC</t>
  </si>
  <si>
    <t>B4052510J</t>
  </si>
  <si>
    <t>B4164458J</t>
  </si>
  <si>
    <t>B4253558J</t>
  </si>
  <si>
    <t>240034J</t>
  </si>
  <si>
    <t>HHB 3/8XUNCX05 B18.2.1 SAE8 H/T BLK</t>
  </si>
  <si>
    <t>B4164272J</t>
  </si>
  <si>
    <t>240035J</t>
  </si>
  <si>
    <t>HHB 3/8XUNCX5.1/2 B18.2.1 SAE8 H/T BLK</t>
  </si>
  <si>
    <t>B4164273J</t>
  </si>
  <si>
    <t>240036J</t>
  </si>
  <si>
    <t>HHB 3/8XUNCX06 B18.2.1 SAE8 H/T BLK</t>
  </si>
  <si>
    <t>B4164274J</t>
  </si>
  <si>
    <t>400118J</t>
  </si>
  <si>
    <t>SHCS 3/8XBSWX05 BS2470 H/T BLK</t>
  </si>
  <si>
    <t>B3945176J</t>
  </si>
  <si>
    <t>400119J</t>
  </si>
  <si>
    <t>SHCS 3/8XBSWX06 BS2470 H/T BLK</t>
  </si>
  <si>
    <t>B4052484J</t>
  </si>
  <si>
    <t>551001J</t>
  </si>
  <si>
    <t>HHB 3/8XUNCX02 B18.2.1 SAE8 F/T BLK</t>
  </si>
  <si>
    <t>B4253377J</t>
  </si>
  <si>
    <t>551004J</t>
  </si>
  <si>
    <t>HHB 3/8XUNCX3.1/2 B18.2.1 SAE8 F/T BLK</t>
  </si>
  <si>
    <t>B4317176J</t>
  </si>
  <si>
    <t>551006J</t>
  </si>
  <si>
    <t>HHB 3/8XUNCX06 B18.2.1 SAE8 F/T BLK</t>
  </si>
  <si>
    <t>B3809256J</t>
  </si>
  <si>
    <t>815947J</t>
  </si>
  <si>
    <t>HEX WELD NUT 3/8X16UNCX2B DR.1F0750</t>
  </si>
  <si>
    <t>C0953003J</t>
  </si>
  <si>
    <t>826307J</t>
  </si>
  <si>
    <t>HEX HD BOLT 3/8"XUNCX228.6 DRG ZNP</t>
  </si>
  <si>
    <t>C0965030J</t>
  </si>
  <si>
    <t>826421J</t>
  </si>
  <si>
    <t>12 PT CAP BOLT 3/8"XUNCX31.75 DRG ZNP</t>
  </si>
  <si>
    <t>C0891024J</t>
  </si>
  <si>
    <t>826440J</t>
  </si>
  <si>
    <t>STUD F/T 3/8XUNCX81 DRG 4S6137 ZNP</t>
  </si>
  <si>
    <t>C0924036J</t>
  </si>
  <si>
    <t>826445J</t>
  </si>
  <si>
    <t>STUD F/T 3/8XUNCX60 DRG 1061793 ZNP</t>
  </si>
  <si>
    <t>C0924052J</t>
  </si>
  <si>
    <t>826459J</t>
  </si>
  <si>
    <t>HEX HD BOLT 3/8XUNCX63.5 DRG P5P3961 ZNP</t>
  </si>
  <si>
    <t>C0965036J</t>
  </si>
  <si>
    <t>826463J</t>
  </si>
  <si>
    <t>HEX HD BOLT 3/8XUNCX260.35 DRG ZNP</t>
  </si>
  <si>
    <t>C0924002J</t>
  </si>
  <si>
    <t>826465J</t>
  </si>
  <si>
    <t>HEX HD BOLT 3/8XUNCX215.9 DRG ZTS</t>
  </si>
  <si>
    <t>C0965031J</t>
  </si>
  <si>
    <t>826477J</t>
  </si>
  <si>
    <t>STUD BOLT 3/8XUNFX80 B.SIDE DRG ZTS</t>
  </si>
  <si>
    <t>C0891052J</t>
  </si>
  <si>
    <t>827821J</t>
  </si>
  <si>
    <t>STUD FULL THREAD 3/8XUNCX100 DRG ZNP</t>
  </si>
  <si>
    <t>C0924016J</t>
  </si>
  <si>
    <t>C0937001J</t>
  </si>
  <si>
    <t>827823J</t>
  </si>
  <si>
    <t>HEX HD BOLT 3/8XUNCX50.80 DRG 9L7373 ZNP</t>
  </si>
  <si>
    <t>C0924003J</t>
  </si>
  <si>
    <t>C0954008J</t>
  </si>
  <si>
    <t>831175J</t>
  </si>
  <si>
    <t>HHB 3/8-16 UNC X 76.2 ZNP 8 DR.0S1619</t>
  </si>
  <si>
    <t>C0965024J</t>
  </si>
  <si>
    <t>831199J</t>
  </si>
  <si>
    <t>HHB 3/8-16 UNC X 95.25 ZNP 8 DR.0S1608</t>
  </si>
  <si>
    <t>C0929004J</t>
  </si>
  <si>
    <t>831823J</t>
  </si>
  <si>
    <t>HSSN 3/8XUNC A563-T1 GR.A HDG BWC</t>
  </si>
  <si>
    <t>A8173053J</t>
  </si>
  <si>
    <t>A8756008J</t>
  </si>
  <si>
    <t>A8896008J</t>
  </si>
  <si>
    <t>832122J</t>
  </si>
  <si>
    <t>B END STUD 3/8X16UNCX57 GRB16 ZNP 4P0983</t>
  </si>
  <si>
    <t>C0835003J</t>
  </si>
  <si>
    <t>832436J</t>
  </si>
  <si>
    <t>STUD BOLT 3/8-16UNCX30.22 GR8ZTS 1005725</t>
  </si>
  <si>
    <t>C0946017J</t>
  </si>
  <si>
    <t>832454J</t>
  </si>
  <si>
    <t>STUD 3/8"-16 UNCX37  ZNP 0S0699</t>
  </si>
  <si>
    <t>C0946022J</t>
  </si>
  <si>
    <t>832459J</t>
  </si>
  <si>
    <t>STUDBOLT 3/8-16UNCX39.75 GR8 ZTS 1293172</t>
  </si>
  <si>
    <t>C0946019J</t>
  </si>
  <si>
    <t>832464J</t>
  </si>
  <si>
    <t>STUD END 3/8-24X3/8-16UNCX37.5ZNP 7S7147</t>
  </si>
  <si>
    <t>C0946023J</t>
  </si>
  <si>
    <t>832468J</t>
  </si>
  <si>
    <t>STUDBOLT 3/8-16UNCX41 GR 8 ZTS 2492943</t>
  </si>
  <si>
    <t>C0946018J</t>
  </si>
  <si>
    <t>832475J</t>
  </si>
  <si>
    <t>HHB 3/8''-16 UNCX196.85 GR 8 ZNP 6L3670</t>
  </si>
  <si>
    <t>C0946010J</t>
  </si>
  <si>
    <t>832478J</t>
  </si>
  <si>
    <t>STUD END  3/8-24-3/8-16UNCx33 ZNP 6H0192</t>
  </si>
  <si>
    <t>C0946024J</t>
  </si>
  <si>
    <t>833422J</t>
  </si>
  <si>
    <t>HHB 3/8-16UNCX44.45 GR8 ZTS H/T 5S7383</t>
  </si>
  <si>
    <t>C0950001J</t>
  </si>
  <si>
    <t>400065J</t>
  </si>
  <si>
    <t>SHCS 3/16XBSWX02 BS2470 H/T BLK</t>
  </si>
  <si>
    <t>B4164320J</t>
  </si>
  <si>
    <t>170423J</t>
  </si>
  <si>
    <t>HHB 5/8XUNCX01 B18.2.1 SAE8 F/T BLK</t>
  </si>
  <si>
    <t>B4253384J</t>
  </si>
  <si>
    <t>170425J</t>
  </si>
  <si>
    <t>HHB 5/8XUNCX1.1/2 B18.2.1 SAE8 F/T BLK</t>
  </si>
  <si>
    <t>B4253385J</t>
  </si>
  <si>
    <t>170442J</t>
  </si>
  <si>
    <t>HHB 5/8XUNCX07 B18.2.1 SAE8 H/T BLK</t>
  </si>
  <si>
    <t>B4253345J</t>
  </si>
  <si>
    <t>170444J</t>
  </si>
  <si>
    <t>HHB 5/8XUNCX08 B18.2.1 SAE8 H/T BLK</t>
  </si>
  <si>
    <t>B4253346J</t>
  </si>
  <si>
    <t>170650J</t>
  </si>
  <si>
    <t>HEX NUT 5/8 UNC GR SAE8 BLK</t>
  </si>
  <si>
    <t>B4253560J</t>
  </si>
  <si>
    <t>210037J</t>
  </si>
  <si>
    <t>SHCS 5/8XBSWX09 BS2470 H/T BLK</t>
  </si>
  <si>
    <t>B4164323J</t>
  </si>
  <si>
    <t>400163J</t>
  </si>
  <si>
    <t>SHCS 5/8XBSWX5.1/2 BS2470 H/T BLK</t>
  </si>
  <si>
    <t>B4164322J</t>
  </si>
  <si>
    <t>400164J</t>
  </si>
  <si>
    <t>SHCS 5/8XBSWX06 BS2470 H/T BLK</t>
  </si>
  <si>
    <t>B4052485J</t>
  </si>
  <si>
    <t>470002J</t>
  </si>
  <si>
    <t>HEAVY HEX NUT 5/8XUNC W/F GR2H BLK</t>
  </si>
  <si>
    <t>B4269037J</t>
  </si>
  <si>
    <t>551020J</t>
  </si>
  <si>
    <t>HHB 5/8XUNCX02 B18.2.1 SAE8 F/T BLK</t>
  </si>
  <si>
    <t>B4253386J</t>
  </si>
  <si>
    <t>551022J</t>
  </si>
  <si>
    <t>HHB 5/8XUNCX2.1/2 B18.2.1 SAE8 F/T BLK</t>
  </si>
  <si>
    <t>B4253387J</t>
  </si>
  <si>
    <t>B4317178J</t>
  </si>
  <si>
    <t>551023J</t>
  </si>
  <si>
    <t>HHB 5/8XUNCX03 B18.2.1 SAE8 F/T BLK</t>
  </si>
  <si>
    <t>B4253388J</t>
  </si>
  <si>
    <t>551028J</t>
  </si>
  <si>
    <t>HHB 5/8XUNCX06 B18.2.1 SAE8 F/T BLK</t>
  </si>
  <si>
    <t>B4253390J</t>
  </si>
  <si>
    <t>551069J</t>
  </si>
  <si>
    <t>HHB 5/8XUNCX09 B18.2.1 SAE8 H/T BLK</t>
  </si>
  <si>
    <t>B4317169J</t>
  </si>
  <si>
    <t>551070J</t>
  </si>
  <si>
    <t>HHB 5/8XUNCX10 B18.2.1 SAE8 H/T BLK</t>
  </si>
  <si>
    <t>B4253347J</t>
  </si>
  <si>
    <t>787673J</t>
  </si>
  <si>
    <t>HHB 5/8XBSWX1.1/2 GR-R BS1083 F/T BLK</t>
  </si>
  <si>
    <t>B4137003J</t>
  </si>
  <si>
    <t>787675J</t>
  </si>
  <si>
    <t>HHB 5/8XBSWX02 GR-R BS1083 F/T BLK</t>
  </si>
  <si>
    <t>B4137001J</t>
  </si>
  <si>
    <t>787677J</t>
  </si>
  <si>
    <t>HHB 5/8XBSWX03 GR-R BS1083 F/T BLK</t>
  </si>
  <si>
    <t>B4137002J</t>
  </si>
  <si>
    <t>815885J</t>
  </si>
  <si>
    <t>PLOW BOLT 5/8x11 UNJC X 2 3/4 DR.4F3657</t>
  </si>
  <si>
    <t>C0947002J</t>
  </si>
  <si>
    <t>816037J</t>
  </si>
  <si>
    <t>STUD BOLT  5/8 X 11UNC X 270  DR. 9X2497</t>
  </si>
  <si>
    <t>C0954022J</t>
  </si>
  <si>
    <t>825339J</t>
  </si>
  <si>
    <t>SIX LOBE BOLT M10X166TL135 DRGCL10.9 ZFS</t>
  </si>
  <si>
    <t>C0942006J</t>
  </si>
  <si>
    <t>C0936007J</t>
  </si>
  <si>
    <t>C0974007J</t>
  </si>
  <si>
    <t>826422J</t>
  </si>
  <si>
    <t>12 PT CAP BOLT 5/8"XUNJFX209.55 DRG S/C</t>
  </si>
  <si>
    <t>C0924012J</t>
  </si>
  <si>
    <t>826423J</t>
  </si>
  <si>
    <t>12 PT CAP BOLT 5/8"XUNJFX139.7 DRG S/C</t>
  </si>
  <si>
    <t>C0691003J</t>
  </si>
  <si>
    <t>826447J</t>
  </si>
  <si>
    <t>STUD FULL THREAD 5/8XUNCX70 DRG ZNP</t>
  </si>
  <si>
    <t>C0924039J</t>
  </si>
  <si>
    <t>826479J</t>
  </si>
  <si>
    <t>STUD BOLT 5/8XUNCX250 B.SIDE DRG S/C</t>
  </si>
  <si>
    <t>C0755028J</t>
  </si>
  <si>
    <t>830404J</t>
  </si>
  <si>
    <t>5/8 SAE WASHER CLEAR ZC3</t>
  </si>
  <si>
    <t>C0943019J</t>
  </si>
  <si>
    <t>832441J</t>
  </si>
  <si>
    <t>BI HEX 5/8-11UNCX57.15 GR11.9 ZNP 6M9149</t>
  </si>
  <si>
    <t>C0975020J</t>
  </si>
  <si>
    <t>833102J</t>
  </si>
  <si>
    <t>THREAD ROD 5/8XUNCX6' GRB7 F/T BLK</t>
  </si>
  <si>
    <t>B4072002J</t>
  </si>
  <si>
    <t>833985J</t>
  </si>
  <si>
    <t>PLOW BOLT 5/8X11UNCX57.50 DRG ZNP</t>
  </si>
  <si>
    <t>B4252001J</t>
  </si>
  <si>
    <t>B4266004J</t>
  </si>
  <si>
    <t>833986J</t>
  </si>
  <si>
    <t>HEX NUT 5/8X11UNC DRG ZNP</t>
  </si>
  <si>
    <t>B4252004J</t>
  </si>
  <si>
    <t>B4266013J</t>
  </si>
  <si>
    <t>834076J</t>
  </si>
  <si>
    <t>SEGMENT BOLT 5/8X18UNFX54 DRG ZNP</t>
  </si>
  <si>
    <t>B4266006J</t>
  </si>
  <si>
    <t>834077J</t>
  </si>
  <si>
    <t>HEX NUT 5/8X18UNF DRG ZNP</t>
  </si>
  <si>
    <t>B4266014J</t>
  </si>
  <si>
    <t>170364J</t>
  </si>
  <si>
    <t>HHB 5/16XUNCX1/2 B18.2.1 SAE8 F/T BLK</t>
  </si>
  <si>
    <t>170368J</t>
  </si>
  <si>
    <t>HHB 5/16XUNCX01 B18.2.1 SAE8 F/T BLK</t>
  </si>
  <si>
    <t>B4164300J</t>
  </si>
  <si>
    <t>B4253373J</t>
  </si>
  <si>
    <t>170370J</t>
  </si>
  <si>
    <t>HHB 5/16XUNCX1.1/2 B18.2.1 SAE8 H/T BLK</t>
  </si>
  <si>
    <t>B3945030J</t>
  </si>
  <si>
    <t>B4164265J</t>
  </si>
  <si>
    <t>B4317167J</t>
  </si>
  <si>
    <t>170374J</t>
  </si>
  <si>
    <t>HHB 5/16XUNCX2.1/2 B18.2.1 SAE8 H/T BLK</t>
  </si>
  <si>
    <t>B4164266J</t>
  </si>
  <si>
    <t>170376J</t>
  </si>
  <si>
    <t>HHB 5/16XUNCX03 B18.2.1 SAE8 H/T BLK</t>
  </si>
  <si>
    <t>B4164267J</t>
  </si>
  <si>
    <t>170647J</t>
  </si>
  <si>
    <t>HEX NUT 5/16 UNC GR SAE8 BLK</t>
  </si>
  <si>
    <t>B4052511J</t>
  </si>
  <si>
    <t>B4253559J</t>
  </si>
  <si>
    <t>400085J</t>
  </si>
  <si>
    <t>SHCS 5/16XBSWX1/2 BS2470 F/T BLK</t>
  </si>
  <si>
    <t>B4004058J</t>
  </si>
  <si>
    <t>550992J</t>
  </si>
  <si>
    <t>HHB 5/16XUNCX1.1/4 B18.2.1 SAE8 F/T BLK</t>
  </si>
  <si>
    <t>B4164301J</t>
  </si>
  <si>
    <t>550993J</t>
  </si>
  <si>
    <t>HHB 5/16XUNCX1.1/2 B18.2.1 SAE8 F/T BLK</t>
  </si>
  <si>
    <t>B4253374J</t>
  </si>
  <si>
    <t>819022J</t>
  </si>
  <si>
    <t>STUD INT 5/16X18X57 D81430 25-35HRC BLK</t>
  </si>
  <si>
    <t>C0924005J</t>
  </si>
  <si>
    <t>826302J</t>
  </si>
  <si>
    <t>12PT CAP SCREW 5/16"XUNCX25.4 DRG ZNP</t>
  </si>
  <si>
    <t>C0800002J</t>
  </si>
  <si>
    <t>832449J</t>
  </si>
  <si>
    <t>STUD BOLT 5/16-18UNCX24 GR8 ZNP 1751366</t>
  </si>
  <si>
    <t>C0946020J</t>
  </si>
  <si>
    <t>832834J</t>
  </si>
  <si>
    <t>HHB 5/16XUNCX3/4 B18.2.1 SAE8 F/T ZC3</t>
  </si>
  <si>
    <t>B3842152J</t>
  </si>
  <si>
    <t>170469J</t>
  </si>
  <si>
    <t>HHB 7/8XUNCX2.1/2 B18.2.1 SAE8 H/T BLK</t>
  </si>
  <si>
    <t>B3809245J</t>
  </si>
  <si>
    <t>B3945037J</t>
  </si>
  <si>
    <t>B4253359J</t>
  </si>
  <si>
    <t>170471J</t>
  </si>
  <si>
    <t>HHB 7/8XUNCX03 B18.2.1 SAE8 H/T BLK</t>
  </si>
  <si>
    <t>B3673183J</t>
  </si>
  <si>
    <t>170473J</t>
  </si>
  <si>
    <t>HHB 7/8XUNCX3.1/2 B18.2.1 SAE8 H/T BLK</t>
  </si>
  <si>
    <t>B3673187J</t>
  </si>
  <si>
    <t>B4164292J</t>
  </si>
  <si>
    <t>B4317171J</t>
  </si>
  <si>
    <t>170475J</t>
  </si>
  <si>
    <t>HHB 7/8XUNCX04 B18.2.1 SAE8 H/T BLK</t>
  </si>
  <si>
    <t>B4164293J</t>
  </si>
  <si>
    <t>B4253360J</t>
  </si>
  <si>
    <t>170477J</t>
  </si>
  <si>
    <t>HHB 7/8XUNCX4.1/2 B18.2.1 SAE8 H/T BLK</t>
  </si>
  <si>
    <t>B3945038J</t>
  </si>
  <si>
    <t>B4253361J</t>
  </si>
  <si>
    <t>170478J</t>
  </si>
  <si>
    <t>HHB 7/8XUNCX05 B18.2.1 SAE8 H/T BLK</t>
  </si>
  <si>
    <t>B3673184J</t>
  </si>
  <si>
    <t>B4317172J</t>
  </si>
  <si>
    <t>170479J</t>
  </si>
  <si>
    <t>HHB 7/8XUNCX5.1/2 B18.2.1 SAE8 H/T BLK</t>
  </si>
  <si>
    <t>B4317173J</t>
  </si>
  <si>
    <t>170480J</t>
  </si>
  <si>
    <t>HHB 7/8XUNCX06 B18.2.1 SAE8 H/T BLK</t>
  </si>
  <si>
    <t>B3945036J</t>
  </si>
  <si>
    <t>170481J</t>
  </si>
  <si>
    <t>HHB 7/8XUNCX6.1/2 B18.2.1 SAE8 H/T BLK</t>
  </si>
  <si>
    <t>B3673188J</t>
  </si>
  <si>
    <t>170482J</t>
  </si>
  <si>
    <t>HHB 7/8XUNCX07 B18.2.1 SAE8 H/T BLK</t>
  </si>
  <si>
    <t>B3673185J</t>
  </si>
  <si>
    <t>170483J</t>
  </si>
  <si>
    <t>HHB 7/8XUNCX7.1/2 B18.2.1 SAE8 H/TBLK</t>
  </si>
  <si>
    <t>B3673189J</t>
  </si>
  <si>
    <t>170484J</t>
  </si>
  <si>
    <t>HHB 7/8XUNCX08 B18.2.1 SAE8 H/T BLK</t>
  </si>
  <si>
    <t>B3673186J</t>
  </si>
  <si>
    <t>170486J</t>
  </si>
  <si>
    <t>HHB 7/8XUNCX10 B18.2.1 SAE8 H/T BLK</t>
  </si>
  <si>
    <t>B4317174J</t>
  </si>
  <si>
    <t>170652J</t>
  </si>
  <si>
    <t>HEX NUT 7/8 UNC GR SAE8 BLK</t>
  </si>
  <si>
    <t>B4253561J</t>
  </si>
  <si>
    <t>B4317211J</t>
  </si>
  <si>
    <t>210051J</t>
  </si>
  <si>
    <t>SHCS 7/8XBSWX08 BS2470 H/T BLK</t>
  </si>
  <si>
    <t>B3809370J</t>
  </si>
  <si>
    <t>400189J</t>
  </si>
  <si>
    <t>SHCS 7/8XBSWX2.1/2 BS2470 F/T BLK</t>
  </si>
  <si>
    <t>B3809380J</t>
  </si>
  <si>
    <t>400192J</t>
  </si>
  <si>
    <t>SHCS 7/8XBSWX04 BS2470 H/T BLK</t>
  </si>
  <si>
    <t>B4317182J</t>
  </si>
  <si>
    <t>404637J</t>
  </si>
  <si>
    <t>SHCS 7/8XBSWX2.1/4 BS2470 F/T BLK</t>
  </si>
  <si>
    <t>B4253539J</t>
  </si>
  <si>
    <t>470004J</t>
  </si>
  <si>
    <t>HEAVY HEX NUT 7/8XUNC W/F GR2H BLK</t>
  </si>
  <si>
    <t>B4269039J</t>
  </si>
  <si>
    <t>551045J</t>
  </si>
  <si>
    <t>HHB 7/8XUNCX2.1/2 B18.2.1 SAE8 F/T BLK</t>
  </si>
  <si>
    <t>B4052358J</t>
  </si>
  <si>
    <t>551046J</t>
  </si>
  <si>
    <t>HHB 7/8XUNCX03 B18.2.1 SAE8 F/T BLK</t>
  </si>
  <si>
    <t>B3809263J</t>
  </si>
  <si>
    <t>551047J</t>
  </si>
  <si>
    <t>HHB 7/8XUNCX3.1/2 B18.2.1 SAE8 F/T BLK</t>
  </si>
  <si>
    <t>B4052359J</t>
  </si>
  <si>
    <t>551048J</t>
  </si>
  <si>
    <t>HHB 7/8XUNCX04 B18.2.1 SAE8 F/T BLK</t>
  </si>
  <si>
    <t>B4164318J</t>
  </si>
  <si>
    <t>551050J</t>
  </si>
  <si>
    <t>HHB 7/8XUNCX06 B18.2.1 SAE8 F/T BLK</t>
  </si>
  <si>
    <t>B3809264J</t>
  </si>
  <si>
    <t>B4052356J</t>
  </si>
  <si>
    <t>551051J</t>
  </si>
  <si>
    <t>HHB 7/8XUNCX07 B18.2.1 SAE8 F/T BLK</t>
  </si>
  <si>
    <t>B4052357J</t>
  </si>
  <si>
    <t>551052J</t>
  </si>
  <si>
    <t>HHB 7/8XUNCX08 B18.2.1 SAE8 F/T BLK</t>
  </si>
  <si>
    <t>B3809265J</t>
  </si>
  <si>
    <t>552422J</t>
  </si>
  <si>
    <t>STUD BOLT 7/8XUNCX4.3/4 GRB7 BLK</t>
  </si>
  <si>
    <t>B4269024J</t>
  </si>
  <si>
    <t>799147J</t>
  </si>
  <si>
    <t>SHCS M12X1.75X40 ISO4762 CL12.9 FT ZFS</t>
  </si>
  <si>
    <t>B3994017J</t>
  </si>
  <si>
    <t>B4184021J</t>
  </si>
  <si>
    <t>B4207026J</t>
  </si>
  <si>
    <t>B4219004J</t>
  </si>
  <si>
    <t>815912J</t>
  </si>
  <si>
    <t>HEX HEAD BOLT 7/8X9UNJCX82.55 DR.1D4628</t>
  </si>
  <si>
    <t>C0954005J</t>
  </si>
  <si>
    <t>815917J</t>
  </si>
  <si>
    <t>HEX HEAD BOLT 7/8X9UNC X 63.5 ZNP DR.1D4</t>
  </si>
  <si>
    <t>C0924021J</t>
  </si>
  <si>
    <t>C0954002J</t>
  </si>
  <si>
    <t>C0965025J</t>
  </si>
  <si>
    <t>815918J</t>
  </si>
  <si>
    <t>HEX HEAD BOLT 7/8X9UNJCX69.85 ZNP DR.1D4</t>
  </si>
  <si>
    <t>C0924001J</t>
  </si>
  <si>
    <t>C0954001J</t>
  </si>
  <si>
    <t>815919J</t>
  </si>
  <si>
    <t>HEX HEAD BOLT 7/8X9UNC X 76.20 DR.1D4627</t>
  </si>
  <si>
    <t>C0671005J</t>
  </si>
  <si>
    <t>C0965010J</t>
  </si>
  <si>
    <t>815941J</t>
  </si>
  <si>
    <t>HEX NUT(W/F) 7/8X9UNCX2B DRG.2J3505</t>
  </si>
  <si>
    <t>C0954033J</t>
  </si>
  <si>
    <t>819023J</t>
  </si>
  <si>
    <t>STUD 7/8X9UNCX80 D1394782 37-42HRC BLK</t>
  </si>
  <si>
    <t>C0665013J</t>
  </si>
  <si>
    <t>819031J</t>
  </si>
  <si>
    <t>HHB 7/8X14UNFX292.1 DR4B7572 GR8 ZNP</t>
  </si>
  <si>
    <t>C0843007J</t>
  </si>
  <si>
    <t>820359J</t>
  </si>
  <si>
    <t>DURLOK WASHER M14L ZFS</t>
  </si>
  <si>
    <t>C0786001J</t>
  </si>
  <si>
    <t>826471J</t>
  </si>
  <si>
    <t>SPL HEX HD BOLT 7/8XUNCX5.5 DRG S/C</t>
  </si>
  <si>
    <t>C0795012J</t>
  </si>
  <si>
    <t>826489J</t>
  </si>
  <si>
    <t>SPL HEX HD BOLT 7/8XUNFX135.5 DRG BLK</t>
  </si>
  <si>
    <t>C0929006J</t>
  </si>
  <si>
    <t>833104J</t>
  </si>
  <si>
    <t>THREAD ROD 7/8XUNCX6' GRB7 F/T BLK</t>
  </si>
  <si>
    <t>B4072005J</t>
  </si>
  <si>
    <t>833278J</t>
  </si>
  <si>
    <t>TRACK SHOE BOLT 7/8XUNFX2.66 CL12.9 BLK</t>
  </si>
  <si>
    <t>B4266009J</t>
  </si>
  <si>
    <t>170658J</t>
  </si>
  <si>
    <t>HEX NUT 7/16 UNC GR SAE8 BLK</t>
  </si>
  <si>
    <t>B4164457J</t>
  </si>
  <si>
    <t>400121J</t>
  </si>
  <si>
    <t>SHCS 7/16XBSWX01 BS2470 F/T BLK</t>
  </si>
  <si>
    <t>B4052489J</t>
  </si>
  <si>
    <t>400125J</t>
  </si>
  <si>
    <t>SHCS 7/16XBSWX02 BS2470 H/T BLK</t>
  </si>
  <si>
    <t>B4164321J</t>
  </si>
  <si>
    <t>832446J</t>
  </si>
  <si>
    <t>BI HEX 7/16-14UNCX38.1 GR11.9 2993435ZFS</t>
  </si>
  <si>
    <t>C0946005J</t>
  </si>
  <si>
    <t>832448J</t>
  </si>
  <si>
    <t>HHB 7/16''-20 UNCX38.1 GR 8 ZTS 8S4723</t>
  </si>
  <si>
    <t>C0946007J</t>
  </si>
  <si>
    <t>832453J</t>
  </si>
  <si>
    <t>HEX FLANGE LN 7/16X20UNF GR8 ZTS 8S0934</t>
  </si>
  <si>
    <t>C0946027J</t>
  </si>
  <si>
    <t>832466J</t>
  </si>
  <si>
    <t>HHB 7/16''-14 UNCX69.85 GR 8 ZNP 1D4556</t>
  </si>
  <si>
    <t>C0946009J</t>
  </si>
  <si>
    <t>125753J</t>
  </si>
  <si>
    <t>SHCS M04X0.7X20 ISO4762 CL12.9 FT BLK</t>
  </si>
  <si>
    <t>B4273001J</t>
  </si>
  <si>
    <t>170008J</t>
  </si>
  <si>
    <t>HHB M04X0.7X30 ISO4014 CL10.9 HT BLK</t>
  </si>
  <si>
    <t>B4317024J</t>
  </si>
  <si>
    <t>5000744J</t>
  </si>
  <si>
    <t>SHCS M04X0.7X25 DIN912 A2-70 F/T EPO</t>
  </si>
  <si>
    <t>B4164607J</t>
  </si>
  <si>
    <t>831183J</t>
  </si>
  <si>
    <t>SHCS M4X0.7X16 ZFB 12.9 DR.2213700</t>
  </si>
  <si>
    <t>C0954016J</t>
  </si>
  <si>
    <t>834238J</t>
  </si>
  <si>
    <t>HHS M4X0.7X25 CL8.8 FT ZFS 1977499</t>
  </si>
  <si>
    <t>C0984008J</t>
  </si>
  <si>
    <t>DB616725J</t>
  </si>
  <si>
    <t>HHB M04X0.7X12 ISO4017 CL8.8 FT BLK</t>
  </si>
  <si>
    <t>DB0885030J</t>
  </si>
  <si>
    <t>103500J</t>
  </si>
  <si>
    <t>SLHCS M05X0.8X10 CL10.9 90183M F/T BLK</t>
  </si>
  <si>
    <t>B4031047J</t>
  </si>
  <si>
    <t>106228J</t>
  </si>
  <si>
    <t>SHCS M05X0.8X70 ISO4762 CL12.9 HT BLK</t>
  </si>
  <si>
    <t>B4322001J</t>
  </si>
  <si>
    <t>170014J</t>
  </si>
  <si>
    <t>HHB M05X0.8X12 ISO4017 CL10.9 FT BLK</t>
  </si>
  <si>
    <t>B4317088J</t>
  </si>
  <si>
    <t>171778J</t>
  </si>
  <si>
    <t>SPRING WASHER FLAT SEC TYPE-B M05 BLK</t>
  </si>
  <si>
    <t>B3809405J</t>
  </si>
  <si>
    <t>B4164488J</t>
  </si>
  <si>
    <t>181525J</t>
  </si>
  <si>
    <t>SHCS M05X0.8X90 ISO4762 CL12.9 HT BLK</t>
  </si>
  <si>
    <t>B4253408J</t>
  </si>
  <si>
    <t>400510J</t>
  </si>
  <si>
    <t>SHCS M05X0.8X15 ISO4762 CL12.9 FT BLK</t>
  </si>
  <si>
    <t>B4322013J</t>
  </si>
  <si>
    <t>5000023J</t>
  </si>
  <si>
    <t>HHB M05X0.8X16 DIN933 GRA2-70 F/T EPO</t>
  </si>
  <si>
    <t>B4164501J</t>
  </si>
  <si>
    <t>5000025J</t>
  </si>
  <si>
    <t>HHB M05X0.8X25 DIN933 GRA2-70 F/T EPO</t>
  </si>
  <si>
    <t>B4052534J</t>
  </si>
  <si>
    <t>5000026J</t>
  </si>
  <si>
    <t>HHB M05X0.8X30 DIN933 GRA2-70 F/T EPO</t>
  </si>
  <si>
    <t>B4164502J</t>
  </si>
  <si>
    <t>5000387J</t>
  </si>
  <si>
    <t>HHB M05X0.8X16 DIN933 GRA4-70 F/T EPO</t>
  </si>
  <si>
    <t>B4052590J</t>
  </si>
  <si>
    <t>5000749J</t>
  </si>
  <si>
    <t>SHCS M05X0.8X10 DIN912 CLA2-70 FT EPO</t>
  </si>
  <si>
    <t>B4164608J</t>
  </si>
  <si>
    <t>5000750J</t>
  </si>
  <si>
    <t>SHCS M05X0.8X12 DIN912 CLA2-70 FT EPO</t>
  </si>
  <si>
    <t>B4052608J</t>
  </si>
  <si>
    <t>5000751J</t>
  </si>
  <si>
    <t>SHCS M05X0.8X16 DIN912 CLA2-70 FT EPO</t>
  </si>
  <si>
    <t>B4052609J</t>
  </si>
  <si>
    <t>5000752J</t>
  </si>
  <si>
    <t>SHCS M05X0.8X20 DIN912 CLA2-70 FT EPO</t>
  </si>
  <si>
    <t>B4052610J</t>
  </si>
  <si>
    <t>5000754J</t>
  </si>
  <si>
    <t>SHCS M05X0.8X30 DIN912 CLA2-70 FT EPO</t>
  </si>
  <si>
    <t>B4164609J</t>
  </si>
  <si>
    <t>5000759J</t>
  </si>
  <si>
    <t>SHCS M05X0.8X55 DIN912 CLA2-70 FT EPO</t>
  </si>
  <si>
    <t>B4164610J</t>
  </si>
  <si>
    <t>5001388J</t>
  </si>
  <si>
    <t>SPRING WASHER FLAT SEC M05 DIN 127B A2</t>
  </si>
  <si>
    <t>B4164672J</t>
  </si>
  <si>
    <t>551760J</t>
  </si>
  <si>
    <t>SPRING WASHER FLAT SEC TYPE-B M05 ZC3</t>
  </si>
  <si>
    <t>B4149001J</t>
  </si>
  <si>
    <t>581785J</t>
  </si>
  <si>
    <t>SPRING WASHER FLAT SEC M05B IS3063 YZ3</t>
  </si>
  <si>
    <t>C0823027J</t>
  </si>
  <si>
    <t>581800J</t>
  </si>
  <si>
    <t>HEX NUT M05X0.8 DRG CL8 YZ3</t>
  </si>
  <si>
    <t>C0785025J</t>
  </si>
  <si>
    <t>C0823022J</t>
  </si>
  <si>
    <t>C0904020J</t>
  </si>
  <si>
    <t>817889J</t>
  </si>
  <si>
    <t>SHCS M5X0.8X30 GR12.9 ZFS H/T DRG:9X6615</t>
  </si>
  <si>
    <t>C0866016J</t>
  </si>
  <si>
    <t>C0891017J</t>
  </si>
  <si>
    <t>833899J</t>
  </si>
  <si>
    <t>SLHCS M05X0.8X12 DIN7984 CL010.9 FT BLK</t>
  </si>
  <si>
    <t>B4228005J</t>
  </si>
  <si>
    <t>103044J</t>
  </si>
  <si>
    <t>SHCS M06X1X16 ISO4762 CL12.9 FT BLK</t>
  </si>
  <si>
    <t>B4322015J</t>
  </si>
  <si>
    <t>103053J</t>
  </si>
  <si>
    <t>SHCS M06X1X100 ISO4762 CL12.9 HT BLK</t>
  </si>
  <si>
    <t>B4253410J</t>
  </si>
  <si>
    <t>103508J</t>
  </si>
  <si>
    <t>SLHCS M06X1X10 CL10.9 90183M F/T BLK</t>
  </si>
  <si>
    <t>B4031048J</t>
  </si>
  <si>
    <t>120872J</t>
  </si>
  <si>
    <t>SHCS M06X1X12 ISO4762 CL12.9 FT BLK</t>
  </si>
  <si>
    <t>B4322014J</t>
  </si>
  <si>
    <t>122087J</t>
  </si>
  <si>
    <t>SHCS M06X1X45 ISO4762 CL12.9 HT BLK</t>
  </si>
  <si>
    <t>B3723015J</t>
  </si>
  <si>
    <t>122121J</t>
  </si>
  <si>
    <t>SHCS M06X1X30 ISO4762 CL12.9 FT BLK</t>
  </si>
  <si>
    <t>B3613019J</t>
  </si>
  <si>
    <t>170029J</t>
  </si>
  <si>
    <t>HHB M06X1X10 ISO4017 CL10.9 FT BLK</t>
  </si>
  <si>
    <t>B4253173J</t>
  </si>
  <si>
    <t>170030J</t>
  </si>
  <si>
    <t>HHB M06X1X12 ISO4017 CL10.9 FT BLK</t>
  </si>
  <si>
    <t>B4253174J</t>
  </si>
  <si>
    <t>170031J</t>
  </si>
  <si>
    <t>HHB M06X1X16 ISO4017 CL10.9 FT BLK</t>
  </si>
  <si>
    <t>B4253175J</t>
  </si>
  <si>
    <t>170033J</t>
  </si>
  <si>
    <t>HHB M06X1X20 ISO4017 CL10.9 FT BLK</t>
  </si>
  <si>
    <t>B4253176J</t>
  </si>
  <si>
    <t>170619J</t>
  </si>
  <si>
    <t>HEX NUT M06X1 ISO4032 CL10 BLK</t>
  </si>
  <si>
    <t>B4164466J</t>
  </si>
  <si>
    <t>B4317219J</t>
  </si>
  <si>
    <t>171761J</t>
  </si>
  <si>
    <t>SPRING WASHER SQUARE SECTION M06 BLK</t>
  </si>
  <si>
    <t>B3809407J</t>
  </si>
  <si>
    <t>B4164498J</t>
  </si>
  <si>
    <t>171779J</t>
  </si>
  <si>
    <t>SPRING WASHER FLAT SEC TYPE-B M06 BLK</t>
  </si>
  <si>
    <t>B3945273J</t>
  </si>
  <si>
    <t>B4052518J</t>
  </si>
  <si>
    <t>B4164489J</t>
  </si>
  <si>
    <t>B4253575J</t>
  </si>
  <si>
    <t>183896J</t>
  </si>
  <si>
    <t>SHCS M06X1X130 ISO4762 CL12.9 HT BLK</t>
  </si>
  <si>
    <t>B4317184J</t>
  </si>
  <si>
    <t>290001J</t>
  </si>
  <si>
    <t>NYLOCK NUT B/R M06X1 DIN985 CL8 ZC3</t>
  </si>
  <si>
    <t>B3411569J</t>
  </si>
  <si>
    <t>406039J</t>
  </si>
  <si>
    <t>SHCS M06X1X20 ISO4762 CL12.9 FT ZC3</t>
  </si>
  <si>
    <t>B3295002J</t>
  </si>
  <si>
    <t>B4325001J</t>
  </si>
  <si>
    <t>5000037J</t>
  </si>
  <si>
    <t>HHB M06X1X10 DIN933 GRA2-70 F/T EPO</t>
  </si>
  <si>
    <t>B4164505J</t>
  </si>
  <si>
    <t>5000038J</t>
  </si>
  <si>
    <t>HHB M06X1X12 DIN933 GRA2-70 F/T EPO</t>
  </si>
  <si>
    <t>B4052535J</t>
  </si>
  <si>
    <t>B4164506J</t>
  </si>
  <si>
    <t>B4317233J</t>
  </si>
  <si>
    <t>5000044J</t>
  </si>
  <si>
    <t>HHB M06X1X40 DIN933 GRA2-70 F/T EPO</t>
  </si>
  <si>
    <t>B4164511J</t>
  </si>
  <si>
    <t>5000047J</t>
  </si>
  <si>
    <t>HHB M06X1X55 DIN933 GRA2-70 F/T EPO</t>
  </si>
  <si>
    <t>B4164513J</t>
  </si>
  <si>
    <t>5000048J</t>
  </si>
  <si>
    <t>HHB M06X1X60 DIN933 GRA2-70 F/T EPO</t>
  </si>
  <si>
    <t>B4164514J</t>
  </si>
  <si>
    <t>5000055J</t>
  </si>
  <si>
    <t>HHB M06X1X100 DIN933 GRA2-70 F/T EPO</t>
  </si>
  <si>
    <t>B4164515J</t>
  </si>
  <si>
    <t>5000403J</t>
  </si>
  <si>
    <t>HHB M06X1X16 DIN933 GRA4-70 F/T EPO</t>
  </si>
  <si>
    <t>B4164573J</t>
  </si>
  <si>
    <t>5000404J</t>
  </si>
  <si>
    <t>HHB M06X1X20 DIN933 GRA4-70 F/T EPO</t>
  </si>
  <si>
    <t>B4164574J</t>
  </si>
  <si>
    <t>5000405J</t>
  </si>
  <si>
    <t>HHB M06X1X25 DIN933 GRA4-70 F/T EPO</t>
  </si>
  <si>
    <t>B4052591J</t>
  </si>
  <si>
    <t>5000762J</t>
  </si>
  <si>
    <t>SHCS M06X1X10 DIN912 CLA2-70 FT EPO</t>
  </si>
  <si>
    <t>B4052611J</t>
  </si>
  <si>
    <t>5000764J</t>
  </si>
  <si>
    <t>SHCS M06X1X16 DIN912 CLA2-70 FT EPO</t>
  </si>
  <si>
    <t>B4164611J</t>
  </si>
  <si>
    <t>5000765J</t>
  </si>
  <si>
    <t>SHCS M06X1X20 DIN912 CLA2-70 FT EPO</t>
  </si>
  <si>
    <t>B4164612J</t>
  </si>
  <si>
    <t>5000766J</t>
  </si>
  <si>
    <t>SHCS M06X1X25 DIN912 CLA2-70 FT EPO</t>
  </si>
  <si>
    <t>B4164613J</t>
  </si>
  <si>
    <t>5000769J</t>
  </si>
  <si>
    <t>SHCS M06X1X40 DIN912 CLA2-70 FT EPO</t>
  </si>
  <si>
    <t>B4164614J</t>
  </si>
  <si>
    <t>5000773J</t>
  </si>
  <si>
    <t>SHCS M06X1X60 DIN912 CLA2-70 FT EPO</t>
  </si>
  <si>
    <t>B4164615J</t>
  </si>
  <si>
    <t>5000776J</t>
  </si>
  <si>
    <t>SHCS M06X1X75 DIN912 CLA2-70 FT EPO</t>
  </si>
  <si>
    <t>B4164616J</t>
  </si>
  <si>
    <t>5001276J</t>
  </si>
  <si>
    <t>CSK M06X1X25 ISO10642 CLA2-304 FT EPO</t>
  </si>
  <si>
    <t>B2402001J</t>
  </si>
  <si>
    <t>5001322J</t>
  </si>
  <si>
    <t>HEX NUT M06 DIN934 SS304 A2-70 EPO</t>
  </si>
  <si>
    <t>B4164594J</t>
  </si>
  <si>
    <t>B4253612J</t>
  </si>
  <si>
    <t>5001389J</t>
  </si>
  <si>
    <t>SPRING WASHER FLAT SEC M06 DIN 127B A2</t>
  </si>
  <si>
    <t>B4164673J</t>
  </si>
  <si>
    <t>5001454J</t>
  </si>
  <si>
    <t>THREAD ROD M06X1MTR DIN975 GR.A2 EPO</t>
  </si>
  <si>
    <t>B4164663J</t>
  </si>
  <si>
    <t>5009853J</t>
  </si>
  <si>
    <t>NYLOCK NUT B/R M06X1 DIN985 GRA2-70 GMT</t>
  </si>
  <si>
    <t>B3809482J</t>
  </si>
  <si>
    <t>5009946J</t>
  </si>
  <si>
    <t>HEX NUT M06 ISO4032 A2-70 EPO</t>
  </si>
  <si>
    <t>B3873001J</t>
  </si>
  <si>
    <t>5010317J</t>
  </si>
  <si>
    <t>NYLOCK NUT R/R M6X1 DIN982 GRA2-70</t>
  </si>
  <si>
    <t>B4253618J</t>
  </si>
  <si>
    <t>550303J</t>
  </si>
  <si>
    <t>HEX NUT M06X1 ISO4032 CL8 BLK</t>
  </si>
  <si>
    <t>B4253541J</t>
  </si>
  <si>
    <t>550631J</t>
  </si>
  <si>
    <t>HHB M06X1X40 ISO4017 CL10.9 FT BLK</t>
  </si>
  <si>
    <t>550637J</t>
  </si>
  <si>
    <t>HHB M06X1X70 ISO4017 CL10.9 FT BLK</t>
  </si>
  <si>
    <t>B4317089J</t>
  </si>
  <si>
    <t>550639J</t>
  </si>
  <si>
    <t>HHB M06X1X80 ISO4017 CL10.9 FT BLK</t>
  </si>
  <si>
    <t>B4317090J</t>
  </si>
  <si>
    <t>551761J</t>
  </si>
  <si>
    <t>SPRING WASHER FLAT SEC TYPE-B M06 ZC3</t>
  </si>
  <si>
    <t>B3869037J</t>
  </si>
  <si>
    <t>581799J</t>
  </si>
  <si>
    <t>HEX NUT M06X1 DRG CL8 YZ3</t>
  </si>
  <si>
    <t>C0816014J</t>
  </si>
  <si>
    <t>613722J</t>
  </si>
  <si>
    <t>HHB M06X1X40 ISO4014 CL8.8 HT YZ6</t>
  </si>
  <si>
    <t>B4124001J</t>
  </si>
  <si>
    <t>613725J</t>
  </si>
  <si>
    <t>HHB M06X1X55 ISO4014 CL8.8 HT YZ6</t>
  </si>
  <si>
    <t>B4124002J</t>
  </si>
  <si>
    <t>HHB M06X1X12 ISO4017 CL8.8 FT BLK</t>
  </si>
  <si>
    <t>616770J</t>
  </si>
  <si>
    <t>HHB M06X1X16 ISO4017 CL8.8 FT BLK</t>
  </si>
  <si>
    <t>B4317004J</t>
  </si>
  <si>
    <t>616772J</t>
  </si>
  <si>
    <t>HHB M06X1X20 ISO4017 CL8.8 FT BLK</t>
  </si>
  <si>
    <t>B4164020J</t>
  </si>
  <si>
    <t>B4317005J</t>
  </si>
  <si>
    <t>616776J</t>
  </si>
  <si>
    <t>HHB M06X1X30 ISO4017 CL8.8 FT BLK</t>
  </si>
  <si>
    <t>B4317006J</t>
  </si>
  <si>
    <t>623198J</t>
  </si>
  <si>
    <t>B4294009J</t>
  </si>
  <si>
    <t>623231J</t>
  </si>
  <si>
    <t>HEX NUT M06X1 ISO4032 CL8 ZC3</t>
  </si>
  <si>
    <t>B3869032J</t>
  </si>
  <si>
    <t>630448J</t>
  </si>
  <si>
    <t>NYLOCK NUT R/R M06X1 ISO7040 CL8 ZC3</t>
  </si>
  <si>
    <t>B4052515J</t>
  </si>
  <si>
    <t>809457J</t>
  </si>
  <si>
    <t>SPRING WASHER FLAT SEC TYPE-B M06 S437</t>
  </si>
  <si>
    <t>B4332050J</t>
  </si>
  <si>
    <t>814997J</t>
  </si>
  <si>
    <t>NYLOCK NUT B/R M06X1 DIN985 CL8 S437</t>
  </si>
  <si>
    <t>B4332042J</t>
  </si>
  <si>
    <t>818608J</t>
  </si>
  <si>
    <t>HHB M06X1X25 ISO4017 CL8.8 FT S437</t>
  </si>
  <si>
    <t>B4332010J</t>
  </si>
  <si>
    <t>820574J</t>
  </si>
  <si>
    <t>SHCS M06X1X45 GR 12.9 H/T BLK MBC1900118</t>
  </si>
  <si>
    <t>C0930001J</t>
  </si>
  <si>
    <t>821278J</t>
  </si>
  <si>
    <t>HHB M06X1X50 ISO4017 CL8.8 FT S437</t>
  </si>
  <si>
    <t>B4332014J</t>
  </si>
  <si>
    <t>823851J</t>
  </si>
  <si>
    <t>HHB M06X1X20 ISO4017 CL8.8 FT ZFS</t>
  </si>
  <si>
    <t>B4243001J</t>
  </si>
  <si>
    <t>825363J</t>
  </si>
  <si>
    <t>HEX NUT M06X1 ISO4032 CL8 YZ6</t>
  </si>
  <si>
    <t>B4124055J</t>
  </si>
  <si>
    <t>831209J</t>
  </si>
  <si>
    <t>TRUSS HD SCREW M6X1X35 ZFB 12.9 DR.19897</t>
  </si>
  <si>
    <t>C0771050J</t>
  </si>
  <si>
    <t>832433J</t>
  </si>
  <si>
    <t>BOLT SHOULDER M06X36 GR 12.9 ZTS 4359193</t>
  </si>
  <si>
    <t>C0862004J</t>
  </si>
  <si>
    <t>833015J</t>
  </si>
  <si>
    <t>HHS M06X1.0X30 F/T CL10.9 ZFB 8T4971</t>
  </si>
  <si>
    <t>C0919003J</t>
  </si>
  <si>
    <t>833202J</t>
  </si>
  <si>
    <t>SHCS M06X1X16 ISO4762 CL10.9 FT ZC3</t>
  </si>
  <si>
    <t>A8722019J</t>
  </si>
  <si>
    <t>833900J</t>
  </si>
  <si>
    <t>SLHCS M06X1X12 DIN7984 CL010.9 FT BLK</t>
  </si>
  <si>
    <t>B4228006J</t>
  </si>
  <si>
    <t>833901J</t>
  </si>
  <si>
    <t>SLHCS M06X1X16 DIN7984 CL010.9 FT BLK</t>
  </si>
  <si>
    <t>B4228007J</t>
  </si>
  <si>
    <t>833902J</t>
  </si>
  <si>
    <t>SLHCS M06X1X25 DIN7984 CL010.9 FT BLK</t>
  </si>
  <si>
    <t>B4228008J</t>
  </si>
  <si>
    <t>834227J</t>
  </si>
  <si>
    <t>HHS M06X1X10 FT CL10.9 ZNP 2W9513</t>
  </si>
  <si>
    <t>C0984004J</t>
  </si>
  <si>
    <t>834233J</t>
  </si>
  <si>
    <t>HHS M06X1X50 CL10.9 FT ZNP 8T0275</t>
  </si>
  <si>
    <t>C0984007J</t>
  </si>
  <si>
    <t>DB616768J</t>
  </si>
  <si>
    <t>DB0902018J</t>
  </si>
  <si>
    <t>DB616772J</t>
  </si>
  <si>
    <t>DB0885031J</t>
  </si>
  <si>
    <t>DB0902019J</t>
  </si>
  <si>
    <t>DB616779J</t>
  </si>
  <si>
    <t>HHB M06X1X45 ISO4017 CL8.8 FT BLK</t>
  </si>
  <si>
    <t>DB0902020J</t>
  </si>
  <si>
    <t>DB616780J</t>
  </si>
  <si>
    <t>HHB M06X1X50 ISO4017 CL8.8 FT BLK</t>
  </si>
  <si>
    <t>DB0737031J</t>
  </si>
  <si>
    <t>DB0902021J</t>
  </si>
  <si>
    <t>DB623198J</t>
  </si>
  <si>
    <t>103064J</t>
  </si>
  <si>
    <t>SHCS M08X1.25X65 ISO4762 CL12.9 HT BLK</t>
  </si>
  <si>
    <t>B4322004J</t>
  </si>
  <si>
    <t>103066J</t>
  </si>
  <si>
    <t>SHCS M08X1.25X70 ISO4762 CL12.9 HT BLK</t>
  </si>
  <si>
    <t>B4322005J</t>
  </si>
  <si>
    <t>103070J</t>
  </si>
  <si>
    <t>SHCS M08X1.25X80 ISO4762 CL12.9 HT BLK</t>
  </si>
  <si>
    <t>B4322006J</t>
  </si>
  <si>
    <t>103075J</t>
  </si>
  <si>
    <t>SHCS M08X1.25X100 ISO4762 CL12.9 HT BLK</t>
  </si>
  <si>
    <t>B4322007J</t>
  </si>
  <si>
    <t>103077J</t>
  </si>
  <si>
    <t>SHCS M08X1.25X120 ISO4762 CL12.9 HT BLK</t>
  </si>
  <si>
    <t>B4253412J</t>
  </si>
  <si>
    <t>B4322008J</t>
  </si>
  <si>
    <t>103520J</t>
  </si>
  <si>
    <t>SLHCS M08X1.25X16 CL10.9 90183M F/T BLK</t>
  </si>
  <si>
    <t>B4322027J</t>
  </si>
  <si>
    <t>106232J</t>
  </si>
  <si>
    <t>SHCS M08X1.25X150 ISO4762 CL12.9 HT BLK</t>
  </si>
  <si>
    <t>B4253415J</t>
  </si>
  <si>
    <t>106234J</t>
  </si>
  <si>
    <t>SHCS M08X1.25X180 ISO4762 CL12.9 HT BLK</t>
  </si>
  <si>
    <t>B4317185J</t>
  </si>
  <si>
    <t>113143J</t>
  </si>
  <si>
    <t>SHCS M08X1.25X40 ISO4762 CL12.9 HT BLK</t>
  </si>
  <si>
    <t>B4322002J</t>
  </si>
  <si>
    <t>121076J</t>
  </si>
  <si>
    <t>SHCS M08X1.25X45 ISO4762 CL12.9 HT BLK</t>
  </si>
  <si>
    <t>B4322003J</t>
  </si>
  <si>
    <t>170049J</t>
  </si>
  <si>
    <t>HHB M08X1.25X12 ISO4017 CL10.9 FT BLK</t>
  </si>
  <si>
    <t>B4253181J</t>
  </si>
  <si>
    <t>170050J</t>
  </si>
  <si>
    <t>HHB M08X1.25X16 ISO4017 CL10.9 FT BLK</t>
  </si>
  <si>
    <t>B4253182J</t>
  </si>
  <si>
    <t>170052J</t>
  </si>
  <si>
    <t>HHB M08X1.25X20 ISO4017 CL10.9 FT BLK</t>
  </si>
  <si>
    <t>B4253183J</t>
  </si>
  <si>
    <t>170054J</t>
  </si>
  <si>
    <t>HHB M08X1.25X25 ISO4017 CL10.9 FT BLK</t>
  </si>
  <si>
    <t>B4317091J</t>
  </si>
  <si>
    <t>170055J</t>
  </si>
  <si>
    <t>HHB M08X1.25X30 ISO4017 CL10.9 FT BLK</t>
  </si>
  <si>
    <t>B4253185J</t>
  </si>
  <si>
    <t>B4317092J</t>
  </si>
  <si>
    <t>170056J</t>
  </si>
  <si>
    <t>HHB M08X1.25X35 ISO4014 CL10.9 HT BLK</t>
  </si>
  <si>
    <t>B4317026J</t>
  </si>
  <si>
    <t>170058J</t>
  </si>
  <si>
    <t>HHB M08X1.25X45 ISO4014 CL10.9 HT BLK</t>
  </si>
  <si>
    <t>B4253018J</t>
  </si>
  <si>
    <t>B4317027J</t>
  </si>
  <si>
    <t>170060J</t>
  </si>
  <si>
    <t>HHB M08X1.25X55 ISO4014 CL10.9 HT BLK</t>
  </si>
  <si>
    <t>B4253020J</t>
  </si>
  <si>
    <t>170061J</t>
  </si>
  <si>
    <t>HHB M08X1.25X60 ISO4014 CL10.9 HT BLK</t>
  </si>
  <si>
    <t>B4253021J</t>
  </si>
  <si>
    <t>170062J</t>
  </si>
  <si>
    <t>HHB M08X1.25X65 ISO4014 CL10.9 HT BLK</t>
  </si>
  <si>
    <t>B4253022J</t>
  </si>
  <si>
    <t>170063J</t>
  </si>
  <si>
    <t>HHB M08X1.25X70 ISO4014 CL10.9 HT BLK</t>
  </si>
  <si>
    <t>B4253023J</t>
  </si>
  <si>
    <t>170064J</t>
  </si>
  <si>
    <t>HHB M08X1.25X75 ISO4014 CL10.9 HT BLK</t>
  </si>
  <si>
    <t>B4317028J</t>
  </si>
  <si>
    <t>170066J</t>
  </si>
  <si>
    <t>HHB M08X1.25X90 ISO4014 CL10.9 HT BLK</t>
  </si>
  <si>
    <t>B4253025J</t>
  </si>
  <si>
    <t>170620J</t>
  </si>
  <si>
    <t>HEX NUT M08X1.25 ISO4032 CL10 BLK</t>
  </si>
  <si>
    <t>B4052502J</t>
  </si>
  <si>
    <t>B4164467J</t>
  </si>
  <si>
    <t>B4253546J</t>
  </si>
  <si>
    <t>B4317220J</t>
  </si>
  <si>
    <t>171762J</t>
  </si>
  <si>
    <t>SPRING WASHER SQUARE SECTION M08 BLK</t>
  </si>
  <si>
    <t>B3673310J</t>
  </si>
  <si>
    <t>B3945268J</t>
  </si>
  <si>
    <t>B4052528J</t>
  </si>
  <si>
    <t>B4164499J</t>
  </si>
  <si>
    <t>B4317230J</t>
  </si>
  <si>
    <t>171780J</t>
  </si>
  <si>
    <t>SPRING WASHER FLAT SEC TYPE-B M08 BLK</t>
  </si>
  <si>
    <t>B4052519J</t>
  </si>
  <si>
    <t>B4164490J</t>
  </si>
  <si>
    <t>B4253576J</t>
  </si>
  <si>
    <t>B4317225J</t>
  </si>
  <si>
    <t>190240J</t>
  </si>
  <si>
    <t>DURLOK HFB M08X1.25X40 CL12.9 F/T BLK</t>
  </si>
  <si>
    <t>B4031001J</t>
  </si>
  <si>
    <t>240011J</t>
  </si>
  <si>
    <t>HHB M08X1.25X120 ISO4014 CL10.9 HT BLK</t>
  </si>
  <si>
    <t>B4317029J</t>
  </si>
  <si>
    <t>290002J</t>
  </si>
  <si>
    <t>NYLOCK NUT B/R M08X1.25 DIN985 CL8 ZC3</t>
  </si>
  <si>
    <t>B3147405J</t>
  </si>
  <si>
    <t>B4052513J</t>
  </si>
  <si>
    <t>B4164477J</t>
  </si>
  <si>
    <t>5000056J</t>
  </si>
  <si>
    <t>HHB M08X1.25X16 DIN933 GRA2-70 F/T EPO</t>
  </si>
  <si>
    <t>B4052541J</t>
  </si>
  <si>
    <t>5000057J</t>
  </si>
  <si>
    <t>HHB M08X1.25X20 DIN933 GRA2-70 F/T EPO</t>
  </si>
  <si>
    <t>B4052542J</t>
  </si>
  <si>
    <t>B4164517J</t>
  </si>
  <si>
    <t>B4317235J</t>
  </si>
  <si>
    <t>5000058J</t>
  </si>
  <si>
    <t>HHB M08X1.25X25 DIN933 CLA2-70 FT EPOGL1</t>
  </si>
  <si>
    <t>B4250001J</t>
  </si>
  <si>
    <t>B3997001J</t>
  </si>
  <si>
    <t>B4303001J</t>
  </si>
  <si>
    <t>5000060J</t>
  </si>
  <si>
    <t>HHB M08X1.25X35 DIN933 GRA2-70 F/T EPO</t>
  </si>
  <si>
    <t>B4052544J</t>
  </si>
  <si>
    <t>5000061J</t>
  </si>
  <si>
    <t>HHB M08X1.25X40 DIN933 CLA2-70 FT EPOGL1</t>
  </si>
  <si>
    <t>B4052545J</t>
  </si>
  <si>
    <t>B4303002J</t>
  </si>
  <si>
    <t>5000062J</t>
  </si>
  <si>
    <t>HHB M08X1.25X45 DIN933 GRA2-70 F/T EPO</t>
  </si>
  <si>
    <t>B4052546J</t>
  </si>
  <si>
    <t>5000063J</t>
  </si>
  <si>
    <t>HHB M08X1.25X50 DIN933 GRA2-70 F/T EPO</t>
  </si>
  <si>
    <t>B4052547J</t>
  </si>
  <si>
    <t>5000066J</t>
  </si>
  <si>
    <t>HHB M08X1.25X65 DIN933 GRA2-70 F/T EPO</t>
  </si>
  <si>
    <t>B4317236J</t>
  </si>
  <si>
    <t>5000067J</t>
  </si>
  <si>
    <t>HHB M08X1.25X70 DIN933 GRA2-70 F/T EPO</t>
  </si>
  <si>
    <t>B4052549J</t>
  </si>
  <si>
    <t>5000068J</t>
  </si>
  <si>
    <t>HHB M08X1.25X75 DIN933 GRA2-70 F/T EPO</t>
  </si>
  <si>
    <t>B4052550J</t>
  </si>
  <si>
    <t>5000071J</t>
  </si>
  <si>
    <t>HHB M08X1.25X90 DIN933 GRA2-70 F/T EPO</t>
  </si>
  <si>
    <t>B4164521J</t>
  </si>
  <si>
    <t>5000202J</t>
  </si>
  <si>
    <t>HHB M08X1.25X140 DIN933 GRA2-70 F/T EPO</t>
  </si>
  <si>
    <t>B4164516J</t>
  </si>
  <si>
    <t>5000420J</t>
  </si>
  <si>
    <t>HHB M08X1.25X16 DIN933 GRA4-70 F/T EPO</t>
  </si>
  <si>
    <t>B4164575J</t>
  </si>
  <si>
    <t>5000421J</t>
  </si>
  <si>
    <t>HHB M08X1.25X20 DIN933 GRA4-70 F/T EPO</t>
  </si>
  <si>
    <t>B3716259J</t>
  </si>
  <si>
    <t>5000426J</t>
  </si>
  <si>
    <t>HHB M08X1.25X45 DIN933 GRA4-70 F/T EPO</t>
  </si>
  <si>
    <t>B4052592J</t>
  </si>
  <si>
    <t>5000781J</t>
  </si>
  <si>
    <t>SHCS M08X1.25X16 DIN912 CLA2-70 FT EPO</t>
  </si>
  <si>
    <t>B4317253J</t>
  </si>
  <si>
    <t>5000782J</t>
  </si>
  <si>
    <t>SHCS M08X1.25X20 DIN912 CLA2-70 FT EPO</t>
  </si>
  <si>
    <t>B4164617J</t>
  </si>
  <si>
    <t>5000783J</t>
  </si>
  <si>
    <t>SHCS M08X1.25X25 DIN912 CLA2-70 FT EPO</t>
  </si>
  <si>
    <t>B3855001J</t>
  </si>
  <si>
    <t>B4052612J</t>
  </si>
  <si>
    <t>B4164618J</t>
  </si>
  <si>
    <t>B4317254J</t>
  </si>
  <si>
    <t>5000785J</t>
  </si>
  <si>
    <t>SHCS M08X1.25X35 DIN912 CLA2-70 FT EPO</t>
  </si>
  <si>
    <t>B4317255J</t>
  </si>
  <si>
    <t>5000787J</t>
  </si>
  <si>
    <t>SHCS M08X1.25X45 DIN912 CLA2-70 FT EPO</t>
  </si>
  <si>
    <t>B4164619J</t>
  </si>
  <si>
    <t>5000788J</t>
  </si>
  <si>
    <t>SHCS M08X1.25X50 DIN912 CLA2-70 FT EPO</t>
  </si>
  <si>
    <t>B4052613J</t>
  </si>
  <si>
    <t>5000791J</t>
  </si>
  <si>
    <t>SHCS M08X1.25X65 DIN912 CLA2-70 FT EPO</t>
  </si>
  <si>
    <t>B4052614J</t>
  </si>
  <si>
    <t>5000792J</t>
  </si>
  <si>
    <t>SHCS M08X1.25X70 DIN912 CLA2-70 FT EPO</t>
  </si>
  <si>
    <t>B4164620J</t>
  </si>
  <si>
    <t>5000794J</t>
  </si>
  <si>
    <t>SHCS M08X1.25X80 DIN912 CLA2-70 FT EPO</t>
  </si>
  <si>
    <t>B4164621J</t>
  </si>
  <si>
    <t>5000996J</t>
  </si>
  <si>
    <t>SHCS M08X1.25X30 DIN912 CLA4-70 FT EPO</t>
  </si>
  <si>
    <t>B4164653J</t>
  </si>
  <si>
    <t>5000997J</t>
  </si>
  <si>
    <t>SHCS M08X1.25X35 DIN912 CLA4-70 FT EPO</t>
  </si>
  <si>
    <t>B4164654J</t>
  </si>
  <si>
    <t>5000998J</t>
  </si>
  <si>
    <t>SHCS M08X1.25X40 DIN912 CLA4-70 FT EPO</t>
  </si>
  <si>
    <t>B4164655J</t>
  </si>
  <si>
    <t>5000999J</t>
  </si>
  <si>
    <t>SHCS M08X1.25X45 DIN912 CLA4-70 FT EPO</t>
  </si>
  <si>
    <t>B4164656J</t>
  </si>
  <si>
    <t>5001002J</t>
  </si>
  <si>
    <t>SHCS M08X1.25X60 DIN912 CLA4-70 FT EPO</t>
  </si>
  <si>
    <t>B4164657J</t>
  </si>
  <si>
    <t>5001323J</t>
  </si>
  <si>
    <t>HEX NUT M08X1.25 DIN934 CLA2-70 EPO GL1</t>
  </si>
  <si>
    <t>B4052629J</t>
  </si>
  <si>
    <t>B4164595J</t>
  </si>
  <si>
    <t>5001390J</t>
  </si>
  <si>
    <t>SPRING WASHER FLAT SEC M08 DIN 127B A2</t>
  </si>
  <si>
    <t>B4052635J</t>
  </si>
  <si>
    <t>5001455J</t>
  </si>
  <si>
    <t>THREAD ROD M08X1MTR DIN975 GR.A2 EPO</t>
  </si>
  <si>
    <t>B4164664J</t>
  </si>
  <si>
    <t>5001472J</t>
  </si>
  <si>
    <t>SHCS M08X1.25X150 DIN912 CLA2-70 FT EPO</t>
  </si>
  <si>
    <t>B4164622J</t>
  </si>
  <si>
    <t>5009713J</t>
  </si>
  <si>
    <t>HEX NUT M08 DIN934 CLA4-70 EPO</t>
  </si>
  <si>
    <t>B4172012J</t>
  </si>
  <si>
    <t>5009854J</t>
  </si>
  <si>
    <t>NYLOCK NUT B/R M8X1.25 DIN985 GRA2-70GMT</t>
  </si>
  <si>
    <t>B4164668J</t>
  </si>
  <si>
    <t>550304J</t>
  </si>
  <si>
    <t>HEX NUT M08X1.25 ISO4032 CL8 BLK</t>
  </si>
  <si>
    <t>B4317212J</t>
  </si>
  <si>
    <t>550643J</t>
  </si>
  <si>
    <t>HHB M08X1.25X35 ISO4017 CL10.9 FT BLK</t>
  </si>
  <si>
    <t>B4253186J</t>
  </si>
  <si>
    <t>550644J</t>
  </si>
  <si>
    <t>HHB M08X1.25X40 ISO4017 CL10.9 FT BLK</t>
  </si>
  <si>
    <t>B4253187J</t>
  </si>
  <si>
    <t>550645J</t>
  </si>
  <si>
    <t>HHB M08X1.25X45 ISO4017 CL10.9 FT BLK</t>
  </si>
  <si>
    <t>B4253188J</t>
  </si>
  <si>
    <t>B4317093J</t>
  </si>
  <si>
    <t>550646J</t>
  </si>
  <si>
    <t>HHB M08X1.25X50 ISO4017 CL10.9 FT BLK</t>
  </si>
  <si>
    <t>B4253189J</t>
  </si>
  <si>
    <t>550648J</t>
  </si>
  <si>
    <t>HHB M08X1.25X60 ISO4017 CL10.9 FT BLK</t>
  </si>
  <si>
    <t>B4317094J</t>
  </si>
  <si>
    <t>550649J</t>
  </si>
  <si>
    <t>HHB M08X1.25X65 ISO4017 CL10.9 FT BLK</t>
  </si>
  <si>
    <t>B4253191J</t>
  </si>
  <si>
    <t>550651J</t>
  </si>
  <si>
    <t>HHB M08X1.25X75 ISO4017 CL10.9 FT BLK</t>
  </si>
  <si>
    <t>B4253193J</t>
  </si>
  <si>
    <t>HEX NUT M08X1.25 ISO4032 CL8 ZC3</t>
  </si>
  <si>
    <t>581759J</t>
  </si>
  <si>
    <t>SPRING WASHER FLAT SEC M08B IS3063 YZ3</t>
  </si>
  <si>
    <t>C0982008J</t>
  </si>
  <si>
    <t>581797J</t>
  </si>
  <si>
    <t>HEX NUT M08X1.25 DRG CL8 YZ3</t>
  </si>
  <si>
    <t>C0908012J</t>
  </si>
  <si>
    <t>C0931013J</t>
  </si>
  <si>
    <t>C0938015J</t>
  </si>
  <si>
    <t>581942J</t>
  </si>
  <si>
    <t>HHB M08X1.25X35 CL10.9 ISO4014 HT ZC3</t>
  </si>
  <si>
    <t>B4297001J</t>
  </si>
  <si>
    <t>613737J</t>
  </si>
  <si>
    <t>HHB M08X1.25X40 ISO4014 CL8.8 HT YZ6</t>
  </si>
  <si>
    <t>B4124003J</t>
  </si>
  <si>
    <t>HHB M08X1.25X16 ISO4017 CL8.8 FT BLK</t>
  </si>
  <si>
    <t>616819J</t>
  </si>
  <si>
    <t>HHB M08X1.25X20 ISO4017 CL8.8 FT BLK</t>
  </si>
  <si>
    <t>B4317007J</t>
  </si>
  <si>
    <t>HHB M08X1.25X25 ISO4017 CL8.8 FT BLK</t>
  </si>
  <si>
    <t>617409J</t>
  </si>
  <si>
    <t>HHB M08X1.25X20 ISO4017 CL8.8 FT ZC3</t>
  </si>
  <si>
    <t>B4288001J</t>
  </si>
  <si>
    <t>618000J</t>
  </si>
  <si>
    <t>HHB M08X1.25X22 ISO4017 CL8.8 FT YZ6</t>
  </si>
  <si>
    <t>B4124022J</t>
  </si>
  <si>
    <t>618003J</t>
  </si>
  <si>
    <t>HHB M08X1.25X30 ISO4017 CL8.8 FT YZ6</t>
  </si>
  <si>
    <t>B4318001J</t>
  </si>
  <si>
    <t>CRTD PRC  BASC BCRQ MANC SETC</t>
  </si>
  <si>
    <t>623233J</t>
  </si>
  <si>
    <t>B3261003J</t>
  </si>
  <si>
    <t>623266J</t>
  </si>
  <si>
    <t>HEX NUT M08X1.25 ISO4032 CL8 YZ6</t>
  </si>
  <si>
    <t>B4318003J</t>
  </si>
  <si>
    <t>630449J</t>
  </si>
  <si>
    <t>NYLOCK NUT R/R M08X1.25 ISO7040 CL8 ZC3</t>
  </si>
  <si>
    <t>B3945264J</t>
  </si>
  <si>
    <t>787411J</t>
  </si>
  <si>
    <t>HHB M08X1.25X170 ISO4014 CL8.8 HT ZC3</t>
  </si>
  <si>
    <t>B3648018J</t>
  </si>
  <si>
    <t>787955J</t>
  </si>
  <si>
    <t>HHB M08X1.25X200 ISO4014 CL10.9 HT BLK</t>
  </si>
  <si>
    <t>B4253028J</t>
  </si>
  <si>
    <t>796314J</t>
  </si>
  <si>
    <t>ALL METAL PRV TORQUE NUT M08 CL10 ZC3</t>
  </si>
  <si>
    <t>B3819001J</t>
  </si>
  <si>
    <t>B4239001J</t>
  </si>
  <si>
    <t>809458J</t>
  </si>
  <si>
    <t>SPRING WASHER FLAT SEC TYPE-B M08 S437</t>
  </si>
  <si>
    <t>B4332051J</t>
  </si>
  <si>
    <t>814891J</t>
  </si>
  <si>
    <t>SHCS M08X1.25 X25 ISO4762 CL12.9 FT ZFS</t>
  </si>
  <si>
    <t>B4207020J</t>
  </si>
  <si>
    <t>B4219005J</t>
  </si>
  <si>
    <t>814892J</t>
  </si>
  <si>
    <t>SHCS M08X1.25 X30 ISO4762 CL12.9 FT ZFS</t>
  </si>
  <si>
    <t>B4207021J</t>
  </si>
  <si>
    <t>814989J</t>
  </si>
  <si>
    <t>HHB M08X1.25X40 ISO4017 CL8.8 FT S437</t>
  </si>
  <si>
    <t>B4332019J</t>
  </si>
  <si>
    <t>815516J</t>
  </si>
  <si>
    <t>HEX HEAD BOLT M08X16 CL10.9 F/T ZFS</t>
  </si>
  <si>
    <t>B3954020J</t>
  </si>
  <si>
    <t>818606J</t>
  </si>
  <si>
    <t>HHB M08X1.25X25 ISO4017 CL8.8 FT S437</t>
  </si>
  <si>
    <t>B4332016J</t>
  </si>
  <si>
    <t>818713J</t>
  </si>
  <si>
    <t>HHB M08X1.25X60 ISO4014 CL8.8 HT S437</t>
  </si>
  <si>
    <t>B4332001J</t>
  </si>
  <si>
    <t>818714J</t>
  </si>
  <si>
    <t>HHB M08X1.25X70 ISO4014 CL8.8 HT S437</t>
  </si>
  <si>
    <t>B4332002J</t>
  </si>
  <si>
    <t>818959J</t>
  </si>
  <si>
    <t>HEX HD BOLT M08X16 8.8F/T DR.MBC1900116</t>
  </si>
  <si>
    <t>C0930010J</t>
  </si>
  <si>
    <t>820573J</t>
  </si>
  <si>
    <t>SHCS M8X1.25X90 GR8.8 H/T BLK MBC1900115</t>
  </si>
  <si>
    <t>C0930013J</t>
  </si>
  <si>
    <t>821870J</t>
  </si>
  <si>
    <t>HHB M08X1.25X20 ISO4017 CL10.9 FT ZFS</t>
  </si>
  <si>
    <t>B4298011J</t>
  </si>
  <si>
    <t>823935J</t>
  </si>
  <si>
    <t>HEX HD SCREW M08X16 DRG CL8.8 YZ3</t>
  </si>
  <si>
    <t>C0982001J</t>
  </si>
  <si>
    <t>826470J</t>
  </si>
  <si>
    <t>HEX HD SCREW M08X1.25X25 DRG ZNP</t>
  </si>
  <si>
    <t>C0912004J</t>
  </si>
  <si>
    <t>C0975005J</t>
  </si>
  <si>
    <t>831180J</t>
  </si>
  <si>
    <t>SHLD BOLT M10(M8)X25 ZTS 12.9 DR.1746944</t>
  </si>
  <si>
    <t>C0872006J</t>
  </si>
  <si>
    <t>832428J</t>
  </si>
  <si>
    <t>STUDWELD M8X1.25X25 ZTS 8C8778</t>
  </si>
  <si>
    <t>C0946011J</t>
  </si>
  <si>
    <t>832435J</t>
  </si>
  <si>
    <t>STUD BOLTM8X1.25X45 GR10.9 ZTS 9X2098</t>
  </si>
  <si>
    <t>C0946013J</t>
  </si>
  <si>
    <t>832437J</t>
  </si>
  <si>
    <t>STUD BOLT M8X1.25X30 GR10.9 ZNP 2410542</t>
  </si>
  <si>
    <t>C0946014J</t>
  </si>
  <si>
    <t>832444J</t>
  </si>
  <si>
    <t>U BOLT M08X1.25X54 CL 4.6 ZTS 2480102</t>
  </si>
  <si>
    <t>C0946026J</t>
  </si>
  <si>
    <t>832445J</t>
  </si>
  <si>
    <t>STUD BOLT M8X1.25X30 GR10.9 ZTS 2103321</t>
  </si>
  <si>
    <t>C0946015J</t>
  </si>
  <si>
    <t>832447J</t>
  </si>
  <si>
    <t>STUD BOLT M8X1.25X30 GR10.9 ZTS 9X2099</t>
  </si>
  <si>
    <t>C0946012J</t>
  </si>
  <si>
    <t>832809J</t>
  </si>
  <si>
    <t>HHB M08X1.25X65 ISO4017 CL10.9 FT ZC3</t>
  </si>
  <si>
    <t>B3842045J</t>
  </si>
  <si>
    <t>833036J</t>
  </si>
  <si>
    <t>HHS M08X1.25X25 F/T CL10.9 ZFB PH 8T5093</t>
  </si>
  <si>
    <t>C0919026J</t>
  </si>
  <si>
    <t>833119J</t>
  </si>
  <si>
    <t>HHB M08X1.25X50 CL10.9F/T ZNP PH 1219874</t>
  </si>
  <si>
    <t>C0919018J</t>
  </si>
  <si>
    <t>833292J</t>
  </si>
  <si>
    <t>HHB M08X1.25X55 ISO4017 CL10.9 FT ZFS</t>
  </si>
  <si>
    <t>B4021002J</t>
  </si>
  <si>
    <t>833903J</t>
  </si>
  <si>
    <t>SLHCS M08X1.25X12 DIN7984 CL010.9 FT BLK</t>
  </si>
  <si>
    <t>B4228009J</t>
  </si>
  <si>
    <t>833904J</t>
  </si>
  <si>
    <t>SLHCS M08X1.25X16 DIN7984 CL010.9 FT BLK</t>
  </si>
  <si>
    <t>B4228010J</t>
  </si>
  <si>
    <t>833905J</t>
  </si>
  <si>
    <t>SLHCS M08X1.25X20 DIN7984 CL010.9 FT BLK</t>
  </si>
  <si>
    <t>B4228011J</t>
  </si>
  <si>
    <t>833906J</t>
  </si>
  <si>
    <t>SLHCS M08X1.25X25 DIN7984 CL010.9 FT BLK</t>
  </si>
  <si>
    <t>B4228012J</t>
  </si>
  <si>
    <t>833907J</t>
  </si>
  <si>
    <t>SLHCS M08X1.25X40 DIN7984 CL010.9 HT BLK</t>
  </si>
  <si>
    <t>B4228001J</t>
  </si>
  <si>
    <t>833950J</t>
  </si>
  <si>
    <t>HHB M08X1.25X20 ISO4017 CL8.8 FT ZFS</t>
  </si>
  <si>
    <t>B4243002J</t>
  </si>
  <si>
    <t>834225J</t>
  </si>
  <si>
    <t>HHS M8X1.25X75 CL10.9 FT ZFS 0965866</t>
  </si>
  <si>
    <t>C0984002J</t>
  </si>
  <si>
    <t>834226J</t>
  </si>
  <si>
    <t>HHS M08X1.25X30 CL10.9 FT ZFS 2470553</t>
  </si>
  <si>
    <t>C0984003J</t>
  </si>
  <si>
    <t>834228J</t>
  </si>
  <si>
    <t>HHB M08X1.25X180 CL10.9 HT ZFS 3155494</t>
  </si>
  <si>
    <t>C0984009J</t>
  </si>
  <si>
    <t>834229J</t>
  </si>
  <si>
    <t>HHS M08X1.25X40 CL10.9 FT ZFS 3388453</t>
  </si>
  <si>
    <t>C0984005J</t>
  </si>
  <si>
    <t>834237J</t>
  </si>
  <si>
    <t>LOCKNUT M08X1.25X7.1 ZTS 6V9189</t>
  </si>
  <si>
    <t>C0984015J</t>
  </si>
  <si>
    <t>DB613076J</t>
  </si>
  <si>
    <t>HHB M08X1.25X65 ISO4014 CL8.8 HT BLK</t>
  </si>
  <si>
    <t>DB0861004J</t>
  </si>
  <si>
    <t>DB613079J</t>
  </si>
  <si>
    <t>HHB M08X1.25X80 ISO4014 CL8.8 HT BLK</t>
  </si>
  <si>
    <t>DB0885002J</t>
  </si>
  <si>
    <t>DB616611J</t>
  </si>
  <si>
    <t>DB616625J</t>
  </si>
  <si>
    <t>HHB M08X1.25X180 ISO4017 CL8.8 FT BLK</t>
  </si>
  <si>
    <t>DB0902026J</t>
  </si>
  <si>
    <t>DB616817J</t>
  </si>
  <si>
    <t>DB0902022J</t>
  </si>
  <si>
    <t>DB616819J</t>
  </si>
  <si>
    <t>DB0896012J</t>
  </si>
  <si>
    <t>DB0902023J</t>
  </si>
  <si>
    <t>DB616821J</t>
  </si>
  <si>
    <t>DB0902024J</t>
  </si>
  <si>
    <t>DB616825J</t>
  </si>
  <si>
    <t>HHB M08X1.25X40 ISO4017 CL8.8 FT BLK</t>
  </si>
  <si>
    <t>DB0902025J</t>
  </si>
  <si>
    <t>DB617414J</t>
  </si>
  <si>
    <t>HHB M08X1.25X35 ISO4017 CL8.8 FT ZC3</t>
  </si>
  <si>
    <t>DB0874002J</t>
  </si>
  <si>
    <t>100845J</t>
  </si>
  <si>
    <t>SHCS M10X1.5X40 ISO4762 CL12.9 FT BLK</t>
  </si>
  <si>
    <t>B4322019J</t>
  </si>
  <si>
    <t>103080J</t>
  </si>
  <si>
    <t>SHCS M10X1.5X16 ISO4762 CL12.9 FT BLK</t>
  </si>
  <si>
    <t>B4322016J</t>
  </si>
  <si>
    <t>103091J</t>
  </si>
  <si>
    <t>SHCS M10X1.5X80 ISO4762 CL12.9 HT BLK</t>
  </si>
  <si>
    <t>B4322010J</t>
  </si>
  <si>
    <t>106241J</t>
  </si>
  <si>
    <t>SHCS M10X1.5X140 ISO4762 CL12.9 HT BLK</t>
  </si>
  <si>
    <t>B4031014J</t>
  </si>
  <si>
    <t>106243J</t>
  </si>
  <si>
    <t>SHCS M10X1.5X160 ISO4762 CL12.9 HT BLK</t>
  </si>
  <si>
    <t>B4031015J</t>
  </si>
  <si>
    <t>B4253416J</t>
  </si>
  <si>
    <t>106244J</t>
  </si>
  <si>
    <t>SHCS M10X1.5X180 ISO4762 CL12.9 HT BLK</t>
  </si>
  <si>
    <t>B4253417J</t>
  </si>
  <si>
    <t>113257J</t>
  </si>
  <si>
    <t>SHCS M10X1.5X35 ISO4762 CL12.9 FT BLK</t>
  </si>
  <si>
    <t>B4322018J</t>
  </si>
  <si>
    <t>121088J</t>
  </si>
  <si>
    <t>SHCS M10X1.5X45 ISO4762 CL12.9 HT BLK</t>
  </si>
  <si>
    <t>B3378033J</t>
  </si>
  <si>
    <t>B4322009J</t>
  </si>
  <si>
    <t>122114J</t>
  </si>
  <si>
    <t>SHCS M10X1.5X30 ISO4762 CL12.9 FT BLK</t>
  </si>
  <si>
    <t>B4288002J</t>
  </si>
  <si>
    <t>B4322017J</t>
  </si>
  <si>
    <t>122217J</t>
  </si>
  <si>
    <t>SHCS M10X1.5X60 ISO4762 CL12.9 HT BLK</t>
  </si>
  <si>
    <t>REL  PRC  BCRQ BNAS MANC SETC</t>
  </si>
  <si>
    <t>170068J</t>
  </si>
  <si>
    <t>HHB M10X1.5X16 ISO4017 CL10.9 FT BLK</t>
  </si>
  <si>
    <t>B4253196J</t>
  </si>
  <si>
    <t>170070J</t>
  </si>
  <si>
    <t>HHB M10X1.5X20 ISO4017 CL10.9 FT BLK</t>
  </si>
  <si>
    <t>B4164165J</t>
  </si>
  <si>
    <t>B4253197J</t>
  </si>
  <si>
    <t>170072J</t>
  </si>
  <si>
    <t>HHB M10X1.5X25 ISO4017 CL10.9 FT BLK</t>
  </si>
  <si>
    <t>B3521093J</t>
  </si>
  <si>
    <t>B4253198J</t>
  </si>
  <si>
    <t>B4317095J</t>
  </si>
  <si>
    <t>170073J</t>
  </si>
  <si>
    <t>HHB M10X1.5X30 ISO4017 CL10.9 FT BLK</t>
  </si>
  <si>
    <t>B3411293J</t>
  </si>
  <si>
    <t>B4253199J</t>
  </si>
  <si>
    <t>B4317096J</t>
  </si>
  <si>
    <t>170074J</t>
  </si>
  <si>
    <t>HHB M10X1.5X35 ISO4017 CL10.9 FT BLK</t>
  </si>
  <si>
    <t>B4253200J</t>
  </si>
  <si>
    <t>B4317097J</t>
  </si>
  <si>
    <t>170075J</t>
  </si>
  <si>
    <t>HHB M10X1.5X40 ISO4014 CL10.9 HT BLK</t>
  </si>
  <si>
    <t>B4253029J</t>
  </si>
  <si>
    <t>170076J</t>
  </si>
  <si>
    <t>HHB M10X1.5X45 ISO4014 CL10.9 HT BLK</t>
  </si>
  <si>
    <t>B4253030J</t>
  </si>
  <si>
    <t>170077J</t>
  </si>
  <si>
    <t>HHB M10X1.5X50 ISO4014 CL10.9 HT BLK</t>
  </si>
  <si>
    <t>B4052041J</t>
  </si>
  <si>
    <t>B4253031J</t>
  </si>
  <si>
    <t>B4317030J</t>
  </si>
  <si>
    <t>170079J</t>
  </si>
  <si>
    <t>HHB M10X1.5X60 ISO4014 CL10.9 HT BLK</t>
  </si>
  <si>
    <t>B4253033J</t>
  </si>
  <si>
    <t>170081J</t>
  </si>
  <si>
    <t>HHB M10X1.5X70 ISO4014 CL10.9 HT BLK</t>
  </si>
  <si>
    <t>B4253035J</t>
  </si>
  <si>
    <t>170082J</t>
  </si>
  <si>
    <t>HHB M10X1.5X75 ISO4014 CL10.9 HT BLK</t>
  </si>
  <si>
    <t>B4253036J</t>
  </si>
  <si>
    <t>170083J</t>
  </si>
  <si>
    <t>HHB M10X1.5X80 ISO4014 CL10.9 HT BLK</t>
  </si>
  <si>
    <t>B4253037J</t>
  </si>
  <si>
    <t>170086J</t>
  </si>
  <si>
    <t>HHB M10X1.5X110 ISO4014 CL10.9 HT BLK</t>
  </si>
  <si>
    <t>B4317031J</t>
  </si>
  <si>
    <t>170087J</t>
  </si>
  <si>
    <t>HHB M10X1.5X120 ISO4014 CL10.9 HT BLK</t>
  </si>
  <si>
    <t>B4317032J</t>
  </si>
  <si>
    <t>170088J</t>
  </si>
  <si>
    <t>HHB M10X1.5X130 ISO4014 CL10.9 HT BLK</t>
  </si>
  <si>
    <t>B4253041J</t>
  </si>
  <si>
    <t>B4317033J</t>
  </si>
  <si>
    <t>170089J</t>
  </si>
  <si>
    <t>HHB M10X1.5X140 ISO4014 CL10.9 HT BLK</t>
  </si>
  <si>
    <t>B4164068J</t>
  </si>
  <si>
    <t>170090J</t>
  </si>
  <si>
    <t>HHB M10X1.5X150 ISO4014 CL10.9 HT BLK</t>
  </si>
  <si>
    <t>B4253043J</t>
  </si>
  <si>
    <t>170091J</t>
  </si>
  <si>
    <t>HHB M10X1.5X160 ISO4014 CL10.9 HT BLK</t>
  </si>
  <si>
    <t>B4253044J</t>
  </si>
  <si>
    <t>170092J</t>
  </si>
  <si>
    <t>HHB M10X1.5X180 ISO4014 CL10.9 HT BLK</t>
  </si>
  <si>
    <t>B4253045J</t>
  </si>
  <si>
    <t>170621J</t>
  </si>
  <si>
    <t>HEX NUT M10X1.5 ISO4032 CL10 BLK</t>
  </si>
  <si>
    <t>B4052503J</t>
  </si>
  <si>
    <t>B4253547J</t>
  </si>
  <si>
    <t>171763J</t>
  </si>
  <si>
    <t>SPRING WASHER SQUARE SECTION M10 BLK</t>
  </si>
  <si>
    <t>B3673311J</t>
  </si>
  <si>
    <t>B4052529J</t>
  </si>
  <si>
    <t>B4253585J</t>
  </si>
  <si>
    <t>171781J</t>
  </si>
  <si>
    <t>SPRING WASHER FLAT SEC TYPE-B M10 BLK</t>
  </si>
  <si>
    <t>B3292010J</t>
  </si>
  <si>
    <t>B3716229J</t>
  </si>
  <si>
    <t>B4052520J</t>
  </si>
  <si>
    <t>B4164491J</t>
  </si>
  <si>
    <t>B4253577J</t>
  </si>
  <si>
    <t>B4232004J</t>
  </si>
  <si>
    <t>210001J</t>
  </si>
  <si>
    <t>SHCS M10X1.5X170 ISO4762 CL12.9 HT BLK</t>
  </si>
  <si>
    <t>B4317186J</t>
  </si>
  <si>
    <t>290003J</t>
  </si>
  <si>
    <t>NYLOCK NUT B/R M10X1.5 DIN985 CL8 ZC3</t>
  </si>
  <si>
    <t>B3411570J</t>
  </si>
  <si>
    <t>B4164478J</t>
  </si>
  <si>
    <t>B4253563J</t>
  </si>
  <si>
    <t>405438J</t>
  </si>
  <si>
    <t>SHCS M10X1.5X20 ISO4762 CL12.9 FT ZC3</t>
  </si>
  <si>
    <t>B4307017J</t>
  </si>
  <si>
    <t>406297J</t>
  </si>
  <si>
    <t>SHCS M10X1.5X30 ISO4762 CL12.9 FT ZC3</t>
  </si>
  <si>
    <t>B4307018J</t>
  </si>
  <si>
    <t>5000280J</t>
  </si>
  <si>
    <t>HHB M10X1.5X16 DIN933 GRA2-70 F/T EPO</t>
  </si>
  <si>
    <t>B4164523J</t>
  </si>
  <si>
    <t>5000281J</t>
  </si>
  <si>
    <t>HHB M10X1.5X20 DIN933 GRA2-70 F/T EPO</t>
  </si>
  <si>
    <t>B4052551J</t>
  </si>
  <si>
    <t>5000282J</t>
  </si>
  <si>
    <t>HHB M10X1.5X25 DIN933 GRA2-70 F/T EPO</t>
  </si>
  <si>
    <t>B4253592J</t>
  </si>
  <si>
    <t>B4317237J</t>
  </si>
  <si>
    <t>5000283J</t>
  </si>
  <si>
    <t>HHB M10X1.5X30 DIN933 GRA2-70 F/T EPO</t>
  </si>
  <si>
    <t>B3450003J</t>
  </si>
  <si>
    <t>B4253593J</t>
  </si>
  <si>
    <t>5000284J</t>
  </si>
  <si>
    <t>HHB M10X1.5X35 DIN933 GRA2-70 F/T EPO</t>
  </si>
  <si>
    <t>B4052553J</t>
  </si>
  <si>
    <t>B4333001J</t>
  </si>
  <si>
    <t>5000288J</t>
  </si>
  <si>
    <t>HHB M10X1.5X55 DIN933 GRA2-70 F/T EPO</t>
  </si>
  <si>
    <t>B4052556J</t>
  </si>
  <si>
    <t>5000289J</t>
  </si>
  <si>
    <t>HHB M10X1.5X60 DIN933 GRA2-70 F/T EPO</t>
  </si>
  <si>
    <t>B4052557J</t>
  </si>
  <si>
    <t>5000290J</t>
  </si>
  <si>
    <t>HHB M10X1.5X65 DIN933 GRA2-70 F/T EPO</t>
  </si>
  <si>
    <t>B4052558J</t>
  </si>
  <si>
    <t>5000291J</t>
  </si>
  <si>
    <t>HHB M10X1.5X70 DIN933 GRA2-70 F/T EPO</t>
  </si>
  <si>
    <t>B3977004J</t>
  </si>
  <si>
    <t>B4164527J</t>
  </si>
  <si>
    <t>B4175004J</t>
  </si>
  <si>
    <t>B4253595J</t>
  </si>
  <si>
    <t>5000292J</t>
  </si>
  <si>
    <t>HHB M10X1.5X75 DIN933 GRA2-70 F/T EPO</t>
  </si>
  <si>
    <t>B4052559J</t>
  </si>
  <si>
    <t>5000293J</t>
  </si>
  <si>
    <t>HHB M10X1.5X80 DIN933 GRA2-70 F/T EPO</t>
  </si>
  <si>
    <t>B4052560J</t>
  </si>
  <si>
    <t>B4164528J</t>
  </si>
  <si>
    <t>5000296J</t>
  </si>
  <si>
    <t>HHB M10X1.5X100 DIN933 GRA2-70 F/T EPO</t>
  </si>
  <si>
    <t>B4052561J</t>
  </si>
  <si>
    <t>B4164529J</t>
  </si>
  <si>
    <t>5000647J</t>
  </si>
  <si>
    <t>HHB M10X1.5X25 DIN933 GRA4-70 F/T EPO</t>
  </si>
  <si>
    <t>B4253611J</t>
  </si>
  <si>
    <t>5000654J</t>
  </si>
  <si>
    <t>HHB M10X1.5X60 DIN933 GRA4-70 F/T EPO</t>
  </si>
  <si>
    <t>B4317244J</t>
  </si>
  <si>
    <t>5000802J</t>
  </si>
  <si>
    <t>SHCS M10X1.5X20 DIN912 CLA2-70 FT EPO</t>
  </si>
  <si>
    <t>B4164623J</t>
  </si>
  <si>
    <t>5000803J</t>
  </si>
  <si>
    <t>SHCS M10X1.5X25 DIN912 CLA2-70 FT EPO</t>
  </si>
  <si>
    <t>B4052615J</t>
  </si>
  <si>
    <t>B4164624J</t>
  </si>
  <si>
    <t>5000804J</t>
  </si>
  <si>
    <t>SHCS M10X1.5X30 DIN912 CLA2-70 FT EPO</t>
  </si>
  <si>
    <t>B4164625J</t>
  </si>
  <si>
    <t>B4175014J</t>
  </si>
  <si>
    <t>5000805J</t>
  </si>
  <si>
    <t>SHCS M10X1.5X35 DIN912 CLA2-70 FT EPO</t>
  </si>
  <si>
    <t>B4164626J</t>
  </si>
  <si>
    <t>5000806J</t>
  </si>
  <si>
    <t>SHCS M10X1.5X40 DIN912 CLA2-70 FT EPO</t>
  </si>
  <si>
    <t>B4164627J</t>
  </si>
  <si>
    <t>5000807J</t>
  </si>
  <si>
    <t>SHCS M10X1.5X45 DIN912 CLA2-70 FT EPO</t>
  </si>
  <si>
    <t>B4164628J</t>
  </si>
  <si>
    <t>5000808J</t>
  </si>
  <si>
    <t>SHCS M10X1.5X50 DIN912 CLA2-70 FT EPO</t>
  </si>
  <si>
    <t>B4253620J</t>
  </si>
  <si>
    <t>5000810J</t>
  </si>
  <si>
    <t>SHCS M10X1.5X60 DIN912 CLA2-70 FT EPO</t>
  </si>
  <si>
    <t>B4317256J</t>
  </si>
  <si>
    <t>5000815J</t>
  </si>
  <si>
    <t>SHCS M10X1.5X90 DIN912 CLA2-70 FT EPO</t>
  </si>
  <si>
    <t>B4164629J</t>
  </si>
  <si>
    <t>5000816J</t>
  </si>
  <si>
    <t>SHCS M10X1.5X100 DIN912 CLA2-70 FT EPO</t>
  </si>
  <si>
    <t>B4164630J</t>
  </si>
  <si>
    <t>5001009J</t>
  </si>
  <si>
    <t>SHCS M10X1.5X20 DIN912 CLA4-70 FT EPO</t>
  </si>
  <si>
    <t>B4164658J</t>
  </si>
  <si>
    <t>5001298J</t>
  </si>
  <si>
    <t>CSK M10X1.5X20 ISO10642 CLA2-304 FT EPO</t>
  </si>
  <si>
    <t>B3979024J</t>
  </si>
  <si>
    <t>5001299J</t>
  </si>
  <si>
    <t>CSK M10X1.5X25 ISO10642 CLA2-304 FT EPO</t>
  </si>
  <si>
    <t>B3979025J</t>
  </si>
  <si>
    <t>B4272001J</t>
  </si>
  <si>
    <t>5001300J</t>
  </si>
  <si>
    <t>CSK M10X1.5X30 ISO10642 CLA2-304 FT EPO</t>
  </si>
  <si>
    <t>B4062001J</t>
  </si>
  <si>
    <t>5001334J</t>
  </si>
  <si>
    <t>HEX NUT M10X1.5 DIN934 CLA2-70 EPO GL1</t>
  </si>
  <si>
    <t>B4019004J</t>
  </si>
  <si>
    <t>B4164596J</t>
  </si>
  <si>
    <t>B4175020J</t>
  </si>
  <si>
    <t>B4253613J</t>
  </si>
  <si>
    <t>5001352J</t>
  </si>
  <si>
    <t>HEX NUT M10 DIN934 GMT SS316 A4-80 EPO</t>
  </si>
  <si>
    <t>B4317250J</t>
  </si>
  <si>
    <t>5001391J</t>
  </si>
  <si>
    <t>SPRING WASHER FLAT SEC M10 DIN 127B A2</t>
  </si>
  <si>
    <t>B3235005J</t>
  </si>
  <si>
    <t>B4052636J</t>
  </si>
  <si>
    <t>B4333008J</t>
  </si>
  <si>
    <t>5001456J</t>
  </si>
  <si>
    <t>THREAD ROD M10X1MTR DIN975 GR.A2 EPO</t>
  </si>
  <si>
    <t>B4317258J</t>
  </si>
  <si>
    <t>5001504J</t>
  </si>
  <si>
    <t>SHCS M10X1.5X16 DIN912 CLA4-70 FT EPO</t>
  </si>
  <si>
    <t>B4052627J</t>
  </si>
  <si>
    <t>5001607J</t>
  </si>
  <si>
    <t>HHB M10X1.5X180 DIN933 GRA2-70 F/T EPO</t>
  </si>
  <si>
    <t>B4164524J</t>
  </si>
  <si>
    <t>5001695J</t>
  </si>
  <si>
    <t>H.SCREW M10X200 DIN933 SS316 A4-70</t>
  </si>
  <si>
    <t>B2460020J</t>
  </si>
  <si>
    <t>5009710J</t>
  </si>
  <si>
    <t>HEX NUT M10 DIN934 CLA4-70 EPO</t>
  </si>
  <si>
    <t>B3990030J</t>
  </si>
  <si>
    <t>B4172013J</t>
  </si>
  <si>
    <t>5010319J</t>
  </si>
  <si>
    <t>NYLOCK NUT R/R M10X1.5 DIN982 GRA2-70</t>
  </si>
  <si>
    <t>B3977015J</t>
  </si>
  <si>
    <t>B4317251J</t>
  </si>
  <si>
    <t>B4333004J</t>
  </si>
  <si>
    <t>5010325J</t>
  </si>
  <si>
    <t>NYLOCK NUT R/R M10X1.5 DIN982 GRA4-80</t>
  </si>
  <si>
    <t>B4317252J</t>
  </si>
  <si>
    <t>550305J</t>
  </si>
  <si>
    <t>HEX NUT M10X1.5 ISO4032 CL8 BLK</t>
  </si>
  <si>
    <t>B4253543J</t>
  </si>
  <si>
    <t>B4317213J</t>
  </si>
  <si>
    <t>550657J</t>
  </si>
  <si>
    <t>HHB M10X1.5X40 ISO4017 CL10.9 FT BLK</t>
  </si>
  <si>
    <t>B4253201J</t>
  </si>
  <si>
    <t>B4317098J</t>
  </si>
  <si>
    <t>550659J</t>
  </si>
  <si>
    <t>HHB M10X1.5X50 ISO4017 CL10.9 FT BLK</t>
  </si>
  <si>
    <t>B4253203J</t>
  </si>
  <si>
    <t>B4317099J</t>
  </si>
  <si>
    <t>550660J</t>
  </si>
  <si>
    <t>HHB M10X1.5X55 ISO4017 CL10.9 FT BLK</t>
  </si>
  <si>
    <t>B4253204J</t>
  </si>
  <si>
    <t>550662J</t>
  </si>
  <si>
    <t>HHB M10X1.5X65 ISO4017 CL10.9 FT BLK</t>
  </si>
  <si>
    <t>B4317101J</t>
  </si>
  <si>
    <t>550667J</t>
  </si>
  <si>
    <t>HHB M10X1.5X100 ISO4017 CL10.9 FT BLK</t>
  </si>
  <si>
    <t>B4253211J</t>
  </si>
  <si>
    <t>550669J</t>
  </si>
  <si>
    <t>HHB M10X1.5X120 ISO4017 CL10.9 FT BLK</t>
  </si>
  <si>
    <t>B4253212J</t>
  </si>
  <si>
    <t>550672J</t>
  </si>
  <si>
    <t>HHB M10X1.5X150 ISO4017 CL10.9 FT BLK</t>
  </si>
  <si>
    <t>B4052197J</t>
  </si>
  <si>
    <t>B4253213J</t>
  </si>
  <si>
    <t>550876J</t>
  </si>
  <si>
    <t>HHB M10X1.5X200 ISO4014 CL10.9 HT BLK</t>
  </si>
  <si>
    <t>B4164069J</t>
  </si>
  <si>
    <t>HEX NUT M10X1.5 ISO4032 CL8 ZC3</t>
  </si>
  <si>
    <t>581748J</t>
  </si>
  <si>
    <t>PLAIN WASHER M10 HV100 DRG YZ3</t>
  </si>
  <si>
    <t>C0967011J</t>
  </si>
  <si>
    <t>581758J</t>
  </si>
  <si>
    <t>SPRING WASHER FLAT SEC M10B IS3063 YZ3</t>
  </si>
  <si>
    <t>C0982009J</t>
  </si>
  <si>
    <t>582874J</t>
  </si>
  <si>
    <t>HEX HD SCREW M10X100 DRG CL8.8 YZ3</t>
  </si>
  <si>
    <t>C0904008J</t>
  </si>
  <si>
    <t>C0967006J</t>
  </si>
  <si>
    <t>604397J</t>
  </si>
  <si>
    <t>HHB M10X1.5X25 DIN933 CL8.8 FT ZC3</t>
  </si>
  <si>
    <t>B4274001J</t>
  </si>
  <si>
    <t>604401J</t>
  </si>
  <si>
    <t>HHB M10X1.5X40 DIN933 CL8.8 FT ZC3</t>
  </si>
  <si>
    <t>B4274002J</t>
  </si>
  <si>
    <t>604409J</t>
  </si>
  <si>
    <t>HHB M10X1.5X80 DIN933 CL8.8 FT ZC3</t>
  </si>
  <si>
    <t>B4274006J</t>
  </si>
  <si>
    <t>604413J</t>
  </si>
  <si>
    <t>HHB M10X1.5X100 DIN933 CL8.8 FT ZC3</t>
  </si>
  <si>
    <t>B4274007J</t>
  </si>
  <si>
    <t>604415J</t>
  </si>
  <si>
    <t>HHB M10X1.5X120 DIN933 CL8.8 FT ZC3</t>
  </si>
  <si>
    <t>B4274008J</t>
  </si>
  <si>
    <t>604418J</t>
  </si>
  <si>
    <t>HHB M10X1.5X150 DIN933 CL8.8 FT ZC3</t>
  </si>
  <si>
    <t>B4274009J</t>
  </si>
  <si>
    <t>612162J</t>
  </si>
  <si>
    <t>HEX NUT M10X1.5 DIN934 CL8 ZC3</t>
  </si>
  <si>
    <t>B4274010J</t>
  </si>
  <si>
    <t>612513J</t>
  </si>
  <si>
    <t>HEX THIN NUT M10 DRG ZC3</t>
  </si>
  <si>
    <t>B3388006J</t>
  </si>
  <si>
    <t>613081J</t>
  </si>
  <si>
    <t>HHB M10X1.5X45 ISO4014 CL8.8 HT BLK</t>
  </si>
  <si>
    <t>B4124014J</t>
  </si>
  <si>
    <t>B4164003J</t>
  </si>
  <si>
    <t>613088J</t>
  </si>
  <si>
    <t>HHB M10X1.5X80 ISO4014 CL8.8 HT BLK</t>
  </si>
  <si>
    <t>B4164004J</t>
  </si>
  <si>
    <t>616846J</t>
  </si>
  <si>
    <t>HHB M10X1.5X20 ISO4017 CL8.8 FT BLK</t>
  </si>
  <si>
    <t>B4124049J</t>
  </si>
  <si>
    <t>B4164026J</t>
  </si>
  <si>
    <t>616848J</t>
  </si>
  <si>
    <t>HHB M10X1.5X25 ISO4017 CL8.8 FT BLK</t>
  </si>
  <si>
    <t>B4164027J</t>
  </si>
  <si>
    <t>HHB M10X1.5X30 ISO4017 CL8.8 FT BLK</t>
  </si>
  <si>
    <t>616852J</t>
  </si>
  <si>
    <t>HHB M10X1.5X40 ISO4017 CL8.8 FT BLK</t>
  </si>
  <si>
    <t>B4253005J</t>
  </si>
  <si>
    <t>HHB M10X1.5X45 ISO4017 CL8.8 FT BLK</t>
  </si>
  <si>
    <t>616855J</t>
  </si>
  <si>
    <t>HHB M10X1.5X55 ISO4017 CL8.8 FT BLK</t>
  </si>
  <si>
    <t>B4317008J</t>
  </si>
  <si>
    <t>HHB M10X1.5X70 ISO4017 CL8.8 FT BLK</t>
  </si>
  <si>
    <t>HHB M10X1.5X90 ISO4017 CL8.8 FT BLK</t>
  </si>
  <si>
    <t>HHB M10X1.5X25 ISO4017 CL8.8 FT ZC3</t>
  </si>
  <si>
    <t>617441J</t>
  </si>
  <si>
    <t>HHB M10X1.5X35 ISO4017 CL8.8 FT ZC3</t>
  </si>
  <si>
    <t>B4209003J</t>
  </si>
  <si>
    <t>618025J</t>
  </si>
  <si>
    <t>HHB M10X1.5X18 ISO4017 CL8.8 FT YZ6</t>
  </si>
  <si>
    <t>B4124026J</t>
  </si>
  <si>
    <t>618026J</t>
  </si>
  <si>
    <t>B4124027J</t>
  </si>
  <si>
    <t>618027J</t>
  </si>
  <si>
    <t>HHB M10X1.5X22 ISO4017 CL8.8 FT YZ6</t>
  </si>
  <si>
    <t>B4124028J</t>
  </si>
  <si>
    <t>HHB M10X1.5X25 ISO4017 CL8.8 FT YZ6</t>
  </si>
  <si>
    <t>624818J</t>
  </si>
  <si>
    <t>HHB M10X1.5X120 ISO4014 CL8.8 HT BLK</t>
  </si>
  <si>
    <t>B4294003J</t>
  </si>
  <si>
    <t>624819J</t>
  </si>
  <si>
    <t>HHB M10X1.5X130 ISO4014 CL8.8 HT BLK</t>
  </si>
  <si>
    <t>B4164005J</t>
  </si>
  <si>
    <t>626418J</t>
  </si>
  <si>
    <t>HHB M10X1.5X35 DIN931 CL8.8 H/T BLK</t>
  </si>
  <si>
    <t>B3830001J</t>
  </si>
  <si>
    <t>630450J</t>
  </si>
  <si>
    <t>NYLOCK NUT R/R M10X1.5 ISO7040 CL8 ZC3</t>
  </si>
  <si>
    <t>B4253568J</t>
  </si>
  <si>
    <t>787598J</t>
  </si>
  <si>
    <t>HHB M10X1.5X35 DIN931 CL8.8 H/T ZC3</t>
  </si>
  <si>
    <t>B3830003J</t>
  </si>
  <si>
    <t>792151J</t>
  </si>
  <si>
    <t>SPRING WASHER FLAT SEC TYPE-B M10 ZFS</t>
  </si>
  <si>
    <t>B4243015J</t>
  </si>
  <si>
    <t>794857J</t>
  </si>
  <si>
    <t>HHB M10X1.5X40 ISO4014 CL10.9 HT ZC3</t>
  </si>
  <si>
    <t>B4130001J</t>
  </si>
  <si>
    <t>809396J</t>
  </si>
  <si>
    <t>HHB M10X1.5X70 ISO4014 CL10.9 HT S437</t>
  </si>
  <si>
    <t>B4233001J</t>
  </si>
  <si>
    <t>809499J</t>
  </si>
  <si>
    <t>NYLOCK NUT R/R M10X1.5 ISO7040 CL10 YZ6</t>
  </si>
  <si>
    <t>B4150001J</t>
  </si>
  <si>
    <t>814849J</t>
  </si>
  <si>
    <t>DURLOK HFB M10X1.5X50 GR12.9C F/T BLK</t>
  </si>
  <si>
    <t>C0976002J</t>
  </si>
  <si>
    <t>814900J</t>
  </si>
  <si>
    <t>SHCS M10X1.5X16 ISO4762 CL12.9 FT ZFS</t>
  </si>
  <si>
    <t>B4219002J</t>
  </si>
  <si>
    <t>814901J</t>
  </si>
  <si>
    <t>SHCS M10X1.5X20 ISO4762 CL12.9 FT ZFS</t>
  </si>
  <si>
    <t>B4006042J</t>
  </si>
  <si>
    <t>814904J</t>
  </si>
  <si>
    <t>SHCS M10X1.5X35 ISO4762 CL12.9 FT ZFS</t>
  </si>
  <si>
    <t>B4207023J</t>
  </si>
  <si>
    <t>814987J</t>
  </si>
  <si>
    <t>HHB M10X1.5X50 ISO4017 CL8.8 FT S437</t>
  </si>
  <si>
    <t>B4332028J</t>
  </si>
  <si>
    <t>814990J</t>
  </si>
  <si>
    <t>HHB M10X1.5X30 ISO4017 CL8.8 FT S437</t>
  </si>
  <si>
    <t>B4332024J</t>
  </si>
  <si>
    <t>815005J</t>
  </si>
  <si>
    <t>PTN WITH METAL NUT INSERT M10 GR10 ZC3</t>
  </si>
  <si>
    <t>B3763001J</t>
  </si>
  <si>
    <t>B3973001J</t>
  </si>
  <si>
    <t>815482J</t>
  </si>
  <si>
    <t>SIX LOBE BOLT M10X1.5X80 10.9(MV) BLK</t>
  </si>
  <si>
    <t>C0877001J</t>
  </si>
  <si>
    <t>815485J</t>
  </si>
  <si>
    <t>SIX LOBE BOLT M10X1.5X150 10.9(MV) BLK</t>
  </si>
  <si>
    <t>C0944003J</t>
  </si>
  <si>
    <t>815487J</t>
  </si>
  <si>
    <t>SIX LOBE BOLT M10X1.5X98 10.9(MV) ZFS</t>
  </si>
  <si>
    <t>C0894003J</t>
  </si>
  <si>
    <t>815488J</t>
  </si>
  <si>
    <t>SIX LOBE BOLT M10X1.5X115 10.9(MV) ZFS</t>
  </si>
  <si>
    <t>C0894002J</t>
  </si>
  <si>
    <t>C0936008J</t>
  </si>
  <si>
    <t>815511J</t>
  </si>
  <si>
    <t>HHB M10X1.5X30 ISO4017 CL10.9 FT ZFS</t>
  </si>
  <si>
    <t>B4188001J</t>
  </si>
  <si>
    <t>815513J</t>
  </si>
  <si>
    <t>HEX NUT M10X1.5 ISO4032 CL10 ZFS</t>
  </si>
  <si>
    <t>B3990033J</t>
  </si>
  <si>
    <t>B4056018J</t>
  </si>
  <si>
    <t>B4207037J</t>
  </si>
  <si>
    <t>B4309027J</t>
  </si>
  <si>
    <t>B4302008J</t>
  </si>
  <si>
    <t>815899J</t>
  </si>
  <si>
    <t>HEX HEAD BOLT M10x1.5x230 DR.1532146</t>
  </si>
  <si>
    <t>C0954018J</t>
  </si>
  <si>
    <t>817565J</t>
  </si>
  <si>
    <t>HHB M10X1.5X25 ISO4017 CL8.8 FT S437</t>
  </si>
  <si>
    <t>B4332023J</t>
  </si>
  <si>
    <t>818082J</t>
  </si>
  <si>
    <t>SIX LOBE BOLT M10X1.5X72 10.9(MV) ZFS</t>
  </si>
  <si>
    <t>C0879001J</t>
  </si>
  <si>
    <t>819037J</t>
  </si>
  <si>
    <t>WLD NUT M10X1.5 DR8T3490 GR9 ZTS</t>
  </si>
  <si>
    <t>C0700003J</t>
  </si>
  <si>
    <t>C0953001J</t>
  </si>
  <si>
    <t>C0981001J</t>
  </si>
  <si>
    <t>819046J</t>
  </si>
  <si>
    <t>HHS M10X1.5X25 DR8T4136 GR10.9 ZFB</t>
  </si>
  <si>
    <t>C0800006J</t>
  </si>
  <si>
    <t>C0819005J</t>
  </si>
  <si>
    <t>C0965012J</t>
  </si>
  <si>
    <t>820044J</t>
  </si>
  <si>
    <t>SIX LOBE BOLT M10X93 GR10.9 (MV) ZFS</t>
  </si>
  <si>
    <t>C0894004J</t>
  </si>
  <si>
    <t>C0942008J</t>
  </si>
  <si>
    <t>C0936009J</t>
  </si>
  <si>
    <t>C0974008J</t>
  </si>
  <si>
    <t>821301J</t>
  </si>
  <si>
    <t>HHB M10X1.5X75 ISO4014 CL8.8 HT S437</t>
  </si>
  <si>
    <t>B4332007J</t>
  </si>
  <si>
    <t>822883J</t>
  </si>
  <si>
    <t>SHCS M10X1.5X45 ISO4762 CL12.9 HT ZFS</t>
  </si>
  <si>
    <t>B4264008J</t>
  </si>
  <si>
    <t>824678J</t>
  </si>
  <si>
    <t>HEX HD SCREW M10X50 DRG CL8.8 YZ3</t>
  </si>
  <si>
    <t>C0982004J</t>
  </si>
  <si>
    <t>824970J</t>
  </si>
  <si>
    <t>HHB M10X1.5X65 DIN931 CL10.9 H/T BLK</t>
  </si>
  <si>
    <t>B4217001J</t>
  </si>
  <si>
    <t>825197J</t>
  </si>
  <si>
    <t>HEX NUT M10X1.5-6AZ ISO4032 CL10ZSB HDG</t>
  </si>
  <si>
    <t>B3877016J</t>
  </si>
  <si>
    <t>825868J</t>
  </si>
  <si>
    <t>HHB M10X1.25X25 ISO4017 CL10.9 FT BLK</t>
  </si>
  <si>
    <t>B4154001J</t>
  </si>
  <si>
    <t>825914J</t>
  </si>
  <si>
    <t>SIX LOBE BOLT M10X120 DRG CL10.9(MV) ZFS</t>
  </si>
  <si>
    <t>C0894001J</t>
  </si>
  <si>
    <t>827825J</t>
  </si>
  <si>
    <t>HEX HD BOLT M10X1.5X55 DRG ZNP</t>
  </si>
  <si>
    <t>C0976003J</t>
  </si>
  <si>
    <t>828536J</t>
  </si>
  <si>
    <t>HEX LOCK NUT M10X1.5 ISO4035 CL04 BLK</t>
  </si>
  <si>
    <t>B3180001J</t>
  </si>
  <si>
    <t>828553J</t>
  </si>
  <si>
    <t>HHB M10X1.5X50 DRG 4696048 GR B16</t>
  </si>
  <si>
    <t>C0925013J</t>
  </si>
  <si>
    <t>828717J</t>
  </si>
  <si>
    <t>HEX LOCK NUT M10X1.5 IS1364 CL04 ZC3</t>
  </si>
  <si>
    <t>A6793019J</t>
  </si>
  <si>
    <t>A6846043J</t>
  </si>
  <si>
    <t>B3869030J</t>
  </si>
  <si>
    <t>831351J</t>
  </si>
  <si>
    <t>HEX TAPPER NUT M10 DRG ZC3</t>
  </si>
  <si>
    <t>A7939003J</t>
  </si>
  <si>
    <t>832124J</t>
  </si>
  <si>
    <t>U BOLT M10X1.5X241 ZTS 6338280</t>
  </si>
  <si>
    <t>C0835005J</t>
  </si>
  <si>
    <t>832427J</t>
  </si>
  <si>
    <t>HHB M10X1.5X76 GR 12.9 ZTS 3434076</t>
  </si>
  <si>
    <t>C0946006J</t>
  </si>
  <si>
    <t>832430J</t>
  </si>
  <si>
    <t>STUDTAPERLOCK M10X150 GR10.9 ZFS 4310709</t>
  </si>
  <si>
    <t>C0862006J</t>
  </si>
  <si>
    <t>832439J</t>
  </si>
  <si>
    <t>U BOLT M10X1.5X60 CL4.6 ZTS 7Y5262</t>
  </si>
  <si>
    <t>C0946025J</t>
  </si>
  <si>
    <t>832450J</t>
  </si>
  <si>
    <t>BI HEX M10X1.5X60 GR 11.9 ZFS 4923592</t>
  </si>
  <si>
    <t>C0946003J</t>
  </si>
  <si>
    <t>832457J</t>
  </si>
  <si>
    <t>BI HEX  10X1.5X50 GR 11.9 ZFS 2619436</t>
  </si>
  <si>
    <t>C0946002J</t>
  </si>
  <si>
    <t>832465J</t>
  </si>
  <si>
    <t>STUDBOLT M10X1.5X30.5 GR10.9 ZFS 1013129</t>
  </si>
  <si>
    <t>C0946016J</t>
  </si>
  <si>
    <t>832474J</t>
  </si>
  <si>
    <t>STUD STRAIGHT M10X55 GR10.9 ZFS 1803998</t>
  </si>
  <si>
    <t>C0975011J</t>
  </si>
  <si>
    <t>832801J</t>
  </si>
  <si>
    <t>STUD M10X1.5X220 B.SIDE CL8.8 ZNP 640448</t>
  </si>
  <si>
    <t>C0971001J</t>
  </si>
  <si>
    <t>832802J</t>
  </si>
  <si>
    <t>HHB M/C BLT M10X1.5X75 XL8.8 ZTS 6401213</t>
  </si>
  <si>
    <t>C0970001J</t>
  </si>
  <si>
    <t>832803J</t>
  </si>
  <si>
    <t>HFB M10X1.5X16 F/T CL8.8 ZTS PH 2931875</t>
  </si>
  <si>
    <t>C0971002J</t>
  </si>
  <si>
    <t>832821J</t>
  </si>
  <si>
    <t>HHB M10X1.5X90 ISO4017 CL10.9 FT ZC3</t>
  </si>
  <si>
    <t>B3842062J</t>
  </si>
  <si>
    <t>832969J</t>
  </si>
  <si>
    <t>HHB M10X1.5X40 ISO4017 CL10.9 FT ZFS</t>
  </si>
  <si>
    <t>B4079001J</t>
  </si>
  <si>
    <t>833024J</t>
  </si>
  <si>
    <t>HHB M10X1.5X75 H/T CL10.9 ZNP 6V5815</t>
  </si>
  <si>
    <t>C0975019J</t>
  </si>
  <si>
    <t>833030J</t>
  </si>
  <si>
    <t>HHB M10X1.5X130 H/T CL10.9 ZFB 8T5436</t>
  </si>
  <si>
    <t>C0919029J</t>
  </si>
  <si>
    <t>833117J</t>
  </si>
  <si>
    <t>HHB M10X1.5X20 CL10.9 F/T ZTS 4578759</t>
  </si>
  <si>
    <t>C0919006J</t>
  </si>
  <si>
    <t>C0975013J</t>
  </si>
  <si>
    <t>833908J</t>
  </si>
  <si>
    <t>SLHCSÂ M10X1.5X20 DIN7984 CL010.9 FT BLK</t>
  </si>
  <si>
    <t>B4228013J</t>
  </si>
  <si>
    <t>833909J</t>
  </si>
  <si>
    <t>SLHCSÂ M10X1.5X25 DIN7984 CL010.9 FT BLK</t>
  </si>
  <si>
    <t>B4228014J</t>
  </si>
  <si>
    <t>833948J</t>
  </si>
  <si>
    <t>HHB M10X1.5X25 ISO4017 CL8.8 FT ZFS</t>
  </si>
  <si>
    <t>B4243003J</t>
  </si>
  <si>
    <t>833972J</t>
  </si>
  <si>
    <t>HEX NUT M10X1.5 GR10 DRG ZC3</t>
  </si>
  <si>
    <t>C0973007J</t>
  </si>
  <si>
    <t>833980J</t>
  </si>
  <si>
    <t>B END STUD M10X1.5X35 GR10.9 DRG ZC3</t>
  </si>
  <si>
    <t>C0973010J</t>
  </si>
  <si>
    <t>834178J</t>
  </si>
  <si>
    <t>SHCS M10X1.5X240 ISO4762CL12.9 HT ZFS</t>
  </si>
  <si>
    <t>B4302004J</t>
  </si>
  <si>
    <t>834231J</t>
  </si>
  <si>
    <t>HHB M10X1.5X120 CL10.9 HT ZFS 7X2543</t>
  </si>
  <si>
    <t>C0984010J</t>
  </si>
  <si>
    <t>DB560536J</t>
  </si>
  <si>
    <t>SPRING WASHER FLAT SEC M10 DIN 127B BLK</t>
  </si>
  <si>
    <t>DB0870056J</t>
  </si>
  <si>
    <t>DB600042J</t>
  </si>
  <si>
    <t>HHB M10X1.5X55 DIN931 CL8.8 H/T BLK</t>
  </si>
  <si>
    <t>DB0887001J</t>
  </si>
  <si>
    <t>DB0885001J</t>
  </si>
  <si>
    <t>DB603817J</t>
  </si>
  <si>
    <t>HEX HD SCREW M10X70 DIN933 CL8.8 BLK</t>
  </si>
  <si>
    <t>DB603818J</t>
  </si>
  <si>
    <t>HEX HD SCREW M10X75 DIN933 CL8.8 BLK</t>
  </si>
  <si>
    <t>DB603821J</t>
  </si>
  <si>
    <t>HEX HD SCREW M10X90 DIN933 CL8.8 BLK</t>
  </si>
  <si>
    <t>DB613085J</t>
  </si>
  <si>
    <t>HHB M10X1.5X65 ISO4014 CL8.8 HT BLK</t>
  </si>
  <si>
    <t>DB0902001J</t>
  </si>
  <si>
    <t>DB613090J</t>
  </si>
  <si>
    <t>HHB M10X1.5X90 ISO4014 CL8.8 HT BLK</t>
  </si>
  <si>
    <t>DB616612J</t>
  </si>
  <si>
    <t>DB616846J</t>
  </si>
  <si>
    <t>DB0885034J</t>
  </si>
  <si>
    <t>DB0902027J</t>
  </si>
  <si>
    <t>DB616848J</t>
  </si>
  <si>
    <t>DB0870022J</t>
  </si>
  <si>
    <t>DB0902028J</t>
  </si>
  <si>
    <t>DB616850J</t>
  </si>
  <si>
    <t>DB0896013J</t>
  </si>
  <si>
    <t>DB616852J</t>
  </si>
  <si>
    <t>DB0902029J</t>
  </si>
  <si>
    <t>DB616853J</t>
  </si>
  <si>
    <t>DB0902030J</t>
  </si>
  <si>
    <t>DB616854J</t>
  </si>
  <si>
    <t>HHB M10X1.5X50 ISO4017 CL8.8 FT BLK</t>
  </si>
  <si>
    <t>DB0902031J</t>
  </si>
  <si>
    <t>DB616856J</t>
  </si>
  <si>
    <t>HHB M10X1.5X60 ISO4017 CL8.8 FT BLK</t>
  </si>
  <si>
    <t>DB616858J</t>
  </si>
  <si>
    <t>DB0902032J</t>
  </si>
  <si>
    <t>DB616862J</t>
  </si>
  <si>
    <t>DB616864J</t>
  </si>
  <si>
    <t>HHB M10X1.5X100 ISO4017 CL8.8 FT BLK</t>
  </si>
  <si>
    <t>DB0885039J</t>
  </si>
  <si>
    <t>DB617436J</t>
  </si>
  <si>
    <t>HHB M10X1.5X20 ISO4017 CL8.8 FT ZC3</t>
  </si>
  <si>
    <t>DB0899001J</t>
  </si>
  <si>
    <t>DB617438J</t>
  </si>
  <si>
    <t>DB0899002J</t>
  </si>
  <si>
    <t>DB618028J</t>
  </si>
  <si>
    <t>DB0883001J</t>
  </si>
  <si>
    <t>DB618032J</t>
  </si>
  <si>
    <t>HHB M10X1.5X40 ISO4017 CL8.8 FT YZ6</t>
  </si>
  <si>
    <t>DB0897001J</t>
  </si>
  <si>
    <t>DB618035J</t>
  </si>
  <si>
    <t>HHB M10X1.5X55 ISO4017 CL8.8 FT YZ6</t>
  </si>
  <si>
    <t>DB0897002J</t>
  </si>
  <si>
    <t>DB623201J</t>
  </si>
  <si>
    <t>DB0902061J</t>
  </si>
  <si>
    <t>DB623234J</t>
  </si>
  <si>
    <t>DB0881011J</t>
  </si>
  <si>
    <t>DB794459J</t>
  </si>
  <si>
    <t>HHB M10X1.5X180 ISO4014 CL8.8 HT BLK</t>
  </si>
  <si>
    <t>DB0861008J</t>
  </si>
  <si>
    <t>DB794460J</t>
  </si>
  <si>
    <t>HHB M10X1.5X200 ISO4014 CL8.8 HT BLK</t>
  </si>
  <si>
    <t>DB0861009J</t>
  </si>
  <si>
    <t>7599564</t>
  </si>
  <si>
    <t>DB817558J</t>
  </si>
  <si>
    <t>HHB M10X1.5X20 ISO4017 CL8.8 FT S437</t>
  </si>
  <si>
    <t>7599568</t>
  </si>
  <si>
    <t>103110J</t>
  </si>
  <si>
    <t>SHCS M12X1.75X150 ISO4762 CL12.9 HT BLK</t>
  </si>
  <si>
    <t>B4322011J</t>
  </si>
  <si>
    <t>106314J</t>
  </si>
  <si>
    <t>CSK M12X1.75X70 ISO10642 CL012.9 H/T BLK</t>
  </si>
  <si>
    <t>B4322026J</t>
  </si>
  <si>
    <t>107458J</t>
  </si>
  <si>
    <t>SHCS M12X1.75X180 ISO4762 CL12.9 HT BLK</t>
  </si>
  <si>
    <t>B4322012J</t>
  </si>
  <si>
    <t>170093J</t>
  </si>
  <si>
    <t>HHB M12X1.75X20 ISO4017 CL10.9 FT BLK</t>
  </si>
  <si>
    <t>B3340090J</t>
  </si>
  <si>
    <t>B4253214J</t>
  </si>
  <si>
    <t>170094J</t>
  </si>
  <si>
    <t>HHB M12X1.75X25 ISO4017 CL10.9 FT BLK</t>
  </si>
  <si>
    <t>B4253215J</t>
  </si>
  <si>
    <t>170095J</t>
  </si>
  <si>
    <t>HHB M12X1.75X30 ISO4017 CL10.9 FT BLK</t>
  </si>
  <si>
    <t>B4317102J</t>
  </si>
  <si>
    <t>170096J</t>
  </si>
  <si>
    <t>HHB M12X1.75X35 ISO4017 CL10.9 FT BLK</t>
  </si>
  <si>
    <t>B4317103J</t>
  </si>
  <si>
    <t>170097J</t>
  </si>
  <si>
    <t>HHB M12X1.75X40 ISO4017 CL10.9 FT BLK</t>
  </si>
  <si>
    <t>B4317104J</t>
  </si>
  <si>
    <t>170101J</t>
  </si>
  <si>
    <t>HHB M12X1.75X60 ISO4014 CL10.9 HT BLK</t>
  </si>
  <si>
    <t>B4317035J</t>
  </si>
  <si>
    <t>170107J</t>
  </si>
  <si>
    <t>HHB M12X1.75X100 ISO4014 CL10.9 HT BLK</t>
  </si>
  <si>
    <t>B4317037J</t>
  </si>
  <si>
    <t>170108J</t>
  </si>
  <si>
    <t>HHB M12X1.75X110 ISO4014 CL10.9 HT BLK</t>
  </si>
  <si>
    <t>B4253057J</t>
  </si>
  <si>
    <t>170109J</t>
  </si>
  <si>
    <t>HHB M12X1.75X120 ISO4014 CL10.9 HT BLK</t>
  </si>
  <si>
    <t>B4253058J</t>
  </si>
  <si>
    <t>170110J</t>
  </si>
  <si>
    <t>HHB M12X1.75X130 ISO4014 CL10.9 HT BLK</t>
  </si>
  <si>
    <t>B4253059J</t>
  </si>
  <si>
    <t>170111J</t>
  </si>
  <si>
    <t>HHB M12X1.75X140 ISO4014 CL10.9 HT BLK</t>
  </si>
  <si>
    <t>B4253060J</t>
  </si>
  <si>
    <t>170112J</t>
  </si>
  <si>
    <t>HHB M12X1.75X150 ISO4014 CL10.9 HT BLK</t>
  </si>
  <si>
    <t>B4253061J</t>
  </si>
  <si>
    <t>170113J</t>
  </si>
  <si>
    <t>HHB M12X1.75X160 ISO4014 CL10.9 HT BLK</t>
  </si>
  <si>
    <t>B4253062J</t>
  </si>
  <si>
    <t>170114J</t>
  </si>
  <si>
    <t>HHB M12X1.75X180 ISO4014 CL10.9 HT BLK</t>
  </si>
  <si>
    <t>B4253063J</t>
  </si>
  <si>
    <t>170115J</t>
  </si>
  <si>
    <t>HHB M12X1.75X200 ISO4014 CL10.9 HT BLK</t>
  </si>
  <si>
    <t>B4253064J</t>
  </si>
  <si>
    <t>170116J</t>
  </si>
  <si>
    <t>HHB M12X1.75X220 ISO4014 CL10.9 HT BLK</t>
  </si>
  <si>
    <t>B4253065J</t>
  </si>
  <si>
    <t>170117J</t>
  </si>
  <si>
    <t>HHB M12X1.75X240 ISO4014 CL10.9 HT BLK</t>
  </si>
  <si>
    <t>B4253066J</t>
  </si>
  <si>
    <t>170118J</t>
  </si>
  <si>
    <t>HHB M12X1.75X260 ISO4014 CL10.9 HT BLK</t>
  </si>
  <si>
    <t>B4253067J</t>
  </si>
  <si>
    <t>170622J</t>
  </si>
  <si>
    <t>HEX NUT M12X1.75 ISO4032 CL10 BLK</t>
  </si>
  <si>
    <t>B3245104J</t>
  </si>
  <si>
    <t>B3244315J</t>
  </si>
  <si>
    <t>B3375180J</t>
  </si>
  <si>
    <t>B3411550J</t>
  </si>
  <si>
    <t>B3521199J</t>
  </si>
  <si>
    <t>B4317221J</t>
  </si>
  <si>
    <t>171764J</t>
  </si>
  <si>
    <t>SPRING WASHER SQUARE SECTION M12 BLK</t>
  </si>
  <si>
    <t>B3945269J</t>
  </si>
  <si>
    <t>B4052530J</t>
  </si>
  <si>
    <t>171782J</t>
  </si>
  <si>
    <t>SPRING WASHER FLAT SEC TYPE-B M12 BLK</t>
  </si>
  <si>
    <t>B4253578J</t>
  </si>
  <si>
    <t>B4317226J</t>
  </si>
  <si>
    <t>B4324004J</t>
  </si>
  <si>
    <t>290004J</t>
  </si>
  <si>
    <t>NYLOCK NUT B/R M12X1.75 DIN985 CL8 ZC3</t>
  </si>
  <si>
    <t>B3458318J</t>
  </si>
  <si>
    <t>B4052514J</t>
  </si>
  <si>
    <t>B4164479J</t>
  </si>
  <si>
    <t>400572J</t>
  </si>
  <si>
    <t>SHCS M12X1.75X260 ISO4762 CL12.9 HT BLK</t>
  </si>
  <si>
    <t>B4253424J</t>
  </si>
  <si>
    <t>402814J</t>
  </si>
  <si>
    <t>SHCS M12X1.75X30 ISO4762 CL12.9 FT ZC3</t>
  </si>
  <si>
    <t>B4326002J</t>
  </si>
  <si>
    <t>405718J</t>
  </si>
  <si>
    <t>SHCS M12X1.75X50 ISO4762 CL12.9 FT ZC3</t>
  </si>
  <si>
    <t>B4326003J</t>
  </si>
  <si>
    <t>405720J</t>
  </si>
  <si>
    <t>SHCS M12X1.75X80 ISO4762 CL12.9 HT ZC3</t>
  </si>
  <si>
    <t>B4326001J</t>
  </si>
  <si>
    <t>5000297J</t>
  </si>
  <si>
    <t>HHB M12X1.75X20 DIN933 GRA2-70 F/T EPO</t>
  </si>
  <si>
    <t>B4052562J</t>
  </si>
  <si>
    <t>5000298J</t>
  </si>
  <si>
    <t>HHB M12X1.75X25 DIN933 GRA2-70 F/T EPO</t>
  </si>
  <si>
    <t>B3977006J</t>
  </si>
  <si>
    <t>B4052563J</t>
  </si>
  <si>
    <t>5000299J</t>
  </si>
  <si>
    <t>HHB M12X1.75X30 DIN933 GRA2-70 F/T EPO</t>
  </si>
  <si>
    <t>B4253596J</t>
  </si>
  <si>
    <t>5000300J</t>
  </si>
  <si>
    <t>HHB M12X1.75X35 DIN933 GRA2-70 F/T EPO</t>
  </si>
  <si>
    <t>B4052564J</t>
  </si>
  <si>
    <t>B4253597J</t>
  </si>
  <si>
    <t>5000301J</t>
  </si>
  <si>
    <t>HHB M12X1.75X40 DIN933 CLA2-70 FT EPOGL1</t>
  </si>
  <si>
    <t>B4253598J</t>
  </si>
  <si>
    <t>B4289001J</t>
  </si>
  <si>
    <t>5000302J</t>
  </si>
  <si>
    <t>HHB M12X1.75X45 DIN933 GRA2-70 F/T EPO</t>
  </si>
  <si>
    <t>B4164531J</t>
  </si>
  <si>
    <t>B4271001J</t>
  </si>
  <si>
    <t>5000303J</t>
  </si>
  <si>
    <t>HHB M12X1.75X50 DIN933 GRA2-70 F/T EPO</t>
  </si>
  <si>
    <t>B4253599J</t>
  </si>
  <si>
    <t>B4333002J</t>
  </si>
  <si>
    <t>5000306J</t>
  </si>
  <si>
    <t>HHB M12X1.75X65 DIN933 GRA2-70 F/T EPO</t>
  </si>
  <si>
    <t>B4164535J</t>
  </si>
  <si>
    <t>B4253601J</t>
  </si>
  <si>
    <t>5000308J</t>
  </si>
  <si>
    <t>HHB M12X1.75X75 DIN933 GRA2-70 F/T EPO</t>
  </si>
  <si>
    <t>B4253602J</t>
  </si>
  <si>
    <t>5000312J</t>
  </si>
  <si>
    <t>HHB M12X1.75X100 DIN933 GRA2-70 F/T EPO</t>
  </si>
  <si>
    <t>B4317238J</t>
  </si>
  <si>
    <t>5000345J</t>
  </si>
  <si>
    <t>HHB M12X1.75X110 DIN933 GRA2-70 F/T EPO</t>
  </si>
  <si>
    <t>B3977009J</t>
  </si>
  <si>
    <t>B4052569J</t>
  </si>
  <si>
    <t>B4164541J</t>
  </si>
  <si>
    <t>5000347J</t>
  </si>
  <si>
    <t>HHB M12X1.75X125 DIN933 GRA2-70 F/T EPO</t>
  </si>
  <si>
    <t>B4164542J</t>
  </si>
  <si>
    <t>5000350J</t>
  </si>
  <si>
    <t>HHB M12X1.75X150 DIN933 GRA2-70 F/T EPO</t>
  </si>
  <si>
    <t>B4052570J</t>
  </si>
  <si>
    <t>B4164543J</t>
  </si>
  <si>
    <t>5000353J</t>
  </si>
  <si>
    <t>HHB M12X1.75X180 DIN933 GRA2-70 F/T EPO</t>
  </si>
  <si>
    <t>B4164544J</t>
  </si>
  <si>
    <t>5000354J</t>
  </si>
  <si>
    <t>HHB M12X1.75X200 DIN933 GRA2-70 F/T EPO</t>
  </si>
  <si>
    <t>B4164545J</t>
  </si>
  <si>
    <t>5000672J</t>
  </si>
  <si>
    <t>HHB M12X1.75X35 DIN933 GRA4-70 F/T EPO</t>
  </si>
  <si>
    <t>B4052596J</t>
  </si>
  <si>
    <t>5000673J</t>
  </si>
  <si>
    <t>HHB M12X1.75X40 DIN933 GRA4-70 F/T EPO</t>
  </si>
  <si>
    <t>B4317245J</t>
  </si>
  <si>
    <t>5000674J</t>
  </si>
  <si>
    <t>HHB M12X1.75X45 DIN933 GRA4-70 F/T EPO</t>
  </si>
  <si>
    <t>B4052597J</t>
  </si>
  <si>
    <t>5000675J</t>
  </si>
  <si>
    <t>HHB M12X1.75X50 DIN933 GRA4-70 F/T EPO</t>
  </si>
  <si>
    <t>B4317246J</t>
  </si>
  <si>
    <t>5000677J</t>
  </si>
  <si>
    <t>HHB M12X1.75X60 DIN933 GRA4-70 F/T EPO</t>
  </si>
  <si>
    <t>B4164579J</t>
  </si>
  <si>
    <t>B4317247J</t>
  </si>
  <si>
    <t>5000678J</t>
  </si>
  <si>
    <t>HHB M12X1.75X65 DIN933 GRA4-70 F/T EPO</t>
  </si>
  <si>
    <t>B4317248J</t>
  </si>
  <si>
    <t>5000679J</t>
  </si>
  <si>
    <t>HHB M12X1.75X70 DIN933 GRA4-70 F/T EPO</t>
  </si>
  <si>
    <t>B4052600J</t>
  </si>
  <si>
    <t>5000681J</t>
  </si>
  <si>
    <t>HHB M12X1.75X80 DIN933 GRA4-70 F/T EPO</t>
  </si>
  <si>
    <t>B4164581J</t>
  </si>
  <si>
    <t>5000684J</t>
  </si>
  <si>
    <t>HHB M12X1.75X100 DIN933 GRA4-70 F/T EPO</t>
  </si>
  <si>
    <t>B4052606J</t>
  </si>
  <si>
    <t>5000693J</t>
  </si>
  <si>
    <t>H.SCREW M12X180 DIN933 SS316 A4-70</t>
  </si>
  <si>
    <t>B2460025J</t>
  </si>
  <si>
    <t>5000694J</t>
  </si>
  <si>
    <t>HHB M12X1.75X200 DIN933 GRA4-70 F/T EPO</t>
  </si>
  <si>
    <t>B4004109J</t>
  </si>
  <si>
    <t>5000821J</t>
  </si>
  <si>
    <t>SHCS M12X1.75X20 DIN912 CLA2-70 FT EPO</t>
  </si>
  <si>
    <t>B4164631J</t>
  </si>
  <si>
    <t>B4317257J</t>
  </si>
  <si>
    <t>5000822J</t>
  </si>
  <si>
    <t>SHCS M12X1.75X25 DIN912 CLA2-70 FT EPO</t>
  </si>
  <si>
    <t>B4164632J</t>
  </si>
  <si>
    <t>5000823J</t>
  </si>
  <si>
    <t>SHCS M12X1.75X30 DIN912 CLA2-70 FT EPO</t>
  </si>
  <si>
    <t>B4052616J</t>
  </si>
  <si>
    <t>5000825J</t>
  </si>
  <si>
    <t>SHCS M12X1.75X40 DIN912 CLA2-70 FT EPO</t>
  </si>
  <si>
    <t>B4052617J</t>
  </si>
  <si>
    <t>5000827J</t>
  </si>
  <si>
    <t>SHCS M12X1.75X50 DIN912 CLA2-70 FT EPO</t>
  </si>
  <si>
    <t>B4052618J</t>
  </si>
  <si>
    <t>B4164633J</t>
  </si>
  <si>
    <t>5000829J</t>
  </si>
  <si>
    <t>SHCS M12X1.75X60 DIN912 CLA2-70 FT EPO</t>
  </si>
  <si>
    <t>B4052619J</t>
  </si>
  <si>
    <t>5000832J</t>
  </si>
  <si>
    <t>SHCS M12X1.75X75 DIN912 CLA2-70 FT EPO</t>
  </si>
  <si>
    <t>B4164634J</t>
  </si>
  <si>
    <t>5000834J</t>
  </si>
  <si>
    <t>SHCS M12X1.75X90 DIN912 CLA2-70 FT EPO</t>
  </si>
  <si>
    <t>B4164635J</t>
  </si>
  <si>
    <t>5000835J</t>
  </si>
  <si>
    <t>SHCS M12X1.75X100 DIN912 CLA2-70 FT EPO</t>
  </si>
  <si>
    <t>B4052620J</t>
  </si>
  <si>
    <t>5000839J</t>
  </si>
  <si>
    <t>SHCS M12X1.75X130 DIN912 CLA2-70 FT EPO</t>
  </si>
  <si>
    <t>B4164636J</t>
  </si>
  <si>
    <t>5001024J</t>
  </si>
  <si>
    <t>SHCS M12X1.75X25 DIN912 CLA4-70 FT EPO</t>
  </si>
  <si>
    <t>B4164660J</t>
  </si>
  <si>
    <t>5001025J</t>
  </si>
  <si>
    <t>SHCS M12X1.75X30 DIN912 CLA4-70 FT EPO</t>
  </si>
  <si>
    <t>B4052628J</t>
  </si>
  <si>
    <t>5001335J</t>
  </si>
  <si>
    <t>HEX NUT M12X1.75 DIN934 CLA2-70 EPO GL1</t>
  </si>
  <si>
    <t>B4052630J</t>
  </si>
  <si>
    <t>B4253614J</t>
  </si>
  <si>
    <t>5001353J</t>
  </si>
  <si>
    <t>HEX NUT M12 DIN934 GMT SS316 A4-80 EPO</t>
  </si>
  <si>
    <t>B4164602J</t>
  </si>
  <si>
    <t>5001392J</t>
  </si>
  <si>
    <t>SPRING WASHER FLAT SEC M12 DIN 127B A2</t>
  </si>
  <si>
    <t>B4271005J</t>
  </si>
  <si>
    <t>5001457J</t>
  </si>
  <si>
    <t>THREAD ROD M12X1MTR DIN975 GR.A2 EPO</t>
  </si>
  <si>
    <t>B4253621J</t>
  </si>
  <si>
    <t>5001512J</t>
  </si>
  <si>
    <t>SHCS M12X1.75X20 DIN912 CLA4-70 FT EPO</t>
  </si>
  <si>
    <t>B4164659J</t>
  </si>
  <si>
    <t>5001612J</t>
  </si>
  <si>
    <t>HHB M12X1.75X220 DIN933 GRA2-70 F/T EPO</t>
  </si>
  <si>
    <t>B4164546J</t>
  </si>
  <si>
    <t>5001724J</t>
  </si>
  <si>
    <t>SHCS M12X1.75X220 DIN912 CLA2-70 FT EPO</t>
  </si>
  <si>
    <t>B4164637J</t>
  </si>
  <si>
    <t>5009764J</t>
  </si>
  <si>
    <t>HEX NUT M12 DIN934 CLA4-70 EPO</t>
  </si>
  <si>
    <t>B4172014J</t>
  </si>
  <si>
    <t>5009856J</t>
  </si>
  <si>
    <t>NYLOCK NUT B/R M12X1.75 DIN985GRA2-70GMT</t>
  </si>
  <si>
    <t>B4052634J</t>
  </si>
  <si>
    <t>5010320J</t>
  </si>
  <si>
    <t>NYLOCK NUT R/R M12X1.75 DIN982 GRA2-70</t>
  </si>
  <si>
    <t>B3977016J</t>
  </si>
  <si>
    <t>B4128002J</t>
  </si>
  <si>
    <t>B4253619J</t>
  </si>
  <si>
    <t>B4300002J</t>
  </si>
  <si>
    <t>B4333005J</t>
  </si>
  <si>
    <t>550306J</t>
  </si>
  <si>
    <t>HEX NUT M12X1.75 ISO4032 CL8 BLK</t>
  </si>
  <si>
    <t>B3182119J</t>
  </si>
  <si>
    <t>B3319198J</t>
  </si>
  <si>
    <t>B3375176J</t>
  </si>
  <si>
    <t>B4253544J</t>
  </si>
  <si>
    <t>B4317214J</t>
  </si>
  <si>
    <t>550673J</t>
  </si>
  <si>
    <t>HHB M12X1.75X16 ISO4017 CL10.9 FT BLK</t>
  </si>
  <si>
    <t>B4164181J</t>
  </si>
  <si>
    <t>550674J</t>
  </si>
  <si>
    <t>HHB M12X1.75X45 ISO4017 CL10.9 FT BLK</t>
  </si>
  <si>
    <t>B4317105J</t>
  </si>
  <si>
    <t>550675J</t>
  </si>
  <si>
    <t>HHB M12X1.75X50 ISO4017 CL10.9 FT BLK</t>
  </si>
  <si>
    <t>B3182057J</t>
  </si>
  <si>
    <t>B3411316J</t>
  </si>
  <si>
    <t>B4253220J</t>
  </si>
  <si>
    <t>550676J</t>
  </si>
  <si>
    <t>HHB M12X1.75X55 ISO4017 CL10.9 FT BLK</t>
  </si>
  <si>
    <t>B4253221J</t>
  </si>
  <si>
    <t>550677J</t>
  </si>
  <si>
    <t>HHB M12X1.75X60 ISO4017 CL10.9 FT BLK</t>
  </si>
  <si>
    <t>B4253222J</t>
  </si>
  <si>
    <t>550680J</t>
  </si>
  <si>
    <t>HHB M12X1.75X75 ISO4017 CL10.9 FT BLK</t>
  </si>
  <si>
    <t>B4317107J</t>
  </si>
  <si>
    <t>550681J</t>
  </si>
  <si>
    <t>HHB M12X1.75X80 ISO4017 CL10.9 FT BLK</t>
  </si>
  <si>
    <t>B4253226J</t>
  </si>
  <si>
    <t>550685J</t>
  </si>
  <si>
    <t>HHB M12X1.75X110 ISO4017 CL10.9 FT BLK</t>
  </si>
  <si>
    <t>B4253229J</t>
  </si>
  <si>
    <t>550686J</t>
  </si>
  <si>
    <t>HHB M12X1.75X120 ISO4017 CL10.9 FT BLK</t>
  </si>
  <si>
    <t>B4253230J</t>
  </si>
  <si>
    <t>550687J</t>
  </si>
  <si>
    <t>HHB M12X1.75X130 ISO4017 CL10.9 FT BLK</t>
  </si>
  <si>
    <t>B4253231J</t>
  </si>
  <si>
    <t>550688J</t>
  </si>
  <si>
    <t>HHB M12X1.75X140 ISO4017 CL10.9 FT BLK</t>
  </si>
  <si>
    <t>B4317108J</t>
  </si>
  <si>
    <t>550689J</t>
  </si>
  <si>
    <t>HHB M12X1.75X150 ISO4017 CL10.9 FT BLK</t>
  </si>
  <si>
    <t>B4164182J</t>
  </si>
  <si>
    <t>B4253232J</t>
  </si>
  <si>
    <t>550690J</t>
  </si>
  <si>
    <t>HHB M12X1.75X160 ISO4017 CL10.9 FT BLK</t>
  </si>
  <si>
    <t>B4317109J</t>
  </si>
  <si>
    <t>550692J</t>
  </si>
  <si>
    <t>HHB M12X1.75X180 ISO4017 CL10.9 FT BLK</t>
  </si>
  <si>
    <t>B4052205J</t>
  </si>
  <si>
    <t>550693J</t>
  </si>
  <si>
    <t>HHB M12X1.75X200 ISO4017 CL10.9 FT BLK</t>
  </si>
  <si>
    <t>B4164183J</t>
  </si>
  <si>
    <t>B4253233J</t>
  </si>
  <si>
    <t>551428J</t>
  </si>
  <si>
    <t>HHB M12X1.75X90 ISO4017 CL10.9 FT ZC3</t>
  </si>
  <si>
    <t>B4307006J</t>
  </si>
  <si>
    <t>551440J</t>
  </si>
  <si>
    <t>HHB M12X1.75X30 ISO4017 CL10.9 FT ZC3</t>
  </si>
  <si>
    <t>B4307003J</t>
  </si>
  <si>
    <t>551447J</t>
  </si>
  <si>
    <t>HHB M12X1.75X25 ISO4017 CL10.9 FT ZC3</t>
  </si>
  <si>
    <t>B4307002J</t>
  </si>
  <si>
    <t>551456J</t>
  </si>
  <si>
    <t>HHB M12X1.75X40 ISO4017 CL10.9 FT ZC3</t>
  </si>
  <si>
    <t>B4307004J</t>
  </si>
  <si>
    <t>551462J</t>
  </si>
  <si>
    <t>HHB M12X1.75X50 ISO4017 CL10.9 FT ZC3</t>
  </si>
  <si>
    <t>B4307005J</t>
  </si>
  <si>
    <t>551529J</t>
  </si>
  <si>
    <t>HHB M12X1.75X50 ISO4017 CL10.9 FT HDG</t>
  </si>
  <si>
    <t>B4109007J</t>
  </si>
  <si>
    <t>551589J</t>
  </si>
  <si>
    <t>HHB M12X1.75X80 ISO4014 CL10.9 HT HDG</t>
  </si>
  <si>
    <t>B4183001J</t>
  </si>
  <si>
    <t>551593J</t>
  </si>
  <si>
    <t>HHB M12X1.75X50 ISO4014 CL10.9 HT HDG</t>
  </si>
  <si>
    <t>B4264001J</t>
  </si>
  <si>
    <t>HEX NUT M12X1.75 ISO4032 CL8 ZC3</t>
  </si>
  <si>
    <t>581343J</t>
  </si>
  <si>
    <t>PAN HEAD BOLT M12X260 DR:8205R-10 8.8S/C</t>
  </si>
  <si>
    <t>B4279002J</t>
  </si>
  <si>
    <t>581747J</t>
  </si>
  <si>
    <t>PLAIN WASHER M12 HV140 DRG YZ3</t>
  </si>
  <si>
    <t>C0767011J</t>
  </si>
  <si>
    <t>C0880002J</t>
  </si>
  <si>
    <t>581795J</t>
  </si>
  <si>
    <t>HEX NUT M12X1.75 DRG CL8 YZ3</t>
  </si>
  <si>
    <t>C0757018J</t>
  </si>
  <si>
    <t>C0792006J</t>
  </si>
  <si>
    <t>612163J</t>
  </si>
  <si>
    <t>HEX NUT M12X1.75 DIN934 CL8 ZC3</t>
  </si>
  <si>
    <t>B4274011J</t>
  </si>
  <si>
    <t>613096J</t>
  </si>
  <si>
    <t>HHB M12X1.75X60 ISO4014 CL8.8 HT BLK</t>
  </si>
  <si>
    <t>B4324001J</t>
  </si>
  <si>
    <t>613439J</t>
  </si>
  <si>
    <t>HHB M12X1.75X120 ISO4014 CL8.8 HT ZC3</t>
  </si>
  <si>
    <t>B4209001J</t>
  </si>
  <si>
    <t>616096J</t>
  </si>
  <si>
    <t>HHB M12X1.75X75 ISO4014 CL10.9 HT HDG</t>
  </si>
  <si>
    <t>B4298001J</t>
  </si>
  <si>
    <t>HHB M12X1.75X35 ISO4017 CL8.8 FT BLK</t>
  </si>
  <si>
    <t>616896J</t>
  </si>
  <si>
    <t>HHB M12X1.75X120 ISO4017 CL8.8 FT BLK</t>
  </si>
  <si>
    <t>B4317011J</t>
  </si>
  <si>
    <t>HHB M12X1.75X25 ISO4017 CL8.8 FT YZ6</t>
  </si>
  <si>
    <t>618062J</t>
  </si>
  <si>
    <t>HHB M12X1.75X40 ISO4017 CL8.8 FT YZ6</t>
  </si>
  <si>
    <t>B4318002J</t>
  </si>
  <si>
    <t>618654J</t>
  </si>
  <si>
    <t>HHB M12X1.75X50 ISO4017 CL8.8 FT HDG</t>
  </si>
  <si>
    <t>B4132001J</t>
  </si>
  <si>
    <t>B4323001J</t>
  </si>
  <si>
    <t>623235J</t>
  </si>
  <si>
    <t>B3338003J</t>
  </si>
  <si>
    <t>623268J</t>
  </si>
  <si>
    <t>HEX NUT M12X1.75 ISO4032 CL8 YZ6</t>
  </si>
  <si>
    <t>B4318004J</t>
  </si>
  <si>
    <t>623301J</t>
  </si>
  <si>
    <t>HEX NUT M12X1.75 ISO4032 CL8 HDG</t>
  </si>
  <si>
    <t>B4323020J</t>
  </si>
  <si>
    <t>624825J</t>
  </si>
  <si>
    <t>HHB M12X1.75X150 ISO4014 CL8.8 HT BLK</t>
  </si>
  <si>
    <t>B4294008J</t>
  </si>
  <si>
    <t>624896J</t>
  </si>
  <si>
    <t>HHB M12X1.75X200 ISO4017 CL8.8 FT BLK</t>
  </si>
  <si>
    <t>B4164031J</t>
  </si>
  <si>
    <t>625475J</t>
  </si>
  <si>
    <t>HSSB M12X35 EN14399-4 CL10.9HV H/T BLK</t>
  </si>
  <si>
    <t>B4285001J</t>
  </si>
  <si>
    <t>625476J</t>
  </si>
  <si>
    <t>HSSB M12X40 EN14399-4 CL10.9HV H/T BLK</t>
  </si>
  <si>
    <t>B4285002J</t>
  </si>
  <si>
    <t>625477J</t>
  </si>
  <si>
    <t>HSSB M12X45 EN14399-4 CL10.9HV H/T BLK</t>
  </si>
  <si>
    <t>B4285003J</t>
  </si>
  <si>
    <t>625478J</t>
  </si>
  <si>
    <t>HSSB M12X50 EN14399-4 CL10.9HV H/T BLK</t>
  </si>
  <si>
    <t>B4285004J</t>
  </si>
  <si>
    <t>628736J</t>
  </si>
  <si>
    <t>HEX NUT M12X1.75 ISO4032 CL8SB ZC3</t>
  </si>
  <si>
    <t>B4306005J</t>
  </si>
  <si>
    <t>628739J</t>
  </si>
  <si>
    <t>HEX NUT M12X1.75 ISO4032 CL10SB HDG</t>
  </si>
  <si>
    <t>B4159014J</t>
  </si>
  <si>
    <t>B4313005J</t>
  </si>
  <si>
    <t>628965J</t>
  </si>
  <si>
    <t>HHB M12X1.75X35 ISO4017 CL8.8SB FT HDG</t>
  </si>
  <si>
    <t>B4306010J</t>
  </si>
  <si>
    <t>628966J</t>
  </si>
  <si>
    <t>HHB M12X1.75X40 ISO4017 CL8.8SB FT HDG</t>
  </si>
  <si>
    <t>B4159004J</t>
  </si>
  <si>
    <t>B4306011J</t>
  </si>
  <si>
    <t>628968J</t>
  </si>
  <si>
    <t>HHB M12X1.75X50 ISO4017 CL8.8SB FT HDG</t>
  </si>
  <si>
    <t>B4306012J</t>
  </si>
  <si>
    <t>628970J</t>
  </si>
  <si>
    <t>HHB M12X1.75X60 ISO4017 CL8.8SB FT HDG</t>
  </si>
  <si>
    <t>B4313001J</t>
  </si>
  <si>
    <t>628972J</t>
  </si>
  <si>
    <t>HHB M12X1.75X70 ISO4017 CL8.8SB FT HDG</t>
  </si>
  <si>
    <t>B4306013J</t>
  </si>
  <si>
    <t>629890J</t>
  </si>
  <si>
    <t>HHB M12X1.75X80 ISO4014 CL8.8SB HT HDG</t>
  </si>
  <si>
    <t>B4306007J</t>
  </si>
  <si>
    <t>630098J</t>
  </si>
  <si>
    <t>B4004112J</t>
  </si>
  <si>
    <t>630306J</t>
  </si>
  <si>
    <t>NYLOCK NUT B/R M12X1.75 DIN985 CL10 ZC3</t>
  </si>
  <si>
    <t>B4052517J</t>
  </si>
  <si>
    <t>B4164482J</t>
  </si>
  <si>
    <t>B4235002J</t>
  </si>
  <si>
    <t>B4253566J</t>
  </si>
  <si>
    <t>630451J</t>
  </si>
  <si>
    <t>NYLOCK NUT R/R M12X1.75 ISO7040 CL8 ZC3</t>
  </si>
  <si>
    <t>B4052516J</t>
  </si>
  <si>
    <t>B4164485J</t>
  </si>
  <si>
    <t>B4253569J</t>
  </si>
  <si>
    <t>B4324002J</t>
  </si>
  <si>
    <t>630459J</t>
  </si>
  <si>
    <t>NYLOCK NUT R/R M12X1.75 ISO7040 CL10 ZC3</t>
  </si>
  <si>
    <t>B4253572J</t>
  </si>
  <si>
    <t>630515J</t>
  </si>
  <si>
    <t>HEX NUT M12X1.75 ISO4032 CL10 HDG</t>
  </si>
  <si>
    <t>B4109039J</t>
  </si>
  <si>
    <t>B4264003J</t>
  </si>
  <si>
    <t>B4286002J</t>
  </si>
  <si>
    <t>B4298007J</t>
  </si>
  <si>
    <t>794060J</t>
  </si>
  <si>
    <t>HHB M12X1.75X130 ISO4014 CL8.8SB HT HDG</t>
  </si>
  <si>
    <t>B4306008J</t>
  </si>
  <si>
    <t>796313J</t>
  </si>
  <si>
    <t>ALL METAL PRV TORQUE NUT M12 CL10 ZC3</t>
  </si>
  <si>
    <t>B4239003J</t>
  </si>
  <si>
    <t>B4334001J</t>
  </si>
  <si>
    <t>796883J</t>
  </si>
  <si>
    <t>HSSN M12X1.75 EN14399-4 CL 10HV BLK</t>
  </si>
  <si>
    <t>B3701031J</t>
  </si>
  <si>
    <t>B4285036J</t>
  </si>
  <si>
    <t>799522J</t>
  </si>
  <si>
    <t>HSSN M12X1.75 IS6623 CL8S BLK</t>
  </si>
  <si>
    <t>B4229013J</t>
  </si>
  <si>
    <t>809448J</t>
  </si>
  <si>
    <t>SPRING WASHER FLAT SEC TYPE-B M12 S437</t>
  </si>
  <si>
    <t>B4332052J</t>
  </si>
  <si>
    <t>809537J</t>
  </si>
  <si>
    <t>SLHCS M12X1.75X30 DIN7984 CL08.8 F/T ZC3</t>
  </si>
  <si>
    <t>B4254001J</t>
  </si>
  <si>
    <t>B4325002J</t>
  </si>
  <si>
    <t>813715J</t>
  </si>
  <si>
    <t>HHB M12X1.75X60 ISO4017 CL10.9 FT YZ6</t>
  </si>
  <si>
    <t>B3912011J</t>
  </si>
  <si>
    <t>814785J</t>
  </si>
  <si>
    <t>CUP DEE BOLT M12X180DR:6757/0014 4.8 S/C</t>
  </si>
  <si>
    <t>B2970001J</t>
  </si>
  <si>
    <t>814850J</t>
  </si>
  <si>
    <t>DURLOK HFB M12X1.75X30 GR12.9C F/T BLK</t>
  </si>
  <si>
    <t>C0867005J</t>
  </si>
  <si>
    <t>C0925004J</t>
  </si>
  <si>
    <t>814851J</t>
  </si>
  <si>
    <t>DURLOK HFB M12X1.75X50 GR12.9C F/T BLK</t>
  </si>
  <si>
    <t>C0867006J</t>
  </si>
  <si>
    <t>C0897006J</t>
  </si>
  <si>
    <t>C0925003J</t>
  </si>
  <si>
    <t>814914J</t>
  </si>
  <si>
    <t>SHCS M12X1.75X45 ISO4762 CL12.9 FT ZFS</t>
  </si>
  <si>
    <t>B4184022J</t>
  </si>
  <si>
    <t>814986J</t>
  </si>
  <si>
    <t>HHB M12X1.75X50 ISO4017 CL8.8 FT S437</t>
  </si>
  <si>
    <t>B4332033J</t>
  </si>
  <si>
    <t>815101J</t>
  </si>
  <si>
    <t>HEX NUT M12X1.75 ISO4032 CL10 ZFS</t>
  </si>
  <si>
    <t>B4161003J</t>
  </si>
  <si>
    <t>B4302009J</t>
  </si>
  <si>
    <t>B4331003J</t>
  </si>
  <si>
    <t>816613J</t>
  </si>
  <si>
    <t>SERRATED F.BOLT M12X30 DFL421 GR8.8 HDG</t>
  </si>
  <si>
    <t>B4162001J</t>
  </si>
  <si>
    <t>B4290001J</t>
  </si>
  <si>
    <t>816614J</t>
  </si>
  <si>
    <t>FLANGE NUT M12 GR.8 DFL-00420 HDG</t>
  </si>
  <si>
    <t>B4162002J</t>
  </si>
  <si>
    <t>B4290002J</t>
  </si>
  <si>
    <t>818382J</t>
  </si>
  <si>
    <t>HHB M12X1.75X100 ISO4017 CL10.9 FT HDG</t>
  </si>
  <si>
    <t>B4021007J</t>
  </si>
  <si>
    <t>818958J</t>
  </si>
  <si>
    <t>H &amp; T WASHER M12 ISO7089HV300 HDG</t>
  </si>
  <si>
    <t>B4313009J</t>
  </si>
  <si>
    <t>819934J</t>
  </si>
  <si>
    <t>HHB M12X1.75X100 ISO4014 CL10.9 HT HDG</t>
  </si>
  <si>
    <t>B4309001J</t>
  </si>
  <si>
    <t>821945J</t>
  </si>
  <si>
    <t>SHCS M12X1.75X25 ISO4762 CL12.9 FT ZFS</t>
  </si>
  <si>
    <t>B4023006J</t>
  </si>
  <si>
    <t>B4188005J</t>
  </si>
  <si>
    <t>822528J</t>
  </si>
  <si>
    <t>HEX HEAD BOLT M12X150 CL10.9 F/T HDG</t>
  </si>
  <si>
    <t>B4298004J</t>
  </si>
  <si>
    <t>822834J</t>
  </si>
  <si>
    <t>PRV TORQ NUT BLANK M12 GR10ZC3</t>
  </si>
  <si>
    <t>B2169003J</t>
  </si>
  <si>
    <t>822835J</t>
  </si>
  <si>
    <t>PTN WITH METAL NUT INSERT M12 GR10 ZC3</t>
  </si>
  <si>
    <t>B3763002J</t>
  </si>
  <si>
    <t>B3973002J</t>
  </si>
  <si>
    <t>822836J</t>
  </si>
  <si>
    <t>METAL NUT INSERT M12ZC3 DR.MNS1800017(A)</t>
  </si>
  <si>
    <t>B3973002AJ</t>
  </si>
  <si>
    <t>823937J</t>
  </si>
  <si>
    <t>HEX HD SCREW M12X25 DRG CL8.8 YZ3</t>
  </si>
  <si>
    <t>C0982006J</t>
  </si>
  <si>
    <t>824683J</t>
  </si>
  <si>
    <t>HEX HD SCREW M12X40 DRG CL8.8 YZ3</t>
  </si>
  <si>
    <t>C0785012J</t>
  </si>
  <si>
    <t>C0792002J</t>
  </si>
  <si>
    <t>825325J</t>
  </si>
  <si>
    <t>HEX NUT M12X1.75-6AZ ISO4032 CL10ZSB HDG</t>
  </si>
  <si>
    <t>B3877017J</t>
  </si>
  <si>
    <t>B4306026J</t>
  </si>
  <si>
    <t>825594J</t>
  </si>
  <si>
    <t>PAN HEAD BOLT M12X250 DRG CL8.8 S/C</t>
  </si>
  <si>
    <t>B4142003J</t>
  </si>
  <si>
    <t>825672J</t>
  </si>
  <si>
    <t>PAN HEAD BOLT M12X195 DRG CL8.8 S/C</t>
  </si>
  <si>
    <t>B3882002J</t>
  </si>
  <si>
    <t>B4279003J</t>
  </si>
  <si>
    <t>826267J</t>
  </si>
  <si>
    <t>PAN HEAD BOLT M12X170 DRG CL8.8 S/C</t>
  </si>
  <si>
    <t>B3835005J</t>
  </si>
  <si>
    <t>826550J</t>
  </si>
  <si>
    <t>HEX LOCK NUT M12X1.75 ISO4035 CL05 HDG</t>
  </si>
  <si>
    <t>CBT.PP</t>
  </si>
  <si>
    <t>826561J</t>
  </si>
  <si>
    <t>HHB M12X1.75X150 ISO4014 CL8.8SB HT ZC3</t>
  </si>
  <si>
    <t>B4306001J</t>
  </si>
  <si>
    <t>828276J</t>
  </si>
  <si>
    <t>HEX NUT M12X1.75 ISO4032 CL10 ZC3</t>
  </si>
  <si>
    <t>B4307013J</t>
  </si>
  <si>
    <t>828899J</t>
  </si>
  <si>
    <t>WHEEL BOLT M12X1.25X41 DR.25-2058-1</t>
  </si>
  <si>
    <t>B4014001J</t>
  </si>
  <si>
    <t>831664J</t>
  </si>
  <si>
    <t>PLAIN WASHER ø24X11.40X3TK ZNP DR2410847</t>
  </si>
  <si>
    <t>C0805002J</t>
  </si>
  <si>
    <t>831784J</t>
  </si>
  <si>
    <t>SER.FLANGE BOLT M12X100 DIN6921CL8.8S437</t>
  </si>
  <si>
    <t>B3494089J</t>
  </si>
  <si>
    <t>832066J</t>
  </si>
  <si>
    <t>SERRATED FLNG BOLT M12X30 DRG CL10.9 HDG</t>
  </si>
  <si>
    <t>B3922001J</t>
  </si>
  <si>
    <t>833022J</t>
  </si>
  <si>
    <t>HHB M12X1.75X60 H/T CL10.9 ZTS 4533450</t>
  </si>
  <si>
    <t>C0919031J</t>
  </si>
  <si>
    <t>833033J</t>
  </si>
  <si>
    <t>HHS M12X1.75X35 F/T CL10.9 ZTS 4533446</t>
  </si>
  <si>
    <t>C0975018J</t>
  </si>
  <si>
    <t>833037J</t>
  </si>
  <si>
    <t>HEX NUT M12X1.75 CL12 ZFB 3293356</t>
  </si>
  <si>
    <t>C0919047J</t>
  </si>
  <si>
    <t>833607J</t>
  </si>
  <si>
    <t>HHB M12X1.75X50 ISO4017 CL8.8 FT ZNP</t>
  </si>
  <si>
    <t>B4121001J</t>
  </si>
  <si>
    <t>833611J</t>
  </si>
  <si>
    <t>HHB M12X1.75X80 ISO4017 CL8.8 FT ZNP</t>
  </si>
  <si>
    <t>B4121003J</t>
  </si>
  <si>
    <t>833681J</t>
  </si>
  <si>
    <t>HHB M12X1.75X100 ISO4017 CL8.8 FT ZNP</t>
  </si>
  <si>
    <t>B4121005J</t>
  </si>
  <si>
    <t>833910J</t>
  </si>
  <si>
    <t>SLHCS M12X1.75X25 DIN7984 CL010.9 FT BLK</t>
  </si>
  <si>
    <t>B4228015J</t>
  </si>
  <si>
    <t>833911J</t>
  </si>
  <si>
    <t>SLHCS M12X1.75X30 DIN7984 CL010.9 FT BLK</t>
  </si>
  <si>
    <t>B4228016J</t>
  </si>
  <si>
    <t>833912J</t>
  </si>
  <si>
    <t>SLHCS M12X1.75X60 DIN7984 CL010.9 HT BLK</t>
  </si>
  <si>
    <t>B4228003J</t>
  </si>
  <si>
    <t>833928J</t>
  </si>
  <si>
    <t>SLHCS M12X1.75X50 DIN7984 CL010.9 HT BLK</t>
  </si>
  <si>
    <t>B4228002J</t>
  </si>
  <si>
    <t>833973J</t>
  </si>
  <si>
    <t>HEX NUT M12X1.25 GR10 DRG ZC3</t>
  </si>
  <si>
    <t>C0973008J</t>
  </si>
  <si>
    <t>833976J</t>
  </si>
  <si>
    <t>SHCS M12X1.75X50 GR12.9 DRG BLK</t>
  </si>
  <si>
    <t>C0973006J</t>
  </si>
  <si>
    <t>833977J</t>
  </si>
  <si>
    <t>HHS M12X1.75X35 GR10.9 DRG ZC3</t>
  </si>
  <si>
    <t>C0973002J</t>
  </si>
  <si>
    <t>834197J</t>
  </si>
  <si>
    <t>SHCS M12X1.75X125 ISO4762 CL12.9 HT ZFS</t>
  </si>
  <si>
    <t>B4298019J</t>
  </si>
  <si>
    <t>834224J</t>
  </si>
  <si>
    <t>HHS M12X1.75X80 CL10.9 FT ZTS 0925524</t>
  </si>
  <si>
    <t>C0984001J</t>
  </si>
  <si>
    <t>DB613437J</t>
  </si>
  <si>
    <t>HHB M12X1.75X100 ISO4014 CL8.8 HT ZC3</t>
  </si>
  <si>
    <t>DB0899003J</t>
  </si>
  <si>
    <t>DB616878J</t>
  </si>
  <si>
    <t>HHB M12X1.75X25 ISO4017 CL8.8 FT BLK</t>
  </si>
  <si>
    <t>DB0896014J</t>
  </si>
  <si>
    <t>DB0902033J</t>
  </si>
  <si>
    <t>DB616881J</t>
  </si>
  <si>
    <t>DB0782028J</t>
  </si>
  <si>
    <t>DB616899J</t>
  </si>
  <si>
    <t>HHB M12X1.75X150 ISO4017 CL8.8 FT BLK</t>
  </si>
  <si>
    <t>DB0902034J</t>
  </si>
  <si>
    <t>DB618056J</t>
  </si>
  <si>
    <t>HHB M12X1.75X20 ISO4017 CL8.8 FT YZ6</t>
  </si>
  <si>
    <t>DB0863005J</t>
  </si>
  <si>
    <t>DB618058J</t>
  </si>
  <si>
    <t>DB0903001J</t>
  </si>
  <si>
    <t>DB618062J</t>
  </si>
  <si>
    <t>DB0897003J</t>
  </si>
  <si>
    <t>DB618066J</t>
  </si>
  <si>
    <t>HHB M12X1.75X60 ISO4017 CL8.8 FT YZ6</t>
  </si>
  <si>
    <t>DB0897005J</t>
  </si>
  <si>
    <t>DB0903003J</t>
  </si>
  <si>
    <t>DB618067J</t>
  </si>
  <si>
    <t>HHB M12X1.75X65 ISO4017 CL8.8 FT YZ6</t>
  </si>
  <si>
    <t>DB0903004J</t>
  </si>
  <si>
    <t>DB623202J</t>
  </si>
  <si>
    <t>DB0885077J</t>
  </si>
  <si>
    <t>DB0902062J</t>
  </si>
  <si>
    <t>DB624825J</t>
  </si>
  <si>
    <t>DB0896001J</t>
  </si>
  <si>
    <t>DB624826J</t>
  </si>
  <si>
    <t>HHB M12X1.75X160 ISO4014 CL8.8 HT BLK</t>
  </si>
  <si>
    <t>DB0902002J</t>
  </si>
  <si>
    <t>DB624896J</t>
  </si>
  <si>
    <t>DB0896015J</t>
  </si>
  <si>
    <t>DB630098J</t>
  </si>
  <si>
    <t>DB0714062J</t>
  </si>
  <si>
    <t>DB0885082J</t>
  </si>
  <si>
    <t>DB791648J</t>
  </si>
  <si>
    <t>HHB M12X1.75X220 ISO4017 CL8.8 FT BLK</t>
  </si>
  <si>
    <t>DB0885041J</t>
  </si>
  <si>
    <t>170137J</t>
  </si>
  <si>
    <t>HHB M14X2X130 ISO4014 CL10.9 HT BLK</t>
  </si>
  <si>
    <t>B4317038J</t>
  </si>
  <si>
    <t>170140J</t>
  </si>
  <si>
    <t>HHB M14X2X160 ISO4014 CL10.9 HT BLK</t>
  </si>
  <si>
    <t>B4164082J</t>
  </si>
  <si>
    <t>171783J</t>
  </si>
  <si>
    <t>SPRING WASHER FLAT SEC TYPE-B M14 BLK</t>
  </si>
  <si>
    <t>B4164493J</t>
  </si>
  <si>
    <t>B4253579J</t>
  </si>
  <si>
    <t>180226J</t>
  </si>
  <si>
    <t>SHCS M14X2X160 ISO4762 CL12.9 HT BLK</t>
  </si>
  <si>
    <t>B4164346J</t>
  </si>
  <si>
    <t>180227J</t>
  </si>
  <si>
    <t>SHCS M14X2X180 ISO4762 CL12.9 HT BLK</t>
  </si>
  <si>
    <t>B4317187J</t>
  </si>
  <si>
    <t>190770J</t>
  </si>
  <si>
    <t>DURLOK HFB M14X2X60 CL12.9 F/T BLK</t>
  </si>
  <si>
    <t>B4015003J</t>
  </si>
  <si>
    <t>290006J</t>
  </si>
  <si>
    <t>NYLOCK NUT B/R M14X2 DIN985 CL8 ZC3</t>
  </si>
  <si>
    <t>B4004113J</t>
  </si>
  <si>
    <t>B4164480J</t>
  </si>
  <si>
    <t>400528J</t>
  </si>
  <si>
    <t>SHCS M14X2X25 ISO4762 CL12.9 FT BLK</t>
  </si>
  <si>
    <t>B4164415J</t>
  </si>
  <si>
    <t>5000700J</t>
  </si>
  <si>
    <t>HHB M14X2X50 DIN933 GRA4-70 F/T EPO</t>
  </si>
  <si>
    <t>B4164582J</t>
  </si>
  <si>
    <t>5001336J</t>
  </si>
  <si>
    <t>HEX NUT M14 DIN934 GMT SS304 A2-70 EPO</t>
  </si>
  <si>
    <t>B4052631J</t>
  </si>
  <si>
    <t>5001354J</t>
  </si>
  <si>
    <t>HEX NUT M14 DIN934 GMT SS316 A4-80 EPO</t>
  </si>
  <si>
    <t>B4164603J</t>
  </si>
  <si>
    <t>B4275004J</t>
  </si>
  <si>
    <t>550708J</t>
  </si>
  <si>
    <t>HHB M14X2X150 ISO4017 CL10.9 FT BLK</t>
  </si>
  <si>
    <t>B4317110J</t>
  </si>
  <si>
    <t>550887J</t>
  </si>
  <si>
    <t>HHB M14X2X200 ISO4014 CL10.9 HT BLK</t>
  </si>
  <si>
    <t>B4317039J</t>
  </si>
  <si>
    <t>551552J</t>
  </si>
  <si>
    <t>HEX HEAD BOLT M14X40 CL10.9 F/T HDG</t>
  </si>
  <si>
    <t>B4311015J</t>
  </si>
  <si>
    <t>551663J</t>
  </si>
  <si>
    <t>SHCS M14X2X200 ISO4762 CL12.9 HT BLK</t>
  </si>
  <si>
    <t>B4253425J</t>
  </si>
  <si>
    <t>HHB M14X2X60 ISO4017 CL8.8 FT BLK</t>
  </si>
  <si>
    <t>622223J</t>
  </si>
  <si>
    <t>HHB M14X2X50 ISO4017 CL10.9 FT HDG</t>
  </si>
  <si>
    <t>B4311016J</t>
  </si>
  <si>
    <t>630453J</t>
  </si>
  <si>
    <t>NYLOCK NUT R/R M14X2 ISO7040 CL8 ZC3</t>
  </si>
  <si>
    <t>B4164486J</t>
  </si>
  <si>
    <t>815395J</t>
  </si>
  <si>
    <t>HEX NUT M14X2 ISO4032 CL10 HDG</t>
  </si>
  <si>
    <t>B4311019J</t>
  </si>
  <si>
    <t>821841J</t>
  </si>
  <si>
    <t>SHCS M14X60 IS2269 GR 12.9 H/T ZFS</t>
  </si>
  <si>
    <t>B4184013J</t>
  </si>
  <si>
    <t>821842J</t>
  </si>
  <si>
    <t>SHCS M14X2X70 ISO4762 CL12.9 H/T ZFS</t>
  </si>
  <si>
    <t>B4207007J</t>
  </si>
  <si>
    <t>832429J</t>
  </si>
  <si>
    <t>BI HEX MJ14X2X40 CL11.9 ZNP 3612657</t>
  </si>
  <si>
    <t>C0946004J</t>
  </si>
  <si>
    <t>833060J</t>
  </si>
  <si>
    <t>HEX NUT M14X2 ISO4032 CL10 ZFS</t>
  </si>
  <si>
    <t>B4207039J</t>
  </si>
  <si>
    <t>833588J</t>
  </si>
  <si>
    <t>HHB M14X2X60 ISO4017 CL10.9 FT HDG</t>
  </si>
  <si>
    <t>B4109010J</t>
  </si>
  <si>
    <t>833590J</t>
  </si>
  <si>
    <t>HHB M14X2X100 ISO4017 CL10.9 FT HDG</t>
  </si>
  <si>
    <t>B4109011J</t>
  </si>
  <si>
    <t>833625J</t>
  </si>
  <si>
    <t>SHCS M14X2X45 ISO4762 CL12.9 FT ZFS</t>
  </si>
  <si>
    <t>B4184024J</t>
  </si>
  <si>
    <t>B4207028J</t>
  </si>
  <si>
    <t>833626J</t>
  </si>
  <si>
    <t>SHCS M14X2X65 ISO4762 CL12.9 HT ZFS</t>
  </si>
  <si>
    <t>B4184014J</t>
  </si>
  <si>
    <t>DB616912J</t>
  </si>
  <si>
    <t>HHB M14X2X45 ISO4017 CL8.8 FT BLK</t>
  </si>
  <si>
    <t>DB0902035J</t>
  </si>
  <si>
    <t>DB616915J</t>
  </si>
  <si>
    <t>DB0902036J</t>
  </si>
  <si>
    <t>DB623203J</t>
  </si>
  <si>
    <t>HEX NUT M14X2 ISO4032 CL8 BLK</t>
  </si>
  <si>
    <t>DB0885078J</t>
  </si>
  <si>
    <t>103112J</t>
  </si>
  <si>
    <t>SHCS M16X2X30 ISO4762 CL12.9 FT BLK</t>
  </si>
  <si>
    <t>B4164422J</t>
  </si>
  <si>
    <t>B4253499J</t>
  </si>
  <si>
    <t>B4322020J</t>
  </si>
  <si>
    <t>B4326015J</t>
  </si>
  <si>
    <t>103113J</t>
  </si>
  <si>
    <t>SHCS M16X2X35 ISO4762 CL12.9 FT BLK</t>
  </si>
  <si>
    <t>B4164423J</t>
  </si>
  <si>
    <t>B4253500J</t>
  </si>
  <si>
    <t>B4317201J</t>
  </si>
  <si>
    <t>B4322021J</t>
  </si>
  <si>
    <t>103115J</t>
  </si>
  <si>
    <t>SHCS M16X2X45 ISO4762 CL12.9 FT BLK</t>
  </si>
  <si>
    <t>B3979022J</t>
  </si>
  <si>
    <t>B4031043J</t>
  </si>
  <si>
    <t>B4052450J</t>
  </si>
  <si>
    <t>B4164425J</t>
  </si>
  <si>
    <t>B4253502J</t>
  </si>
  <si>
    <t>B4322022J</t>
  </si>
  <si>
    <t>103117J</t>
  </si>
  <si>
    <t>SHCS M16X2X55 ISO4762 CL12.9 FT BLK</t>
  </si>
  <si>
    <t>B4052452J</t>
  </si>
  <si>
    <t>B4164427J</t>
  </si>
  <si>
    <t>B4253504J</t>
  </si>
  <si>
    <t>103118J</t>
  </si>
  <si>
    <t>SHCS M16X2X65 ISO4762 CL12.9 HT BLK</t>
  </si>
  <si>
    <t>B4164347J</t>
  </si>
  <si>
    <t>B4253426J</t>
  </si>
  <si>
    <t>103119J</t>
  </si>
  <si>
    <t>SHCS M16X2X70 ISO4762 CL12.9 HT BLK</t>
  </si>
  <si>
    <t>B4052385J</t>
  </si>
  <si>
    <t>B4164348J</t>
  </si>
  <si>
    <t>B4253427J</t>
  </si>
  <si>
    <t>B4317188J</t>
  </si>
  <si>
    <t>103120J</t>
  </si>
  <si>
    <t>SHCS M16X2X75 ISO4762 CL12.9 HT BLK</t>
  </si>
  <si>
    <t>B4052386J</t>
  </si>
  <si>
    <t>B4164349J</t>
  </si>
  <si>
    <t>B4253428J</t>
  </si>
  <si>
    <t>103122J</t>
  </si>
  <si>
    <t>SHCS M16X2X90 ISO4762 CL12.9 HT BLK</t>
  </si>
  <si>
    <t>B4031018J</t>
  </si>
  <si>
    <t>B4164351J</t>
  </si>
  <si>
    <t>B4253431J</t>
  </si>
  <si>
    <t>B4317190J</t>
  </si>
  <si>
    <t>103123J</t>
  </si>
  <si>
    <t>SHCS M16X2X100 ISO4762 CL12.9 HT BLK</t>
  </si>
  <si>
    <t>B4031019J</t>
  </si>
  <si>
    <t>B4164352J</t>
  </si>
  <si>
    <t>B4253432J</t>
  </si>
  <si>
    <t>B4287001J</t>
  </si>
  <si>
    <t>B4317191J</t>
  </si>
  <si>
    <t>103124J</t>
  </si>
  <si>
    <t>SHCS M16X2X110 ISO4762 CL12.9 HT BLK</t>
  </si>
  <si>
    <t>B4052390J</t>
  </si>
  <si>
    <t>B4164353J</t>
  </si>
  <si>
    <t>B4253433J</t>
  </si>
  <si>
    <t>103126J</t>
  </si>
  <si>
    <t>SHCS M16X2X120 ISO4762 CL12.9 HT BLK</t>
  </si>
  <si>
    <t>B4052391J</t>
  </si>
  <si>
    <t>B4164354J</t>
  </si>
  <si>
    <t>B4253434J</t>
  </si>
  <si>
    <t>B4317192J</t>
  </si>
  <si>
    <t>103127J</t>
  </si>
  <si>
    <t>SHCS M16X2X130 ISO4762 CL12.9 HT BLK</t>
  </si>
  <si>
    <t>B4052392J</t>
  </si>
  <si>
    <t>B4164355J</t>
  </si>
  <si>
    <t>B4253435J</t>
  </si>
  <si>
    <t>103128J</t>
  </si>
  <si>
    <t>SHCS M16X2X140 ISO4762 CL12.9 HT BLK</t>
  </si>
  <si>
    <t>B4052393J</t>
  </si>
  <si>
    <t>B4164356J</t>
  </si>
  <si>
    <t>B4253436J</t>
  </si>
  <si>
    <t>103129J</t>
  </si>
  <si>
    <t>SHCS M16X2X150 ISO4762 CL12.9 HT BLK</t>
  </si>
  <si>
    <t>B4052394J</t>
  </si>
  <si>
    <t>B4164357J</t>
  </si>
  <si>
    <t>103364J</t>
  </si>
  <si>
    <t>SHCS M16X2X160 ISO4762 CL12.9 HT BLK</t>
  </si>
  <si>
    <t>B4052395J</t>
  </si>
  <si>
    <t>B4164358J</t>
  </si>
  <si>
    <t>B4253438J</t>
  </si>
  <si>
    <t>106248J</t>
  </si>
  <si>
    <t>SHCS M16X2X25 ISO4762 CL12.9 FT BLK</t>
  </si>
  <si>
    <t>B4052446J</t>
  </si>
  <si>
    <t>B4164421J</t>
  </si>
  <si>
    <t>B4253498J</t>
  </si>
  <si>
    <t>107448J</t>
  </si>
  <si>
    <t>SHCS M16X2X200 ISO4762 CL12.9 HT BLK</t>
  </si>
  <si>
    <t>B4052398J</t>
  </si>
  <si>
    <t>B4164360J</t>
  </si>
  <si>
    <t>B4253441J</t>
  </si>
  <si>
    <t>107460J</t>
  </si>
  <si>
    <t>SHCS M16X2X180 ISO4762 CL12.9 HT BLK</t>
  </si>
  <si>
    <t>B4052397J</t>
  </si>
  <si>
    <t>B4164359J</t>
  </si>
  <si>
    <t>B4253440J</t>
  </si>
  <si>
    <t>112474J</t>
  </si>
  <si>
    <t>SHCS M16X2X50 ISO4762 CL12.9 FT BLK</t>
  </si>
  <si>
    <t>B4164426J</t>
  </si>
  <si>
    <t>B4253503J</t>
  </si>
  <si>
    <t>B4317203J</t>
  </si>
  <si>
    <t>B4322023J</t>
  </si>
  <si>
    <t>112594J</t>
  </si>
  <si>
    <t>SHCS M16X2X60 ISO4762 CL12.9 FT BLK</t>
  </si>
  <si>
    <t>B4164428J</t>
  </si>
  <si>
    <t>B4253505J</t>
  </si>
  <si>
    <t>B4317204J</t>
  </si>
  <si>
    <t>B4322024J</t>
  </si>
  <si>
    <t>125658J</t>
  </si>
  <si>
    <t>SHCS M16X2X80 ISO4762 CL12.9 HT BLK</t>
  </si>
  <si>
    <t>B4164350J</t>
  </si>
  <si>
    <t>B4253429J</t>
  </si>
  <si>
    <t>B4317189J</t>
  </si>
  <si>
    <t>125751J</t>
  </si>
  <si>
    <t>SHCS M16X2X40 ISO4762 CL12.9 FT BLK</t>
  </si>
  <si>
    <t>B4052449J</t>
  </si>
  <si>
    <t>B4253501J</t>
  </si>
  <si>
    <t>B4317202J</t>
  </si>
  <si>
    <t>B4320001J</t>
  </si>
  <si>
    <t>170142J</t>
  </si>
  <si>
    <t>HHB M16X2X20 ISO4017 CL10.9 FT BLK</t>
  </si>
  <si>
    <t>B4317111J</t>
  </si>
  <si>
    <t>170144J</t>
  </si>
  <si>
    <t>HHB M16X2X25 ISO4017 CL10.9 FT BLK</t>
  </si>
  <si>
    <t>B4253243J</t>
  </si>
  <si>
    <t>170145J</t>
  </si>
  <si>
    <t>HHB M16X2X30 ISO4017 CL10.9 FT BLK</t>
  </si>
  <si>
    <t>B4253244J</t>
  </si>
  <si>
    <t>170146J</t>
  </si>
  <si>
    <t>HHB M16X2X35 ISO4017 CL10.9 FT BLK</t>
  </si>
  <si>
    <t>B3868148J</t>
  </si>
  <si>
    <t>B4253245J</t>
  </si>
  <si>
    <t>170147J</t>
  </si>
  <si>
    <t>HHB M16X2X40 ISO4017 CL10.9 FT BLK</t>
  </si>
  <si>
    <t>B3182060J</t>
  </si>
  <si>
    <t>B3375105J</t>
  </si>
  <si>
    <t>B3411339J</t>
  </si>
  <si>
    <t>B3458156J</t>
  </si>
  <si>
    <t>B3509005J</t>
  </si>
  <si>
    <t>B3593122J</t>
  </si>
  <si>
    <t>B4141017J</t>
  </si>
  <si>
    <t>B4253246J</t>
  </si>
  <si>
    <t>170148J</t>
  </si>
  <si>
    <t>HHB M16X2X45 ISO4017 CL10.9 FT BLK</t>
  </si>
  <si>
    <t>B4253247J</t>
  </si>
  <si>
    <t>170149J</t>
  </si>
  <si>
    <t>HHB M16X2X50 ISO4017 CL10.9 FT BLK</t>
  </si>
  <si>
    <t>B3411341J</t>
  </si>
  <si>
    <t>B3458157J</t>
  </si>
  <si>
    <t>B4253248J</t>
  </si>
  <si>
    <t>B4317112J</t>
  </si>
  <si>
    <t>170161J</t>
  </si>
  <si>
    <t>HHB M16X2X140 ISO4014 CL10.9 HT BLK</t>
  </si>
  <si>
    <t>B4253092J</t>
  </si>
  <si>
    <t>170166J</t>
  </si>
  <si>
    <t>HHB M16X2X220 ISO4014 CL10.9 HT BLK</t>
  </si>
  <si>
    <t>B4253097J</t>
  </si>
  <si>
    <t>170167J</t>
  </si>
  <si>
    <t>HHB M16X2X240 ISO4014 CL10.9 HT BLK</t>
  </si>
  <si>
    <t>B4253098J</t>
  </si>
  <si>
    <t>170168J</t>
  </si>
  <si>
    <t>HHB M16X2X260 ISO4014 CL10.9 HT BLK</t>
  </si>
  <si>
    <t>B4253099J</t>
  </si>
  <si>
    <t>170169J</t>
  </si>
  <si>
    <t>HHB M16X2X280 ISO4014 CL10.9 HT BLK</t>
  </si>
  <si>
    <t>B4317042J</t>
  </si>
  <si>
    <t>170170J</t>
  </si>
  <si>
    <t>HHB M16X2X300 ISO4014 CL10.9 HT BLK</t>
  </si>
  <si>
    <t>B4253100J</t>
  </si>
  <si>
    <t>170627J</t>
  </si>
  <si>
    <t>HEX NUT M16X2 ISO4032 CL10 BLK</t>
  </si>
  <si>
    <t>B3411552J</t>
  </si>
  <si>
    <t>B3549306J</t>
  </si>
  <si>
    <t>B4253550J</t>
  </si>
  <si>
    <t>B4255003J</t>
  </si>
  <si>
    <t>B4317222J</t>
  </si>
  <si>
    <t>171766J</t>
  </si>
  <si>
    <t>SPRING WASHER SQUARE SECTION M16 BLK</t>
  </si>
  <si>
    <t>B4052531J</t>
  </si>
  <si>
    <t>B4253586J</t>
  </si>
  <si>
    <t>180418J</t>
  </si>
  <si>
    <t>SHCS M16X2X170 ISO4762 CL12.9 HT BLK</t>
  </si>
  <si>
    <t>B4052396J</t>
  </si>
  <si>
    <t>B4253439J</t>
  </si>
  <si>
    <t>182815J</t>
  </si>
  <si>
    <t>SHCS M16X2X230 ISO4762 CL12.9 HT BLK</t>
  </si>
  <si>
    <t>B4164362J</t>
  </si>
  <si>
    <t>210003J</t>
  </si>
  <si>
    <t>SHCS M16X2X20 ISO4762 CL12.9 FT BLK</t>
  </si>
  <si>
    <t>B4164420J</t>
  </si>
  <si>
    <t>290007J</t>
  </si>
  <si>
    <t>NYLOCK NUT B/R M16X2 DIN985 CL10 ZC3</t>
  </si>
  <si>
    <t>B4164483J</t>
  </si>
  <si>
    <t>B4253567J</t>
  </si>
  <si>
    <t>290008J</t>
  </si>
  <si>
    <t>NYLOCK NUT O/R M16X1.5 DIN985 CL10 ZC3</t>
  </si>
  <si>
    <t>B4299001J</t>
  </si>
  <si>
    <t>400574J</t>
  </si>
  <si>
    <t>SHCS M16X2X220 ISO4762 CL12.9 HT BLK</t>
  </si>
  <si>
    <t>B4031020J</t>
  </si>
  <si>
    <t>B4164361J</t>
  </si>
  <si>
    <t>B4253442J</t>
  </si>
  <si>
    <t>400575J</t>
  </si>
  <si>
    <t>SHCS M16X2X240 ISO4762 CL12.9 HT BLK</t>
  </si>
  <si>
    <t>B4052399J</t>
  </si>
  <si>
    <t>B4164363J</t>
  </si>
  <si>
    <t>B4253443J</t>
  </si>
  <si>
    <t>400576J</t>
  </si>
  <si>
    <t>SHCS M16X2X260 ISO4762 CL12.9 HT BLK</t>
  </si>
  <si>
    <t>B4164364J</t>
  </si>
  <si>
    <t>B4253444J</t>
  </si>
  <si>
    <t>5000121J</t>
  </si>
  <si>
    <t>HHB M16X2X25 DIN933 GRA2-70 F/T EPO</t>
  </si>
  <si>
    <t>B4317239J</t>
  </si>
  <si>
    <t>5000132J</t>
  </si>
  <si>
    <t>HHB M16X2X80 DIN933 GRA2-70 F/T EPO</t>
  </si>
  <si>
    <t>5000226J</t>
  </si>
  <si>
    <t>HHB M16X2X150 DIN933 GRA2-70 F/T EPO</t>
  </si>
  <si>
    <t>B4317240J</t>
  </si>
  <si>
    <t>5000230J</t>
  </si>
  <si>
    <t>HHB M16X2X200 DIN933 GRA2-70 F/T EPO</t>
  </si>
  <si>
    <t>B4317241J</t>
  </si>
  <si>
    <t>5000528J</t>
  </si>
  <si>
    <t>HHB M16X2X150 DIN933 GRA4-70 F/T EPO</t>
  </si>
  <si>
    <t>B4164587J</t>
  </si>
  <si>
    <t>5000531J</t>
  </si>
  <si>
    <t>HHB M16X2X180 DIN933 GRA4-70 F/T EPO</t>
  </si>
  <si>
    <t>B4164588J</t>
  </si>
  <si>
    <t>5000842J</t>
  </si>
  <si>
    <t>SHCS M16X2X30 DIN912 CLA2-70 FT EPO</t>
  </si>
  <si>
    <t>B4164638J</t>
  </si>
  <si>
    <t>5000843J</t>
  </si>
  <si>
    <t>SHCS M16X2X35 DIN912 CLA2-70 FT EPO</t>
  </si>
  <si>
    <t>B4164639J</t>
  </si>
  <si>
    <t>5000844J</t>
  </si>
  <si>
    <t>SHCS M16X2X40 DIN912 CLA2-70 FT EPO</t>
  </si>
  <si>
    <t>B4052621J</t>
  </si>
  <si>
    <t>B4164640J</t>
  </si>
  <si>
    <t>5000845J</t>
  </si>
  <si>
    <t>SHCS M16X2X45 DIN912 CLA2-70 FT EPO</t>
  </si>
  <si>
    <t>B4164641J</t>
  </si>
  <si>
    <t>5000846J</t>
  </si>
  <si>
    <t>SHCS M16X2X50 DIN912 CLA2-70 FT EPO</t>
  </si>
  <si>
    <t>B4052622J</t>
  </si>
  <si>
    <t>B4164642J</t>
  </si>
  <si>
    <t>5000847J</t>
  </si>
  <si>
    <t>SHCS M16X2X55 DIN912 CLA2-70 FT EPO</t>
  </si>
  <si>
    <t>B4164643J</t>
  </si>
  <si>
    <t>5000848J</t>
  </si>
  <si>
    <t>SHCS M16X2X60 DIN912 CLA2-70 FT EPO</t>
  </si>
  <si>
    <t>B4164644J</t>
  </si>
  <si>
    <t>5000849J</t>
  </si>
  <si>
    <t>SHCS M16X2X65 DIN912 CLA2-70 FT EPO</t>
  </si>
  <si>
    <t>B4052623J</t>
  </si>
  <si>
    <t>B4164645J</t>
  </si>
  <si>
    <t>5000850J</t>
  </si>
  <si>
    <t>SHCS M16X2X70 DIN912 CLA2-70 FT EPO</t>
  </si>
  <si>
    <t>B4164646J</t>
  </si>
  <si>
    <t>5000851J</t>
  </si>
  <si>
    <t>SHCS M16X2X75 DIN912 CLA2-70 FT EPO</t>
  </si>
  <si>
    <t>B4164647J</t>
  </si>
  <si>
    <t>5000852J</t>
  </si>
  <si>
    <t>SHCS M16X2X80 DIN912 CLA2-70 FT EPO</t>
  </si>
  <si>
    <t>B4052624J</t>
  </si>
  <si>
    <t>5000853J</t>
  </si>
  <si>
    <t>SHCS M16X2X90 DIN912 CLA2-70 FT EPO</t>
  </si>
  <si>
    <t>B4164648J</t>
  </si>
  <si>
    <t>B4175016J</t>
  </si>
  <si>
    <t>5000854J</t>
  </si>
  <si>
    <t>SHCS M16X2X100 DIN912 CLA2-70 FT EPO</t>
  </si>
  <si>
    <t>B4164649J</t>
  </si>
  <si>
    <t>5001038J</t>
  </si>
  <si>
    <t>SHCS M16X2X35 DIN912 CLA4-70 FT EPO</t>
  </si>
  <si>
    <t>B4164661J</t>
  </si>
  <si>
    <t>5001039J</t>
  </si>
  <si>
    <t>SHCS M16X2X40 DIN912 CLA4-70 FT EPO</t>
  </si>
  <si>
    <t>B4164662J</t>
  </si>
  <si>
    <t>5001327J</t>
  </si>
  <si>
    <t>HEX NUT M16 DIN934 GMT SS304 A2-70 EPO</t>
  </si>
  <si>
    <t>B4164597J</t>
  </si>
  <si>
    <t>B4253615J</t>
  </si>
  <si>
    <t>5001346J</t>
  </si>
  <si>
    <t>HEX NUT M16 DIN934 GMT SS316 A4-80 EPO</t>
  </si>
  <si>
    <t>B4275005J</t>
  </si>
  <si>
    <t>5001934J</t>
  </si>
  <si>
    <t>HHB M16X2X200 DIN931 GRA2-70 H/T EPO</t>
  </si>
  <si>
    <t>B2317005J</t>
  </si>
  <si>
    <t>5009765J</t>
  </si>
  <si>
    <t>HEX NUT M16 DIN934 GMT SS316 A4-70 EPO</t>
  </si>
  <si>
    <t>B3990031J</t>
  </si>
  <si>
    <t>5009857J</t>
  </si>
  <si>
    <t>NYLOCK NUT B/R M16X2 DIN985 GRA2-70 GMT</t>
  </si>
  <si>
    <t>B4004114J</t>
  </si>
  <si>
    <t>B4164666J</t>
  </si>
  <si>
    <t>5010321J</t>
  </si>
  <si>
    <t>NYLOCK NUT R/R M16X2 DIN982 GRA2-70</t>
  </si>
  <si>
    <t>B4004115J</t>
  </si>
  <si>
    <t>B4164669J</t>
  </si>
  <si>
    <t>5010327J</t>
  </si>
  <si>
    <t>NYLOCK NUT R/R M16X2 DIN982 GRA4-80</t>
  </si>
  <si>
    <t>B4164670J</t>
  </si>
  <si>
    <t>5010394J</t>
  </si>
  <si>
    <t>SHCS M16X100 DIN912 SS304 A2-70 F/T</t>
  </si>
  <si>
    <t>B3914026J</t>
  </si>
  <si>
    <t>5010410J</t>
  </si>
  <si>
    <t>NYLOCK R/R M16X2 IS7002 A2-70 GLEITMO615</t>
  </si>
  <si>
    <t>B3611003J</t>
  </si>
  <si>
    <t>B4090001J</t>
  </si>
  <si>
    <t>5010614J</t>
  </si>
  <si>
    <t>CUP SQ NK BOLT M16X120 DR12568-R8 A4-70</t>
  </si>
  <si>
    <t>B4142001J</t>
  </si>
  <si>
    <t>550260J</t>
  </si>
  <si>
    <t>DURLOK WASHER M16 ZFS</t>
  </si>
  <si>
    <t>B3485001J</t>
  </si>
  <si>
    <t>B3972001J</t>
  </si>
  <si>
    <t>550307J</t>
  </si>
  <si>
    <t>HEX NUT M16X2 ISO4032 CL8 BLK</t>
  </si>
  <si>
    <t>B3245102J</t>
  </si>
  <si>
    <t>B3716222J</t>
  </si>
  <si>
    <t>B4052494J</t>
  </si>
  <si>
    <t>B4253545J</t>
  </si>
  <si>
    <t>B4317215J</t>
  </si>
  <si>
    <t>550711J</t>
  </si>
  <si>
    <t>HHB M16X2X55 ISO4017 CL10.9 FT BLK</t>
  </si>
  <si>
    <t>B4253249J</t>
  </si>
  <si>
    <t>550712J</t>
  </si>
  <si>
    <t>HHB M16X2X60 ISO4017 CL10.9 FT BLK</t>
  </si>
  <si>
    <t>B4253250J</t>
  </si>
  <si>
    <t>550713J</t>
  </si>
  <si>
    <t>HHB M16X2X65 ISO4017 CL10.9 FT BLK</t>
  </si>
  <si>
    <t>B3182064J</t>
  </si>
  <si>
    <t>B3375110J</t>
  </si>
  <si>
    <t>B3868154J</t>
  </si>
  <si>
    <t>B4253251J</t>
  </si>
  <si>
    <t>550716J</t>
  </si>
  <si>
    <t>HHB M16X2X80 ISO4017 CL10.9 FT BLK</t>
  </si>
  <si>
    <t>B4253254J</t>
  </si>
  <si>
    <t>550718J</t>
  </si>
  <si>
    <t>HHB M16X2X90 ISO4017 CL10.9 FT BLK</t>
  </si>
  <si>
    <t>B4253255J</t>
  </si>
  <si>
    <t>550720J</t>
  </si>
  <si>
    <t>HHB M16X2X110 ISO4017 CL10.9 FT BLK</t>
  </si>
  <si>
    <t>B4253257J</t>
  </si>
  <si>
    <t>550721J</t>
  </si>
  <si>
    <t>HHB M16X2X120 ISO4017 CL10.9 FT BLK</t>
  </si>
  <si>
    <t>B4253258J</t>
  </si>
  <si>
    <t>550722J</t>
  </si>
  <si>
    <t>HHB M16X2X125 ISO4017 CL10.9 FT BLK</t>
  </si>
  <si>
    <t>B4317114J</t>
  </si>
  <si>
    <t>550723J</t>
  </si>
  <si>
    <t>HHB M16X2X130 ISO4017 CL10.9 FT BLK</t>
  </si>
  <si>
    <t>B4253259J</t>
  </si>
  <si>
    <t>550724J</t>
  </si>
  <si>
    <t>HHB M16X2X140 ISO4017 CL10.9 FT BLK</t>
  </si>
  <si>
    <t>B4253260J</t>
  </si>
  <si>
    <t>550725J</t>
  </si>
  <si>
    <t>HHB M16X2X150 ISO4017 CL10.9 FT BLK</t>
  </si>
  <si>
    <t>B4317115J</t>
  </si>
  <si>
    <t>550726J</t>
  </si>
  <si>
    <t>HHB M16X2X160 ISO4017 CL10.9 FT BLK</t>
  </si>
  <si>
    <t>B4317116J</t>
  </si>
  <si>
    <t>550727J</t>
  </si>
  <si>
    <t>HHB M16X2X180 ISO4017 CL10.9 FT BLK</t>
  </si>
  <si>
    <t>B4253262J</t>
  </si>
  <si>
    <t>550728J</t>
  </si>
  <si>
    <t>HHB M16X2X200 ISO4017 CL10.9 FT BLK</t>
  </si>
  <si>
    <t>B4253263J</t>
  </si>
  <si>
    <t>550731J</t>
  </si>
  <si>
    <t>HHB M16X2X300 ISO4017 CL10.9 FT BLK</t>
  </si>
  <si>
    <t>B4253265J</t>
  </si>
  <si>
    <t>551112J</t>
  </si>
  <si>
    <t>H &amp; T WASHER M16 IS2016HV300 BLK</t>
  </si>
  <si>
    <t>B4240029J</t>
  </si>
  <si>
    <t>551417J</t>
  </si>
  <si>
    <t>HHB M16X2X40 ISO4017 CL10.9 FT ZC3</t>
  </si>
  <si>
    <t>B4307007J</t>
  </si>
  <si>
    <t>551446J</t>
  </si>
  <si>
    <t>HHB M16X2X50 ISO4017 CL10.9 FT ZC3</t>
  </si>
  <si>
    <t>B4307009J</t>
  </si>
  <si>
    <t>551464J</t>
  </si>
  <si>
    <t>HHB M16X2X45 ISO4017 CL10.9 FT ZC3</t>
  </si>
  <si>
    <t>B4307008J</t>
  </si>
  <si>
    <t>551522J</t>
  </si>
  <si>
    <t>HHB M16X2X40 ISO4017 CL10.9 FT HDG</t>
  </si>
  <si>
    <t>B4188002J</t>
  </si>
  <si>
    <t>B4309003J</t>
  </si>
  <si>
    <t>551533J</t>
  </si>
  <si>
    <t>HHB M16X2X80 ISO4017 CL10.9 FT HDG</t>
  </si>
  <si>
    <t>B4311018J</t>
  </si>
  <si>
    <t>551542J</t>
  </si>
  <si>
    <t>HHB M16X2X55 ISO4017 CL10.9 FT HDG</t>
  </si>
  <si>
    <t>B4311017J</t>
  </si>
  <si>
    <t>551586J</t>
  </si>
  <si>
    <t>HHB M16X2X120 ISO4014 CL10.9 HT HDG</t>
  </si>
  <si>
    <t>B4309002J</t>
  </si>
  <si>
    <t>551618J</t>
  </si>
  <si>
    <t>HHB M16X2X60 ISO4014 CL10.9 HT HDG</t>
  </si>
  <si>
    <t>B4311014J</t>
  </si>
  <si>
    <t>551666J</t>
  </si>
  <si>
    <t>SHCS M16X2X85 ISO4762 CL12.9 HT BLK</t>
  </si>
  <si>
    <t>B4253430J</t>
  </si>
  <si>
    <t>551701J</t>
  </si>
  <si>
    <t>HHB M16X2X260 ISO4017 CL10.9 FT BLK</t>
  </si>
  <si>
    <t>B4253264J</t>
  </si>
  <si>
    <t>HEX NUT M16X2 ISO4032 CL8 ZC3</t>
  </si>
  <si>
    <t>551800J</t>
  </si>
  <si>
    <t>HEX LOCK NUT M16X2 ISO4035 CL05 BLK</t>
  </si>
  <si>
    <t>B4242003J</t>
  </si>
  <si>
    <t>560957J</t>
  </si>
  <si>
    <t>NYLOCK NUT B/R M16X2 DIN985 CL8 ZC3</t>
  </si>
  <si>
    <t>B3458319J</t>
  </si>
  <si>
    <t>B4164481J</t>
  </si>
  <si>
    <t>B3673303J</t>
  </si>
  <si>
    <t>B4253564J</t>
  </si>
  <si>
    <t>580521J</t>
  </si>
  <si>
    <t>HSSN M16X2 IS6623 CL10S HDG</t>
  </si>
  <si>
    <t>B4311021J</t>
  </si>
  <si>
    <t>580527J</t>
  </si>
  <si>
    <t>HSSW LUGS M16 IS6649A HDG</t>
  </si>
  <si>
    <t>B4199027J</t>
  </si>
  <si>
    <t>580537J</t>
  </si>
  <si>
    <t>HSSB M16X2X60 IS3757 CL8.8S H/T BLK</t>
  </si>
  <si>
    <t>B4256001J</t>
  </si>
  <si>
    <t>580541J</t>
  </si>
  <si>
    <t>HSSB M16X2X80 IS3757 CL8.8S H/T BLK</t>
  </si>
  <si>
    <t>B4256002J</t>
  </si>
  <si>
    <t>580790J</t>
  </si>
  <si>
    <t>HSSB M16X2X45 IS3757 CL8.8S H/T HDG</t>
  </si>
  <si>
    <t>B4199002J</t>
  </si>
  <si>
    <t>581621J</t>
  </si>
  <si>
    <t>SHCS M24X3X80 ISO4762 CL12.9 FT ZFS</t>
  </si>
  <si>
    <t>B4207034J</t>
  </si>
  <si>
    <t>581755J</t>
  </si>
  <si>
    <t>SPRING WASHER FLAT SEC M16B IS3063 YZ3</t>
  </si>
  <si>
    <t>C0967014J</t>
  </si>
  <si>
    <t>612165J</t>
  </si>
  <si>
    <t>HEX NUT M16X2 DIN934 CL8 ZC3</t>
  </si>
  <si>
    <t>B3404006J</t>
  </si>
  <si>
    <t>B4277003J</t>
  </si>
  <si>
    <t>613134J</t>
  </si>
  <si>
    <t>HHB M16X2X130 ISO4014 CL8.8 HT BLK</t>
  </si>
  <si>
    <t>B4317001J</t>
  </si>
  <si>
    <t>616945J</t>
  </si>
  <si>
    <t>HHB M16X2X70 ISO4017 CL8.8 FT BLK</t>
  </si>
  <si>
    <t>B4253007J</t>
  </si>
  <si>
    <t>616953J</t>
  </si>
  <si>
    <t>HHB M16X2X120 ISO4017 CL8.8 FT BLK</t>
  </si>
  <si>
    <t>B4253008J</t>
  </si>
  <si>
    <t>617531J</t>
  </si>
  <si>
    <t>HHB M16X2X50 ISO4017 CL8.8 FT ZC3</t>
  </si>
  <si>
    <t>B4283004J</t>
  </si>
  <si>
    <t>617532J</t>
  </si>
  <si>
    <t>HHB M16X2X55 ISO4017 CL8.8 FT ZC3</t>
  </si>
  <si>
    <t>B4329001J</t>
  </si>
  <si>
    <t>HHB M16X2X60 ISO4017 CL8.8 FT ZC3</t>
  </si>
  <si>
    <t>617534J</t>
  </si>
  <si>
    <t>HHB M16X2X65 ISO4017 CL8.8 FT ZC3</t>
  </si>
  <si>
    <t>B4329002J</t>
  </si>
  <si>
    <t>618707J</t>
  </si>
  <si>
    <t>HHB M16X2X30 ISO4017 CL8.8 FT HDG</t>
  </si>
  <si>
    <t>B4304001J</t>
  </si>
  <si>
    <t>618713J</t>
  </si>
  <si>
    <t>HHB M16X2X60 ISO4017 CL8.8 FT HDG</t>
  </si>
  <si>
    <t>B4323002J</t>
  </si>
  <si>
    <t>618721J</t>
  </si>
  <si>
    <t>HHB M16X2X100 ISO4017 CL8.8 FT HDG</t>
  </si>
  <si>
    <t>B4323003J</t>
  </si>
  <si>
    <t>623237J</t>
  </si>
  <si>
    <t>B4329012J</t>
  </si>
  <si>
    <t>623303J</t>
  </si>
  <si>
    <t>HEX NUT M16X2 ISO4032 CL8 HDG</t>
  </si>
  <si>
    <t>B4323021J</t>
  </si>
  <si>
    <t>624298J</t>
  </si>
  <si>
    <t>SHCS M16X2X100 ISO4762 CL12.9 HT ZFS</t>
  </si>
  <si>
    <t>B4207010J</t>
  </si>
  <si>
    <t>625462J</t>
  </si>
  <si>
    <t>HSSN M16X2 EN14399-3 CL10HR ZC3</t>
  </si>
  <si>
    <t>B3981002J</t>
  </si>
  <si>
    <t>625487J</t>
  </si>
  <si>
    <t>HSSB M16X50 EN14399-4 CL10.9HV H/T BLK</t>
  </si>
  <si>
    <t>B4285005J</t>
  </si>
  <si>
    <t>625488J</t>
  </si>
  <si>
    <t>HSSB M16X55 EN14399-4 CL10.9HV H/T BLK</t>
  </si>
  <si>
    <t>B4285006J</t>
  </si>
  <si>
    <t>625490J</t>
  </si>
  <si>
    <t>HSSB M16X65 EN14399-4 CL10.9HV H/T BLK</t>
  </si>
  <si>
    <t>B4285007J</t>
  </si>
  <si>
    <t>628104J</t>
  </si>
  <si>
    <t>HEX NUT M16X2 ISO4032 CL10 ZC3</t>
  </si>
  <si>
    <t>B3286003J</t>
  </si>
  <si>
    <t>B4307014J</t>
  </si>
  <si>
    <t>628738J</t>
  </si>
  <si>
    <t>HEX NUT M16X2 ISO4032 CL8SB ZC3</t>
  </si>
  <si>
    <t>B3064038J</t>
  </si>
  <si>
    <t>628741J</t>
  </si>
  <si>
    <t>HEX NUT M16X2 ISO4032 CL10SB HDG</t>
  </si>
  <si>
    <t>B4313006J</t>
  </si>
  <si>
    <t>628876J</t>
  </si>
  <si>
    <t>HHB M16X2X45 ISO4017 CL8.8SB FT HDG</t>
  </si>
  <si>
    <t>B4306015J</t>
  </si>
  <si>
    <t>628877J</t>
  </si>
  <si>
    <t>HHB M16X2X55 ISO4017 CL8.8SB FT HDG</t>
  </si>
  <si>
    <t>B4306017J</t>
  </si>
  <si>
    <t>628878J</t>
  </si>
  <si>
    <t>HHB M16X2X60 ISO4017 CL8.8SB FT HDG</t>
  </si>
  <si>
    <t>B4306018J</t>
  </si>
  <si>
    <t>628879J</t>
  </si>
  <si>
    <t>HHB M16X2X65 ISO4017 CL8.8SB FT HDG</t>
  </si>
  <si>
    <t>B4313002J</t>
  </si>
  <si>
    <t>628914J</t>
  </si>
  <si>
    <t>HHB M16X2X40 ISO4017 CL8.8SB FT HDG</t>
  </si>
  <si>
    <t>B4306014J</t>
  </si>
  <si>
    <t>628915J</t>
  </si>
  <si>
    <t>HHB M16X2X50 ISO4017 CL8.8SB FT HDG</t>
  </si>
  <si>
    <t>B4306016J</t>
  </si>
  <si>
    <t>629007J</t>
  </si>
  <si>
    <t>HHB M16X2X80 ISO4017 CL8.8SB FT HDG</t>
  </si>
  <si>
    <t>B4306019J</t>
  </si>
  <si>
    <t>630454J</t>
  </si>
  <si>
    <t>NYLOCK NUT R/R M16X2 ISO7040 CL8 ZC3</t>
  </si>
  <si>
    <t>B4253570J</t>
  </si>
  <si>
    <t>B4301001J</t>
  </si>
  <si>
    <t>630460J</t>
  </si>
  <si>
    <t>NYLOCK NUT R/R M16X2 ISO7040 CL10 ZC3</t>
  </si>
  <si>
    <t>B3458326J</t>
  </si>
  <si>
    <t>B4097003J</t>
  </si>
  <si>
    <t>B4253573J</t>
  </si>
  <si>
    <t>761153J</t>
  </si>
  <si>
    <t>HEX NUT M16X2 ISO4032 CL10 HDG</t>
  </si>
  <si>
    <t>B4282002J</t>
  </si>
  <si>
    <t>B4311020J</t>
  </si>
  <si>
    <t>B4337003J</t>
  </si>
  <si>
    <t>786573J</t>
  </si>
  <si>
    <t>H &amp; T WASHER M16 IS2016HV300 HDG</t>
  </si>
  <si>
    <t>B4076007J</t>
  </si>
  <si>
    <t>796312J</t>
  </si>
  <si>
    <t>ALL METAL PRV TORQUE NUT M16 CL10 ZC3</t>
  </si>
  <si>
    <t>B4147001J</t>
  </si>
  <si>
    <t>796884J</t>
  </si>
  <si>
    <t>HSSN M16X2 EN14399-4 CL 10HV BLK</t>
  </si>
  <si>
    <t>B4285037J</t>
  </si>
  <si>
    <t>809676J</t>
  </si>
  <si>
    <t>HHB M16X2X130 ISO4017 CL10.9 FT HDG</t>
  </si>
  <si>
    <t>B4337001J</t>
  </si>
  <si>
    <t>810291J</t>
  </si>
  <si>
    <t>HSSN M16X2 EN14399-4 CL 10HV ZC3</t>
  </si>
  <si>
    <t>B4070017J</t>
  </si>
  <si>
    <t>814840J</t>
  </si>
  <si>
    <t>SHCS M16X2X100 GR 12.9C H/T BLK</t>
  </si>
  <si>
    <t>C0976001J</t>
  </si>
  <si>
    <t>814841J</t>
  </si>
  <si>
    <t>SHCS M16X2X120 GR 12.9C H/T BLK</t>
  </si>
  <si>
    <t>C0976004J</t>
  </si>
  <si>
    <t>814844J</t>
  </si>
  <si>
    <t>DURLOK HFB M16X2X130 GR12.9C F/T BLK</t>
  </si>
  <si>
    <t>C0925009J</t>
  </si>
  <si>
    <t>814854J</t>
  </si>
  <si>
    <t>DURLOK HFB M16X2X60 GR12.9C F/T BLK</t>
  </si>
  <si>
    <t>C0925008J</t>
  </si>
  <si>
    <t>814859J</t>
  </si>
  <si>
    <t>DURLOK HFB M16X2X80 GR12.9C F/T BLK</t>
  </si>
  <si>
    <t>C0976005J</t>
  </si>
  <si>
    <t>814861J</t>
  </si>
  <si>
    <t>DURLOK NUT M16 X 2 GR 12C BLK</t>
  </si>
  <si>
    <t>C0867010J</t>
  </si>
  <si>
    <t>814924J</t>
  </si>
  <si>
    <t>SHCS M16X2X25 ISO4762 CL12.9 FT ZFS</t>
  </si>
  <si>
    <t>B4006050J</t>
  </si>
  <si>
    <t>815908J</t>
  </si>
  <si>
    <t>HEX HEAD BOLT M16X2X160 DR.8T0650</t>
  </si>
  <si>
    <t>C0924015J</t>
  </si>
  <si>
    <t>816051J</t>
  </si>
  <si>
    <t>HEX NUT M16X2 ISO4032 CL8 S437</t>
  </si>
  <si>
    <t>B4332038J</t>
  </si>
  <si>
    <t>HHB M16X2X250 ISO4014 CL8.8 HT BLK</t>
  </si>
  <si>
    <t>819016J</t>
  </si>
  <si>
    <t>METAL NUT INSERT M10X1.5 ZC3 MNS1800017A</t>
  </si>
  <si>
    <t>B3075001AJ</t>
  </si>
  <si>
    <t>B3763001AJ</t>
  </si>
  <si>
    <t>B3973001AJ</t>
  </si>
  <si>
    <t>819054J</t>
  </si>
  <si>
    <t>HHS M16X2.0X45 8T7338 GR10.9 ZFS</t>
  </si>
  <si>
    <t>C0819008J</t>
  </si>
  <si>
    <t>819449J</t>
  </si>
  <si>
    <t>SHCS M16X2X90 ISO4762 CL12.9 HT ZFS</t>
  </si>
  <si>
    <t>B4184017J</t>
  </si>
  <si>
    <t>820024J</t>
  </si>
  <si>
    <t>HEX NUT M16X2 ISO4032 CL10 ZFS</t>
  </si>
  <si>
    <t>B4302010J</t>
  </si>
  <si>
    <t>B4311010J</t>
  </si>
  <si>
    <t>820073J</t>
  </si>
  <si>
    <t>TRACK SHOE BOLT M16X2X90 GR10.9 0210542</t>
  </si>
  <si>
    <t>C0968001J</t>
  </si>
  <si>
    <t>820577J</t>
  </si>
  <si>
    <t>SHCS M16X2X160 GR 12.9 H/T DR.MBC1900120</t>
  </si>
  <si>
    <t>C0899002J</t>
  </si>
  <si>
    <t>C0930009J</t>
  </si>
  <si>
    <t>821952J</t>
  </si>
  <si>
    <t>SHCS M16X2X40 ISO4762 CL12.9 FT ZFS</t>
  </si>
  <si>
    <t>B4311007J</t>
  </si>
  <si>
    <t>821953J</t>
  </si>
  <si>
    <t>SHCS M16X2X45 ISO4762 CL12.9 FT ZFS</t>
  </si>
  <si>
    <t>B4207029J</t>
  </si>
  <si>
    <t>821955J</t>
  </si>
  <si>
    <t>SHCS M16X2X60 ISO4762 CL12.9 FT ZFS</t>
  </si>
  <si>
    <t>B4006057J</t>
  </si>
  <si>
    <t>821956J</t>
  </si>
  <si>
    <t>SHCS M16X2X70 ISO4762 CL12.9 HT ZFS</t>
  </si>
  <si>
    <t>B4184015J</t>
  </si>
  <si>
    <t>B4207008J</t>
  </si>
  <si>
    <t>821957J</t>
  </si>
  <si>
    <t>SHCS M16X2X80 ISO4762 CL12.9 HT ZFS</t>
  </si>
  <si>
    <t>B4046003J</t>
  </si>
  <si>
    <t>B4184016J</t>
  </si>
  <si>
    <t>B4207009J</t>
  </si>
  <si>
    <t>822367J</t>
  </si>
  <si>
    <t>SHCS M16X2X30 ISO4762 CL12.9 FT ZFS</t>
  </si>
  <si>
    <t>B3929004J</t>
  </si>
  <si>
    <t>B4006052J</t>
  </si>
  <si>
    <t>823938J</t>
  </si>
  <si>
    <t>HEX HD SCREW M16X30 DRG CL8.8 YZ3</t>
  </si>
  <si>
    <t>C0982005J</t>
  </si>
  <si>
    <t>825328J</t>
  </si>
  <si>
    <t>HEX NUT M16X2-6AZ ISO4032 CL10ZSB HDG</t>
  </si>
  <si>
    <t>B3877018J</t>
  </si>
  <si>
    <t>B4306027J</t>
  </si>
  <si>
    <t>826210J</t>
  </si>
  <si>
    <t>TAPER LOCK STUD MJ16X120 DRG CL11.9 ZNP</t>
  </si>
  <si>
    <t>C0924040J</t>
  </si>
  <si>
    <t>831454J</t>
  </si>
  <si>
    <t>STUD BOLT M16X50 IS1862 TYPE-A CL4.8 ZC3</t>
  </si>
  <si>
    <t>B4248001J</t>
  </si>
  <si>
    <t>831789J</t>
  </si>
  <si>
    <t>HHB M16X2X45 ISO4014 CL8.8 HT S437</t>
  </si>
  <si>
    <t>B3494084J</t>
  </si>
  <si>
    <t>831805J</t>
  </si>
  <si>
    <t>HHB M16X1.5X45 4017 CL8.8 FT S437</t>
  </si>
  <si>
    <t>B3494085J</t>
  </si>
  <si>
    <t>832709J</t>
  </si>
  <si>
    <t>SER.FLANGE BOLT M16X40 DIN6921 CL8.8 S/C</t>
  </si>
  <si>
    <t>B3729001J</t>
  </si>
  <si>
    <t>833007J</t>
  </si>
  <si>
    <t>HHS M16X2X60 F/T CL10.9 ZNP 6V3303</t>
  </si>
  <si>
    <t>C0975017J</t>
  </si>
  <si>
    <t>833010J</t>
  </si>
  <si>
    <t>HHB M16X2X130 H/T CL10.9 ZFS 7X2475</t>
  </si>
  <si>
    <t>C0919037J</t>
  </si>
  <si>
    <t>833019J</t>
  </si>
  <si>
    <t>HHB M16X2X80 H/T CL10.9 ZTS 4471708</t>
  </si>
  <si>
    <t>C0919035J</t>
  </si>
  <si>
    <t>833029J</t>
  </si>
  <si>
    <t>HHB M16X2X120 H/T CL10.9 ZFS 8T4174</t>
  </si>
  <si>
    <t>C0919036J</t>
  </si>
  <si>
    <t>833166J</t>
  </si>
  <si>
    <t>NYLOCK NUT B/R M16X2  DIN985 CL10 ZFS</t>
  </si>
  <si>
    <t>B4311008J</t>
  </si>
  <si>
    <t>833181J</t>
  </si>
  <si>
    <t>FLNG BOLT M16X2X40 ISO4162 CL8.8 F/T HDG</t>
  </si>
  <si>
    <t>B3970001J</t>
  </si>
  <si>
    <t>833182J</t>
  </si>
  <si>
    <t>FLANGE NUT M16X2-6AZ ISO4161 CL8 HDG</t>
  </si>
  <si>
    <t>B3970002J</t>
  </si>
  <si>
    <t>833205J</t>
  </si>
  <si>
    <t>SHCS M16X2X45 ISO4762 CL10.9 FT ZC3</t>
  </si>
  <si>
    <t>A8721022J</t>
  </si>
  <si>
    <t>A8722023J</t>
  </si>
  <si>
    <t>A8723013J</t>
  </si>
  <si>
    <t>833355J</t>
  </si>
  <si>
    <t>SHCS M16X2X200 ISO4762 CL12.9 HT ZFS</t>
  </si>
  <si>
    <t>B4046004J</t>
  </si>
  <si>
    <t>833645J</t>
  </si>
  <si>
    <t>HHB M16X2X80 ISO4017 CL8.8 FT ZNP</t>
  </si>
  <si>
    <t>B4121008J</t>
  </si>
  <si>
    <t>833683J</t>
  </si>
  <si>
    <t>HHB M16X2X120 ISO4017 CL8.8 FT ZNP</t>
  </si>
  <si>
    <t>B4121011J</t>
  </si>
  <si>
    <t>833787J</t>
  </si>
  <si>
    <t>H &amp; T WASHER M16 ISO7089 HV300 HDG</t>
  </si>
  <si>
    <t>B4159020J</t>
  </si>
  <si>
    <t>B4313010J</t>
  </si>
  <si>
    <t>833819J</t>
  </si>
  <si>
    <t>HEX FIT BOLT M16X2X80 DIN609 CL8.8 ZF9</t>
  </si>
  <si>
    <t>B4178004J</t>
  </si>
  <si>
    <t>B4179013J</t>
  </si>
  <si>
    <t>833913J</t>
  </si>
  <si>
    <t>SLHCS M16X2X30 DIN7984 CL010.9 FT BLK</t>
  </si>
  <si>
    <t>B4228017J</t>
  </si>
  <si>
    <t>833929J</t>
  </si>
  <si>
    <t>SLHCS M16X2X60 DIN7984 CL010.9 HT BLK</t>
  </si>
  <si>
    <t>B4228004J</t>
  </si>
  <si>
    <t>834073J</t>
  </si>
  <si>
    <t>TRACK SHOE BOLT M16X1.5X73 DRG BLK</t>
  </si>
  <si>
    <t>B4266010J</t>
  </si>
  <si>
    <t>834174J</t>
  </si>
  <si>
    <t>SHCS M16X2X190 ISO4762 CL12.9 HT ZFS</t>
  </si>
  <si>
    <t>B4302005J</t>
  </si>
  <si>
    <t>834176J</t>
  </si>
  <si>
    <t>SHCS M16X2X220 ISO4762 CL12.9 HT ZFS</t>
  </si>
  <si>
    <t>B4302006J</t>
  </si>
  <si>
    <t>834230J</t>
  </si>
  <si>
    <t>HHS M16X2X40 CL10.9 FT ZNP 6V4429</t>
  </si>
  <si>
    <t>C0984006J</t>
  </si>
  <si>
    <t>834234J</t>
  </si>
  <si>
    <t>HHB M16X2X70 CL10.9 HT ZNP 8T0357</t>
  </si>
  <si>
    <t>C0984012J</t>
  </si>
  <si>
    <t>DB612692J</t>
  </si>
  <si>
    <t>NYLOCK NUT R/R M16X2 DIN982 CL8 ZC3</t>
  </si>
  <si>
    <t>DB0885083J</t>
  </si>
  <si>
    <t>DB616953J</t>
  </si>
  <si>
    <t>DB0896017J</t>
  </si>
  <si>
    <t>DB616956J</t>
  </si>
  <si>
    <t>HHB M16X2X150 ISO4017 CL8.8 FT BLK</t>
  </si>
  <si>
    <t>DB0896018J</t>
  </si>
  <si>
    <t>DB617533J</t>
  </si>
  <si>
    <t>DB0881006J</t>
  </si>
  <si>
    <t>DB618127J</t>
  </si>
  <si>
    <t>HHB M16X2X80 ISO4017 CL8.8 FT YZ6</t>
  </si>
  <si>
    <t>DB0897008J</t>
  </si>
  <si>
    <t>DB0903007J</t>
  </si>
  <si>
    <t>DB623204J</t>
  </si>
  <si>
    <t>DB0902063J</t>
  </si>
  <si>
    <t>DB624844J</t>
  </si>
  <si>
    <t>HHB M16X2X220 ISO4014 CL8.8 HT BLK</t>
  </si>
  <si>
    <t>DB0885004J</t>
  </si>
  <si>
    <t>DB624845J</t>
  </si>
  <si>
    <t>HHB M16X2X240 ISO4014 CL8.8 HT BLK</t>
  </si>
  <si>
    <t>DB0896003J</t>
  </si>
  <si>
    <t>DB818225J</t>
  </si>
  <si>
    <t>DB0896004J</t>
  </si>
  <si>
    <t>170173J</t>
  </si>
  <si>
    <t>HHB M18X2.5X50 ISO4017 CL10.9 FT BLK</t>
  </si>
  <si>
    <t>B4253266J</t>
  </si>
  <si>
    <t>170175J</t>
  </si>
  <si>
    <t>HHB M18X2.5X60 ISO4014 CL10.9 HT BLK</t>
  </si>
  <si>
    <t>B4317043J</t>
  </si>
  <si>
    <t>170176J</t>
  </si>
  <si>
    <t>HHB M18X2.5X65 ISO4014 CL10.9 HT BLK</t>
  </si>
  <si>
    <t>B4164088J</t>
  </si>
  <si>
    <t>B4253101J</t>
  </si>
  <si>
    <t>B4317044J</t>
  </si>
  <si>
    <t>170177J</t>
  </si>
  <si>
    <t>HHB M18X2.5X70 ISO4014 CL10.9 HT BLK</t>
  </si>
  <si>
    <t>B4317045J</t>
  </si>
  <si>
    <t>170178J</t>
  </si>
  <si>
    <t>HHB M18X2.5X75 ISO4014 CL10.9 HT BLK</t>
  </si>
  <si>
    <t>B4052079J</t>
  </si>
  <si>
    <t>B4164090J</t>
  </si>
  <si>
    <t>170179J</t>
  </si>
  <si>
    <t>HHB M18X2.5X80 ISO4014 CL10.9 HT BLK</t>
  </si>
  <si>
    <t>B4052080J</t>
  </si>
  <si>
    <t>B4253102J</t>
  </si>
  <si>
    <t>170180J</t>
  </si>
  <si>
    <t>HHB M18X2.5X90 ISO4014 CL10.9 HT BLK</t>
  </si>
  <si>
    <t>B4253103J</t>
  </si>
  <si>
    <t>170181J</t>
  </si>
  <si>
    <t>HHB M18X2.5X100 ISO4014 CL10.9 HT BLK</t>
  </si>
  <si>
    <t>B4253104J</t>
  </si>
  <si>
    <t>170182J</t>
  </si>
  <si>
    <t>HHB M18X2.5X110 ISO4014 CL10.9 HT BLK</t>
  </si>
  <si>
    <t>B4052083J</t>
  </si>
  <si>
    <t>B4253105J</t>
  </si>
  <si>
    <t>170184J</t>
  </si>
  <si>
    <t>HHB M18X2.5X130 ISO4014 CL10.9 HT BLK</t>
  </si>
  <si>
    <t>B4253106J</t>
  </si>
  <si>
    <t>170185J</t>
  </si>
  <si>
    <t>HHB M18X2.5X140 ISO4014 CL10.9 HT BLK</t>
  </si>
  <si>
    <t>B4253107J</t>
  </si>
  <si>
    <t>170188J</t>
  </si>
  <si>
    <t>HHB M18X2.5X180 ISO4014 CL10.9 HT BLK</t>
  </si>
  <si>
    <t>171785J</t>
  </si>
  <si>
    <t>SPRING WASHER FLAT SEC TYPE-B M18 BLK</t>
  </si>
  <si>
    <t>B4052524J</t>
  </si>
  <si>
    <t>180311J</t>
  </si>
  <si>
    <t>SHCS M18X2.5X130 ISO4762 CL12.9 HT BLK</t>
  </si>
  <si>
    <t>B4317193J</t>
  </si>
  <si>
    <t>180407J</t>
  </si>
  <si>
    <t>SHCS M18X2.5X150 ISO4762 CL12.9 HT BLK</t>
  </si>
  <si>
    <t>B4317194J</t>
  </si>
  <si>
    <t>183894J</t>
  </si>
  <si>
    <t>SHCS M18X2.5X30 ISO4762 CL12.9 FT BLK</t>
  </si>
  <si>
    <t>B4164429J</t>
  </si>
  <si>
    <t>240022J</t>
  </si>
  <si>
    <t>HHB M18X2.5X260 ISO4014 CL10.9 HT BLK</t>
  </si>
  <si>
    <t>B4052090J</t>
  </si>
  <si>
    <t>240023J</t>
  </si>
  <si>
    <t>HHB M18X2.5X280 ISO4014 CL10.9 HT BLK</t>
  </si>
  <si>
    <t>B4052091J</t>
  </si>
  <si>
    <t>240024J</t>
  </si>
  <si>
    <t>HHB M18X2.5X300 ISO4014 CL10.9 HT BLK</t>
  </si>
  <si>
    <t>B4052092J</t>
  </si>
  <si>
    <t>B4317046J</t>
  </si>
  <si>
    <t>400541J</t>
  </si>
  <si>
    <t>SHCS M18X2.5X35 ISO4762 CL12.9 FT BLK</t>
  </si>
  <si>
    <t>B4164430J</t>
  </si>
  <si>
    <t>400544J</t>
  </si>
  <si>
    <t>SHCS M18X2.5X60 ISO4762 CL12.9 FT BLK</t>
  </si>
  <si>
    <t>B4052454J</t>
  </si>
  <si>
    <t>B4253506J</t>
  </si>
  <si>
    <t>400545J</t>
  </si>
  <si>
    <t>SHCS M18X2.5X65 ISO4762 CL12.9 FT BLK</t>
  </si>
  <si>
    <t>B4164431J</t>
  </si>
  <si>
    <t>B4253507J</t>
  </si>
  <si>
    <t>400546J</t>
  </si>
  <si>
    <t>SHCS M18X2.5X70 ISO4762 CL12.9 HT BLK</t>
  </si>
  <si>
    <t>B4164365J</t>
  </si>
  <si>
    <t>B4253445J</t>
  </si>
  <si>
    <t>400547J</t>
  </si>
  <si>
    <t>SHCS M18X2.5X75 ISO4762 CL12.9 HT BLK</t>
  </si>
  <si>
    <t>B4052400J</t>
  </si>
  <si>
    <t>B4164366J</t>
  </si>
  <si>
    <t>B4253446J</t>
  </si>
  <si>
    <t>400549J</t>
  </si>
  <si>
    <t>SHCS M18X2.5X80 ISO4762 CL12.9 HT BLK</t>
  </si>
  <si>
    <t>B4164367J</t>
  </si>
  <si>
    <t>B4253447J</t>
  </si>
  <si>
    <t>400550J</t>
  </si>
  <si>
    <t>SHCS M18X2.5X90 ISO4762 CL12.9 HT BLK</t>
  </si>
  <si>
    <t>B4164368J</t>
  </si>
  <si>
    <t>B4253448J</t>
  </si>
  <si>
    <t>400551J</t>
  </si>
  <si>
    <t>SHCS M18X2.5X100 ISO4762 CL12.9 HT BLK</t>
  </si>
  <si>
    <t>B4164369J</t>
  </si>
  <si>
    <t>B4253449J</t>
  </si>
  <si>
    <t>5000138J</t>
  </si>
  <si>
    <t>HHB M18X2.5X50 DIN933 GRA2-70 F/T EPO</t>
  </si>
  <si>
    <t>B4164552J</t>
  </si>
  <si>
    <t>5000144J</t>
  </si>
  <si>
    <t>HHB M18X2.5X80 DIN933 GRA2-70 F/T EPO</t>
  </si>
  <si>
    <t>B4052583J</t>
  </si>
  <si>
    <t>5000146J</t>
  </si>
  <si>
    <t>HHB M18X2.5X90 DIN933 GRA2-70 F/T EPO</t>
  </si>
  <si>
    <t>B4164553J</t>
  </si>
  <si>
    <t>5000147J</t>
  </si>
  <si>
    <t>HHB M18X2.5X100 DIN933 GRA2-70 F/T EPO</t>
  </si>
  <si>
    <t>B4164554J</t>
  </si>
  <si>
    <t>5001328J</t>
  </si>
  <si>
    <t>HEX NUT M18 DIN934 GMT SS304 A2-70 EPO</t>
  </si>
  <si>
    <t>B4164598J</t>
  </si>
  <si>
    <t>5001347J</t>
  </si>
  <si>
    <t>HEX NUT M18 DIN934 GLEITMO SS316 A4-80</t>
  </si>
  <si>
    <t>B4164604J</t>
  </si>
  <si>
    <t>5001573J</t>
  </si>
  <si>
    <t>HHB M18X2.5X150 DIN933 GRA2-70 F/T EPO</t>
  </si>
  <si>
    <t>B4164555J</t>
  </si>
  <si>
    <t>550736J</t>
  </si>
  <si>
    <t>HHB M18X2.5X60 ISO4017 CL10.9 FT BLK</t>
  </si>
  <si>
    <t>B4317117J</t>
  </si>
  <si>
    <t>550737J</t>
  </si>
  <si>
    <t>HHB M18X2.5X65 ISO4017 CL10.9 FT BLK</t>
  </si>
  <si>
    <t>B4317118J</t>
  </si>
  <si>
    <t>550739J</t>
  </si>
  <si>
    <t>HHB M18X2.5X75 ISO4017 CL10.9 FT BLK</t>
  </si>
  <si>
    <t>B4317119J</t>
  </si>
  <si>
    <t>550740J</t>
  </si>
  <si>
    <t>HHB M18X2.5X80 ISO4017 CL10.9 FT BLK</t>
  </si>
  <si>
    <t>B4317120J</t>
  </si>
  <si>
    <t>550742J</t>
  </si>
  <si>
    <t>HHB M18X2.5X100 ISO4017 CL10.9 FT BLK</t>
  </si>
  <si>
    <t>B4253267J</t>
  </si>
  <si>
    <t>550743J</t>
  </si>
  <si>
    <t>HHB M18X2.5X110 ISO4017 CL10.9 FT BLK</t>
  </si>
  <si>
    <t>B4253268J</t>
  </si>
  <si>
    <t>550744J</t>
  </si>
  <si>
    <t>HHB M18X2.5X120 ISO4017 CL10.9 FT BLK</t>
  </si>
  <si>
    <t>B4317121J</t>
  </si>
  <si>
    <t>550748J</t>
  </si>
  <si>
    <t>HHB M18X2.5X200 ISO4017 CL10.9 FT BLK</t>
  </si>
  <si>
    <t>B4164192J</t>
  </si>
  <si>
    <t>551668J</t>
  </si>
  <si>
    <t>SHCS M18X2.5X200 ISO4762 CL12.9 HT BLK</t>
  </si>
  <si>
    <t>B4164370J</t>
  </si>
  <si>
    <t>B4317195J</t>
  </si>
  <si>
    <t>552739J</t>
  </si>
  <si>
    <t>HHB M18X2.5X180 ISO4017 CL10.9 FT BLK</t>
  </si>
  <si>
    <t>B4317122J</t>
  </si>
  <si>
    <t>609251J</t>
  </si>
  <si>
    <t>HHB M18X2.5X150 ISO4017 CL10.9 FT HDG</t>
  </si>
  <si>
    <t>B4109018J</t>
  </si>
  <si>
    <t>791325J</t>
  </si>
  <si>
    <t>SHCS M18X2.5X220 ISO4762 CL12.9 HT BLK</t>
  </si>
  <si>
    <t>B4164371J</t>
  </si>
  <si>
    <t>823877J</t>
  </si>
  <si>
    <t>WHEEL NUT M18X1.5 DRG CL10 ZFS</t>
  </si>
  <si>
    <t>C0899006J</t>
  </si>
  <si>
    <t>825187J</t>
  </si>
  <si>
    <t>HEX HEAD BOLT M18X60 FATOR8.8SB F/T HDG</t>
  </si>
  <si>
    <t>B1815037J</t>
  </si>
  <si>
    <t>825632J</t>
  </si>
  <si>
    <t>HEX NUT M18X2.5 ISO4032 CL10 HDG</t>
  </si>
  <si>
    <t>B4109042J</t>
  </si>
  <si>
    <t>832097J</t>
  </si>
  <si>
    <t>HHB M18X2.5X120 ISO4017 CL10.9 FT HDG</t>
  </si>
  <si>
    <t>B4109017J</t>
  </si>
  <si>
    <t>833592J</t>
  </si>
  <si>
    <t>HHB M18X2.5X80 ISO4017 CL10.9 FT HDG</t>
  </si>
  <si>
    <t>B4109016J</t>
  </si>
  <si>
    <t>834070J</t>
  </si>
  <si>
    <t>TRACK SHOE BOLT M18X1.5X55 DRG BLK</t>
  </si>
  <si>
    <t>B4266011J</t>
  </si>
  <si>
    <t>DB613138J</t>
  </si>
  <si>
    <t>HHB M18X2.5X65 ISO4014 CL8.8 HT BLK</t>
  </si>
  <si>
    <t>DB0896005J</t>
  </si>
  <si>
    <t>DB613141J</t>
  </si>
  <si>
    <t>HHB M18X2.5X80 ISO4014 CL8.8 HT BLK</t>
  </si>
  <si>
    <t>DB0885005J</t>
  </si>
  <si>
    <t>DB613149J</t>
  </si>
  <si>
    <t>HHB M18X2.5X140 ISO4014 CL8.8 HT BLK</t>
  </si>
  <si>
    <t>DB0885006J</t>
  </si>
  <si>
    <t>DB0896006J</t>
  </si>
  <si>
    <t>DB623205J</t>
  </si>
  <si>
    <t>HEX NUT M18X2.5 ISO4032 CL8 BLK</t>
  </si>
  <si>
    <t>DB0885079J</t>
  </si>
  <si>
    <t>103130J</t>
  </si>
  <si>
    <t>SHCS M20X2.5X40 ISO4762 CL12.9 FT BLK</t>
  </si>
  <si>
    <t>B3809341J</t>
  </si>
  <si>
    <t>B3945242J</t>
  </si>
  <si>
    <t>B4052455J</t>
  </si>
  <si>
    <t>B4164433J</t>
  </si>
  <si>
    <t>B4253510J</t>
  </si>
  <si>
    <t>B4326016J</t>
  </si>
  <si>
    <t>103131J</t>
  </si>
  <si>
    <t>SHCS M20X2.5X45 ISO4762 CL12.9 FT BLK</t>
  </si>
  <si>
    <t>B4253511J</t>
  </si>
  <si>
    <t>103132J</t>
  </si>
  <si>
    <t>SHCS M20X2.5X50 ISO4762 CL12.9 FT BLK</t>
  </si>
  <si>
    <t>B4201001J</t>
  </si>
  <si>
    <t>B4253512J</t>
  </si>
  <si>
    <t>B4317206J</t>
  </si>
  <si>
    <t>B4322025J</t>
  </si>
  <si>
    <t>B4327001J</t>
  </si>
  <si>
    <t>103136J</t>
  </si>
  <si>
    <t>SHCS M20X2.5X55 ISO4762 CL12.9 FT BLK</t>
  </si>
  <si>
    <t>B4253513J</t>
  </si>
  <si>
    <t>103137J</t>
  </si>
  <si>
    <t>SHCS M20X2.5X60 ISO4762 CL12.9 FT BLK</t>
  </si>
  <si>
    <t>B3378188J</t>
  </si>
  <si>
    <t>B3945244J</t>
  </si>
  <si>
    <t>B4052459J</t>
  </si>
  <si>
    <t>B4253514J</t>
  </si>
  <si>
    <t>B4317207J</t>
  </si>
  <si>
    <t>103138J</t>
  </si>
  <si>
    <t>SHCS M20X2.5X65 ISO4762 CL12.9 FT BLK</t>
  </si>
  <si>
    <t>B4253515J</t>
  </si>
  <si>
    <t>B4317208J</t>
  </si>
  <si>
    <t>103141J</t>
  </si>
  <si>
    <t>SHCS M20X2.5X70 ISO4762 CL12.9 FT BLK</t>
  </si>
  <si>
    <t>B4253516J</t>
  </si>
  <si>
    <t>103142J</t>
  </si>
  <si>
    <t>SHCS M20X2.5X75 ISO4762 CL12.9 HT BLK</t>
  </si>
  <si>
    <t>B4253450J</t>
  </si>
  <si>
    <t>103143J</t>
  </si>
  <si>
    <t>SHCS M20X2.5X80 ISO4762 CL12.9 HT BLK</t>
  </si>
  <si>
    <t>B4031021J</t>
  </si>
  <si>
    <t>B4253451J</t>
  </si>
  <si>
    <t>B4317196J</t>
  </si>
  <si>
    <t>103144J</t>
  </si>
  <si>
    <t>SHCS M20X2.5X90 ISO4762 CL12.9 HT BLK</t>
  </si>
  <si>
    <t>B3809306J</t>
  </si>
  <si>
    <t>B4031022J</t>
  </si>
  <si>
    <t>B4164374J</t>
  </si>
  <si>
    <t>B4253452J</t>
  </si>
  <si>
    <t>103145J</t>
  </si>
  <si>
    <t>SHCS M20X2.5X100 ISO4762 CL12.9 HT BLK</t>
  </si>
  <si>
    <t>B4253453J</t>
  </si>
  <si>
    <t>103146J</t>
  </si>
  <si>
    <t>SHCS M20X2.5X110 ISO4762 CL12.9 HT BLK</t>
  </si>
  <si>
    <t>B4164376J</t>
  </si>
  <si>
    <t>B4253454J</t>
  </si>
  <si>
    <t>103148J</t>
  </si>
  <si>
    <t>SHCS M20X2.5X120 ISO4762 CL12.9 HT BLK</t>
  </si>
  <si>
    <t>B4164377J</t>
  </si>
  <si>
    <t>B4253455J</t>
  </si>
  <si>
    <t>103150J</t>
  </si>
  <si>
    <t>SHCS M20X2.5X130 ISO4762 CL12.9 HT BLK</t>
  </si>
  <si>
    <t>B4164378J</t>
  </si>
  <si>
    <t>B4253456J</t>
  </si>
  <si>
    <t>103151J</t>
  </si>
  <si>
    <t>SHCS M20X2.5X140 ISO4762 CL12.9 HT BLK</t>
  </si>
  <si>
    <t>B4253457J</t>
  </si>
  <si>
    <t>103152J</t>
  </si>
  <si>
    <t>SHCS M20X2.5X150 ISO4762 CL12.9 HT BLK</t>
  </si>
  <si>
    <t>B4253458J</t>
  </si>
  <si>
    <t>103580J</t>
  </si>
  <si>
    <t>SLHCS M20X2.5X50 CL10.9 90183M F/T BLK</t>
  </si>
  <si>
    <t>B4031051J</t>
  </si>
  <si>
    <t>107462J</t>
  </si>
  <si>
    <t>SHCS M20X2.5X160 ISO4762 CL12.9 HT BLK</t>
  </si>
  <si>
    <t>B4253459J</t>
  </si>
  <si>
    <t>107463J</t>
  </si>
  <si>
    <t>SHCS M20X2.5X180 ISO4762 CL12.9 HT BLK</t>
  </si>
  <si>
    <t>B4253461J</t>
  </si>
  <si>
    <t>107464J</t>
  </si>
  <si>
    <t>SHCS M20X2.5X200 ISO4762 CL12.9 HT BLK</t>
  </si>
  <si>
    <t>B4164383J</t>
  </si>
  <si>
    <t>B4253462J</t>
  </si>
  <si>
    <t>B4326006J</t>
  </si>
  <si>
    <t>107465J</t>
  </si>
  <si>
    <t>SHCS M20X2.5X30 ISO4762 CL12.9 FT BLK</t>
  </si>
  <si>
    <t>B4253508J</t>
  </si>
  <si>
    <t>107466J</t>
  </si>
  <si>
    <t>SHCS M20X2.5X35 ISO4762 CL12.9 FT BLK</t>
  </si>
  <si>
    <t>B3673258J</t>
  </si>
  <si>
    <t>B4253509J</t>
  </si>
  <si>
    <t>131002J</t>
  </si>
  <si>
    <t>HSSN M20X2.5 IS6623 CL10S BLK</t>
  </si>
  <si>
    <t>B4160006J</t>
  </si>
  <si>
    <t>B4195008J</t>
  </si>
  <si>
    <t>B4281002J</t>
  </si>
  <si>
    <t>B4237011J</t>
  </si>
  <si>
    <t>B4244017J</t>
  </si>
  <si>
    <t>132002J</t>
  </si>
  <si>
    <t>HSSW LUGS M20 IS6649A BLK</t>
  </si>
  <si>
    <t>B3650032J</t>
  </si>
  <si>
    <t>170190J</t>
  </si>
  <si>
    <t>HHB M20X2.5X35 ISO4017 CL10.9 FT BLK</t>
  </si>
  <si>
    <t>B4253269J</t>
  </si>
  <si>
    <t>170191J</t>
  </si>
  <si>
    <t>HHB M20X2.5X40 ISO4017 CL10.9 FT BLK</t>
  </si>
  <si>
    <t>B4174025J</t>
  </si>
  <si>
    <t>B4253270J</t>
  </si>
  <si>
    <t>170192J</t>
  </si>
  <si>
    <t>HHB M20X2.5X45 ISO4017 CL10.9 FT BLK</t>
  </si>
  <si>
    <t>B4253271J</t>
  </si>
  <si>
    <t>170195J</t>
  </si>
  <si>
    <t>HHB M20X2.5X60 ISO4017 CL10.9 FT BLK</t>
  </si>
  <si>
    <t>B3182072J</t>
  </si>
  <si>
    <t>B3319086J</t>
  </si>
  <si>
    <t>B3375123J</t>
  </si>
  <si>
    <t>B3458178J</t>
  </si>
  <si>
    <t>B4253274J</t>
  </si>
  <si>
    <t>B4317123J</t>
  </si>
  <si>
    <t>170196J</t>
  </si>
  <si>
    <t>HHB M20X2.5X65 ISO4014 CL10.9 HT BLK</t>
  </si>
  <si>
    <t>B4253108J</t>
  </si>
  <si>
    <t>170197J</t>
  </si>
  <si>
    <t>HHB M20X2.5X70 ISO4014 CL10.9 HT BLK</t>
  </si>
  <si>
    <t>B4253109J</t>
  </si>
  <si>
    <t>B4317047J</t>
  </si>
  <si>
    <t>170198J</t>
  </si>
  <si>
    <t>HHB M20X2.5X75 ISO4014 CL10.9 HT BLK</t>
  </si>
  <si>
    <t>B4253110J</t>
  </si>
  <si>
    <t>170199J</t>
  </si>
  <si>
    <t>HHB M20X2.5X80 ISO4014 CL10.9 HT BLK</t>
  </si>
  <si>
    <t>B4253111J</t>
  </si>
  <si>
    <t>170200J</t>
  </si>
  <si>
    <t>HHB M20X2.5X90 ISO4014 CL10.9 HT BLK</t>
  </si>
  <si>
    <t>B4317048J</t>
  </si>
  <si>
    <t>170201J</t>
  </si>
  <si>
    <t>HHB M20X2.5X100 ISO4014 CL10.9 HT BLK</t>
  </si>
  <si>
    <t>B4137004J</t>
  </si>
  <si>
    <t>B4317049J</t>
  </si>
  <si>
    <t>170202J</t>
  </si>
  <si>
    <t>HHB M20X2.5X110 ISO4014 CL10.9 HT BLK</t>
  </si>
  <si>
    <t>B3181035J</t>
  </si>
  <si>
    <t>170203J</t>
  </si>
  <si>
    <t>HHB M20X2.5X120 ISO4014 CL10.9 HT BLK</t>
  </si>
  <si>
    <t>B4253114J</t>
  </si>
  <si>
    <t>170204J</t>
  </si>
  <si>
    <t>HHB M20X2.5X130 ISO4014 CL10.9 HT BLK</t>
  </si>
  <si>
    <t>B4253115J</t>
  </si>
  <si>
    <t>170207J</t>
  </si>
  <si>
    <t>HHB M20X2.5X160 ISO4014 CL10.9 HT BLK</t>
  </si>
  <si>
    <t>B4164096J</t>
  </si>
  <si>
    <t>B4168001J</t>
  </si>
  <si>
    <t>B4185001J</t>
  </si>
  <si>
    <t>B4253117J</t>
  </si>
  <si>
    <t>170208J</t>
  </si>
  <si>
    <t>HHB M20X2.5X180 ISO4014 CL10.9 HT BLK</t>
  </si>
  <si>
    <t>B4164098J</t>
  </si>
  <si>
    <t>B4174014J</t>
  </si>
  <si>
    <t>B4253118J</t>
  </si>
  <si>
    <t>170209J</t>
  </si>
  <si>
    <t>HHB M20X2.5X200 ISO4014 CL10.9 HT BLK</t>
  </si>
  <si>
    <t>B4164099J</t>
  </si>
  <si>
    <t>B4253119J</t>
  </si>
  <si>
    <t>170210J</t>
  </si>
  <si>
    <t>HHB M20X2.5X220 ISO4014 CL10.9 HT BLK</t>
  </si>
  <si>
    <t>B4052098J</t>
  </si>
  <si>
    <t>B4164100J</t>
  </si>
  <si>
    <t>B4253120J</t>
  </si>
  <si>
    <t>170211J</t>
  </si>
  <si>
    <t>HHB M20X2.5X240 ISO4014 CL10.9 HT BLK</t>
  </si>
  <si>
    <t>B4052099J</t>
  </si>
  <si>
    <t>B4164102J</t>
  </si>
  <si>
    <t>B4253121J</t>
  </si>
  <si>
    <t>B4317050J</t>
  </si>
  <si>
    <t>170212J</t>
  </si>
  <si>
    <t>HHB M20X2.5X260 ISO4014 CL10.9 HT BLK</t>
  </si>
  <si>
    <t>B4052101J</t>
  </si>
  <si>
    <t>B4164103J</t>
  </si>
  <si>
    <t>B4253122J</t>
  </si>
  <si>
    <t>170213J</t>
  </si>
  <si>
    <t>HHB M20X2.5X280 ISO4014 CL10.9 HT BLK</t>
  </si>
  <si>
    <t>B4052102J</t>
  </si>
  <si>
    <t>B4317051J</t>
  </si>
  <si>
    <t>170214J</t>
  </si>
  <si>
    <t>HHB M20X2.5X300 ISO4014 CL10.9 HT BLK</t>
  </si>
  <si>
    <t>B4052103J</t>
  </si>
  <si>
    <t>B4253123J</t>
  </si>
  <si>
    <t>B4317052J</t>
  </si>
  <si>
    <t>170632J</t>
  </si>
  <si>
    <t>HEX NUT M20X2.5 ISO4032 CL10 BLK</t>
  </si>
  <si>
    <t>B3182127J</t>
  </si>
  <si>
    <t>B4164470J</t>
  </si>
  <si>
    <t>171768J</t>
  </si>
  <si>
    <t>SPRING WASHER SQUARE SECTION M20 BLK</t>
  </si>
  <si>
    <t>B4253587J</t>
  </si>
  <si>
    <t>171786J</t>
  </si>
  <si>
    <t>SPRING WASHER FLAT SEC TYPE-B M20 BLK</t>
  </si>
  <si>
    <t>B4253581J</t>
  </si>
  <si>
    <t>180495J</t>
  </si>
  <si>
    <t>SHCS M20X2.5X170 ISO4762 CL12.9 HT BLK</t>
  </si>
  <si>
    <t>B4253460J</t>
  </si>
  <si>
    <t>B4326004J</t>
  </si>
  <si>
    <t>181001J</t>
  </si>
  <si>
    <t>SHCS M20X2.5X230 ISO4762 CL12.9 HT BLK</t>
  </si>
  <si>
    <t>B4004068J</t>
  </si>
  <si>
    <t>190900J</t>
  </si>
  <si>
    <t>DURLOK HFB M20X2.5X80 CL12.9 F/T BLK</t>
  </si>
  <si>
    <t>B4015006J</t>
  </si>
  <si>
    <t>270003J</t>
  </si>
  <si>
    <t>HEAVY HEX NUT M20X2.5 D/F GR2H BLK</t>
  </si>
  <si>
    <t>B4020029J</t>
  </si>
  <si>
    <t>290009J</t>
  </si>
  <si>
    <t>NYLOCK NUT B/R M20X2.5 DIN985 CL10 ZC3</t>
  </si>
  <si>
    <t>B4164484J</t>
  </si>
  <si>
    <t>300021J</t>
  </si>
  <si>
    <t>HSSB M20X2.5X40 IS3757 CL10.9S H/T BLK</t>
  </si>
  <si>
    <t>B4160002J</t>
  </si>
  <si>
    <t>300022J</t>
  </si>
  <si>
    <t>HSSB M20X2.5X45 IS3757 CL10.9S H/T BLK</t>
  </si>
  <si>
    <t>B4152006J</t>
  </si>
  <si>
    <t>300023J</t>
  </si>
  <si>
    <t>HSSB M20X2.5X50 IS3757 CL10.9S H/T BLK</t>
  </si>
  <si>
    <t>B4088006J</t>
  </si>
  <si>
    <t>B4281001J</t>
  </si>
  <si>
    <t>300025J</t>
  </si>
  <si>
    <t>HSSB M20X2.5X60 IS3757 CL10.9S H/T BLK</t>
  </si>
  <si>
    <t>B4152008J</t>
  </si>
  <si>
    <t>300026J</t>
  </si>
  <si>
    <t>HSSB M20X2.5X65 IS3757 CL10.9S H/T BLK</t>
  </si>
  <si>
    <t>B4152009J</t>
  </si>
  <si>
    <t>300028J</t>
  </si>
  <si>
    <t>HSSB M20X2.5X75 IS3757 CL10.9S H/T BLK</t>
  </si>
  <si>
    <t>B4152011J</t>
  </si>
  <si>
    <t>B4155010J</t>
  </si>
  <si>
    <t>300029J</t>
  </si>
  <si>
    <t>HSSB M20X2.5X80 IS3757 CL10.9S H/T BLK</t>
  </si>
  <si>
    <t>B4152012J</t>
  </si>
  <si>
    <t>B4165002J</t>
  </si>
  <si>
    <t>300036J</t>
  </si>
  <si>
    <t>HSSB M20X2.5X150 IS3757 CL10.9S H/T BLK</t>
  </si>
  <si>
    <t>B4155014J</t>
  </si>
  <si>
    <t>300040J</t>
  </si>
  <si>
    <t>HSSB M20X2.5X200 IS3757 CL10.9S H/T BLK</t>
  </si>
  <si>
    <t>B3841014J</t>
  </si>
  <si>
    <t>400553J</t>
  </si>
  <si>
    <t>SHCS M20X2.5X220 ISO4762 CL12.9 HT BLK</t>
  </si>
  <si>
    <t>B4253463J</t>
  </si>
  <si>
    <t>B4326007J</t>
  </si>
  <si>
    <t>400555J</t>
  </si>
  <si>
    <t>SHCS M20X2.5X260 ISO4762 CL12.9 HT BLK</t>
  </si>
  <si>
    <t>B4253464J</t>
  </si>
  <si>
    <t>400556J</t>
  </si>
  <si>
    <t>SHCS M20X2.5X280 ISO4762 CL12.9 HT BLK</t>
  </si>
  <si>
    <t>B4031023J</t>
  </si>
  <si>
    <t>B4052637J</t>
  </si>
  <si>
    <t>B4253465J</t>
  </si>
  <si>
    <t>5000148J</t>
  </si>
  <si>
    <t>HHB M20X2.5X40 DIN933 GRA2-70 F/T EPO</t>
  </si>
  <si>
    <t>B4164556J</t>
  </si>
  <si>
    <t>5000149J</t>
  </si>
  <si>
    <t>HHB M20X2.5X45 DIN933 GRA2-70 F/T EPO</t>
  </si>
  <si>
    <t>B4164557J</t>
  </si>
  <si>
    <t>5000150J</t>
  </si>
  <si>
    <t>HHB M20X2.5X50 DIN933 GRA2-70 F/T EPO</t>
  </si>
  <si>
    <t>B4164558J</t>
  </si>
  <si>
    <t>B4175007J</t>
  </si>
  <si>
    <t>5000151J</t>
  </si>
  <si>
    <t>HHB M20X2.5X55 DIN933 GRA2-70 F/T EPO</t>
  </si>
  <si>
    <t>B4164559J</t>
  </si>
  <si>
    <t>5000152J</t>
  </si>
  <si>
    <t>HHB M20X2.5X60 DIN933 GRA2-70 F/T EPO</t>
  </si>
  <si>
    <t>B4164560J</t>
  </si>
  <si>
    <t>B4175008J</t>
  </si>
  <si>
    <t>5000153J</t>
  </si>
  <si>
    <t>HHB M20X2.5X65 DIN933 GRA2-70 F/T EPO</t>
  </si>
  <si>
    <t>B4164561J</t>
  </si>
  <si>
    <t>5000154J</t>
  </si>
  <si>
    <t>HHB M20X2.5X70 DIN933 GRA2-70 F/T EPO</t>
  </si>
  <si>
    <t>B4052587J</t>
  </si>
  <si>
    <t>B4164562J</t>
  </si>
  <si>
    <t>B4317242J</t>
  </si>
  <si>
    <t>5000155J</t>
  </si>
  <si>
    <t>HHB M20X2.5X75 DIN933 GRA2-70 F/T EPO</t>
  </si>
  <si>
    <t>B4052588J</t>
  </si>
  <si>
    <t>B4164563J</t>
  </si>
  <si>
    <t>5000156J</t>
  </si>
  <si>
    <t>HHB M20X2.5X80 DIN933 GRA2-70 F/T EPO</t>
  </si>
  <si>
    <t>B4052589J</t>
  </si>
  <si>
    <t>B4253610J</t>
  </si>
  <si>
    <t>5000158J</t>
  </si>
  <si>
    <t>HHB M20X2.5X90 DIN933 GRA2-70 F/T EPO</t>
  </si>
  <si>
    <t>B4164564J</t>
  </si>
  <si>
    <t>5000159J</t>
  </si>
  <si>
    <t>HHB M20X2.5X100 DIN933 GRA2-70 F/T EPO</t>
  </si>
  <si>
    <t>B4164565J</t>
  </si>
  <si>
    <t>5000231J</t>
  </si>
  <si>
    <t>HHB M20X2.5X110 DIN933 GRA2-70 F/T EPO</t>
  </si>
  <si>
    <t>B4052584J</t>
  </si>
  <si>
    <t>5000232J</t>
  </si>
  <si>
    <t>HHB M20X2.5X120 DIN933 GRA2-70 F/T EPO</t>
  </si>
  <si>
    <t>B4164566J</t>
  </si>
  <si>
    <t>5000233J</t>
  </si>
  <si>
    <t>HHB M20X2.5X125 DIN933 GRA2-70 F/T EPO</t>
  </si>
  <si>
    <t>B4052585J</t>
  </si>
  <si>
    <t>5000234J</t>
  </si>
  <si>
    <t>HHB M20X2.5X130 DIN933 GRA2-70 F/T EPO</t>
  </si>
  <si>
    <t>B4164567J</t>
  </si>
  <si>
    <t>5000235J</t>
  </si>
  <si>
    <t>HHB M20X2.5X140 DIN933 GRA2-70 F/T EPO</t>
  </si>
  <si>
    <t>B4164568J</t>
  </si>
  <si>
    <t>5000237J</t>
  </si>
  <si>
    <t>HHB M20X2.5X160 DIN933 GRA2-70 F/T EPO</t>
  </si>
  <si>
    <t>B4279001J</t>
  </si>
  <si>
    <t>5000239J</t>
  </si>
  <si>
    <t>HHB M20X2.5X180 DIN933 GRA2-70 F/T EPO</t>
  </si>
  <si>
    <t>B4175010J</t>
  </si>
  <si>
    <t>5000550J</t>
  </si>
  <si>
    <t>HHB M20X2.5X60 DIN933 GRA4-70 F/T EPO</t>
  </si>
  <si>
    <t>B3990006J</t>
  </si>
  <si>
    <t>B4052607J</t>
  </si>
  <si>
    <t>5000555J</t>
  </si>
  <si>
    <t>HHB M20X2.5X85 DIN933 GRA4-70 F/T EPO</t>
  </si>
  <si>
    <t>B3990007J</t>
  </si>
  <si>
    <t>5000556J</t>
  </si>
  <si>
    <t>HHB M20X2.5X90 DIN933 GRA4-70 F/T EPO</t>
  </si>
  <si>
    <t>B4164589J</t>
  </si>
  <si>
    <t>5000557J</t>
  </si>
  <si>
    <t>HHB M20X2.5X100 DIN933 GRA4-70 F/T EPO</t>
  </si>
  <si>
    <t>B4164590J</t>
  </si>
  <si>
    <t>B4275003J</t>
  </si>
  <si>
    <t>5000559J</t>
  </si>
  <si>
    <t>HHB M20X2.5X120 DIN933 GRA4-70 F/T EPO</t>
  </si>
  <si>
    <t>B4317249J</t>
  </si>
  <si>
    <t>5000861J</t>
  </si>
  <si>
    <t>SHCS M20X2.5X50 DIN912 CLA2-70 FT EPO</t>
  </si>
  <si>
    <t>B4164650J</t>
  </si>
  <si>
    <t>B4175017J</t>
  </si>
  <si>
    <t>5000863J</t>
  </si>
  <si>
    <t>SHCS M20X2.5X60 DIN912 CLA2-70 FT EPO</t>
  </si>
  <si>
    <t>B4052625J</t>
  </si>
  <si>
    <t>5000865J</t>
  </si>
  <si>
    <t>SHCS M20X2.5X70 DIN912 CLA2-70 FT EPO</t>
  </si>
  <si>
    <t>B4052626J</t>
  </si>
  <si>
    <t>5000866J</t>
  </si>
  <si>
    <t>SHCS M20X2.5X75 DIN912 CLA2-70 FT EPO</t>
  </si>
  <si>
    <t>B4164651J</t>
  </si>
  <si>
    <t>5000867J</t>
  </si>
  <si>
    <t>SHCS M20X2.5X80 DIN912 CLA2-70 FT EPO</t>
  </si>
  <si>
    <t>B4164652J</t>
  </si>
  <si>
    <t>5001329J</t>
  </si>
  <si>
    <t>HEX NUT M20 DIN934 GMT SS304 A2-70 EPO</t>
  </si>
  <si>
    <t>B4052632J</t>
  </si>
  <si>
    <t>B4164599J</t>
  </si>
  <si>
    <t>B4253616J</t>
  </si>
  <si>
    <t>5001348J</t>
  </si>
  <si>
    <t>HEX NUT M20 DIN934 GMT SS316 A4-80 EPO</t>
  </si>
  <si>
    <t>B4004127J</t>
  </si>
  <si>
    <t>B4275006J</t>
  </si>
  <si>
    <t>5001396J</t>
  </si>
  <si>
    <t>SPRING WASHER FLAT SEC M20 DIN 127B A2</t>
  </si>
  <si>
    <t>B4164674J</t>
  </si>
  <si>
    <t>5001459J</t>
  </si>
  <si>
    <t>THREAD ROD M20X1MTR DIN975 GR.A2 EPO</t>
  </si>
  <si>
    <t>B4164665J</t>
  </si>
  <si>
    <t>5001584J</t>
  </si>
  <si>
    <t>HHB M20X2.5X250 DIN933 GRA2-70 F/T EPO</t>
  </si>
  <si>
    <t>B4052586J</t>
  </si>
  <si>
    <t>5001668J</t>
  </si>
  <si>
    <t>HHB M20X2.5X200 DIN933 GRA4-70 F/T EPO</t>
  </si>
  <si>
    <t>B4164591J</t>
  </si>
  <si>
    <t>5002332J</t>
  </si>
  <si>
    <t>HHB M20X2.5X90 DIN931 GRA4-70 H/T EPO</t>
  </si>
  <si>
    <t>B4253589J</t>
  </si>
  <si>
    <t>5009711J</t>
  </si>
  <si>
    <t>HEX NUT M20 DIN934 GLEITMO SS316 A4-70</t>
  </si>
  <si>
    <t>B3990032J</t>
  </si>
  <si>
    <t>5009858J</t>
  </si>
  <si>
    <t>NYLOCK NUT B/R M20X2.5 DIN985 GRA2-70GMT</t>
  </si>
  <si>
    <t>B4164667J</t>
  </si>
  <si>
    <t>5010328J</t>
  </si>
  <si>
    <t>NYLOCK NUT R/R M20X2.5 DIN982 GRA4-80</t>
  </si>
  <si>
    <t>B4164671J</t>
  </si>
  <si>
    <t>550752J</t>
  </si>
  <si>
    <t>HHB M20X2.5X65 ISO4017 CL10.9 FT BLK</t>
  </si>
  <si>
    <t>B3411371J</t>
  </si>
  <si>
    <t>B4253275J</t>
  </si>
  <si>
    <t>B4317124J</t>
  </si>
  <si>
    <t>550759J</t>
  </si>
  <si>
    <t>HHB M20X2.5X100 ISO4017 CL10.9 FT BLK</t>
  </si>
  <si>
    <t>B3182078J</t>
  </si>
  <si>
    <t>B3411354J</t>
  </si>
  <si>
    <t>550761J</t>
  </si>
  <si>
    <t>HHB M20X2.5X120 ISO4017 CL10.9 FT BLK</t>
  </si>
  <si>
    <t>B3868182J</t>
  </si>
  <si>
    <t>B4317126J</t>
  </si>
  <si>
    <t>550762J</t>
  </si>
  <si>
    <t>HHB M20X2.5X125 ISO4017 CL10.9 FT BLK</t>
  </si>
  <si>
    <t>B4052244J</t>
  </si>
  <si>
    <t>550765J</t>
  </si>
  <si>
    <t>HHB M20X2.5X150 ISO4017 CL10.9 FT BLK</t>
  </si>
  <si>
    <t>B4253284J</t>
  </si>
  <si>
    <t>B4317127J</t>
  </si>
  <si>
    <t>550768J</t>
  </si>
  <si>
    <t>HHB M20X2.5X180 ISO4017 CL10.9 FT BLK</t>
  </si>
  <si>
    <t>B4253285J</t>
  </si>
  <si>
    <t>B4267002J</t>
  </si>
  <si>
    <t>B4317128J</t>
  </si>
  <si>
    <t>550769J</t>
  </si>
  <si>
    <t>HHB M20X2.5X200 ISO4017 CL10.9 FT BLK</t>
  </si>
  <si>
    <t>B4253286J</t>
  </si>
  <si>
    <t>B4317129J</t>
  </si>
  <si>
    <t>550771J</t>
  </si>
  <si>
    <t>HHB M20X2.5X240 ISO4017 CL10.9 FT BLK</t>
  </si>
  <si>
    <t>B4253287J</t>
  </si>
  <si>
    <t>550772J</t>
  </si>
  <si>
    <t>HHB M20X2.5X250 ISO4017 CL10.9 FT BLK</t>
  </si>
  <si>
    <t>B4052252J</t>
  </si>
  <si>
    <t>B4317130J</t>
  </si>
  <si>
    <t>550774J</t>
  </si>
  <si>
    <t>HHB M20X2.5X300 ISO4017 CL10.9 FT BLK</t>
  </si>
  <si>
    <t>B4052253J</t>
  </si>
  <si>
    <t>B4164202J</t>
  </si>
  <si>
    <t>B4253288J</t>
  </si>
  <si>
    <t>B4317131J</t>
  </si>
  <si>
    <t>550907J</t>
  </si>
  <si>
    <t>HHB M20X2.5X125 ISO4014 CL10.9 HT BLK</t>
  </si>
  <si>
    <t>B4240006J</t>
  </si>
  <si>
    <t>550910J</t>
  </si>
  <si>
    <t>HHB M20X2.5X170 ISO4014 CL10.9 HT BLK</t>
  </si>
  <si>
    <t>B4164097J</t>
  </si>
  <si>
    <t>550913J</t>
  </si>
  <si>
    <t>HHB M20X2.5X230 ISO4014 CL10.9 HT BLK</t>
  </si>
  <si>
    <t>B4164101J</t>
  </si>
  <si>
    <t>550914J</t>
  </si>
  <si>
    <t>HHB M20X2.5X250 ISO4014 CL10.9 HT BLK</t>
  </si>
  <si>
    <t>B4052100J</t>
  </si>
  <si>
    <t>550915J</t>
  </si>
  <si>
    <t>HHB M20X2.5X270 ISO4014 CL10.9 HT BLK</t>
  </si>
  <si>
    <t>B4164104J</t>
  </si>
  <si>
    <t>551477J</t>
  </si>
  <si>
    <t>HHB M20X2.5X35 ISO4017 CL10.9 F/T ZC3</t>
  </si>
  <si>
    <t>B3842113J</t>
  </si>
  <si>
    <t>551537J</t>
  </si>
  <si>
    <t>HHB M20X2.5X80 ISO4017 CL10.9 FT HDG</t>
  </si>
  <si>
    <t>B3582007J</t>
  </si>
  <si>
    <t>551564J</t>
  </si>
  <si>
    <t>HHB M20X2.5X100 ISO4017 CL10.9 FT HDG</t>
  </si>
  <si>
    <t>B4109020J</t>
  </si>
  <si>
    <t>551568J</t>
  </si>
  <si>
    <t>HHB M20X2.5X65 ISO4017 CL10.9 FT HDG</t>
  </si>
  <si>
    <t>B4005018J</t>
  </si>
  <si>
    <t>551573J</t>
  </si>
  <si>
    <t>HHB M20X2.5X75 ISO4017 CL10.9 FT HDG</t>
  </si>
  <si>
    <t>B4005019J</t>
  </si>
  <si>
    <t>551670J</t>
  </si>
  <si>
    <t>SHCS M20X2.5X190 ISO4762 CL12.9 HT BLK</t>
  </si>
  <si>
    <t>B4326005J</t>
  </si>
  <si>
    <t>560867J</t>
  </si>
  <si>
    <t>HHB M20X2.5X260 ISO4017 CL8.8 FT BLK</t>
  </si>
  <si>
    <t>B4190011J</t>
  </si>
  <si>
    <t>580441J</t>
  </si>
  <si>
    <t>HSSB M20X2.5X60 IS3757 CL10.9S H/T HDG</t>
  </si>
  <si>
    <t>B4081007J</t>
  </si>
  <si>
    <t>B4081008J</t>
  </si>
  <si>
    <t>580442J</t>
  </si>
  <si>
    <t>HSSB M20X2.5X65 IS3757 CL10.9S H/T HDG</t>
  </si>
  <si>
    <t>B4081009J</t>
  </si>
  <si>
    <t>580443J</t>
  </si>
  <si>
    <t>HSSB M20X2.5X70 IS3757 CL10.9S H/T HDG</t>
  </si>
  <si>
    <t>B4081010J</t>
  </si>
  <si>
    <t>580445J</t>
  </si>
  <si>
    <t>HSSB M20X2.5X80 IS3757 CL10.9S H/T HDG</t>
  </si>
  <si>
    <t>B4081011J</t>
  </si>
  <si>
    <t>580522J</t>
  </si>
  <si>
    <t>HSSN M20X2.5 IS6623 CL10S HDG</t>
  </si>
  <si>
    <t>B3991017J</t>
  </si>
  <si>
    <t>B4197003J</t>
  </si>
  <si>
    <t>B4158016J</t>
  </si>
  <si>
    <t>580574J</t>
  </si>
  <si>
    <t>HSSB M20X2.5X80 IS3757 CL8.8S H/T BLK</t>
  </si>
  <si>
    <t>B4256004J</t>
  </si>
  <si>
    <t>580823J</t>
  </si>
  <si>
    <t>HSSB M20X2.5X45 IS3757 CL8.8S H/T HDG</t>
  </si>
  <si>
    <t>B4199007J</t>
  </si>
  <si>
    <t>580840J</t>
  </si>
  <si>
    <t>HSSB M20X2.5X130 IS3757 CL8.8S H/T HDG</t>
  </si>
  <si>
    <t>B4197002J</t>
  </si>
  <si>
    <t>581054J</t>
  </si>
  <si>
    <t>HSSB M20X2.5X85 IS3757 CL10.9S H/T BLK</t>
  </si>
  <si>
    <t>B4237006J</t>
  </si>
  <si>
    <t>581061J</t>
  </si>
  <si>
    <t>HSSB M20X2.5X155 IS3757 CL10.9S H/T BLK</t>
  </si>
  <si>
    <t>B4237008J</t>
  </si>
  <si>
    <t>581200J</t>
  </si>
  <si>
    <t>HSSB M20X2.5X85 IS3757 CL10.9S H/T HDG</t>
  </si>
  <si>
    <t>B4081012J</t>
  </si>
  <si>
    <t>581334J</t>
  </si>
  <si>
    <t>HSSN M20X2.5 IS6623 CL8S BLK</t>
  </si>
  <si>
    <t>B3309021J</t>
  </si>
  <si>
    <t>B3320038J</t>
  </si>
  <si>
    <t>B4256013J</t>
  </si>
  <si>
    <t>581744J</t>
  </si>
  <si>
    <t>PLAIN WASHER M20 HV140 DRG YZ3</t>
  </si>
  <si>
    <t>C0967012J</t>
  </si>
  <si>
    <t>581789J</t>
  </si>
  <si>
    <t>HEX NUT M20X2.5 DRG CL8 YZ3</t>
  </si>
  <si>
    <t>C0902020J</t>
  </si>
  <si>
    <t>C0908016J</t>
  </si>
  <si>
    <t>C0938017J</t>
  </si>
  <si>
    <t>583317J</t>
  </si>
  <si>
    <t>HSSN M20X2.5 EN14399-3 CL8 HR BLK</t>
  </si>
  <si>
    <t>B3783001J</t>
  </si>
  <si>
    <t>612167J</t>
  </si>
  <si>
    <t>HEX NUT M20X2.5 DIN934 CL8 ZC3</t>
  </si>
  <si>
    <t>B4277004J</t>
  </si>
  <si>
    <t>612608J</t>
  </si>
  <si>
    <t>PLAIN WASHER M20 DIN125A-1HV140 ZC3</t>
  </si>
  <si>
    <t>B4277006J</t>
  </si>
  <si>
    <t>613159J</t>
  </si>
  <si>
    <t>HHB M20X2.5X90 ISO4014 CL8.8 HT BLK</t>
  </si>
  <si>
    <t>B2878005J</t>
  </si>
  <si>
    <t>HHB M20X2.5X160 ISO4014 CL8.8 HT BLK</t>
  </si>
  <si>
    <t>613169J</t>
  </si>
  <si>
    <t>HHB M20X2.5X180 ISO4014 CL8.8 HT BLK</t>
  </si>
  <si>
    <t>B4253001J</t>
  </si>
  <si>
    <t>613487J</t>
  </si>
  <si>
    <t>HHB M20X2.5X65 ISO4014 CL8.8 HT ZC3</t>
  </si>
  <si>
    <t>B4283002J</t>
  </si>
  <si>
    <t>616997J</t>
  </si>
  <si>
    <t>HHB M20X2.5X45 ISO4017 CL8.8 FT BLK</t>
  </si>
  <si>
    <t>B3944012J</t>
  </si>
  <si>
    <t>617000J</t>
  </si>
  <si>
    <t>HHB M20X2.5X60 ISO4017 CL8.8 FT BLK</t>
  </si>
  <si>
    <t>B3482017J</t>
  </si>
  <si>
    <t>617009J</t>
  </si>
  <si>
    <t>HHB M20X2.5X110 ISO4017 CL8.8 FT BLK</t>
  </si>
  <si>
    <t>B4052016J</t>
  </si>
  <si>
    <t>HHB M20X2.5X120 ISO4017 CL8.8 FT BLK</t>
  </si>
  <si>
    <t>617013J</t>
  </si>
  <si>
    <t>HHB M20X2.5X150 ISO4017 CL8.8 FT BLK</t>
  </si>
  <si>
    <t>B4317013J</t>
  </si>
  <si>
    <t>HHB M20X2.5X160 ISO4017 CL8.8 FT BLK</t>
  </si>
  <si>
    <t>617589J</t>
  </si>
  <si>
    <t>HHB M20X2.5X55 ISO4017 CL8.8 FT ZC3</t>
  </si>
  <si>
    <t>B4329003J</t>
  </si>
  <si>
    <t>617592J</t>
  </si>
  <si>
    <t>HHB M20X2.5X70 ISO4017 CL8.8 FT ZC3</t>
  </si>
  <si>
    <t>B4133004J</t>
  </si>
  <si>
    <t>617593J</t>
  </si>
  <si>
    <t>HHB M20X2.5X75 ISO4017 CL8.8 FT ZC3</t>
  </si>
  <si>
    <t>B4329004J</t>
  </si>
  <si>
    <t>617596J</t>
  </si>
  <si>
    <t>HHB M20X2.5X90 ISO4017 CL8.8 FT ZC3</t>
  </si>
  <si>
    <t>B4329005J</t>
  </si>
  <si>
    <t>617599J</t>
  </si>
  <si>
    <t>HHB M20X2.5X110 ISO4017 CL8.8 FT ZC3</t>
  </si>
  <si>
    <t>B4329006J</t>
  </si>
  <si>
    <t>617601J</t>
  </si>
  <si>
    <t>HHB M20X2.5X130 ISO4017 CL8.8 FT ZC3</t>
  </si>
  <si>
    <t>B4133010J</t>
  </si>
  <si>
    <t>618766J</t>
  </si>
  <si>
    <t>HHB M20X2.5X40 ISO4017 CL8.8 FT HDG</t>
  </si>
  <si>
    <t>B4107002J</t>
  </si>
  <si>
    <t>618769J</t>
  </si>
  <si>
    <t>HHB M20X2.5X55 ISO4017 CL8.8 FT HDG</t>
  </si>
  <si>
    <t>B4323004J</t>
  </si>
  <si>
    <t>618771J</t>
  </si>
  <si>
    <t>HHB M20X2.5X65 ISO4017 CL8.8 FT HDG</t>
  </si>
  <si>
    <t>B4323005J</t>
  </si>
  <si>
    <t>618773J</t>
  </si>
  <si>
    <t>HHB M20X2.5X75 ISO4017 CL8.8 FT HDG</t>
  </si>
  <si>
    <t>B4323006J</t>
  </si>
  <si>
    <t>618775J</t>
  </si>
  <si>
    <t>HHB M20X2.5X85 ISO4017 CL8.8 FT HDG</t>
  </si>
  <si>
    <t>B4323007J</t>
  </si>
  <si>
    <t>618777J</t>
  </si>
  <si>
    <t>HHB M20X2.5X95 ISO4017 CL8.8 FT HDG</t>
  </si>
  <si>
    <t>B4323008J</t>
  </si>
  <si>
    <t>618779J</t>
  </si>
  <si>
    <t>HHB M20X2.5X110 ISO4017 CL8.8 FT HDG</t>
  </si>
  <si>
    <t>B4323009J</t>
  </si>
  <si>
    <t>618781J</t>
  </si>
  <si>
    <t>HHB M20X2.5X130 ISO4017 CL8.8 FT HDG</t>
  </si>
  <si>
    <t>B4323010J</t>
  </si>
  <si>
    <t>618783J</t>
  </si>
  <si>
    <t>HHB M20X2.5X150 ISO4017 CL8.8 FT HDG</t>
  </si>
  <si>
    <t>B4323011J</t>
  </si>
  <si>
    <t>623206J</t>
  </si>
  <si>
    <t>HEX NUT M20X2.5 ISO4032 CL8 BLK</t>
  </si>
  <si>
    <t>B4317217J</t>
  </si>
  <si>
    <t>623239J</t>
  </si>
  <si>
    <t>HEX NUT M20X2.5 ISO4032 CL8 ZC3</t>
  </si>
  <si>
    <t>B4329013J</t>
  </si>
  <si>
    <t>623305J</t>
  </si>
  <si>
    <t>HEX NUT M20X2.5 ISO4032 CL8 HDG</t>
  </si>
  <si>
    <t>B4323022J</t>
  </si>
  <si>
    <t>625501J</t>
  </si>
  <si>
    <t>HSSB M20X55 EN14399-4 CL10.9HV H/T BLK</t>
  </si>
  <si>
    <t>B4285008J</t>
  </si>
  <si>
    <t>625502J</t>
  </si>
  <si>
    <t>HSSB M20X60 EN14399-4 CL10.9HV H/T BLK</t>
  </si>
  <si>
    <t>B4285009J</t>
  </si>
  <si>
    <t>625505J</t>
  </si>
  <si>
    <t>HSSB M20X75 EN14399-4 CL10.9HV H/T BLK</t>
  </si>
  <si>
    <t>B4285010J</t>
  </si>
  <si>
    <t>625514J</t>
  </si>
  <si>
    <t>HSSB M20X140 EN14399-4 CL10.9HV H/T BLK</t>
  </si>
  <si>
    <t>B4285012J</t>
  </si>
  <si>
    <t>625591J</t>
  </si>
  <si>
    <t>HSSB M20X55 EN14399-4 CL10.9HV H/T ZC3</t>
  </si>
  <si>
    <t>B4070005J</t>
  </si>
  <si>
    <t>625592J</t>
  </si>
  <si>
    <t>HSSB M20X60 EN14399-4 CL10.9HV H/T ZC3</t>
  </si>
  <si>
    <t>B4070006J</t>
  </si>
  <si>
    <t>625593J</t>
  </si>
  <si>
    <t>HSSB M20X65 EN14399-4 CL10.9HV H/T ZC3</t>
  </si>
  <si>
    <t>B4070007J</t>
  </si>
  <si>
    <t>B4156007J</t>
  </si>
  <si>
    <t>625594J</t>
  </si>
  <si>
    <t>HSSB M20X70 EN14399-4 CL10.9HV H/T ZC3</t>
  </si>
  <si>
    <t>B4070008J</t>
  </si>
  <si>
    <t>B4156008J</t>
  </si>
  <si>
    <t>625595J</t>
  </si>
  <si>
    <t>HSSB M20X75 EN14399-4 CL10.9HV H/T ZC3</t>
  </si>
  <si>
    <t>B4070009J</t>
  </si>
  <si>
    <t>625598J</t>
  </si>
  <si>
    <t>BS EN14399-4 HEX BOLT M20X90 10.9HV ZC3</t>
  </si>
  <si>
    <t>B4070010J</t>
  </si>
  <si>
    <t>625599J</t>
  </si>
  <si>
    <t>BS EN14399-4 HEX BOLT M20X95 10.9HV ZC3</t>
  </si>
  <si>
    <t>B4070011J</t>
  </si>
  <si>
    <t>625600J</t>
  </si>
  <si>
    <t>BS EN14399-4 HEX BOLT M20X100 10.9HV ZC3</t>
  </si>
  <si>
    <t>B4070012J</t>
  </si>
  <si>
    <t>625763J</t>
  </si>
  <si>
    <t>PLAIN WASHER M20 IS2016HV100 ZC3</t>
  </si>
  <si>
    <t>B3281014J</t>
  </si>
  <si>
    <t>628849J</t>
  </si>
  <si>
    <t>CUP DEE BOLT M20X120 DR:6757 GR 4.8 S/C</t>
  </si>
  <si>
    <t>B3882001J</t>
  </si>
  <si>
    <t>628883J</t>
  </si>
  <si>
    <t>HHB M20X2.5X55 ISO4017 CL8.8SB FT HDG</t>
  </si>
  <si>
    <t>B4306020J</t>
  </si>
  <si>
    <t>628884J</t>
  </si>
  <si>
    <t>HHB M20X2.5X65 ISO4017 CL8.8SB FT HDG</t>
  </si>
  <si>
    <t>B4306022J</t>
  </si>
  <si>
    <t>628885J</t>
  </si>
  <si>
    <t>HHB M20X2.5X70 ISO4017 CL8.8SB FT HDG</t>
  </si>
  <si>
    <t>B4306023J</t>
  </si>
  <si>
    <t>628886J</t>
  </si>
  <si>
    <t>HHB M20X2.5X75 ISO4017 CL8.8SB FT HDG</t>
  </si>
  <si>
    <t>B4313003J</t>
  </si>
  <si>
    <t>628887J</t>
  </si>
  <si>
    <t>HHB M20X2.5X80 ISO4017 CL8.8SB FT HDG</t>
  </si>
  <si>
    <t>B4306024J</t>
  </si>
  <si>
    <t>628918J</t>
  </si>
  <si>
    <t>HHB M20X2.5X60 ISO4017 CL8.8SB FT HDG</t>
  </si>
  <si>
    <t>B4306021J</t>
  </si>
  <si>
    <t>628936J</t>
  </si>
  <si>
    <t>HHB M20X2.5X65 ISO4017 CL8.8SB FT ZC3</t>
  </si>
  <si>
    <t>B4306003J</t>
  </si>
  <si>
    <t>628937J</t>
  </si>
  <si>
    <t>HHB M20X2.5X70 ISO4017 CL8.8SB FT ZC3</t>
  </si>
  <si>
    <t>B4306004J</t>
  </si>
  <si>
    <t>629104J</t>
  </si>
  <si>
    <t>HHB M20X2.5X50 ISO4017 CL8.8SB FT ZC3</t>
  </si>
  <si>
    <t>B4306002J</t>
  </si>
  <si>
    <t>629111J</t>
  </si>
  <si>
    <t>HHB M20X2.5X80 ISO4014 CL8.8SB HT HDG</t>
  </si>
  <si>
    <t>B4159001J</t>
  </si>
  <si>
    <t>629113J</t>
  </si>
  <si>
    <t>HEX NUT M20X2.5 ISO4032 CL8SB ZC3</t>
  </si>
  <si>
    <t>B4306006J</t>
  </si>
  <si>
    <t>629119J</t>
  </si>
  <si>
    <t>HEX NUT M20X2.5 ISO4032 CL10SB HDG</t>
  </si>
  <si>
    <t>B4159016J</t>
  </si>
  <si>
    <t>B4313007J</t>
  </si>
  <si>
    <t>630380J</t>
  </si>
  <si>
    <t>NYLOCK NUT B/R M20X2.5 DIN985 CL8 ZC3</t>
  </si>
  <si>
    <t>B3868327J</t>
  </si>
  <si>
    <t>B4253565J</t>
  </si>
  <si>
    <t>630456J</t>
  </si>
  <si>
    <t>NYLOCK NUT R/R M20X2.5 ISO7040 CL8 ZC3</t>
  </si>
  <si>
    <t>B4253571J</t>
  </si>
  <si>
    <t>630462J</t>
  </si>
  <si>
    <t>NYLOCK NUT R/R M20X2.5 ISO7040 CL10 ZC3</t>
  </si>
  <si>
    <t>B4164487J</t>
  </si>
  <si>
    <t>B4253574J</t>
  </si>
  <si>
    <t>630603J</t>
  </si>
  <si>
    <t>HSSB M20X2.5X220 IS3757 CL10.9S H/T BLK</t>
  </si>
  <si>
    <t>B4025010J</t>
  </si>
  <si>
    <t>B4105007J</t>
  </si>
  <si>
    <t>791156J</t>
  </si>
  <si>
    <t>HSSB M20X2.5x75 F3125M A490MS-T1 FT BLK</t>
  </si>
  <si>
    <t>B4276021J</t>
  </si>
  <si>
    <t>792094J</t>
  </si>
  <si>
    <t>HSSB M20X2.5x60 F3125M A490MS-T1 FT BLK</t>
  </si>
  <si>
    <t>B4276019J</t>
  </si>
  <si>
    <t>796310J</t>
  </si>
  <si>
    <t>ALL METAL PRV TORQUE NUT M20 CL10 ZC3</t>
  </si>
  <si>
    <t>B4239004J</t>
  </si>
  <si>
    <t>796885J</t>
  </si>
  <si>
    <t>HSSN M20X2.5 EN14399-4 CL 10HV BLK</t>
  </si>
  <si>
    <t>B4285038J</t>
  </si>
  <si>
    <t>798098J</t>
  </si>
  <si>
    <t>FLNG TRK SHOE BOLT M20X1.5X65 CL12.9 BLK</t>
  </si>
  <si>
    <t>B4266002J</t>
  </si>
  <si>
    <t>798108J</t>
  </si>
  <si>
    <t>THREAD ROD M20X130 DIN 976-1B CL10.9 ZC3</t>
  </si>
  <si>
    <t>B4167010J</t>
  </si>
  <si>
    <t>798239J</t>
  </si>
  <si>
    <t>FLNG TRK SHOE BOLT M20X1.5X56 CL12.9BLK</t>
  </si>
  <si>
    <t>B4266001J</t>
  </si>
  <si>
    <t>798374J</t>
  </si>
  <si>
    <t>HSSN M20X2.5 IS6623 CL8S YZ6</t>
  </si>
  <si>
    <t>B4259005J</t>
  </si>
  <si>
    <t>799692J</t>
  </si>
  <si>
    <t>HSSN M20X2.5 EN14399-3 CL8HR HDG</t>
  </si>
  <si>
    <t>B3379013J</t>
  </si>
  <si>
    <t>802271J</t>
  </si>
  <si>
    <t>HSSB M20X160 EN14399-4 CL10.9HV H/T BLK</t>
  </si>
  <si>
    <t>B4285013J</t>
  </si>
  <si>
    <t>802272J</t>
  </si>
  <si>
    <t>HSSB M20X170 EN14399-4 CL10.9HV H/T BLK</t>
  </si>
  <si>
    <t>B4285014J</t>
  </si>
  <si>
    <t>809425J</t>
  </si>
  <si>
    <t>HHB M20X2.5X70 ISO4014 CL10.9 HT S437</t>
  </si>
  <si>
    <t>B4315001J</t>
  </si>
  <si>
    <t>809503J</t>
  </si>
  <si>
    <t>NYLOCK NUT R/R M20X2.5 ISO7040 CL10 YZ6</t>
  </si>
  <si>
    <t>B4066001J</t>
  </si>
  <si>
    <t>B4075001J</t>
  </si>
  <si>
    <t>B4278002J</t>
  </si>
  <si>
    <t>809707J</t>
  </si>
  <si>
    <t>H &amp; T WASHER M20 IS2016HV300 HDG</t>
  </si>
  <si>
    <t>B4005046J</t>
  </si>
  <si>
    <t>B4337006J</t>
  </si>
  <si>
    <t>809728J</t>
  </si>
  <si>
    <t>HEX NUT M20X2.5 ISO4032 CL10 HDG</t>
  </si>
  <si>
    <t>B3565005J</t>
  </si>
  <si>
    <t>B4337004J</t>
  </si>
  <si>
    <t>7626790</t>
  </si>
  <si>
    <t>809810J</t>
  </si>
  <si>
    <t>HSSN M20X2.5 EN14399-4 CL 10HV ZC3</t>
  </si>
  <si>
    <t>B4070018J</t>
  </si>
  <si>
    <t>B4156011J</t>
  </si>
  <si>
    <t>810035J</t>
  </si>
  <si>
    <t>HSSB M20X2.5X80 IS3757 CL10.9S F/T HDG</t>
  </si>
  <si>
    <t>B3889003J</t>
  </si>
  <si>
    <t>812331J</t>
  </si>
  <si>
    <t>HSSB M20X2.5X60 IS3757 CL8.8S F/T HDG</t>
  </si>
  <si>
    <t>B3991026J</t>
  </si>
  <si>
    <t>812334J</t>
  </si>
  <si>
    <t>HSSB M20X2.5X70 IS3757 CL8.8S F/T HDG</t>
  </si>
  <si>
    <t>B3991027J</t>
  </si>
  <si>
    <t>812819J</t>
  </si>
  <si>
    <t>HSSB M20X2.5X100 IS3757 CL8.8S F/T HDG</t>
  </si>
  <si>
    <t>B4158013J</t>
  </si>
  <si>
    <t>814751J</t>
  </si>
  <si>
    <t>HSSB M20X2.5x80 F3125M A490MS-T1 FT BLK</t>
  </si>
  <si>
    <t>B4276022J</t>
  </si>
  <si>
    <t>815904J</t>
  </si>
  <si>
    <t>HEX HEAD BOLT M20x2.5x260 ZNP DR.1726459</t>
  </si>
  <si>
    <t>C0562041J</t>
  </si>
  <si>
    <t>816442J</t>
  </si>
  <si>
    <t>HHB M20X2.5X55 ISO4017 CL10.9 FT HDG</t>
  </si>
  <si>
    <t>B4005017J</t>
  </si>
  <si>
    <t>816526J</t>
  </si>
  <si>
    <t>HHB M20X2.5X110 ISO4017 CL10.9FT HDG</t>
  </si>
  <si>
    <t>B4005023J</t>
  </si>
  <si>
    <t>817695J</t>
  </si>
  <si>
    <t>SHCS M20X2.5X55 ISO4762 CL10.9 FT YZ6</t>
  </si>
  <si>
    <t>B4278001J</t>
  </si>
  <si>
    <t>818833J</t>
  </si>
  <si>
    <t>HSSB M20X2.5X105 IS3757 CL8.8S F/T HDG</t>
  </si>
  <si>
    <t>B4005005J</t>
  </si>
  <si>
    <t>820022J</t>
  </si>
  <si>
    <t>HEX NUT M20X2.5 ISO4032 CL10 ZFS</t>
  </si>
  <si>
    <t>B4302011J</t>
  </si>
  <si>
    <t>820051J</t>
  </si>
  <si>
    <t>HHB M20X2.5X120 ISO4017 CL10.9 FT HDG</t>
  </si>
  <si>
    <t>B4337002J</t>
  </si>
  <si>
    <t>820052J</t>
  </si>
  <si>
    <t>HHB M20X2.5X160 ISO4017 CL10.9 FT HDG</t>
  </si>
  <si>
    <t>B4005025J</t>
  </si>
  <si>
    <t>820122J</t>
  </si>
  <si>
    <t>ATI WASHER M20 BSEN14399-9 CLH8 ZFS</t>
  </si>
  <si>
    <t>B3379011J</t>
  </si>
  <si>
    <t>821836J</t>
  </si>
  <si>
    <t>HHB M08X1.25X45 ISO4017 CL8.8 FT S437</t>
  </si>
  <si>
    <t>B4332020J</t>
  </si>
  <si>
    <t>821958J</t>
  </si>
  <si>
    <t>SHCS M20X2.5X100 ISO4762 CL12.9 HT ZFS</t>
  </si>
  <si>
    <t>B4207012J</t>
  </si>
  <si>
    <t>821959J</t>
  </si>
  <si>
    <t>SHCS M20X2.5X40 ISO4762 CL12.9 FT ZFS</t>
  </si>
  <si>
    <t>B4298039J</t>
  </si>
  <si>
    <t>821960J</t>
  </si>
  <si>
    <t>SHCS M20X2.5X50 ISO4762 CL12.9 FT ZFS</t>
  </si>
  <si>
    <t>B4207032J</t>
  </si>
  <si>
    <t>B4298041J</t>
  </si>
  <si>
    <t>821961J</t>
  </si>
  <si>
    <t>SHCS M20X2.5X60 ISO4762 CL12.9 FT ZFS</t>
  </si>
  <si>
    <t>B4207033J</t>
  </si>
  <si>
    <t>821962J</t>
  </si>
  <si>
    <t>SHCS M20X2.5X80 ISO4762 CL12.9 HT ZFS</t>
  </si>
  <si>
    <t>B4207011J</t>
  </si>
  <si>
    <t>822369J</t>
  </si>
  <si>
    <t>SHCS M20X2.5X70 ISO4762 CL12.9 FT ZFS</t>
  </si>
  <si>
    <t>B4184025J</t>
  </si>
  <si>
    <t>823936J</t>
  </si>
  <si>
    <t>HEX HD SCREW M20X50 DRG CL8.8 YZ3</t>
  </si>
  <si>
    <t>C0982007J</t>
  </si>
  <si>
    <t>824388J</t>
  </si>
  <si>
    <t>HEX NUT M20X2.5 ISO4032 FATOR 10ZSB HDG</t>
  </si>
  <si>
    <t>B1688107J</t>
  </si>
  <si>
    <t>824497J</t>
  </si>
  <si>
    <t>HEX HEAD BOLT M20X70 FATOR8.8SB F/T HDG</t>
  </si>
  <si>
    <t>B1688093J</t>
  </si>
  <si>
    <t>824900J</t>
  </si>
  <si>
    <t>HSSN M20X2.5 EN14399-3 CL10 HR ZFS</t>
  </si>
  <si>
    <t>B3983015J</t>
  </si>
  <si>
    <t>B4192010J</t>
  </si>
  <si>
    <t>824909J</t>
  </si>
  <si>
    <t>HSSB M20X80 EN14399-3 CL10.9HR H/T ZFS</t>
  </si>
  <si>
    <t>B4192002J</t>
  </si>
  <si>
    <t>824942J</t>
  </si>
  <si>
    <t>HHB M20X2.5X240 ISO4014 CL10.9 HTZC3</t>
  </si>
  <si>
    <t>B3842022J</t>
  </si>
  <si>
    <t>824951J</t>
  </si>
  <si>
    <t>HHB M20X2.5X170 ISO4017 CL10.9 FT ZC3</t>
  </si>
  <si>
    <t>B4307010J</t>
  </si>
  <si>
    <t>825329J</t>
  </si>
  <si>
    <t>HEX NUT M20X2.5-6AZ ISO4032 CL10ZSB HDG</t>
  </si>
  <si>
    <t>B3877019J</t>
  </si>
  <si>
    <t>B4306028J</t>
  </si>
  <si>
    <t>825984J</t>
  </si>
  <si>
    <t>HSSB M20X85 EN14399-3 CL10.9HR H/T ZFS</t>
  </si>
  <si>
    <t>B4192003J</t>
  </si>
  <si>
    <t>826146J</t>
  </si>
  <si>
    <t>HHB M20X2.5X65 ISO4017 CL10.9 FT ZF9</t>
  </si>
  <si>
    <t>B4210013J</t>
  </si>
  <si>
    <t>826432J</t>
  </si>
  <si>
    <t>12 PT CAP BOLT M20X2.5X140 DRG ZNP</t>
  </si>
  <si>
    <t>C0924009J</t>
  </si>
  <si>
    <t>C0975004J</t>
  </si>
  <si>
    <t>826434J</t>
  </si>
  <si>
    <t>12 PT CAP BOLT M20X2.5X210 DRG ZNP+PH</t>
  </si>
  <si>
    <t>C0965001J</t>
  </si>
  <si>
    <t>827208J</t>
  </si>
  <si>
    <t>HHB M20X2.5X105 ISO4017 CL8.8 FT BLK</t>
  </si>
  <si>
    <t>B4190008J</t>
  </si>
  <si>
    <t>827929J</t>
  </si>
  <si>
    <t>SHCS M20X2.5X120 ISO4762 CL12.9 HT ZFS</t>
  </si>
  <si>
    <t>B4207013J</t>
  </si>
  <si>
    <t>828079J</t>
  </si>
  <si>
    <t>HSSB M20X2.5X65 F3125M A325MT-T1 FT BLK</t>
  </si>
  <si>
    <t>B4276004J</t>
  </si>
  <si>
    <t>829673J</t>
  </si>
  <si>
    <t>HHB M20X2.5X150 ISO4017 CL10.9 FT HDG</t>
  </si>
  <si>
    <t>B3957016J</t>
  </si>
  <si>
    <t>B4021016J</t>
  </si>
  <si>
    <t>B4109021J</t>
  </si>
  <si>
    <t>831315J</t>
  </si>
  <si>
    <t>HHB M20X2.5X85 ISO4017 CL10.9 FT HDG</t>
  </si>
  <si>
    <t>B3380010J</t>
  </si>
  <si>
    <t>B3418010J</t>
  </si>
  <si>
    <t>B4005020J</t>
  </si>
  <si>
    <t>831316J</t>
  </si>
  <si>
    <t>HHB M20X2.5X95 ISO4017 CL10.9 FT HDG</t>
  </si>
  <si>
    <t>B4005021J</t>
  </si>
  <si>
    <t>831457J</t>
  </si>
  <si>
    <t>B.END STUD M20X110X65TLX25TL DRG YZ3</t>
  </si>
  <si>
    <t>B4277001J</t>
  </si>
  <si>
    <t>832175J</t>
  </si>
  <si>
    <t>HHB M20X2.5X90 ISO4014 CL12.9 HT BLK</t>
  </si>
  <si>
    <t>B3568003J</t>
  </si>
  <si>
    <t>832384J</t>
  </si>
  <si>
    <t>HSSB M20X2.5X105 IS3757 CL10.9S H/T HDG</t>
  </si>
  <si>
    <t>B4081013J</t>
  </si>
  <si>
    <t>832738J</t>
  </si>
  <si>
    <t>HHB M20X2.5X260 ISO4017 CL10.9 FT ZC3</t>
  </si>
  <si>
    <t>B3842133J</t>
  </si>
  <si>
    <t>832758J</t>
  </si>
  <si>
    <t>HHB M20X2.5X260 ISO4014 CL10.9 HT ZC3</t>
  </si>
  <si>
    <t>B3842023J</t>
  </si>
  <si>
    <t>832804J</t>
  </si>
  <si>
    <t>HHB M20X2.5X70 H/T CL10.9 ZNP 6502625</t>
  </si>
  <si>
    <t>C0971003J</t>
  </si>
  <si>
    <t>832993J</t>
  </si>
  <si>
    <t>HSSB M24X290 EN14399-3 CL10.9HR H/T ZFS</t>
  </si>
  <si>
    <t>B3983011J</t>
  </si>
  <si>
    <t>832997J</t>
  </si>
  <si>
    <t>HSSB M24X285 EN14399-3 CL10.9HR H/T ZFS</t>
  </si>
  <si>
    <t>B3983010J</t>
  </si>
  <si>
    <t>833018J</t>
  </si>
  <si>
    <t>HHS M20X2.5X130 F/T CL10.9 ZTS 1687790</t>
  </si>
  <si>
    <t>C0919017J</t>
  </si>
  <si>
    <t>833032J</t>
  </si>
  <si>
    <t>HHS M20X2.5X60 F/T CL10.9 ZTS PH 4532846</t>
  </si>
  <si>
    <t>C0919020J</t>
  </si>
  <si>
    <t>833115J</t>
  </si>
  <si>
    <t>HHB M20X2.5X70 CL10.9 F/T ZFS 8T4141</t>
  </si>
  <si>
    <t>C0919016J</t>
  </si>
  <si>
    <t>833294J</t>
  </si>
  <si>
    <t>HHB M20X2.5X240 ISO4014 CL10.9 HT HDG</t>
  </si>
  <si>
    <t>B4012003J</t>
  </si>
  <si>
    <t>833295J</t>
  </si>
  <si>
    <t>SHCS M20X2.5X240 ISO4762 CL12.9 HT ZF2</t>
  </si>
  <si>
    <t>B4157001J</t>
  </si>
  <si>
    <t>833653J</t>
  </si>
  <si>
    <t>HHB M20X2.5X150 ISO4017 CL8.8 FT ZNP</t>
  </si>
  <si>
    <t>B4121022J</t>
  </si>
  <si>
    <t>833792J</t>
  </si>
  <si>
    <t>H &amp; T WASHER M20 ISO7089 HV300 HDG</t>
  </si>
  <si>
    <t>B4159021J</t>
  </si>
  <si>
    <t>B4313011J</t>
  </si>
  <si>
    <t>834091J</t>
  </si>
  <si>
    <t>HSSB M20X2.5X55 F3125M A325MT-T1 F/T BLK</t>
  </si>
  <si>
    <t>B4276002J</t>
  </si>
  <si>
    <t>834092J</t>
  </si>
  <si>
    <t>HSSN M20X2.5 IS6623 CL8S BLK MOS2</t>
  </si>
  <si>
    <t>B4276039J</t>
  </si>
  <si>
    <t>834094J</t>
  </si>
  <si>
    <t>HSSB M20X2.5X60 F3125M A325MT-T1 F/T BLK</t>
  </si>
  <si>
    <t>B4276003J</t>
  </si>
  <si>
    <t>834097J</t>
  </si>
  <si>
    <t>HSSB M20X2.5X70 F3125M A325MT-T1 F/T BLK</t>
  </si>
  <si>
    <t>B4276005J</t>
  </si>
  <si>
    <t>834099J</t>
  </si>
  <si>
    <t>HSSB M20X2.5X75 F3125M A325MT-T1 F/T BLK</t>
  </si>
  <si>
    <t>B4276006J</t>
  </si>
  <si>
    <t>834101J</t>
  </si>
  <si>
    <t>HSSB M20X2.5X90 F3125M A325MS-T1 F/T BLK</t>
  </si>
  <si>
    <t>B4276001J</t>
  </si>
  <si>
    <t>834116J</t>
  </si>
  <si>
    <t>HSSN M20X2.5 IS6623 CL10S BLK MOS2</t>
  </si>
  <si>
    <t>B4276042J</t>
  </si>
  <si>
    <t>834118J</t>
  </si>
  <si>
    <t>HSSB M20X2.5X65 F3125M A490MS-T1 F/T BLK</t>
  </si>
  <si>
    <t>B4276020J</t>
  </si>
  <si>
    <t>834133J</t>
  </si>
  <si>
    <t>HSSB M20X120 EN14399-4 CL10.9HV H/T BLK</t>
  </si>
  <si>
    <t>B4285011J</t>
  </si>
  <si>
    <t>834172J</t>
  </si>
  <si>
    <t>SHCS M20X2.5X200 ISO4762 CL12.9 HT ZFS</t>
  </si>
  <si>
    <t>B4302007J</t>
  </si>
  <si>
    <t>834219J</t>
  </si>
  <si>
    <t>CSK M20X2.5X60 ISO10642 CL012.9 FT ZFS</t>
  </si>
  <si>
    <t>B4309006J</t>
  </si>
  <si>
    <t>834232J</t>
  </si>
  <si>
    <t>HHB M20X2.5X90 CL10.9 HT ZFS 7X2564</t>
  </si>
  <si>
    <t>C0984011J</t>
  </si>
  <si>
    <t>834236J</t>
  </si>
  <si>
    <t>HEXNUT M20X2.5X18 ZNP 6V7742</t>
  </si>
  <si>
    <t>C0984014J</t>
  </si>
  <si>
    <t>DB613163J</t>
  </si>
  <si>
    <t>HHB M20X2.5X120 ISO4014 CL8.8 HT BLK</t>
  </si>
  <si>
    <t>DB0870004J</t>
  </si>
  <si>
    <t>DB613167J</t>
  </si>
  <si>
    <t>DB0902003J</t>
  </si>
  <si>
    <t>DB617009J</t>
  </si>
  <si>
    <t>DB0870029J</t>
  </si>
  <si>
    <t>DB0902037J</t>
  </si>
  <si>
    <t>DB617010J</t>
  </si>
  <si>
    <t>DB0825043J</t>
  </si>
  <si>
    <t>DB617013J</t>
  </si>
  <si>
    <t>DB0902039J</t>
  </si>
  <si>
    <t>DB617014J</t>
  </si>
  <si>
    <t>DB0902040J</t>
  </si>
  <si>
    <t>DB618176J</t>
  </si>
  <si>
    <t>HHB M20X2.5X40 ISO4017 CL8.8 FT YZ6</t>
  </si>
  <si>
    <t>DB0864004J</t>
  </si>
  <si>
    <t>DB623206J</t>
  </si>
  <si>
    <t>DB0825063J</t>
  </si>
  <si>
    <t>DB624854J</t>
  </si>
  <si>
    <t>HHB M20X2.5X220 ISO4014 CL8.8 HT BLK</t>
  </si>
  <si>
    <t>DB0896007J</t>
  </si>
  <si>
    <t>DB0902004J</t>
  </si>
  <si>
    <t>DB624855J</t>
  </si>
  <si>
    <t>HHB M20X2.5X240 ISO4014 CL8.8 HT BLK</t>
  </si>
  <si>
    <t>DB0861013J</t>
  </si>
  <si>
    <t>DB624858J</t>
  </si>
  <si>
    <t>HHB M20X2.5X280 ISO4014 CL8.8 HT BLK</t>
  </si>
  <si>
    <t>DB0870006J</t>
  </si>
  <si>
    <t>DB0902005J</t>
  </si>
  <si>
    <t>DB624859J</t>
  </si>
  <si>
    <t>HHB M20X2.5X300 ISO4014 CL8.8 HT BLK</t>
  </si>
  <si>
    <t>DB0885007J</t>
  </si>
  <si>
    <t>DB624878J</t>
  </si>
  <si>
    <t>HHB M20X2.5X220 ISO4017 CL8.8 FT BLK</t>
  </si>
  <si>
    <t>DB0896019J</t>
  </si>
  <si>
    <t>131003J</t>
  </si>
  <si>
    <t>HSSN M22X2.5 IS6623 CL10S BLK</t>
  </si>
  <si>
    <t>B3841021J</t>
  </si>
  <si>
    <t>B4088033J</t>
  </si>
  <si>
    <t>B4256015J</t>
  </si>
  <si>
    <t>170219J</t>
  </si>
  <si>
    <t>HHB M22X2.5X70 ISO4014 CL10.9 HT BLK</t>
  </si>
  <si>
    <t>B4253124J</t>
  </si>
  <si>
    <t>170223J</t>
  </si>
  <si>
    <t>HHB M22X2.5X100 ISO4014 CL10.9 HT BLK</t>
  </si>
  <si>
    <t>B4164109J</t>
  </si>
  <si>
    <t>B4253126J</t>
  </si>
  <si>
    <t>170224J</t>
  </si>
  <si>
    <t>HHB M22X2.5X110 ISO4014 CL10.9 HT BLK</t>
  </si>
  <si>
    <t>B4164110J</t>
  </si>
  <si>
    <t>170226J</t>
  </si>
  <si>
    <t>HHB M22X2.5X130 ISO4014 CL10.9 HT BLK</t>
  </si>
  <si>
    <t>B4253129J</t>
  </si>
  <si>
    <t>B4317056J</t>
  </si>
  <si>
    <t>170227J</t>
  </si>
  <si>
    <t>HHB M22X2.5X140 ISO4014 CL10.9 HT BLK</t>
  </si>
  <si>
    <t>B4164112J</t>
  </si>
  <si>
    <t>170228J</t>
  </si>
  <si>
    <t>HHB M22X2.5X150 ISO4014 CL10.9 HT BLK</t>
  </si>
  <si>
    <t>B4164113J</t>
  </si>
  <si>
    <t>B4253130J</t>
  </si>
  <si>
    <t>170229J</t>
  </si>
  <si>
    <t>HHB M22X2.5X160 ISO4014 CL10.9 HT BLK</t>
  </si>
  <si>
    <t>B4317057J</t>
  </si>
  <si>
    <t>170230J</t>
  </si>
  <si>
    <t>HHB M22X2.5X180 ISO4014 CL10.9 HT BLK</t>
  </si>
  <si>
    <t>B4052110J</t>
  </si>
  <si>
    <t>B4317058J</t>
  </si>
  <si>
    <t>170231J</t>
  </si>
  <si>
    <t>HHB M22X2.5X200 ISO4014 CL10.9 HT BLK</t>
  </si>
  <si>
    <t>B4052111J</t>
  </si>
  <si>
    <t>B4317059J</t>
  </si>
  <si>
    <t>170232J</t>
  </si>
  <si>
    <t>HHB M22X2.5X220 ISO4014 CL10.9 HT BLK</t>
  </si>
  <si>
    <t>B4164116J</t>
  </si>
  <si>
    <t>B4317060J</t>
  </si>
  <si>
    <t>170233J</t>
  </si>
  <si>
    <t>HHB M22X2.5X240 ISO4014 CL10.9 HT BLK</t>
  </si>
  <si>
    <t>B4253131J</t>
  </si>
  <si>
    <t>170234J</t>
  </si>
  <si>
    <t>HHB M22X2.5X260 ISO4014 CL10.9 HT BLK</t>
  </si>
  <si>
    <t>B4052114J</t>
  </si>
  <si>
    <t>170235J</t>
  </si>
  <si>
    <t>HHB M22X2.5X280 ISO4014 CL10.9 HT BLK</t>
  </si>
  <si>
    <t>B4052115J</t>
  </si>
  <si>
    <t>170236J</t>
  </si>
  <si>
    <t>HHB M22X2.5X300 ISO4014 CL10.9 HT BLK</t>
  </si>
  <si>
    <t>B4052116J</t>
  </si>
  <si>
    <t>B4253132J</t>
  </si>
  <si>
    <t>180186J</t>
  </si>
  <si>
    <t>SHCS M22X2.5X80 ISO4762 CL12.9 HT BLK</t>
  </si>
  <si>
    <t>B4253467J</t>
  </si>
  <si>
    <t>180188J</t>
  </si>
  <si>
    <t>SHCS M22X2.5X100 ISO4762 CL12.9 HT BLK</t>
  </si>
  <si>
    <t>B4253468J</t>
  </si>
  <si>
    <t>180190J</t>
  </si>
  <si>
    <t>SHCS M22X2.5X120 ISO4762 CL12.9 HT BLK</t>
  </si>
  <si>
    <t>B4317198J</t>
  </si>
  <si>
    <t>180191J</t>
  </si>
  <si>
    <t>SHCS M22X2.5X130 ISO4762 CL12.9 HT BLK</t>
  </si>
  <si>
    <t>B4317199J</t>
  </si>
  <si>
    <t>180408J</t>
  </si>
  <si>
    <t>SHCS M22X2.5X40 ISO4762 CL12.9 FT BLK</t>
  </si>
  <si>
    <t>B4164440J</t>
  </si>
  <si>
    <t>210007J</t>
  </si>
  <si>
    <t>SHCS M22X2.5X75 ISO4762 CL12.9 HT BLK</t>
  </si>
  <si>
    <t>B4317197J</t>
  </si>
  <si>
    <t>210009J</t>
  </si>
  <si>
    <t>SHCS M22X2.5X240 ISO4762 CL12.9 HT BLK</t>
  </si>
  <si>
    <t>B4052418J</t>
  </si>
  <si>
    <t>5000881J</t>
  </si>
  <si>
    <t>SHCS M22X2.5X110 DIN912 CLA2-70 FT EPO</t>
  </si>
  <si>
    <t>B2395002J</t>
  </si>
  <si>
    <t>5001337J</t>
  </si>
  <si>
    <t>HEX NUT M22 DIN934 GMT SS304 A2-70 EPO</t>
  </si>
  <si>
    <t>B4164600J</t>
  </si>
  <si>
    <t>5009714J</t>
  </si>
  <si>
    <t>HEX NUT M22 DIN934 SS316 A4-70 EPO GMT</t>
  </si>
  <si>
    <t>B4164606J</t>
  </si>
  <si>
    <t>550071J</t>
  </si>
  <si>
    <t>TCSB CUPHD M22X70 EN14399CL10.9 F/T BLK</t>
  </si>
  <si>
    <t>B4204001J</t>
  </si>
  <si>
    <t>550074J</t>
  </si>
  <si>
    <t>TCSB CUPHD M22X85 EN14399CL10.9 H/T BLK</t>
  </si>
  <si>
    <t>B4093006J</t>
  </si>
  <si>
    <t>550777J</t>
  </si>
  <si>
    <t>HHB M22X2.5X70 ISO4017 CL10.9 FT BLK</t>
  </si>
  <si>
    <t>B4317132J</t>
  </si>
  <si>
    <t>550778J</t>
  </si>
  <si>
    <t>HHB M22X2.5X75 ISO4017 CL10.9 FT BLK</t>
  </si>
  <si>
    <t>B4317133J</t>
  </si>
  <si>
    <t>550779J</t>
  </si>
  <si>
    <t>HHB M22X2.5X80 ISO4017 CL10.9 FT BLK</t>
  </si>
  <si>
    <t>B4317134J</t>
  </si>
  <si>
    <t>550780J</t>
  </si>
  <si>
    <t>HHB M22X2.5X90 ISO4017 CL10.9 FT BLK</t>
  </si>
  <si>
    <t>B4164209J</t>
  </si>
  <si>
    <t>550783J</t>
  </si>
  <si>
    <t>HHB M22X2.5X120 ISO4017 CL10.9 FT BLK</t>
  </si>
  <si>
    <t>B4164212J</t>
  </si>
  <si>
    <t>550784J</t>
  </si>
  <si>
    <t>HHB M22X2.5X130 ISO4017 CL10.9 FT BLK</t>
  </si>
  <si>
    <t>B4164213J</t>
  </si>
  <si>
    <t>550788J</t>
  </si>
  <si>
    <t>HHB M22X2.5X160 ISO4017 CL10.9 FT BLK</t>
  </si>
  <si>
    <t>B4317135J</t>
  </si>
  <si>
    <t>550921J</t>
  </si>
  <si>
    <t>HHB M22X2.5X250 ISO4014 CL10.9 HT BLK</t>
  </si>
  <si>
    <t>B4052113J</t>
  </si>
  <si>
    <t>580616J</t>
  </si>
  <si>
    <t>HSSB M22X2.5X125 IS3757 CL8.8S H/T BLK</t>
  </si>
  <si>
    <t>B3514006J</t>
  </si>
  <si>
    <t>583377J</t>
  </si>
  <si>
    <t>HSSN M22X2.5 EN14399-3 CL8 HR BLK</t>
  </si>
  <si>
    <t>B3783002J</t>
  </si>
  <si>
    <t>583602J</t>
  </si>
  <si>
    <t>HSSB M22X2.5X85 B1186 CLF10T H/T BLK</t>
  </si>
  <si>
    <t>B2745003J</t>
  </si>
  <si>
    <t>613183J</t>
  </si>
  <si>
    <t>HHB M22X2.5X150 ISO4014 CL8.8 HT BLK</t>
  </si>
  <si>
    <t>B4164010J</t>
  </si>
  <si>
    <t>HHB M22X2.5X100 ISO4017 CL8.8 FT BLK</t>
  </si>
  <si>
    <t>618809J</t>
  </si>
  <si>
    <t>HHB M22X2.5X100 ISO4017 CL8.8 FT HDG</t>
  </si>
  <si>
    <t>B4323012J</t>
  </si>
  <si>
    <t>623306J</t>
  </si>
  <si>
    <t>HEX NUT M22X2.5 ISO4032 CL8 HDG</t>
  </si>
  <si>
    <t>B4323023J</t>
  </si>
  <si>
    <t>630627J</t>
  </si>
  <si>
    <t>HSSN M22X2.5 EN14399-10 CL10 HRD BLK</t>
  </si>
  <si>
    <t>B4013024J</t>
  </si>
  <si>
    <t>B4093022J</t>
  </si>
  <si>
    <t>B4102019J</t>
  </si>
  <si>
    <t>B4204003J</t>
  </si>
  <si>
    <t>630632J</t>
  </si>
  <si>
    <t>HSSW CHAMFERED M22 H EN14399-6 BLK</t>
  </si>
  <si>
    <t>B4204004J</t>
  </si>
  <si>
    <t>796687J</t>
  </si>
  <si>
    <t>HSSB M22X65 EN14399-4 CL10.9HV H/T BLK</t>
  </si>
  <si>
    <t>B4285016J</t>
  </si>
  <si>
    <t>796690J</t>
  </si>
  <si>
    <t>HSSB M22X75 EN14399-4 CL10.9HV H/T BLK</t>
  </si>
  <si>
    <t>B4285018J</t>
  </si>
  <si>
    <t>796886J</t>
  </si>
  <si>
    <t>HSSN M22X2.5 EN14399-4 CL10HV BATCH BLK</t>
  </si>
  <si>
    <t>B3701034J</t>
  </si>
  <si>
    <t>B4285039J</t>
  </si>
  <si>
    <t>799667J</t>
  </si>
  <si>
    <t>HSSN M22X2.5 EN14399-3 CL8HR HDG</t>
  </si>
  <si>
    <t>B4110028J</t>
  </si>
  <si>
    <t>802278J</t>
  </si>
  <si>
    <t>HSSB M22X70 EN14399-4 CL10.9HV H/T BLK</t>
  </si>
  <si>
    <t>B4285017J</t>
  </si>
  <si>
    <t>802280J</t>
  </si>
  <si>
    <t>HSSB M22X90 EN14399-4 CL10.9HV H/T BLK</t>
  </si>
  <si>
    <t>B4285019J</t>
  </si>
  <si>
    <t>802281J</t>
  </si>
  <si>
    <t>HSSB M22X100 EN14399-4 CL10.9HV HT BLK</t>
  </si>
  <si>
    <t>B4285020J</t>
  </si>
  <si>
    <t>802282J</t>
  </si>
  <si>
    <t>HSSB M22X110 EN14399-4 CL10.9HV HT BLK</t>
  </si>
  <si>
    <t>B4285021J</t>
  </si>
  <si>
    <t>802283J</t>
  </si>
  <si>
    <t>HSSB M22X120 EN14399-4 CL10.9HV HT BLK</t>
  </si>
  <si>
    <t>B4285022J</t>
  </si>
  <si>
    <t>824010J</t>
  </si>
  <si>
    <t>HSSN M12X1.75 BSEN14399-4 CL10 HV K1 BLK</t>
  </si>
  <si>
    <t>B1816022J</t>
  </si>
  <si>
    <t>7509474</t>
  </si>
  <si>
    <t>824113J</t>
  </si>
  <si>
    <t>HSSB M30X95 BSEN14399-4 CL10.9HV H/T ZC3</t>
  </si>
  <si>
    <t>828450J</t>
  </si>
  <si>
    <t>TCSB CUPHD M22X65 QAP CL10.9 F/T BLK</t>
  </si>
  <si>
    <t>B4093001J</t>
  </si>
  <si>
    <t>B4102001J</t>
  </si>
  <si>
    <t>828454J</t>
  </si>
  <si>
    <t>TCSB CUP HEAD M22X75 QAP CL10.9 H/T BLK</t>
  </si>
  <si>
    <t>B4013007J</t>
  </si>
  <si>
    <t>B4102007J</t>
  </si>
  <si>
    <t>833988J</t>
  </si>
  <si>
    <t>SEGMENT BOLT M22X1.5X70 DRG ZNP</t>
  </si>
  <si>
    <t>B4252003J</t>
  </si>
  <si>
    <t>B4266007J</t>
  </si>
  <si>
    <t>833989J</t>
  </si>
  <si>
    <t>HEX NUT M22X1.5 DRG ZNP</t>
  </si>
  <si>
    <t>B4252006J</t>
  </si>
  <si>
    <t>B4266015J</t>
  </si>
  <si>
    <t>834160J</t>
  </si>
  <si>
    <t>HSSB M22X60 EN14399-4 CL10.9HV HT BLK</t>
  </si>
  <si>
    <t>B4285015J</t>
  </si>
  <si>
    <t>DB613183J</t>
  </si>
  <si>
    <t>DB0885008J</t>
  </si>
  <si>
    <t>DB0896009J</t>
  </si>
  <si>
    <t>DB617030J</t>
  </si>
  <si>
    <t>HHB M22X2.5X55 ISO4017 CL8.8 FT BLK</t>
  </si>
  <si>
    <t>DB0885048J</t>
  </si>
  <si>
    <t>DB0896020J</t>
  </si>
  <si>
    <t>DB617032J</t>
  </si>
  <si>
    <t>HHB M22X2.5X65 ISO4017 CL8.8 FT BLK</t>
  </si>
  <si>
    <t>DB0885049J</t>
  </si>
  <si>
    <t>DB617037J</t>
  </si>
  <si>
    <t>HHB M22X2.5X90 ISO4017 CL8.8 FT BLK</t>
  </si>
  <si>
    <t>DB0885050J</t>
  </si>
  <si>
    <t>DB617039J</t>
  </si>
  <si>
    <t>DB0861034J</t>
  </si>
  <si>
    <t>DB0902041J</t>
  </si>
  <si>
    <t>DB617040J</t>
  </si>
  <si>
    <t>HHB M22X2.5X110 ISO4017 CL8.8 FT BLK</t>
  </si>
  <si>
    <t>DB0861035J</t>
  </si>
  <si>
    <t>DB0885051J</t>
  </si>
  <si>
    <t>DB617042J</t>
  </si>
  <si>
    <t>HHB M22X2.5X130 ISO4017 CL8.8 FT BLK</t>
  </si>
  <si>
    <t>DB0870033J</t>
  </si>
  <si>
    <t>DB628185J</t>
  </si>
  <si>
    <t>SPRING WASHER FLAT SEC M22 DIN 127B BLK</t>
  </si>
  <si>
    <t>DB0902066J</t>
  </si>
  <si>
    <t>103155J</t>
  </si>
  <si>
    <t>SHCS M24X3X50 ISO4762 CL12.9 FT BLK</t>
  </si>
  <si>
    <t>B4253517J</t>
  </si>
  <si>
    <t>103158J</t>
  </si>
  <si>
    <t>SHCS M24X3X60 ISO4762 CL12.9 FT BLK</t>
  </si>
  <si>
    <t>B3378194J</t>
  </si>
  <si>
    <t>B4253518J</t>
  </si>
  <si>
    <t>B4326017J</t>
  </si>
  <si>
    <t>103159J</t>
  </si>
  <si>
    <t>SHCS M24X3X65 ISO4762 CL12.9 FT BLK</t>
  </si>
  <si>
    <t>B4253519J</t>
  </si>
  <si>
    <t>103160J</t>
  </si>
  <si>
    <t>SHCS M24X3X70 ISO4762 CL12.9 FT BLK</t>
  </si>
  <si>
    <t>B4253520J</t>
  </si>
  <si>
    <t>103161J</t>
  </si>
  <si>
    <t>SHCS M24X3X75 ISO4762 CL12.9 FT BLK</t>
  </si>
  <si>
    <t>B4253521J</t>
  </si>
  <si>
    <t>103162J</t>
  </si>
  <si>
    <t>SHCS M24X3X80 ISO4762 CL12.9 FT BLK</t>
  </si>
  <si>
    <t>B4253522J</t>
  </si>
  <si>
    <t>B4317209J</t>
  </si>
  <si>
    <t>B4326018J</t>
  </si>
  <si>
    <t>103165J</t>
  </si>
  <si>
    <t>SHCS M24X3X100 ISO4762 CL12.9 HT BLK</t>
  </si>
  <si>
    <t>B4326008J</t>
  </si>
  <si>
    <t>103166J</t>
  </si>
  <si>
    <t>SHCS M24X3X110 ISO4762 CL12.9 HT BLK</t>
  </si>
  <si>
    <t>B3184006J</t>
  </si>
  <si>
    <t>B4253471J</t>
  </si>
  <si>
    <t>B4326009J</t>
  </si>
  <si>
    <t>103170J</t>
  </si>
  <si>
    <t>SHCS M24X3X140 ISO4762 CL12.9 HT BLK</t>
  </si>
  <si>
    <t>B4253474J</t>
  </si>
  <si>
    <t>103171J</t>
  </si>
  <si>
    <t>SHCS M24X3X150 ISO4762 CL12.9 HT BLK</t>
  </si>
  <si>
    <t>B4253475J</t>
  </si>
  <si>
    <t>B4326010J</t>
  </si>
  <si>
    <t>104143J</t>
  </si>
  <si>
    <t>SHCS M24X3X160 ISO4762 CL12.9 HT BLK</t>
  </si>
  <si>
    <t>B4253476J</t>
  </si>
  <si>
    <t>104146J</t>
  </si>
  <si>
    <t>SHCS M24X3X180 ISO4762 CL12.9 HT BLK</t>
  </si>
  <si>
    <t>B4164399J</t>
  </si>
  <si>
    <t>B4253477J</t>
  </si>
  <si>
    <t>131004J</t>
  </si>
  <si>
    <t>HSSN M24X3 IS6623 CL10S BLK</t>
  </si>
  <si>
    <t>B4328002J</t>
  </si>
  <si>
    <t>170237J</t>
  </si>
  <si>
    <t>HHB M24X3X50 ISO4017 CL10.9 FT BLK</t>
  </si>
  <si>
    <t>B4317136J</t>
  </si>
  <si>
    <t>170238J</t>
  </si>
  <si>
    <t>HHB M24X3X55 ISO4017 CL10.9 FT BLK</t>
  </si>
  <si>
    <t>B4317137J</t>
  </si>
  <si>
    <t>170239J</t>
  </si>
  <si>
    <t>HHB M24X3X60 ISO4017 CL10.9 FT BLK</t>
  </si>
  <si>
    <t>B4253293J</t>
  </si>
  <si>
    <t>170240J</t>
  </si>
  <si>
    <t>HHB M24X3X65 ISO4017 CL10.9 FT BLK</t>
  </si>
  <si>
    <t>B4164220J</t>
  </si>
  <si>
    <t>B4253294J</t>
  </si>
  <si>
    <t>B4317138J</t>
  </si>
  <si>
    <t>170241J</t>
  </si>
  <si>
    <t>HHB M24X3X70 ISO4017 CL10.9 FT BLK</t>
  </si>
  <si>
    <t>B4164221J</t>
  </si>
  <si>
    <t>B4253295J</t>
  </si>
  <si>
    <t>B4317139J</t>
  </si>
  <si>
    <t>170242J</t>
  </si>
  <si>
    <t>HHB M24X3X75 ISO4017 CL10.9 FT BLK</t>
  </si>
  <si>
    <t>B3182083J</t>
  </si>
  <si>
    <t>B3375138J</t>
  </si>
  <si>
    <t>B3411395J</t>
  </si>
  <si>
    <t>B4164222J</t>
  </si>
  <si>
    <t>B4317140J</t>
  </si>
  <si>
    <t>170243J</t>
  </si>
  <si>
    <t>HHB M24X3X80 ISO4014 CL10.9 HT BLK</t>
  </si>
  <si>
    <t>B4253133J</t>
  </si>
  <si>
    <t>B4317061J</t>
  </si>
  <si>
    <t>B4312001J</t>
  </si>
  <si>
    <t>170244J</t>
  </si>
  <si>
    <t>HHB M24X3X90 ISO4014 CL10.9 HT BLK</t>
  </si>
  <si>
    <t>B4164120J</t>
  </si>
  <si>
    <t>B4253134J</t>
  </si>
  <si>
    <t>B4317062J</t>
  </si>
  <si>
    <t>170245J</t>
  </si>
  <si>
    <t>HHB M24X3X100 ISO4014 CL10.9 HT BLK</t>
  </si>
  <si>
    <t>B3411173J</t>
  </si>
  <si>
    <t>B4253135J</t>
  </si>
  <si>
    <t>B4164121J0</t>
  </si>
  <si>
    <t>B4317063J</t>
  </si>
  <si>
    <t>B4312004J</t>
  </si>
  <si>
    <t>170246J</t>
  </si>
  <si>
    <t>HHB M24X3X110 ISO4014 CL10.9 HT BLK</t>
  </si>
  <si>
    <t>B3182037J</t>
  </si>
  <si>
    <t>B3375059J</t>
  </si>
  <si>
    <t>B3521068J</t>
  </si>
  <si>
    <t>B4253136J</t>
  </si>
  <si>
    <t>B4317064J</t>
  </si>
  <si>
    <t>170247J</t>
  </si>
  <si>
    <t>HHB M24X3X120 ISO4014 CL10.9 HT BLK</t>
  </si>
  <si>
    <t>B4164123J</t>
  </si>
  <si>
    <t>B4317065J</t>
  </si>
  <si>
    <t>170248J</t>
  </si>
  <si>
    <t>HHB M24X3X130 ISO4014 CL10.9 HT BLK</t>
  </si>
  <si>
    <t>B3245033J</t>
  </si>
  <si>
    <t>B4317066J</t>
  </si>
  <si>
    <t>170250J</t>
  </si>
  <si>
    <t>HHB M24X3X150 ISO4014 CL10.9 HT BLK</t>
  </si>
  <si>
    <t>B3868097J</t>
  </si>
  <si>
    <t>B4164126J</t>
  </si>
  <si>
    <t>170253J</t>
  </si>
  <si>
    <t>HHB M24X3X200 ISO4014 CL10.9 HT BLK</t>
  </si>
  <si>
    <t>B3182043J</t>
  </si>
  <si>
    <t>B3319048J</t>
  </si>
  <si>
    <t>B3673102J</t>
  </si>
  <si>
    <t>B4164131J</t>
  </si>
  <si>
    <t>170255J</t>
  </si>
  <si>
    <t>HHB M24X3X240 ISO4014 CL10.9 HT BLK</t>
  </si>
  <si>
    <t>B4253146J</t>
  </si>
  <si>
    <t>170256J</t>
  </si>
  <si>
    <t>HHB M24X3X260 ISO4014 CL10.9 HT BLK</t>
  </si>
  <si>
    <t>B4052135J</t>
  </si>
  <si>
    <t>B4164134J</t>
  </si>
  <si>
    <t>B4253147J</t>
  </si>
  <si>
    <t>B4317069J</t>
  </si>
  <si>
    <t>170257J</t>
  </si>
  <si>
    <t>HHB M24X3X280 ISO4014 CL10.9 HT BLK</t>
  </si>
  <si>
    <t>B4052136J</t>
  </si>
  <si>
    <t>B4253148J</t>
  </si>
  <si>
    <t>170258J</t>
  </si>
  <si>
    <t>HHB M24X3X300 ISO4014 CL10.9 HT BLK</t>
  </si>
  <si>
    <t>B4052137J</t>
  </si>
  <si>
    <t>B4164135J</t>
  </si>
  <si>
    <t>B4253149J</t>
  </si>
  <si>
    <t>170634J</t>
  </si>
  <si>
    <t>HEX NUT M24X3 ISO4032 CL10 BLK</t>
  </si>
  <si>
    <t>B4164472J</t>
  </si>
  <si>
    <t>B4234004J</t>
  </si>
  <si>
    <t>B4253553J</t>
  </si>
  <si>
    <t>B4317224J</t>
  </si>
  <si>
    <t>171770J</t>
  </si>
  <si>
    <t>SPRING WASHER SQUARE SECTION M24 BLK</t>
  </si>
  <si>
    <t>B4253588J</t>
  </si>
  <si>
    <t>171788J</t>
  </si>
  <si>
    <t>SPRING WASHER FLAT SEC TYPE-B M24 BLK</t>
  </si>
  <si>
    <t>B4253582J</t>
  </si>
  <si>
    <t>240025J</t>
  </si>
  <si>
    <t>HHB M24X3X170 ISO4014 CL10.9 HT BLK</t>
  </si>
  <si>
    <t>B4253142J</t>
  </si>
  <si>
    <t>300059J</t>
  </si>
  <si>
    <t>HSSB M24X3X55 IS3757 CL10.9S H/T BLK</t>
  </si>
  <si>
    <t>B4088011J</t>
  </si>
  <si>
    <t>300069J</t>
  </si>
  <si>
    <t>HSSB M24X3X130 IS3757 CL10.9S H/T BLK</t>
  </si>
  <si>
    <t>B4328001J</t>
  </si>
  <si>
    <t>300075J</t>
  </si>
  <si>
    <t>HSSB M24X3X200 IS3757 CL10.9S H/T BLK</t>
  </si>
  <si>
    <t>B4182009J</t>
  </si>
  <si>
    <t>330009J</t>
  </si>
  <si>
    <t>TRACK SHOE BOLT M24X1.5X78.5 CL12.9 BLK</t>
  </si>
  <si>
    <t>B3545002J</t>
  </si>
  <si>
    <t>B4317259J</t>
  </si>
  <si>
    <t>400560J</t>
  </si>
  <si>
    <t>SHCS M24X3X220 ISO4762 CL12.9 HT BLK</t>
  </si>
  <si>
    <t>B3669018J</t>
  </si>
  <si>
    <t>B4326011J</t>
  </si>
  <si>
    <t>400561J</t>
  </si>
  <si>
    <t>SHCS M24X3X240 ISO4762 CL12.9 HT BLK</t>
  </si>
  <si>
    <t>B4052428J</t>
  </si>
  <si>
    <t>B4164401J</t>
  </si>
  <si>
    <t>B4253480J</t>
  </si>
  <si>
    <t>400562J</t>
  </si>
  <si>
    <t>SHCS M24X3X260 ISO4762 CL12.9 HT BLK</t>
  </si>
  <si>
    <t>B4253481J</t>
  </si>
  <si>
    <t>400563J</t>
  </si>
  <si>
    <t>SHCS M24X3X280 ISO4762 CL12.9 HT BLK</t>
  </si>
  <si>
    <t>B3585020J</t>
  </si>
  <si>
    <t>B4052429J</t>
  </si>
  <si>
    <t>B4253482J</t>
  </si>
  <si>
    <t>400564J</t>
  </si>
  <si>
    <t>SHCS M24X3X300 ISO4762 CL12.9 HT BLK</t>
  </si>
  <si>
    <t>B4253483J</t>
  </si>
  <si>
    <t>5000170J</t>
  </si>
  <si>
    <t>HHB M24X3X50 DIN933 GRA2-70 F/T EPO</t>
  </si>
  <si>
    <t>B4175011J</t>
  </si>
  <si>
    <t>5000172J</t>
  </si>
  <si>
    <t>HHB M24X3X60 DIN933 GRA2-70 F/T EPO</t>
  </si>
  <si>
    <t>B4164569J</t>
  </si>
  <si>
    <t>5000178J</t>
  </si>
  <si>
    <t>HHB M24X3X90 DIN933 GRA2-70 F/T EPO</t>
  </si>
  <si>
    <t>B4175012J</t>
  </si>
  <si>
    <t>5000179J</t>
  </si>
  <si>
    <t>HHB M24X3X100 DIN933 GRA2-70 F/T EPO</t>
  </si>
  <si>
    <t>B4164570J</t>
  </si>
  <si>
    <t>5000251J</t>
  </si>
  <si>
    <t>HHB M24X3X120 DIN933 GRA2-70 F/T EPO</t>
  </si>
  <si>
    <t>B4317243J</t>
  </si>
  <si>
    <t>5000254J</t>
  </si>
  <si>
    <t>HHB M24X3X140 DIN933 GRA2-70 F/T EPO</t>
  </si>
  <si>
    <t>B4164571J</t>
  </si>
  <si>
    <t>5000257J</t>
  </si>
  <si>
    <t>HHB M24X3X170 DIN933 GRA2-70 F/T EPO</t>
  </si>
  <si>
    <t>B4164572J</t>
  </si>
  <si>
    <t>5000606J</t>
  </si>
  <si>
    <t>HHB M24X3X200 DIN933 GRA4-70 F/T EPO</t>
  </si>
  <si>
    <t>B4164592J</t>
  </si>
  <si>
    <t>5001349J</t>
  </si>
  <si>
    <t>HEX NUT M24 DIN934 GMT SS316 A4-80 EPO</t>
  </si>
  <si>
    <t>A8871074J</t>
  </si>
  <si>
    <t>5001677J</t>
  </si>
  <si>
    <t>HEX HD BOLT M24X250 DIN933 GR.A4-70 EPO</t>
  </si>
  <si>
    <t>B4164593J</t>
  </si>
  <si>
    <t>550268J</t>
  </si>
  <si>
    <t>DURLOK WASHER M24 ZFS</t>
  </si>
  <si>
    <t>B4186001J</t>
  </si>
  <si>
    <t>550791J</t>
  </si>
  <si>
    <t>HHB M24X3X40 ISO4017 CL10.9 FT BLK</t>
  </si>
  <si>
    <t>B4253290J</t>
  </si>
  <si>
    <t>550793J</t>
  </si>
  <si>
    <t>HHB M24X3X80 ISO4017 CL10.9 FT BLK</t>
  </si>
  <si>
    <t>B3100091J</t>
  </si>
  <si>
    <t>B3099103J</t>
  </si>
  <si>
    <t>B3375139J</t>
  </si>
  <si>
    <t>B3521129J</t>
  </si>
  <si>
    <t>B4164223J</t>
  </si>
  <si>
    <t>B4234001J</t>
  </si>
  <si>
    <t>B4317141J</t>
  </si>
  <si>
    <t>550794J</t>
  </si>
  <si>
    <t>HHB M24X3X90 ISO4017 CL10.9 FT BLK</t>
  </si>
  <si>
    <t>B4317142J</t>
  </si>
  <si>
    <t>550795J</t>
  </si>
  <si>
    <t>HHB M24X3X100 ISO4017 CL10.9 FT BLK</t>
  </si>
  <si>
    <t>B4317143J</t>
  </si>
  <si>
    <t>550796J</t>
  </si>
  <si>
    <t>HHB M24X3X110 ISO4017 CL10.9 FT BLK</t>
  </si>
  <si>
    <t>B4317144J</t>
  </si>
  <si>
    <t>550797J</t>
  </si>
  <si>
    <t>HHB M24X3X120 ISO4017 CL10.9 FT BLK</t>
  </si>
  <si>
    <t>B4317145J</t>
  </si>
  <si>
    <t>550801J</t>
  </si>
  <si>
    <t>HHB M24X3X150 ISO4017 CL10.9 FT BLK</t>
  </si>
  <si>
    <t>B3182087J</t>
  </si>
  <si>
    <t>B3375145J</t>
  </si>
  <si>
    <t>B3411381J</t>
  </si>
  <si>
    <t>B3809225J</t>
  </si>
  <si>
    <t>B4253303J</t>
  </si>
  <si>
    <t>B4317146J</t>
  </si>
  <si>
    <t>550803J</t>
  </si>
  <si>
    <t>HHB M24X3X180 ISO4017 CL10.9 FT BLK</t>
  </si>
  <si>
    <t>B3411383J</t>
  </si>
  <si>
    <t>B4253305J</t>
  </si>
  <si>
    <t>550805J</t>
  </si>
  <si>
    <t>HHB M24X3X220 ISO4017 CL10.9 FT BLK</t>
  </si>
  <si>
    <t>B4164234J</t>
  </si>
  <si>
    <t>550806J</t>
  </si>
  <si>
    <t>HHB M24X3X240 ISO4017 CL10.9 FT BLK</t>
  </si>
  <si>
    <t>B4052274J</t>
  </si>
  <si>
    <t>550808J</t>
  </si>
  <si>
    <t>HHB M24X3X300 ISO4017 CL10.9 FT BLK</t>
  </si>
  <si>
    <t>B4052275J</t>
  </si>
  <si>
    <t>551188J</t>
  </si>
  <si>
    <t>HHB M24X3X260 ISO4017 CL10.9 FT BLK</t>
  </si>
  <si>
    <t>B4164236J</t>
  </si>
  <si>
    <t>B4190026J</t>
  </si>
  <si>
    <t>B4317147J</t>
  </si>
  <si>
    <t>551585J</t>
  </si>
  <si>
    <t>HHB M24X3X110 ISO4014 CL10.9 HT HDG</t>
  </si>
  <si>
    <t>B4006020J</t>
  </si>
  <si>
    <t>551595J</t>
  </si>
  <si>
    <t>HHB M24X3X100 ISO4014 CL10.9 HT HDG</t>
  </si>
  <si>
    <t>B4006015J</t>
  </si>
  <si>
    <t>B4173001J</t>
  </si>
  <si>
    <t>B4309011J</t>
  </si>
  <si>
    <t>551603J</t>
  </si>
  <si>
    <t>HHB M24X3X80 ISO4014 CL10.9 HT HDG</t>
  </si>
  <si>
    <t>B4264002J</t>
  </si>
  <si>
    <t>552103J</t>
  </si>
  <si>
    <t>STUD BOLT M24X3X110 GRB7 BLK</t>
  </si>
  <si>
    <t>B4020037J</t>
  </si>
  <si>
    <t>560989J</t>
  </si>
  <si>
    <t>HEX NUT M24X3 ISO4032 CL8 HDG</t>
  </si>
  <si>
    <t>B4296002J</t>
  </si>
  <si>
    <t>B4323024J</t>
  </si>
  <si>
    <t>561036J</t>
  </si>
  <si>
    <t>PLAIN WASHER M24 IS2016HV100 BLK</t>
  </si>
  <si>
    <t>B3481023J</t>
  </si>
  <si>
    <t>580524J</t>
  </si>
  <si>
    <t>HSSN M24X3 IS6623 CL10S HDG</t>
  </si>
  <si>
    <t>B4199026J</t>
  </si>
  <si>
    <t>B4298009J</t>
  </si>
  <si>
    <t>580649J</t>
  </si>
  <si>
    <t>HSSB M24X3X140 IS3757 CL8.8S H/T BLK</t>
  </si>
  <si>
    <t>B3287005J</t>
  </si>
  <si>
    <t>B3756009J</t>
  </si>
  <si>
    <t>581336J</t>
  </si>
  <si>
    <t>HSSN M24X3 IS6623 CL8S BLK</t>
  </si>
  <si>
    <t>B3204031J</t>
  </si>
  <si>
    <t>B4229016J</t>
  </si>
  <si>
    <t>612169J</t>
  </si>
  <si>
    <t>HEX NUT M24X3 DIN934 CL8 ZC3</t>
  </si>
  <si>
    <t>B4277005J</t>
  </si>
  <si>
    <t>612610J</t>
  </si>
  <si>
    <t>PLAIN WASHER M24 DIN125A-1HV140 ZC3</t>
  </si>
  <si>
    <t>B4277007J</t>
  </si>
  <si>
    <t>HHB M24X3X100 ISO4014 CL8.8 HT BLK</t>
  </si>
  <si>
    <t>HHB M24X3X130 ISO4014 CL8.8 HT BLK</t>
  </si>
  <si>
    <t>HHB M24X3X140 ISO4014 CL8.8 HT BLK</t>
  </si>
  <si>
    <t>HHB M24X3X150 ISO4014 CL8.8 HT BLK</t>
  </si>
  <si>
    <t>HHB M24X3X50 ISO4017 CL8.8 FT BLK</t>
  </si>
  <si>
    <t>HHB M24X3X55 ISO4017 CL8.8 FT BLK</t>
  </si>
  <si>
    <t>617062J</t>
  </si>
  <si>
    <t>HHB M24X3X60 ISO4017 CL8.8 FT BLK</t>
  </si>
  <si>
    <t>B4317014J</t>
  </si>
  <si>
    <t>HHB M24X3X65 ISO4017 CL8.8 FT BLK</t>
  </si>
  <si>
    <t>HHB M24X3X70 ISO4017 CL8.8 FT BLK</t>
  </si>
  <si>
    <t>HHB M24X3X75 ISO4017 CL8.8 FT BLK</t>
  </si>
  <si>
    <t>617066J</t>
  </si>
  <si>
    <t>HHB M24X3X80 ISO4017 CL8.8 FT BLK</t>
  </si>
  <si>
    <t>B4317015J</t>
  </si>
  <si>
    <t>HHB M24X3X90 ISO4017 CL8.8 FT BLK</t>
  </si>
  <si>
    <t>HHB M24X3X100 ISO4017 CL8.8 FT BLK</t>
  </si>
  <si>
    <t>HHB M24X3X110 ISO4017 CL8.8 FT BLK</t>
  </si>
  <si>
    <t>HHB M24X3X120 ISO4017 CL8.8 FT BLK</t>
  </si>
  <si>
    <t>HHB M24X3X160 ISO4017 CL8.8 FT BLK</t>
  </si>
  <si>
    <t>HHB M24X3X170 ISO4017 CL8.8 FT BLK</t>
  </si>
  <si>
    <t>HHB M24X3X180 ISO4017 CL8.8 FT BLK</t>
  </si>
  <si>
    <t>617653J</t>
  </si>
  <si>
    <t>HHB M24X3X65 ISO4017 CL8.8 FT ZC3</t>
  </si>
  <si>
    <t>B4329007J</t>
  </si>
  <si>
    <t>617656J</t>
  </si>
  <si>
    <t>HHB M24X3X80 ISO4017 CL8.8 FT ZC3</t>
  </si>
  <si>
    <t>B4133011J</t>
  </si>
  <si>
    <t>B4329008J</t>
  </si>
  <si>
    <t>617660J</t>
  </si>
  <si>
    <t>HHB M24X3X100 ISO4017 CL8.8 FT ZC3</t>
  </si>
  <si>
    <t>B4329009J</t>
  </si>
  <si>
    <t>617662J</t>
  </si>
  <si>
    <t>HHB M24X3X120 ISO4017 CL8.8 FT ZC3</t>
  </si>
  <si>
    <t>B4329010J</t>
  </si>
  <si>
    <t>617663J</t>
  </si>
  <si>
    <t>HHB M24X3X130 ISO4017 CL8.8 FT ZC3</t>
  </si>
  <si>
    <t>B4329011J</t>
  </si>
  <si>
    <t>618838J</t>
  </si>
  <si>
    <t>HHB M24X3X90 ISO4017 CL8.8 FT HDG</t>
  </si>
  <si>
    <t>B4323013J</t>
  </si>
  <si>
    <t>618842J</t>
  </si>
  <si>
    <t>HHB M24X3X120 ISO4017 CL8.8 FT HDG</t>
  </si>
  <si>
    <t>B4323014J</t>
  </si>
  <si>
    <t>618843J</t>
  </si>
  <si>
    <t>HHB M24X3X130 ISO4017 CL8.8 FT HDG</t>
  </si>
  <si>
    <t>B4323015J</t>
  </si>
  <si>
    <t>623208J</t>
  </si>
  <si>
    <t>HEX NUT M24X3 ISO4032 CL8 BLK</t>
  </si>
  <si>
    <t>B4317218J</t>
  </si>
  <si>
    <t>623241J</t>
  </si>
  <si>
    <t>HEX NUT M24X3 ISO4032 CL8 ZC3</t>
  </si>
  <si>
    <t>B4133025J</t>
  </si>
  <si>
    <t>B4329014J</t>
  </si>
  <si>
    <t>624308J</t>
  </si>
  <si>
    <t>SHCS M24X3X160 ISO4762 CL12.9 HT ZFS</t>
  </si>
  <si>
    <t>B4311005J</t>
  </si>
  <si>
    <t>624880J</t>
  </si>
  <si>
    <t>HHB M24X3X220 ISO4017 CL8.8 FT BLK</t>
  </si>
  <si>
    <t>B4164046J</t>
  </si>
  <si>
    <t>624882J</t>
  </si>
  <si>
    <t>HHB M24X3X260 ISO4017 CL8.8 FT BLK</t>
  </si>
  <si>
    <t>B4164047J</t>
  </si>
  <si>
    <t>624883J</t>
  </si>
  <si>
    <t>HHB M24X3X280 ISO4017 CL8.8 FT BLK</t>
  </si>
  <si>
    <t>B4052019J</t>
  </si>
  <si>
    <t>625516J</t>
  </si>
  <si>
    <t>HSSB M24X60 EN14399-4 CL10.9HV H/T BLK</t>
  </si>
  <si>
    <t>B4285025J</t>
  </si>
  <si>
    <t>625517J</t>
  </si>
  <si>
    <t>HSSB M24X65 EN14399-4 CL10.9HV H/T BLK</t>
  </si>
  <si>
    <t>B4285026J</t>
  </si>
  <si>
    <t>625518J</t>
  </si>
  <si>
    <t>HSSB M24X70 EN14399-4 CL10.9HV H/T BLK</t>
  </si>
  <si>
    <t>B4285027J</t>
  </si>
  <si>
    <t>625519J</t>
  </si>
  <si>
    <t>HSSB M24X75 EN14399-4 CL10.9HV H/T BLK</t>
  </si>
  <si>
    <t>B4285028J</t>
  </si>
  <si>
    <t>625527J</t>
  </si>
  <si>
    <t>BS EN14399-4 HEX BOLT M24X130 10.9HV BLK</t>
  </si>
  <si>
    <t>B4285023J</t>
  </si>
  <si>
    <t>625528J</t>
  </si>
  <si>
    <t>BS EN14399-4 HEX BOLT M24X140 10.9HV BLK</t>
  </si>
  <si>
    <t>B4285024J</t>
  </si>
  <si>
    <t>625608J</t>
  </si>
  <si>
    <t>HSSB M24X70 EN14399-4 CL10.9HV H/T ZC3</t>
  </si>
  <si>
    <t>B4070026J</t>
  </si>
  <si>
    <t>625609J</t>
  </si>
  <si>
    <t>HSSB M24X75 EN14399-4 CL10.9HV H/T ZC3</t>
  </si>
  <si>
    <t>B4070013J</t>
  </si>
  <si>
    <t>628186J</t>
  </si>
  <si>
    <t>SPRING WASHER FLAT SEC M24 DIN 127B BLK</t>
  </si>
  <si>
    <t>B4317228J</t>
  </si>
  <si>
    <t>628897J</t>
  </si>
  <si>
    <t>HHB M24X3X90 ISO4017 CL8.8SB FT HDG</t>
  </si>
  <si>
    <t>B4306025J</t>
  </si>
  <si>
    <t>628899J</t>
  </si>
  <si>
    <t>HHB M24X3X100 ISO4017 CL8.8SB FT HDG</t>
  </si>
  <si>
    <t>B4313004J</t>
  </si>
  <si>
    <t>628947J</t>
  </si>
  <si>
    <t>HHB M24X3X80 ISO4017 CL8.8SB FT ZC3</t>
  </si>
  <si>
    <t>B3064029J</t>
  </si>
  <si>
    <t>629120J</t>
  </si>
  <si>
    <t>HEX NUT M24X3 ISO4032 CL10SB HDG</t>
  </si>
  <si>
    <t>B4159017J</t>
  </si>
  <si>
    <t>B4313008J</t>
  </si>
  <si>
    <t>629596J</t>
  </si>
  <si>
    <t>HHB M24X3X105 ISO4014 CL8.8 HT BLK</t>
  </si>
  <si>
    <t>B4104001J</t>
  </si>
  <si>
    <t>786972J</t>
  </si>
  <si>
    <t>HSSB M24X3X65 IS3757 CL10.9S F/T BLK</t>
  </si>
  <si>
    <t>B3204039J</t>
  </si>
  <si>
    <t>790777J</t>
  </si>
  <si>
    <t>HEX NUT M24X3 ISO4032 CL10 ZC3</t>
  </si>
  <si>
    <t>B4307016J</t>
  </si>
  <si>
    <t>792099J</t>
  </si>
  <si>
    <t>HSSB M24X3x70 F3125M A490MS-T1 FT BLK</t>
  </si>
  <si>
    <t>B4276023J</t>
  </si>
  <si>
    <t>792100J</t>
  </si>
  <si>
    <t>HSSB M24X3X80 F3125M A490MS-T1 FT BLK</t>
  </si>
  <si>
    <t>B4276025J</t>
  </si>
  <si>
    <t>792101J</t>
  </si>
  <si>
    <t>HSSB M24X3X100 F3125M A490MS-T1 FT BLK</t>
  </si>
  <si>
    <t>B4265009J</t>
  </si>
  <si>
    <t>B4276028J</t>
  </si>
  <si>
    <t>795971J</t>
  </si>
  <si>
    <t>HEX NUT M24X3 ISO4032 CL10 HDG</t>
  </si>
  <si>
    <t>B4005042J</t>
  </si>
  <si>
    <t>B4264004J</t>
  </si>
  <si>
    <t>B4309004J</t>
  </si>
  <si>
    <t>B4309012J</t>
  </si>
  <si>
    <t>796298J</t>
  </si>
  <si>
    <t>HHB M24X3X200 ISO4014 CL10.9 HT YZ6</t>
  </si>
  <si>
    <t>B3250002J</t>
  </si>
  <si>
    <t>796359J</t>
  </si>
  <si>
    <t>HSSB M24X3X90 F3125M A490MS-T1 FT BLK</t>
  </si>
  <si>
    <t>B4265007J</t>
  </si>
  <si>
    <t>B4276027J</t>
  </si>
  <si>
    <t>796887J</t>
  </si>
  <si>
    <t>HSSN M24X3 EN14399-4 CL 10HV BLK</t>
  </si>
  <si>
    <t>B3701035J</t>
  </si>
  <si>
    <t>B4285040J</t>
  </si>
  <si>
    <t>798050J</t>
  </si>
  <si>
    <t>HSSN M24X3 EN14399-10 CL10 HRD BLK</t>
  </si>
  <si>
    <t>B4013025J</t>
  </si>
  <si>
    <t>B4093023J</t>
  </si>
  <si>
    <t>B4102020J</t>
  </si>
  <si>
    <t>798375J</t>
  </si>
  <si>
    <t>HSSN M24X3 IS6623 CL8S YZ6</t>
  </si>
  <si>
    <t>B4259006J</t>
  </si>
  <si>
    <t>809712J</t>
  </si>
  <si>
    <t>HHB M24X3X150 ISO4014 CL10.9 HT HDG</t>
  </si>
  <si>
    <t>B3954019J</t>
  </si>
  <si>
    <t>809812J</t>
  </si>
  <si>
    <t>HSSN M24X3 EN14399-4 CL 10HV ZC3</t>
  </si>
  <si>
    <t>B4070019J</t>
  </si>
  <si>
    <t>811654J</t>
  </si>
  <si>
    <t>HSSB M24X3X60 F3125M A325MT-T1 F/T BLK</t>
  </si>
  <si>
    <t>B4276007J</t>
  </si>
  <si>
    <t>811655J</t>
  </si>
  <si>
    <t>HSSB M24X3X65 F3125M A325MT-T1 F/T BLK</t>
  </si>
  <si>
    <t>B4276008J</t>
  </si>
  <si>
    <t>811656J</t>
  </si>
  <si>
    <t>HSSB M24X3X75 F3125M A325MT-T1 F/T BLK</t>
  </si>
  <si>
    <t>B4276010J</t>
  </si>
  <si>
    <t>811697J</t>
  </si>
  <si>
    <t>HSSN M24X3 IS6623 CL10S ZNP</t>
  </si>
  <si>
    <t>B3275013J</t>
  </si>
  <si>
    <t>811725J</t>
  </si>
  <si>
    <t>HSSB M24X3x110 F3125M A490MS-T1 FT BLK</t>
  </si>
  <si>
    <t>B4276029J</t>
  </si>
  <si>
    <t>811834J</t>
  </si>
  <si>
    <t>HHB M24X3X250 ISO4017 CL10.9 FT BLK</t>
  </si>
  <si>
    <t>B4164235J</t>
  </si>
  <si>
    <t>812380J</t>
  </si>
  <si>
    <t>HSSB M24X3X70 IS3757 CL8.8S F/T HDG</t>
  </si>
  <si>
    <t>B3991032J</t>
  </si>
  <si>
    <t>812992J</t>
  </si>
  <si>
    <t>HSSB M24X3X95 F3125M A490MS-T1 F/T BLK</t>
  </si>
  <si>
    <t>B4265008J</t>
  </si>
  <si>
    <t>814421J</t>
  </si>
  <si>
    <t>PTN WITH METAL NUT INSERT M24 GR 10 ZC3</t>
  </si>
  <si>
    <t>B3635001J</t>
  </si>
  <si>
    <t>B3763005J</t>
  </si>
  <si>
    <t>B3973005J</t>
  </si>
  <si>
    <t>815897J</t>
  </si>
  <si>
    <t>HEX BOLT M24X3X240 DR.7X2579</t>
  </si>
  <si>
    <t>C0924032J</t>
  </si>
  <si>
    <t>C0819029J</t>
  </si>
  <si>
    <t>C0843018J</t>
  </si>
  <si>
    <t>C0965005J</t>
  </si>
  <si>
    <t>815900J</t>
  </si>
  <si>
    <t>HEX HEAD BOLT M24X3X320 DR.1049255</t>
  </si>
  <si>
    <t>C0866015J</t>
  </si>
  <si>
    <t>815907J</t>
  </si>
  <si>
    <t>HEX HEAD BOLT M24X3MJX100 DR.1123929</t>
  </si>
  <si>
    <t>C0782016J</t>
  </si>
  <si>
    <t>C0965006J</t>
  </si>
  <si>
    <t>818113J</t>
  </si>
  <si>
    <t>HSSB M24X3X80 F3125M A325MT-T1 F/T BLK</t>
  </si>
  <si>
    <t>B4276011J</t>
  </si>
  <si>
    <t>818736J</t>
  </si>
  <si>
    <t>HSSB M24X110 EN14399-3 CL10.9HR ZFS</t>
  </si>
  <si>
    <t>B4192006J</t>
  </si>
  <si>
    <t>818738J</t>
  </si>
  <si>
    <t>HSSB M24X115 EN14399-3 CL10.9HR ZFS</t>
  </si>
  <si>
    <t>B4192007J</t>
  </si>
  <si>
    <t>820109J</t>
  </si>
  <si>
    <t>HHB M24X3X140 ISO4014 CL10.9 HT HDG</t>
  </si>
  <si>
    <t>B3954018J</t>
  </si>
  <si>
    <t>821912J</t>
  </si>
  <si>
    <t>HEX NUT M24X3 ISO4032 CL10 ZFS</t>
  </si>
  <si>
    <t>B4311011J</t>
  </si>
  <si>
    <t>824317J</t>
  </si>
  <si>
    <t>THREAD ROD M24X220 DIN976-1B CL8.8 HDG</t>
  </si>
  <si>
    <t>B4296001J</t>
  </si>
  <si>
    <t>824916J</t>
  </si>
  <si>
    <t>HSSN M24X3 EN14399-3 CL10 HR ZFS</t>
  </si>
  <si>
    <t>B4192011J</t>
  </si>
  <si>
    <t>825330J</t>
  </si>
  <si>
    <t>HEX NUT M24X3-6AZ ISO4032 CL10ZSB HDG</t>
  </si>
  <si>
    <t>B4306029J</t>
  </si>
  <si>
    <t>825379J</t>
  </si>
  <si>
    <t>HEX NUT M24X3 DRG CL8 YZ3</t>
  </si>
  <si>
    <t>C0902021J</t>
  </si>
  <si>
    <t>825625J</t>
  </si>
  <si>
    <t>HSSB M24X120 EN14399-3 CL10.9HR ZFS</t>
  </si>
  <si>
    <t>B4192008J</t>
  </si>
  <si>
    <t>828394J</t>
  </si>
  <si>
    <t>HSSN M24X3 EN14399-3 CL8 HR ZFS</t>
  </si>
  <si>
    <t>B3783003J</t>
  </si>
  <si>
    <t>B4205010J</t>
  </si>
  <si>
    <t>828406J</t>
  </si>
  <si>
    <t>HSSB M24X70 EN14399-3 CL8.8HR ZFS</t>
  </si>
  <si>
    <t>B4205001J</t>
  </si>
  <si>
    <t>7798993</t>
  </si>
  <si>
    <t>828408J</t>
  </si>
  <si>
    <t>HSSB M24X75 EN14399-3 CL8.8HR ZFS</t>
  </si>
  <si>
    <t>828460J</t>
  </si>
  <si>
    <t>TCSB CUPHD M24X65 QAP CL10.9 F/T BLK</t>
  </si>
  <si>
    <t>B4013003J</t>
  </si>
  <si>
    <t>B4093002J</t>
  </si>
  <si>
    <t>B4102003J</t>
  </si>
  <si>
    <t>828462J</t>
  </si>
  <si>
    <t>TCSB CUPHD M24X70 QAP CL10.9 F/T BLK</t>
  </si>
  <si>
    <t>B4013004J</t>
  </si>
  <si>
    <t>B4093003J</t>
  </si>
  <si>
    <t>B4102004J</t>
  </si>
  <si>
    <t>828464J</t>
  </si>
  <si>
    <t>TCSB CUPHD M24X75 QAP CL10.9 F/T BLK</t>
  </si>
  <si>
    <t>B4013005J</t>
  </si>
  <si>
    <t>B4093004J</t>
  </si>
  <si>
    <t>B4102005J</t>
  </si>
  <si>
    <t>828466J</t>
  </si>
  <si>
    <t>TCSB CUPHD M24X80 QAP CL10.9 F/T BLK</t>
  </si>
  <si>
    <t>B4013006J</t>
  </si>
  <si>
    <t>B4093005J</t>
  </si>
  <si>
    <t>B4102006J</t>
  </si>
  <si>
    <t>828468J</t>
  </si>
  <si>
    <t>TCSB CUP HEAD M24X85 QAP CL10.9 H/T BLK</t>
  </si>
  <si>
    <t>B4013008J</t>
  </si>
  <si>
    <t>B4093007J</t>
  </si>
  <si>
    <t>B4102008J</t>
  </si>
  <si>
    <t>828470J</t>
  </si>
  <si>
    <t>TCSB CUP HEAD M24X90 QAP CL10.9 H/T BLK</t>
  </si>
  <si>
    <t>B4093008J</t>
  </si>
  <si>
    <t>B4102009J</t>
  </si>
  <si>
    <t>828472J</t>
  </si>
  <si>
    <t>TCSB CUP HEAD M24X95 QAP CL10.9 H/T BLK</t>
  </si>
  <si>
    <t>B4093009J</t>
  </si>
  <si>
    <t>B4102010J</t>
  </si>
  <si>
    <t>828474J</t>
  </si>
  <si>
    <t>TCSB CUP HEAD M24X100 QAP CL10.9 H/T BLK</t>
  </si>
  <si>
    <t>B2944011J</t>
  </si>
  <si>
    <t>B4013011J</t>
  </si>
  <si>
    <t>B4093010J</t>
  </si>
  <si>
    <t>B4102011J</t>
  </si>
  <si>
    <t>828476J</t>
  </si>
  <si>
    <t>TCSB CUP HEAD M24X105 QAP CL10.9 H/T BLK</t>
  </si>
  <si>
    <t>B3463006J</t>
  </si>
  <si>
    <t>B4013012J</t>
  </si>
  <si>
    <t>B4093011J</t>
  </si>
  <si>
    <t>B4102012J</t>
  </si>
  <si>
    <t>828478J</t>
  </si>
  <si>
    <t>TCSB CUP HEAD M24X110 QAP CL10.9 H/T BLK</t>
  </si>
  <si>
    <t>B3455007J</t>
  </si>
  <si>
    <t>B3463007J</t>
  </si>
  <si>
    <t>B4013013J</t>
  </si>
  <si>
    <t>B4093012J</t>
  </si>
  <si>
    <t>B4102013J</t>
  </si>
  <si>
    <t>828480J</t>
  </si>
  <si>
    <t>TCSB CUP HEAD M24X115 QAP CL10.9 H/T BLK</t>
  </si>
  <si>
    <t>B4013014J</t>
  </si>
  <si>
    <t>B4093013J</t>
  </si>
  <si>
    <t>B4102014J</t>
  </si>
  <si>
    <t>828482J</t>
  </si>
  <si>
    <t>TCSB CUP HEAD M24X120 QAP CL10.9 H/T BLK</t>
  </si>
  <si>
    <t>B4013015J</t>
  </si>
  <si>
    <t>B4093014J</t>
  </si>
  <si>
    <t>B4102015J</t>
  </si>
  <si>
    <t>828484J</t>
  </si>
  <si>
    <t>TCSB CUP HEAD M24X125 QAP CL10.9 H/T BLK</t>
  </si>
  <si>
    <t>B2944016J</t>
  </si>
  <si>
    <t>B4013016J</t>
  </si>
  <si>
    <t>B4093015J</t>
  </si>
  <si>
    <t>B4102016J</t>
  </si>
  <si>
    <t>828486J</t>
  </si>
  <si>
    <t>TCSB CUP HEAD M24X130 QAP CL10.9 H/T BLK</t>
  </si>
  <si>
    <t>B4013017J</t>
  </si>
  <si>
    <t>B4093016J</t>
  </si>
  <si>
    <t>B4102017J</t>
  </si>
  <si>
    <t>828488J</t>
  </si>
  <si>
    <t>TCSB CUP HEAD M24X135 QAP CL10.9 H/T BLK</t>
  </si>
  <si>
    <t>B2944018J</t>
  </si>
  <si>
    <t>B4013018J</t>
  </si>
  <si>
    <t>B4093017J</t>
  </si>
  <si>
    <t>828490J</t>
  </si>
  <si>
    <t>TCSB CUP HEAD M24X140 QAP CL10.9 H/T BLK</t>
  </si>
  <si>
    <t>B4013019J</t>
  </si>
  <si>
    <t>B4093018J</t>
  </si>
  <si>
    <t>B4102018J</t>
  </si>
  <si>
    <t>828492J</t>
  </si>
  <si>
    <t>TCSB CUP HEAD M24X145 QAP CL10.9 H/T BLK</t>
  </si>
  <si>
    <t>B4013020J</t>
  </si>
  <si>
    <t>B4093019J</t>
  </si>
  <si>
    <t>828494J</t>
  </si>
  <si>
    <t>TCSB CUP HEAD M24X150 QAP CL10.9 H/T BLK</t>
  </si>
  <si>
    <t>B4013021J</t>
  </si>
  <si>
    <t>B4093020J</t>
  </si>
  <si>
    <t>828496J</t>
  </si>
  <si>
    <t>TCSB CUP HEAD M24X155 QAP CL10.9 H/T BLK</t>
  </si>
  <si>
    <t>B4093021J</t>
  </si>
  <si>
    <t>828498J</t>
  </si>
  <si>
    <t>TCSB CUP HEAD M24X160 QAP CL10.9 H/T BLK</t>
  </si>
  <si>
    <t>B4013023J</t>
  </si>
  <si>
    <t>828500J</t>
  </si>
  <si>
    <t>TCSB CUP HEAD M24X165 QAP CL10.9 H/T BLK</t>
  </si>
  <si>
    <t>B4013028J</t>
  </si>
  <si>
    <t>828502J</t>
  </si>
  <si>
    <t>TCSB CUP HEAD M24X170 QAP CL10.9 H/T BLK</t>
  </si>
  <si>
    <t>B4013029J</t>
  </si>
  <si>
    <t>828504J</t>
  </si>
  <si>
    <t>TCSB CUP HEAD M24X175 QAP CL10.9 H/T BLK</t>
  </si>
  <si>
    <t>B4013030J</t>
  </si>
  <si>
    <t>828871J</t>
  </si>
  <si>
    <t>HEX NUT M24X3 ISO4032SB CL8SB BLK</t>
  </si>
  <si>
    <t>B3313002J</t>
  </si>
  <si>
    <t>829351J</t>
  </si>
  <si>
    <t>HSSB M24X3X70 IS3757 CL10.9S F/T HDG</t>
  </si>
  <si>
    <t>B4298006J</t>
  </si>
  <si>
    <t>830607J</t>
  </si>
  <si>
    <t>H &amp; T WASHER M24HV300 DIN125-1A ZF9</t>
  </si>
  <si>
    <t>B3192038J</t>
  </si>
  <si>
    <t>831733J</t>
  </si>
  <si>
    <t>HHB M24X3X200 ISO4017 CL10.9 FT HDG</t>
  </si>
  <si>
    <t>B4021020J</t>
  </si>
  <si>
    <t>831747J</t>
  </si>
  <si>
    <t>HHB M24X3X110 ISO4014 CL8.8 HT YZ6</t>
  </si>
  <si>
    <t>B3472001J</t>
  </si>
  <si>
    <t>832292J</t>
  </si>
  <si>
    <t>HHB M24X3X70TL35 ISO4014 CL10.9 HT HDG</t>
  </si>
  <si>
    <t>B3910001J</t>
  </si>
  <si>
    <t>832741J</t>
  </si>
  <si>
    <t>FLNG TRK SHOE BOLT M24X1.5X72 CL12.9 BLK</t>
  </si>
  <si>
    <t>B4266003J</t>
  </si>
  <si>
    <t>833386J</t>
  </si>
  <si>
    <t>HHB M24X3X170 ISO4017 CL10.9 FT HDG</t>
  </si>
  <si>
    <t>B4056016J</t>
  </si>
  <si>
    <t>833665J</t>
  </si>
  <si>
    <t>HSSB M24X3X200 IS3757 CL8.8S F/T ZNP</t>
  </si>
  <si>
    <t>B4121041J</t>
  </si>
  <si>
    <t>833669J</t>
  </si>
  <si>
    <t>HSSB M24X3X80 IS3757 CL8.8S F/T ZNP</t>
  </si>
  <si>
    <t>B4121036J</t>
  </si>
  <si>
    <t>833797J</t>
  </si>
  <si>
    <t>H &amp; T WASHER M24 ISO7089 HV300 HDG</t>
  </si>
  <si>
    <t>B4159022J</t>
  </si>
  <si>
    <t>B4313012J</t>
  </si>
  <si>
    <t>833895J</t>
  </si>
  <si>
    <t>SHCS M24X3X130 ISO4762 CL12.9 HT ZFS</t>
  </si>
  <si>
    <t>B4311003J</t>
  </si>
  <si>
    <t>833991J</t>
  </si>
  <si>
    <t>HSSB M24X3X85 F3125MA325MT-T1 F/T BLK</t>
  </si>
  <si>
    <t>B4265002J</t>
  </si>
  <si>
    <t>834000J</t>
  </si>
  <si>
    <t>HSSB M24X3X85 F3125MA490MS-T1 F/T BLK</t>
  </si>
  <si>
    <t>B4265006J</t>
  </si>
  <si>
    <t>B4276026J</t>
  </si>
  <si>
    <t>834078J</t>
  </si>
  <si>
    <t>HSSN M24X3 IS6623 CL8S BLK MOS2</t>
  </si>
  <si>
    <t>B4265026J</t>
  </si>
  <si>
    <t>B4276040J</t>
  </si>
  <si>
    <t>834080J</t>
  </si>
  <si>
    <t>HSSN M24X3 IS6623 CL10S BLK MOS2</t>
  </si>
  <si>
    <t>B4265028J</t>
  </si>
  <si>
    <t>B4276043J</t>
  </si>
  <si>
    <t>834105J</t>
  </si>
  <si>
    <t>HSSB M24X3X70 F3125M A325MT-T1 F/T BLK</t>
  </si>
  <si>
    <t>B4276009J</t>
  </si>
  <si>
    <t>834109J</t>
  </si>
  <si>
    <t>HSSB M24X3X90 F3125M A325MT-T1 F/T BLK</t>
  </si>
  <si>
    <t>B4276012J</t>
  </si>
  <si>
    <t>834123J</t>
  </si>
  <si>
    <t>HSSB M24X3X75 F3125M A490MS-T1 F/T BLK</t>
  </si>
  <si>
    <t>B4276024J</t>
  </si>
  <si>
    <t>834280J</t>
  </si>
  <si>
    <t>SHCS M24X3X360 ISO4762 CL12.9 HT ZFS</t>
  </si>
  <si>
    <t>B4311006J</t>
  </si>
  <si>
    <t>834281J</t>
  </si>
  <si>
    <t>SHCS M24X3X150 ISO4762 CL12.9 HT ZFS</t>
  </si>
  <si>
    <t>B4311004J</t>
  </si>
  <si>
    <t>DB613190J</t>
  </si>
  <si>
    <t>HHB M24X3X80 ISO4014 CL8.8 HT BLK</t>
  </si>
  <si>
    <t>DB0885009J</t>
  </si>
  <si>
    <t>DB0902006J</t>
  </si>
  <si>
    <t>DB613194J</t>
  </si>
  <si>
    <t>DB0902007J</t>
  </si>
  <si>
    <t>DB613195J</t>
  </si>
  <si>
    <t>HHB M24X3X110 ISO4014 CL8.8 HT BLK</t>
  </si>
  <si>
    <t>DB0902008J</t>
  </si>
  <si>
    <t>DB613196J</t>
  </si>
  <si>
    <t>HHB M24X3X120 ISO4014 CL8.8 HT BLK</t>
  </si>
  <si>
    <t>DB0902009J</t>
  </si>
  <si>
    <t>DB613197J</t>
  </si>
  <si>
    <t>DB0885014J</t>
  </si>
  <si>
    <t>DB0902010J</t>
  </si>
  <si>
    <t>DB613198J</t>
  </si>
  <si>
    <t>DB0885015J</t>
  </si>
  <si>
    <t>DB0902011J</t>
  </si>
  <si>
    <t>DB613199J</t>
  </si>
  <si>
    <t>DB0902012J</t>
  </si>
  <si>
    <t>DB613205J</t>
  </si>
  <si>
    <t>HHB M24X3X220 ISO4014 CL8.8 HT BLK</t>
  </si>
  <si>
    <t>DB0902013J</t>
  </si>
  <si>
    <t>DB617060J</t>
  </si>
  <si>
    <t>DB0896021J</t>
  </si>
  <si>
    <t>DB617061J</t>
  </si>
  <si>
    <t>DB0885053J</t>
  </si>
  <si>
    <t>DB0902042J</t>
  </si>
  <si>
    <t>DB617062J</t>
  </si>
  <si>
    <t>DB0902043J</t>
  </si>
  <si>
    <t>DB617063J</t>
  </si>
  <si>
    <t>DB0902044J</t>
  </si>
  <si>
    <t>DB617064J</t>
  </si>
  <si>
    <t>DB0902045J</t>
  </si>
  <si>
    <t>DB617065J</t>
  </si>
  <si>
    <t>DB0861038J</t>
  </si>
  <si>
    <t>DB0902046J</t>
  </si>
  <si>
    <t>DB617066J</t>
  </si>
  <si>
    <t>DB0902047J</t>
  </si>
  <si>
    <t>DB617068J</t>
  </si>
  <si>
    <t>DB0902048J</t>
  </si>
  <si>
    <t>DB617070J</t>
  </si>
  <si>
    <t>DB0902049J</t>
  </si>
  <si>
    <t>DB617071J</t>
  </si>
  <si>
    <t>DB0902050J</t>
  </si>
  <si>
    <t>DB617072J</t>
  </si>
  <si>
    <t>DB0902051J</t>
  </si>
  <si>
    <t>DB617073J</t>
  </si>
  <si>
    <t>HHB M24X3X130 ISO4017 CL8.8 FT BLK</t>
  </si>
  <si>
    <t>DB0902052J</t>
  </si>
  <si>
    <t>DB617074J</t>
  </si>
  <si>
    <t>HHB M24X3X140 ISO4017 CL8.8 FT BLK</t>
  </si>
  <si>
    <t>DB0902053J</t>
  </si>
  <si>
    <t>DB617076J</t>
  </si>
  <si>
    <t>DB0902054J</t>
  </si>
  <si>
    <t>DB617077J</t>
  </si>
  <si>
    <t>DB0902055J</t>
  </si>
  <si>
    <t>DB617078J</t>
  </si>
  <si>
    <t>DB0902056J</t>
  </si>
  <si>
    <t>DB617080J</t>
  </si>
  <si>
    <t>HHB M24X3X200 ISO4017 CL8.8 FT BLK</t>
  </si>
  <si>
    <t>DB0902057J</t>
  </si>
  <si>
    <t>DB623208J</t>
  </si>
  <si>
    <t>DB0692018J</t>
  </si>
  <si>
    <t>DB0885081J</t>
  </si>
  <si>
    <t>DB0896031J</t>
  </si>
  <si>
    <t>DB0902064J</t>
  </si>
  <si>
    <t>DB624869J</t>
  </si>
  <si>
    <t>HHB M24X3X260 ISO4014 CL8.8 HT BLK</t>
  </si>
  <si>
    <t>DB0870013J</t>
  </si>
  <si>
    <t>DB0902014J</t>
  </si>
  <si>
    <t>DB624871J</t>
  </si>
  <si>
    <t>HHB M24X3X300 ISO4014 CL8.8 HT BLK</t>
  </si>
  <si>
    <t>DB0861017J</t>
  </si>
  <si>
    <t>DB624880J</t>
  </si>
  <si>
    <t>DB0870041J</t>
  </si>
  <si>
    <t>DB0885064J</t>
  </si>
  <si>
    <t>DB624884J</t>
  </si>
  <si>
    <t>HHB M24X3X300 ISO4017 CL8.8 FT BLK</t>
  </si>
  <si>
    <t>DB0870042J</t>
  </si>
  <si>
    <t>170261J</t>
  </si>
  <si>
    <t>HHB M27X3X60 ISO4017 CL10.9 FT BLK</t>
  </si>
  <si>
    <t>B4317148J</t>
  </si>
  <si>
    <t>170262J</t>
  </si>
  <si>
    <t>HHB M27X3X65 ISO4017 CL10.9 FT BLK</t>
  </si>
  <si>
    <t>B4253307J</t>
  </si>
  <si>
    <t>170263J</t>
  </si>
  <si>
    <t>HHB M27X3X70 ISO4017 CL10.9 FT BLK</t>
  </si>
  <si>
    <t>B4317149J</t>
  </si>
  <si>
    <t>170265J</t>
  </si>
  <si>
    <t>HHB M27X3X80 ISO4017 CL10.9 FT BLK</t>
  </si>
  <si>
    <t>B4317150J</t>
  </si>
  <si>
    <t>170266J</t>
  </si>
  <si>
    <t>HHB M27X3X90 ISO4017 CL10.9 FT BLK</t>
  </si>
  <si>
    <t>B4317151J</t>
  </si>
  <si>
    <t>170267J</t>
  </si>
  <si>
    <t>HHB M27X3X100 ISO4014 CL10.9 HT BLK</t>
  </si>
  <si>
    <t>B4164136J</t>
  </si>
  <si>
    <t>B4253151J</t>
  </si>
  <si>
    <t>170268J</t>
  </si>
  <si>
    <t>HHB M27X3X110 ISO4014 CL10.9 HT BLK</t>
  </si>
  <si>
    <t>B4164137J</t>
  </si>
  <si>
    <t>B4185003J</t>
  </si>
  <si>
    <t>B4317071J</t>
  </si>
  <si>
    <t>170269J</t>
  </si>
  <si>
    <t>HHB M27X3X120 ISO4014 CL10.9 HT BLK</t>
  </si>
  <si>
    <t>B4164138J</t>
  </si>
  <si>
    <t>B4253153J</t>
  </si>
  <si>
    <t>B4317072J</t>
  </si>
  <si>
    <t>170270J</t>
  </si>
  <si>
    <t>HHB M27X3X130 ISO4014 CL10.9 HT BLK</t>
  </si>
  <si>
    <t>B4004010J</t>
  </si>
  <si>
    <t>170271J</t>
  </si>
  <si>
    <t>HHB M27X3X140 ISO4014 CL10.9 HT BLK</t>
  </si>
  <si>
    <t>B4052142J</t>
  </si>
  <si>
    <t>B4253155J</t>
  </si>
  <si>
    <t>170272J</t>
  </si>
  <si>
    <t>HHB M27X3X150 ISO4014 CL10.9 HT BLK</t>
  </si>
  <si>
    <t>B3340080J</t>
  </si>
  <si>
    <t>B4164140J</t>
  </si>
  <si>
    <t>B4253156J</t>
  </si>
  <si>
    <t>170273J</t>
  </si>
  <si>
    <t>HHB M27X3X160 ISO4014 CL10.9 HT BLK</t>
  </si>
  <si>
    <t>B4004012J</t>
  </si>
  <si>
    <t>170274J</t>
  </si>
  <si>
    <t>HHB M27X3X180 ISO4014 CL10.9 HT BLK</t>
  </si>
  <si>
    <t>B4164141J</t>
  </si>
  <si>
    <t>B4317074J</t>
  </si>
  <si>
    <t>170275J</t>
  </si>
  <si>
    <t>HHB M27X3X200 ISO4014 CL10.9 HT BLK</t>
  </si>
  <si>
    <t>B4004013J</t>
  </si>
  <si>
    <t>B4253158J</t>
  </si>
  <si>
    <t>170276J</t>
  </si>
  <si>
    <t>HHB M27X3X220 ISO4014 CL10.9 HT BLK</t>
  </si>
  <si>
    <t>B4253159J</t>
  </si>
  <si>
    <t>170277J</t>
  </si>
  <si>
    <t>HHB M27X3X240 ISO4014 CL10.9 HT BLK</t>
  </si>
  <si>
    <t>B4317075J</t>
  </si>
  <si>
    <t>170279J</t>
  </si>
  <si>
    <t>HHB M27X3X280 ISO4014 CL10.9 HT BLK</t>
  </si>
  <si>
    <t>B4004015J</t>
  </si>
  <si>
    <t>170635J</t>
  </si>
  <si>
    <t>HEX NUT M27X3 ISO4032 CL10 BLK</t>
  </si>
  <si>
    <t>B4164473J</t>
  </si>
  <si>
    <t>180233J</t>
  </si>
  <si>
    <t>SHCS M27X3X60 ISO4762 CL12.9 FT BLK</t>
  </si>
  <si>
    <t>B4004088J</t>
  </si>
  <si>
    <t>180326J</t>
  </si>
  <si>
    <t>SHCS M27X3X70 ISO4762 CL12.9 FT BLK</t>
  </si>
  <si>
    <t>B4004090J</t>
  </si>
  <si>
    <t>210013J</t>
  </si>
  <si>
    <t>SHCS M27X3X75 ISO4762 CL12.9 FT BLK</t>
  </si>
  <si>
    <t>B4004091J</t>
  </si>
  <si>
    <t>300080J</t>
  </si>
  <si>
    <t>HSSB M27X3X80 IS3757 CL10.9S H/T BLK</t>
  </si>
  <si>
    <t>B4088019J</t>
  </si>
  <si>
    <t>300081J</t>
  </si>
  <si>
    <t>HSSB M27X3X90 IS3757 CL10.9S H/T BLK</t>
  </si>
  <si>
    <t>B4088020J</t>
  </si>
  <si>
    <t>300082J</t>
  </si>
  <si>
    <t>HSSB M27X3X100 IS3757 CL10.9S H/T BLK</t>
  </si>
  <si>
    <t>B4155018J</t>
  </si>
  <si>
    <t>300083J</t>
  </si>
  <si>
    <t>HSSB M27X3X110 IS3757 CL10.9S H/T BLK</t>
  </si>
  <si>
    <t>B4155019J</t>
  </si>
  <si>
    <t>300084J</t>
  </si>
  <si>
    <t>HSSB M27X3X120 IS3757 CL10.9S H/T BLK</t>
  </si>
  <si>
    <t>B4088021J</t>
  </si>
  <si>
    <t>B4155020J</t>
  </si>
  <si>
    <t>300085J</t>
  </si>
  <si>
    <t>HSSB M27X3X130 IS3757 CL10.9S H/T BLK</t>
  </si>
  <si>
    <t>B4088022J</t>
  </si>
  <si>
    <t>300087J</t>
  </si>
  <si>
    <t>HSSB M27X3X150 IS3757 CL10.9S H/T BLK</t>
  </si>
  <si>
    <t>B4155021J</t>
  </si>
  <si>
    <t>330011J</t>
  </si>
  <si>
    <t>TRACK SHOE BOLT M27X1.5X82.5 CL12.9 BLK</t>
  </si>
  <si>
    <t>B3545003J</t>
  </si>
  <si>
    <t>400609J</t>
  </si>
  <si>
    <t>SHCS M27X3X160 ISO4762 CL12.9 HT BLK</t>
  </si>
  <si>
    <t>B4317200J</t>
  </si>
  <si>
    <t>406161J</t>
  </si>
  <si>
    <t>SHCS M27X3X80 ISO4762 CL12.9 FT BLK</t>
  </si>
  <si>
    <t>B4004092J</t>
  </si>
  <si>
    <t>406162J</t>
  </si>
  <si>
    <t>SHCS M27X3X90 ISO4762 CL12.9 FT BLK</t>
  </si>
  <si>
    <t>B4004093J</t>
  </si>
  <si>
    <t>B4164453J</t>
  </si>
  <si>
    <t>406165J</t>
  </si>
  <si>
    <t>SHCS M27X3X130 ISO4762 CL12.9 HT BLK</t>
  </si>
  <si>
    <t>B4253485J</t>
  </si>
  <si>
    <t>406166J</t>
  </si>
  <si>
    <t>SHCS M27X3X140 ISO4762 CL12.9 HT BLK</t>
  </si>
  <si>
    <t>B4164404J</t>
  </si>
  <si>
    <t>406168J</t>
  </si>
  <si>
    <t>SHCS M27X3X180 ISO4762 CL12.9 HT BLK</t>
  </si>
  <si>
    <t>B4164405J</t>
  </si>
  <si>
    <t>550812J</t>
  </si>
  <si>
    <t>HHB M27X3X110 ISO4017 CL10.9 FT BLK</t>
  </si>
  <si>
    <t>B4253310J</t>
  </si>
  <si>
    <t>550813J</t>
  </si>
  <si>
    <t>HHB M27X3X120 ISO4017 CL10.9 FT BLK</t>
  </si>
  <si>
    <t>B4253311J</t>
  </si>
  <si>
    <t>550815J</t>
  </si>
  <si>
    <t>HHB M27X3X140 ISO4017 CL10.9 FT BLK</t>
  </si>
  <si>
    <t>B4164240J</t>
  </si>
  <si>
    <t>550816J</t>
  </si>
  <si>
    <t>HHB M27X3X150 ISO4017 CL10.9 FT BLK</t>
  </si>
  <si>
    <t>B4164241J</t>
  </si>
  <si>
    <t>550817J</t>
  </si>
  <si>
    <t>HHB M27X3X160 ISO4017 CL10.9 FT BLK</t>
  </si>
  <si>
    <t>B4164242J</t>
  </si>
  <si>
    <t>550937J</t>
  </si>
  <si>
    <t>HHB M27X3X90 ISO4014 CL10.9 HT BLK</t>
  </si>
  <si>
    <t>B4004007J</t>
  </si>
  <si>
    <t>B4253150J</t>
  </si>
  <si>
    <t>550941J</t>
  </si>
  <si>
    <t>HHB M27X3X170 ISO4014 CL10.9 HT BLK</t>
  </si>
  <si>
    <t>B4052145J</t>
  </si>
  <si>
    <t>581201J</t>
  </si>
  <si>
    <t>SHCS M27X3X65 ISO4762 CL12.9 FT BLK</t>
  </si>
  <si>
    <t>B4004089J</t>
  </si>
  <si>
    <t>582297J</t>
  </si>
  <si>
    <t>SHCS M24X3X100 ISO4762 CL12.9 HT ZFS</t>
  </si>
  <si>
    <t>B4311002J</t>
  </si>
  <si>
    <t>583855J</t>
  </si>
  <si>
    <t>HSSB M24X3X105 F3125M A490MS-T1 F/T BLK</t>
  </si>
  <si>
    <t>B4265010J</t>
  </si>
  <si>
    <t>583857J</t>
  </si>
  <si>
    <t>HSSB M30X3.5X95 F3125M A490MS-T1 F/T BLK</t>
  </si>
  <si>
    <t>B4265012J</t>
  </si>
  <si>
    <t>613210J</t>
  </si>
  <si>
    <t>HHB M27X3X110 ISO4014 CL8.8 HT BLK</t>
  </si>
  <si>
    <t>B4164013J</t>
  </si>
  <si>
    <t>HHB M27X3X130 ISO4014 CL8.8 HT BLK</t>
  </si>
  <si>
    <t>613544J</t>
  </si>
  <si>
    <t>HHB M27X3X120 ISO4014 CL8.8 HT ZC3</t>
  </si>
  <si>
    <t>B4257001J</t>
  </si>
  <si>
    <t>613545J</t>
  </si>
  <si>
    <t>HHB M27X3X130 ISO4014 CL8.8 HT ZC3</t>
  </si>
  <si>
    <t>B4257002J</t>
  </si>
  <si>
    <t>617099J</t>
  </si>
  <si>
    <t>HHB M27X3X110 ISO4017 CL8.8 FT BLK</t>
  </si>
  <si>
    <t>B4164048J</t>
  </si>
  <si>
    <t>B4317016J</t>
  </si>
  <si>
    <t>617101J</t>
  </si>
  <si>
    <t>HHB M27X3X130 ISO4017 CL8.8 FT BLK</t>
  </si>
  <si>
    <t>B4164049J</t>
  </si>
  <si>
    <t>618867J</t>
  </si>
  <si>
    <t>HEX HD SCREW M27X95 ISO4017 CL8.8 HDG</t>
  </si>
  <si>
    <t>B4323016J</t>
  </si>
  <si>
    <t>618870J</t>
  </si>
  <si>
    <t>HEX HD SCREW M27X120 ISO4017 CL8.8 HDG</t>
  </si>
  <si>
    <t>B4323017J</t>
  </si>
  <si>
    <t>623209J</t>
  </si>
  <si>
    <t>HEX NUT M27X3 ISO4032 CL8 BLK</t>
  </si>
  <si>
    <t>B4052501J</t>
  </si>
  <si>
    <t>623242J</t>
  </si>
  <si>
    <t>HEX NUT M27X3 ISO4032 CL8 ZC3</t>
  </si>
  <si>
    <t>B4257003J</t>
  </si>
  <si>
    <t>761058J</t>
  </si>
  <si>
    <t>H &amp; T WASHER M27 IS2016HV300 HDG</t>
  </si>
  <si>
    <t>B4005048J</t>
  </si>
  <si>
    <t>802302J</t>
  </si>
  <si>
    <t>HSSB M27X80 EN14399-4 CL10.9HV H/T BLK</t>
  </si>
  <si>
    <t>B4285031J</t>
  </si>
  <si>
    <t>802304J</t>
  </si>
  <si>
    <t>HSSB M27X90 EN14399-4 CL10.9HV H/T BLK</t>
  </si>
  <si>
    <t>B4285032J</t>
  </si>
  <si>
    <t>802312J</t>
  </si>
  <si>
    <t>HSSB M27X160 EN14399-4 CL10.9HV H/T BLK</t>
  </si>
  <si>
    <t>B4285033J</t>
  </si>
  <si>
    <t>DB613209J</t>
  </si>
  <si>
    <t>HHB M27X3X100 ISO4014 CL8.8 HT BLK</t>
  </si>
  <si>
    <t>DB0861018J</t>
  </si>
  <si>
    <t>DB613210J</t>
  </si>
  <si>
    <t>DB0902015J</t>
  </si>
  <si>
    <t>DB613211J</t>
  </si>
  <si>
    <t>HHB M27X3X120 ISO4014 CL8.8 HT BLK</t>
  </si>
  <si>
    <t>DB0870014J</t>
  </si>
  <si>
    <t>DB0885019J</t>
  </si>
  <si>
    <t>DB613212J</t>
  </si>
  <si>
    <t>DB0885020J</t>
  </si>
  <si>
    <t>DB613213J</t>
  </si>
  <si>
    <t>HHB M27X3X140 ISO4014 CL8.8 HT BLK</t>
  </si>
  <si>
    <t>DB0861019J</t>
  </si>
  <si>
    <t>DB613215J</t>
  </si>
  <si>
    <t>HHB M27X3X160 ISO4014 CL8.8 HT BLK</t>
  </si>
  <si>
    <t>DB0870016J</t>
  </si>
  <si>
    <t>DB613220J</t>
  </si>
  <si>
    <t>HHB M27X3X220 ISO4014 CL8.8 HT BLK</t>
  </si>
  <si>
    <t>DB0885021J</t>
  </si>
  <si>
    <t>DB617092J</t>
  </si>
  <si>
    <t>HHB M27X3X70 ISO4017 CL8.8 FT BLK</t>
  </si>
  <si>
    <t>DB0885067J</t>
  </si>
  <si>
    <t>DB617094J</t>
  </si>
  <si>
    <t>HHB M27X3X80 ISO4017 CL8.8 FT BLK</t>
  </si>
  <si>
    <t>DB0902058J</t>
  </si>
  <si>
    <t>DB617098J</t>
  </si>
  <si>
    <t>HHB M27X3X100 ISO4017 CL8.8 FT BLK</t>
  </si>
  <si>
    <t>DB0885065J</t>
  </si>
  <si>
    <t>DB617099J</t>
  </si>
  <si>
    <t>DB0902059J</t>
  </si>
  <si>
    <t>DB617100J</t>
  </si>
  <si>
    <t>HHB M27X3X120 ISO4017 CL8.8 FT BLK</t>
  </si>
  <si>
    <t>DB0885066J</t>
  </si>
  <si>
    <t>DB623209J</t>
  </si>
  <si>
    <t>DB0896032J</t>
  </si>
  <si>
    <t>DB0902065J</t>
  </si>
  <si>
    <t>DB624874J</t>
  </si>
  <si>
    <t>HHB M27X3X300 ISO4014 CL8.8 HT BLK</t>
  </si>
  <si>
    <t>DB0902016J</t>
  </si>
  <si>
    <t>116464J</t>
  </si>
  <si>
    <t>SHCS M30X3.5X70 ISO4762 CL12.9 FT BLK</t>
  </si>
  <si>
    <t>B4052472J</t>
  </si>
  <si>
    <t>B4253525J</t>
  </si>
  <si>
    <t>140610J</t>
  </si>
  <si>
    <t>SHCS M30X3.5X80 ISO4762 CL12.9 FT BLK</t>
  </si>
  <si>
    <t>B4253527J</t>
  </si>
  <si>
    <t>140611J</t>
  </si>
  <si>
    <t>SHCS M30X3.5X90 ISO4762 CL12.9 FT BLK</t>
  </si>
  <si>
    <t>B4004097J</t>
  </si>
  <si>
    <t>B4253528J</t>
  </si>
  <si>
    <t>B4312008J</t>
  </si>
  <si>
    <t>140612J</t>
  </si>
  <si>
    <t>SHCS M30X3.5X100 ISO4762 CL12.9 FT BLK</t>
  </si>
  <si>
    <t>B4253529J</t>
  </si>
  <si>
    <t>140613J</t>
  </si>
  <si>
    <t>SHCS M30X3.5X110 ISO4762 CL12.9 HT BLK</t>
  </si>
  <si>
    <t>B4031025J</t>
  </si>
  <si>
    <t>B4164406J</t>
  </si>
  <si>
    <t>B4253486J</t>
  </si>
  <si>
    <t>B4327002J</t>
  </si>
  <si>
    <t>140614J</t>
  </si>
  <si>
    <t>SHCS M30X3.5X120 ISO4762 CL12.9 HT BLK</t>
  </si>
  <si>
    <t>B4004076J</t>
  </si>
  <si>
    <t>B4164407J</t>
  </si>
  <si>
    <t>B4253487J</t>
  </si>
  <si>
    <t>140615J</t>
  </si>
  <si>
    <t>SHCS M30X3.5X130 ISO4762 CL12.9 HT BLK</t>
  </si>
  <si>
    <t>B4164408J</t>
  </si>
  <si>
    <t>B4253488J</t>
  </si>
  <si>
    <t>140616J</t>
  </si>
  <si>
    <t>SHCS M30X3.5X140 ISO4762 CL12.9 HT BLK</t>
  </si>
  <si>
    <t>B4004078J</t>
  </si>
  <si>
    <t>140617J</t>
  </si>
  <si>
    <t>SHCS M30X3.5X150 ISO4762 CL12.9 HT BLK</t>
  </si>
  <si>
    <t>B4052435J</t>
  </si>
  <si>
    <t>B4164410J</t>
  </si>
  <si>
    <t>B4253490J</t>
  </si>
  <si>
    <t>140618J</t>
  </si>
  <si>
    <t>SHCS M30X3.5X160 ISO4762 CL12.9 HT BLK</t>
  </si>
  <si>
    <t>B4004079J</t>
  </si>
  <si>
    <t>B4253491J</t>
  </si>
  <si>
    <t>140620J</t>
  </si>
  <si>
    <t>SHCS M30X3.5X180 ISO4762 CL12.9 HT BLK</t>
  </si>
  <si>
    <t>B4004080J</t>
  </si>
  <si>
    <t>B4164411J</t>
  </si>
  <si>
    <t>B4253492J</t>
  </si>
  <si>
    <t>140621J</t>
  </si>
  <si>
    <t>SHCS M30X3.5X200 ISO4762 CL12.9 HT BLK</t>
  </si>
  <si>
    <t>B3447004J</t>
  </si>
  <si>
    <t>B4004081J</t>
  </si>
  <si>
    <t>B4164412J</t>
  </si>
  <si>
    <t>B4253493J</t>
  </si>
  <si>
    <t>B4326012J</t>
  </si>
  <si>
    <t>140624J</t>
  </si>
  <si>
    <t>SHCS M30X3.5X260 ISO4762 CL12.9 HT BLK</t>
  </si>
  <si>
    <t>B4004083J</t>
  </si>
  <si>
    <t>B4164413J</t>
  </si>
  <si>
    <t>B4326014J</t>
  </si>
  <si>
    <t>140625J</t>
  </si>
  <si>
    <t>SHCS M30X3.5X280 ISO4762 CL12.9 HT BLK</t>
  </si>
  <si>
    <t>B4004084J</t>
  </si>
  <si>
    <t>B4164414J</t>
  </si>
  <si>
    <t>170281J</t>
  </si>
  <si>
    <t>HHB M30X3.5X50 ISO4017 CL10.9 FT BLK</t>
  </si>
  <si>
    <t>B3411417J</t>
  </si>
  <si>
    <t>170283J</t>
  </si>
  <si>
    <t>HHB M30X3.5X60 ISO4017 CL10.9 FT BLK</t>
  </si>
  <si>
    <t>B4253312J</t>
  </si>
  <si>
    <t>170285J</t>
  </si>
  <si>
    <t>HHB M30X3.5X70 ISO4017 CL10.9 FT BLK</t>
  </si>
  <si>
    <t>B4317152J</t>
  </si>
  <si>
    <t>170286J</t>
  </si>
  <si>
    <t>HHB M30X3.5X75 ISO4017 CL10.9 FT BLK</t>
  </si>
  <si>
    <t>B4164245J</t>
  </si>
  <si>
    <t>B4317153J</t>
  </si>
  <si>
    <t>170287J</t>
  </si>
  <si>
    <t>HHB M30X3.5X80 ISO4017 CL10.9 FT BLK</t>
  </si>
  <si>
    <t>B4164246J</t>
  </si>
  <si>
    <t>B4253315J</t>
  </si>
  <si>
    <t>B4317154J</t>
  </si>
  <si>
    <t>170288J</t>
  </si>
  <si>
    <t>HHB M30X3.5X90 ISO4017 CL10.9 FT BLK</t>
  </si>
  <si>
    <t>B4317155J</t>
  </si>
  <si>
    <t>170289J</t>
  </si>
  <si>
    <t>HHB M30X3.5X100 ISO4014 CL10.9 HT BLK</t>
  </si>
  <si>
    <t>B4253161J</t>
  </si>
  <si>
    <t>B4317076J</t>
  </si>
  <si>
    <t>170290J</t>
  </si>
  <si>
    <t>HHB M30X3.5X110 ISO4014 CL10.9 HT BLK</t>
  </si>
  <si>
    <t>B3319051J</t>
  </si>
  <si>
    <t>B4253162J</t>
  </si>
  <si>
    <t>B4317077J</t>
  </si>
  <si>
    <t>170291J</t>
  </si>
  <si>
    <t>HHB M30X3.5X120 ISO4014 CL10.9 HT BLK</t>
  </si>
  <si>
    <t>B4164144J</t>
  </si>
  <si>
    <t>B4253163J</t>
  </si>
  <si>
    <t>B4317078J</t>
  </si>
  <si>
    <t>170292J</t>
  </si>
  <si>
    <t>HHB M30X3.5X130 ISO4014 CL10.9 HT BLK</t>
  </si>
  <si>
    <t>B3375078J</t>
  </si>
  <si>
    <t>B3386002J</t>
  </si>
  <si>
    <t>B4164145J</t>
  </si>
  <si>
    <t>B4253164J</t>
  </si>
  <si>
    <t>B4317079J</t>
  </si>
  <si>
    <t>170293J</t>
  </si>
  <si>
    <t>HHB M30X3.5X140 ISO4014 CL10.9 HT BLK</t>
  </si>
  <si>
    <t>B3375079J</t>
  </si>
  <si>
    <t>B3411210J</t>
  </si>
  <si>
    <t>B4164146J</t>
  </si>
  <si>
    <t>B4253165J</t>
  </si>
  <si>
    <t>170294J</t>
  </si>
  <si>
    <t>HHB M30X3.5X150 ISO4014 CL10.9 HT BLK</t>
  </si>
  <si>
    <t>B3375080J</t>
  </si>
  <si>
    <t>B3411211J</t>
  </si>
  <si>
    <t>B4004021J</t>
  </si>
  <si>
    <t>B4317080J</t>
  </si>
  <si>
    <t>170295J</t>
  </si>
  <si>
    <t>HHB M30X3.5X160 ISO4014 CL10.9 HT BLK</t>
  </si>
  <si>
    <t>B4317081J</t>
  </si>
  <si>
    <t>170296J</t>
  </si>
  <si>
    <t>HHB M30X3.5X180 ISO4014 CL10.9 HT BLK</t>
  </si>
  <si>
    <t>B4317082J</t>
  </si>
  <si>
    <t>170297J</t>
  </si>
  <si>
    <t>HHB M30X3.5X200 ISO4014 CL10.9 HT BLK</t>
  </si>
  <si>
    <t>B4317083J</t>
  </si>
  <si>
    <t>170298J</t>
  </si>
  <si>
    <t>HHB M30X3.5X220 ISO4014 CL10.9 HT BLK</t>
  </si>
  <si>
    <t>B4164152J</t>
  </si>
  <si>
    <t>B4253169J</t>
  </si>
  <si>
    <t>B4317084J</t>
  </si>
  <si>
    <t>170299J</t>
  </si>
  <si>
    <t>HHB M30X3.5X240 ISO4014 CL10.9 HT BLK</t>
  </si>
  <si>
    <t>B4164153J</t>
  </si>
  <si>
    <t>B4253170J</t>
  </si>
  <si>
    <t>B4317085J</t>
  </si>
  <si>
    <t>170300J</t>
  </si>
  <si>
    <t>HHB M30X3.5X260 ISO4014 CL10.9 HT BLK</t>
  </si>
  <si>
    <t>B4164154J</t>
  </si>
  <si>
    <t>B4317086J</t>
  </si>
  <si>
    <t>170301J</t>
  </si>
  <si>
    <t>HHB M30X3.5X280 ISO4014 CL10.9 HT BLK</t>
  </si>
  <si>
    <t>B4164155J</t>
  </si>
  <si>
    <t>B4317087J</t>
  </si>
  <si>
    <t>170636J</t>
  </si>
  <si>
    <t>HEX NUT M30X3.5 ISO4032 CL10 BLK</t>
  </si>
  <si>
    <t>B4339001J</t>
  </si>
  <si>
    <t>171772J</t>
  </si>
  <si>
    <t>SPRING WASHER SQUARE SECTION M30 BLK</t>
  </si>
  <si>
    <t>B3809409J</t>
  </si>
  <si>
    <t>B4317231J</t>
  </si>
  <si>
    <t>180207J</t>
  </si>
  <si>
    <t>SHCS M30X3.5X60 ISO4762 CL12.9 FT BLK</t>
  </si>
  <si>
    <t>B4004095J</t>
  </si>
  <si>
    <t>B4052471J</t>
  </si>
  <si>
    <t>B4253523J</t>
  </si>
  <si>
    <t>182283J</t>
  </si>
  <si>
    <t>SHCS M30X3.5X75 ISO4762 CL12.9 FT BLK</t>
  </si>
  <si>
    <t>B4253526J</t>
  </si>
  <si>
    <t>210014J</t>
  </si>
  <si>
    <t>SHCS M30X3.5X65 ISO4762 CL12.9 FT BLK</t>
  </si>
  <si>
    <t>B4004096J</t>
  </si>
  <si>
    <t>B4253524J</t>
  </si>
  <si>
    <t>300092J</t>
  </si>
  <si>
    <t>HSSB M30X3.5X75 IS3757 CL10.9S H/T BLK</t>
  </si>
  <si>
    <t>B4088023J</t>
  </si>
  <si>
    <t>300093J</t>
  </si>
  <si>
    <t>HSSB M30X3.5X80 IS3757 CL10.9S H/T BLK</t>
  </si>
  <si>
    <t>B4088024J</t>
  </si>
  <si>
    <t>300094J</t>
  </si>
  <si>
    <t>HSSB M30X3.5X90 IS3757 CL10.9S H/T BLK</t>
  </si>
  <si>
    <t>B4152028J</t>
  </si>
  <si>
    <t>B4237009J</t>
  </si>
  <si>
    <t>400622J</t>
  </si>
  <si>
    <t>SHCS M30X3.5X220 ISO4762 CL12.9 HT BLK</t>
  </si>
  <si>
    <t>B4253494J</t>
  </si>
  <si>
    <t>400623J</t>
  </si>
  <si>
    <t>SHCS M30X3.5X240 ISO4762 CL12.9 HT BLK</t>
  </si>
  <si>
    <t>B4052439J</t>
  </si>
  <si>
    <t>B4253495J</t>
  </si>
  <si>
    <t>B4326013J</t>
  </si>
  <si>
    <t>550824J</t>
  </si>
  <si>
    <t>HHB M30X3.5X100 ISO4017 CL10.9 FT BLK</t>
  </si>
  <si>
    <t>B4253317J</t>
  </si>
  <si>
    <t>B4317156J</t>
  </si>
  <si>
    <t>550825J</t>
  </si>
  <si>
    <t>HHB M30X3.5X110 ISO4017 CL10.9 FT BLK</t>
  </si>
  <si>
    <t>B3340133J</t>
  </si>
  <si>
    <t>B4253318J</t>
  </si>
  <si>
    <t>B4317157J</t>
  </si>
  <si>
    <t>550826J</t>
  </si>
  <si>
    <t>HHB M30X3.5X120 ISO4017 CL10.9 FT BLK</t>
  </si>
  <si>
    <t>B4164250J</t>
  </si>
  <si>
    <t>B4253319J</t>
  </si>
  <si>
    <t>B4317158J</t>
  </si>
  <si>
    <t>550827J</t>
  </si>
  <si>
    <t>HHB M30X3.5X130 ISO4017 CL10.9 FT BLK</t>
  </si>
  <si>
    <t>B4317159J</t>
  </si>
  <si>
    <t>550828J</t>
  </si>
  <si>
    <t>HHB M30X3.5X140 ISO4017 CL10.9 FT BLK</t>
  </si>
  <si>
    <t>B4317160J</t>
  </si>
  <si>
    <t>550829J</t>
  </si>
  <si>
    <t>HHB M30X3.5X150 ISO4017 CL10.9 FT BLK</t>
  </si>
  <si>
    <t>B4253321J</t>
  </si>
  <si>
    <t>B4317161J</t>
  </si>
  <si>
    <t>550830J</t>
  </si>
  <si>
    <t>HHB M30X3.5X160 ISO4017 CL10.9 FT BLK</t>
  </si>
  <si>
    <t>B4164254J</t>
  </si>
  <si>
    <t>B4317162J</t>
  </si>
  <si>
    <t>550831J</t>
  </si>
  <si>
    <t>HHB M30X3.5X180 ISO4017 CL10.9 FT BLK</t>
  </si>
  <si>
    <t>B4190030J</t>
  </si>
  <si>
    <t>B4253322J</t>
  </si>
  <si>
    <t>B4317163J</t>
  </si>
  <si>
    <t>550832J</t>
  </si>
  <si>
    <t>HHB M30X3.5X200 ISO4017 CL10.9 FT BLK</t>
  </si>
  <si>
    <t>B4317164J</t>
  </si>
  <si>
    <t>550834J</t>
  </si>
  <si>
    <t>HHB M30X3.5X260 ISO4017 CL10.9 FT BLK</t>
  </si>
  <si>
    <t>B4164257J</t>
  </si>
  <si>
    <t>B4253325J</t>
  </si>
  <si>
    <t>550944J</t>
  </si>
  <si>
    <t>HHB M30X3.5X90 ISO4014 CL10.9 HT BLK</t>
  </si>
  <si>
    <t>B4004016J</t>
  </si>
  <si>
    <t>B4164142J</t>
  </si>
  <si>
    <t>B4253160J</t>
  </si>
  <si>
    <t>551301J</t>
  </si>
  <si>
    <t>SHCS M30X3.5X55 ISO4762 CL12.9 FT BLK</t>
  </si>
  <si>
    <t>B4052470J</t>
  </si>
  <si>
    <t>551648J</t>
  </si>
  <si>
    <t>SHCS M30X3.5X50 ISO4762 CL12.9 FT BLK</t>
  </si>
  <si>
    <t>B4004094J</t>
  </si>
  <si>
    <t>551776J</t>
  </si>
  <si>
    <t>SHCS M30X3.5X250 ISO4762 CL12.9 HT BLK</t>
  </si>
  <si>
    <t>B4052440J</t>
  </si>
  <si>
    <t>552155J</t>
  </si>
  <si>
    <t>STUD BOLT M30X3.5X160 GRB7 BLK</t>
  </si>
  <si>
    <t>B4020038J</t>
  </si>
  <si>
    <t>581106J</t>
  </si>
  <si>
    <t>HSSB M30X3.5X85 IS3757 CL10.9S H/T BLK</t>
  </si>
  <si>
    <t>B3222006J</t>
  </si>
  <si>
    <t>583281J</t>
  </si>
  <si>
    <t>HSSB M30X3.5X120 IS3757 CL8.8S F/T HDG</t>
  </si>
  <si>
    <t>B3991040J</t>
  </si>
  <si>
    <t>583285J</t>
  </si>
  <si>
    <t>HSSB M30X3.5X80 IS3757 CL8.8S F/T HDG</t>
  </si>
  <si>
    <t>B3991038J</t>
  </si>
  <si>
    <t>584106J</t>
  </si>
  <si>
    <t>HHB M24X3X120 ISO4017 CL10.9 FT HDG</t>
  </si>
  <si>
    <t>B4173004J</t>
  </si>
  <si>
    <t>B4231001J</t>
  </si>
  <si>
    <t>613226J</t>
  </si>
  <si>
    <t>HHB M30X3.5X110 ISO4014 CL8.8 HT BLK</t>
  </si>
  <si>
    <t>B4164015J</t>
  </si>
  <si>
    <t>613227J</t>
  </si>
  <si>
    <t>HHB M30X3.5X120 ISO4014 CL8.8 HT BLK</t>
  </si>
  <si>
    <t>B4317002J</t>
  </si>
  <si>
    <t>613228J</t>
  </si>
  <si>
    <t>HHB M30X3.5X130 ISO4014 CL8.8 HT BLK</t>
  </si>
  <si>
    <t>B4317003J</t>
  </si>
  <si>
    <t>613229J</t>
  </si>
  <si>
    <t>HHB M30X3.5X140 ISO4014 CL8.8 HT BLK</t>
  </si>
  <si>
    <t>B4164016J</t>
  </si>
  <si>
    <t>613232J</t>
  </si>
  <si>
    <t>HHB M30X3.5X170 ISO4014 CL8.8 HT BLK</t>
  </si>
  <si>
    <t>B4253004J</t>
  </si>
  <si>
    <t>613236J</t>
  </si>
  <si>
    <t>HHB M30X3.5X220 ISO4014 CL8.8 HT BLK</t>
  </si>
  <si>
    <t>B4164018J</t>
  </si>
  <si>
    <t>617116J</t>
  </si>
  <si>
    <t>HHB M30X3.5X70 ISO4017 CL8.8 FT BLK</t>
  </si>
  <si>
    <t>B4317017J</t>
  </si>
  <si>
    <t>HHB M30X3.5X75 ISO4017 CL8.8 FT BLK</t>
  </si>
  <si>
    <t>HHB M30X3.5X90 ISO4017 CL8.8 FT BLK</t>
  </si>
  <si>
    <t>617122J</t>
  </si>
  <si>
    <t>HHB M30X3.5X100 ISO4017 CL8.8 FT BLK</t>
  </si>
  <si>
    <t>B4317018J</t>
  </si>
  <si>
    <t>617123J</t>
  </si>
  <si>
    <t>HHB M30X3.5X110 ISO4017 CL8.8 FT BLK</t>
  </si>
  <si>
    <t>B4317019J</t>
  </si>
  <si>
    <t>617124J</t>
  </si>
  <si>
    <t>HHB M30X3.5X120 ISO4017 CL8.8 FT BLK</t>
  </si>
  <si>
    <t>B4317020J</t>
  </si>
  <si>
    <t>617125J</t>
  </si>
  <si>
    <t>HHB M30X3.5X130 ISO4017 CL8.8 FT BLK</t>
  </si>
  <si>
    <t>B4317021J</t>
  </si>
  <si>
    <t>617127J</t>
  </si>
  <si>
    <t>HHB M30X3.5X150 ISO4017 CL8.8 FT BLK</t>
  </si>
  <si>
    <t>B4317022J</t>
  </si>
  <si>
    <t>617130J</t>
  </si>
  <si>
    <t>HHB M30X3.5X180 ISO4017 CL8.8 FT BLK</t>
  </si>
  <si>
    <t>B4164050J</t>
  </si>
  <si>
    <t>617132J</t>
  </si>
  <si>
    <t>HHB M30X3.5X200 ISO4017 CL8.8 FT BLK</t>
  </si>
  <si>
    <t>B4317023J</t>
  </si>
  <si>
    <t>618892J</t>
  </si>
  <si>
    <t>HHB M30X3.5X100 ISO4017 CL8.8 FT HDG</t>
  </si>
  <si>
    <t>B4323018J</t>
  </si>
  <si>
    <t>761052J</t>
  </si>
  <si>
    <t>HHB M30X3.5X160 ISO4014 CL10.9 HT HDG</t>
  </si>
  <si>
    <t>B4298002J</t>
  </si>
  <si>
    <t>794581J</t>
  </si>
  <si>
    <t>HHB M30X3.5X280 ISO4017 CL10.9 FT BLK</t>
  </si>
  <si>
    <t>B4317165J</t>
  </si>
  <si>
    <t>796266J</t>
  </si>
  <si>
    <t>HSSB M30X3.5X110 IS3757 CL8.8S F/T HDG</t>
  </si>
  <si>
    <t>B4005009J</t>
  </si>
  <si>
    <t>796542J</t>
  </si>
  <si>
    <t>HSSB M30X3.5X105 F3125M A490MS-T1F/T BLK</t>
  </si>
  <si>
    <t>B4265014J</t>
  </si>
  <si>
    <t>799457J</t>
  </si>
  <si>
    <t>HSSB M30X3.5X90 F3125M A490MS-T1 FT BLK</t>
  </si>
  <si>
    <t>B4276031J</t>
  </si>
  <si>
    <t>811019J</t>
  </si>
  <si>
    <t>HSSB M30X3.5X100 F3125M A490MS-T1 FTBLK</t>
  </si>
  <si>
    <t>B4265013J</t>
  </si>
  <si>
    <t>B4276032J</t>
  </si>
  <si>
    <t>811021J</t>
  </si>
  <si>
    <t>HSSB M30X3.5X110 F3125M A490MS-T1 FT BLK</t>
  </si>
  <si>
    <t>B4276033J</t>
  </si>
  <si>
    <t>811023J</t>
  </si>
  <si>
    <t>HSSB M30X3.5X120 F3125M A490MS-T1 FT BLK</t>
  </si>
  <si>
    <t>B4265016J</t>
  </si>
  <si>
    <t>B4276034J</t>
  </si>
  <si>
    <t>811025J</t>
  </si>
  <si>
    <t>HSSB M30X3.5X130 F3125M A490MS-T1 FT BLK</t>
  </si>
  <si>
    <t>B4265018J</t>
  </si>
  <si>
    <t>B4276035J</t>
  </si>
  <si>
    <t>811027J</t>
  </si>
  <si>
    <t>HSSB M30X3.5X150 F3125M A490MS-T1 FT BLK</t>
  </si>
  <si>
    <t>B4265020J</t>
  </si>
  <si>
    <t>B4276037J</t>
  </si>
  <si>
    <t>811199J</t>
  </si>
  <si>
    <t>HHB M30X3.5X100 ISO4014 CL10.9 HT HDG</t>
  </si>
  <si>
    <t>B4309042J</t>
  </si>
  <si>
    <t>811727J</t>
  </si>
  <si>
    <t>HSSB M30X3.5X140 F3125M A490MS-T1 FT BLK</t>
  </si>
  <si>
    <t>B4276036J</t>
  </si>
  <si>
    <t>811729J</t>
  </si>
  <si>
    <t>HSSB M30X3.5X170 F3125M A490MS-T1 FT BLK</t>
  </si>
  <si>
    <t>B4276038J</t>
  </si>
  <si>
    <t>814753J</t>
  </si>
  <si>
    <t>HSSB M30X3.5X85 F3125M A490MS-T1 FT BLK</t>
  </si>
  <si>
    <t>B4265011J</t>
  </si>
  <si>
    <t>B4276030J</t>
  </si>
  <si>
    <t>815901J</t>
  </si>
  <si>
    <t>HEX HEAD BOLT M30X3.5MJX160 DR.1779755</t>
  </si>
  <si>
    <t>C0784002J</t>
  </si>
  <si>
    <t>C0965038J</t>
  </si>
  <si>
    <t>815910J</t>
  </si>
  <si>
    <t>HEX HEAD BOLT M30X3.5MJX110 DR.8T0283</t>
  </si>
  <si>
    <t>C0784001J</t>
  </si>
  <si>
    <t>816265J</t>
  </si>
  <si>
    <t>HSSW LUGS M30 IS6649A ZNP</t>
  </si>
  <si>
    <t>B4121051J</t>
  </si>
  <si>
    <t>818614J</t>
  </si>
  <si>
    <t>HHB M30X3.5X120 ISO4017 CL10.9 FT HDG</t>
  </si>
  <si>
    <t>B4005034J</t>
  </si>
  <si>
    <t>819072J</t>
  </si>
  <si>
    <t>HSSB M30X3.5X90 IS3757 CL8.8S F/T HDG</t>
  </si>
  <si>
    <t>B3991039J</t>
  </si>
  <si>
    <t>823057J</t>
  </si>
  <si>
    <t>HSSB M30X3.5X85 IS3757 CL10.9S H/T ZNP</t>
  </si>
  <si>
    <t>B4198012J</t>
  </si>
  <si>
    <t>823819J</t>
  </si>
  <si>
    <t>HSSB M30X3.5X155 IS3757 CL10.9S H/T ZNP</t>
  </si>
  <si>
    <t>B3275008J</t>
  </si>
  <si>
    <t>825838J</t>
  </si>
  <si>
    <t>HSSB M30X3.5X140 IS3757 CL8.8S F/T HDG</t>
  </si>
  <si>
    <t>B3991041J</t>
  </si>
  <si>
    <t>825933J</t>
  </si>
  <si>
    <t>HSSB M30X3.5X150 IS3757 CL8.8S F/T HDG</t>
  </si>
  <si>
    <t>B3991042J</t>
  </si>
  <si>
    <t>828355J</t>
  </si>
  <si>
    <t>HSSB M30X3.5X110 IS3757 CL8.8S F/T YZ6</t>
  </si>
  <si>
    <t>B4259003J</t>
  </si>
  <si>
    <t>828665J</t>
  </si>
  <si>
    <t>HSSB M30X3X110 F3125M A325MT-T1 F/T BLK</t>
  </si>
  <si>
    <t>B4276017J</t>
  </si>
  <si>
    <t>828846J</t>
  </si>
  <si>
    <t>HSSB M30X215 EN14399-3 CL10.9HR ZFS</t>
  </si>
  <si>
    <t>B3983014J</t>
  </si>
  <si>
    <t>832202J</t>
  </si>
  <si>
    <t>HSSB M30X3.5X120 F3125M A325MT-T1F/T BLK</t>
  </si>
  <si>
    <t>B4265005J</t>
  </si>
  <si>
    <t>B4276018J</t>
  </si>
  <si>
    <t>832463J</t>
  </si>
  <si>
    <t>HHB M30X3.5X50 GR10.9 ZNP 9X2199</t>
  </si>
  <si>
    <t>C0862002J</t>
  </si>
  <si>
    <t>833677J</t>
  </si>
  <si>
    <t>HSSB M30X3.5X80 IS3757 CL8.8S F/T ZNP</t>
  </si>
  <si>
    <t>B4121042J</t>
  </si>
  <si>
    <t>833679J</t>
  </si>
  <si>
    <t>HSSB M30X3.5X100 IS3757 CL8.8S F/T ZNP</t>
  </si>
  <si>
    <t>B4121043J</t>
  </si>
  <si>
    <t>833687J</t>
  </si>
  <si>
    <t>HSSB M30X3.5X250 IS3757 CL8.8S F/T ZNP</t>
  </si>
  <si>
    <t>B4121047J</t>
  </si>
  <si>
    <t>833689J</t>
  </si>
  <si>
    <t>HSSB M30X3.5X200 IS3757 CL8.8S F/T ZNP</t>
  </si>
  <si>
    <t>B4121046J</t>
  </si>
  <si>
    <t>833691J</t>
  </si>
  <si>
    <t>HSSB M30X3.5X180 IS3757 CL8.8S F/T ZNP</t>
  </si>
  <si>
    <t>B4121045J</t>
  </si>
  <si>
    <t>833693J</t>
  </si>
  <si>
    <t>HSSB M30X3.5X150 IS3757 CL8.8S F/T ZNP</t>
  </si>
  <si>
    <t>B4121044J</t>
  </si>
  <si>
    <t>833760J</t>
  </si>
  <si>
    <t>HSSB M30X3.5X90 F3125A325M-T1 BLK</t>
  </si>
  <si>
    <t>B4229011J</t>
  </si>
  <si>
    <t>833762J</t>
  </si>
  <si>
    <t>HSSB M30X3.5X100 F3125A325M-T1 BLK</t>
  </si>
  <si>
    <t>B4229012J</t>
  </si>
  <si>
    <t>833802J</t>
  </si>
  <si>
    <t>H &amp; T WASHER M30 ISO7089 HV300 HDG</t>
  </si>
  <si>
    <t>B4159023J</t>
  </si>
  <si>
    <t>833811J</t>
  </si>
  <si>
    <t>HHB M30X3.5X250 ISO4017 CL10.9 FT HDG</t>
  </si>
  <si>
    <t>B4173005J</t>
  </si>
  <si>
    <t>833833J</t>
  </si>
  <si>
    <t>SHCS M30X3.5X190 ISO4762 CL12.9 HT ZFS</t>
  </si>
  <si>
    <t>B4191002J</t>
  </si>
  <si>
    <t>833834J</t>
  </si>
  <si>
    <t>SHCS M30X3.5X170 ISO4762 CL12.9 HT ZFS</t>
  </si>
  <si>
    <t>B4191001J</t>
  </si>
  <si>
    <t>833882J</t>
  </si>
  <si>
    <t>SHCS M30X3.5X150 ISO4762 CL12.9 HT ZFS</t>
  </si>
  <si>
    <t>B4207019J</t>
  </si>
  <si>
    <t>833890J</t>
  </si>
  <si>
    <t>SHCS M30X3.5X140 ISO4762 CL12.9 HT ZFS</t>
  </si>
  <si>
    <t>B4207018J</t>
  </si>
  <si>
    <t>833892J</t>
  </si>
  <si>
    <t>SHCS M30X3.5X110 ISO4762 CL12.9 HT ZFS</t>
  </si>
  <si>
    <t>B4207017J</t>
  </si>
  <si>
    <t>833898J</t>
  </si>
  <si>
    <t>HSSB M30X3.5X180 IS3757 CL10.9S H/T ZNP</t>
  </si>
  <si>
    <t>B4198017J</t>
  </si>
  <si>
    <t>833993J</t>
  </si>
  <si>
    <t>HSSB M30X3.5X90 F3125MA325MT-T1 F/T BLK</t>
  </si>
  <si>
    <t>B4265003J</t>
  </si>
  <si>
    <t>B4276015J</t>
  </si>
  <si>
    <t>833995J</t>
  </si>
  <si>
    <t>HSSB M30X3.5X100 F3125MA325MT-T1 HDG</t>
  </si>
  <si>
    <t>B4265004J</t>
  </si>
  <si>
    <t>B4276016J</t>
  </si>
  <si>
    <t>833998J</t>
  </si>
  <si>
    <t>HSSB M30X3.5X130 F3125MA325MS-T1 F/TBLK</t>
  </si>
  <si>
    <t>B4265001J</t>
  </si>
  <si>
    <t>834007J</t>
  </si>
  <si>
    <t>HSSB M30X3.5X115 F3125MA490MS-T1F/T BLK</t>
  </si>
  <si>
    <t>B4265015J</t>
  </si>
  <si>
    <t>834009J</t>
  </si>
  <si>
    <t>HSSB M30X3.5X125 F3125MA490MS-T1F/T BLK</t>
  </si>
  <si>
    <t>B4265017J</t>
  </si>
  <si>
    <t>834011J</t>
  </si>
  <si>
    <t>HSSB M30X3.5X155 F3125MA490MS-T1F/T BLK</t>
  </si>
  <si>
    <t>B4265021J</t>
  </si>
  <si>
    <t>834013J</t>
  </si>
  <si>
    <t>HSSB M30X3.5X145 F3125MA490MS-T1F/T BLK</t>
  </si>
  <si>
    <t>B4265019J</t>
  </si>
  <si>
    <t>834111J</t>
  </si>
  <si>
    <t>HSSB M30X3X70 F3125M A325MT-T1 F/T BLK</t>
  </si>
  <si>
    <t>B4276013J</t>
  </si>
  <si>
    <t>834113J</t>
  </si>
  <si>
    <t>HSSB M30X3X80 F3125M A325MT-T1 F/T BLK</t>
  </si>
  <si>
    <t>B4276014J</t>
  </si>
  <si>
    <t>834170J</t>
  </si>
  <si>
    <t>SHCS M30X3.5X60 ISO4762 CL12.9 FT ZFS</t>
  </si>
  <si>
    <t>B4302002J</t>
  </si>
  <si>
    <t>834285J</t>
  </si>
  <si>
    <t>HHB M30X3.5X125 ISO4017 CL8.8 FT HDG</t>
  </si>
  <si>
    <t>B4323019J</t>
  </si>
  <si>
    <t>DB613225J</t>
  </si>
  <si>
    <t>HHB M30X3.5X100 ISO4014 CL8.8 HT BLK</t>
  </si>
  <si>
    <t>DB0885022J</t>
  </si>
  <si>
    <t>DB613226J</t>
  </si>
  <si>
    <t>DB0885023J</t>
  </si>
  <si>
    <t>DB613227J</t>
  </si>
  <si>
    <t>DB0885024J</t>
  </si>
  <si>
    <t>DB613228J</t>
  </si>
  <si>
    <t>DB0500018J</t>
  </si>
  <si>
    <t>DB0885025J</t>
  </si>
  <si>
    <t>DB0902017J</t>
  </si>
  <si>
    <t>DB613229J</t>
  </si>
  <si>
    <t>DB0885026J</t>
  </si>
  <si>
    <t>DB613236J</t>
  </si>
  <si>
    <t>DB0885029J</t>
  </si>
  <si>
    <t>DB617114J</t>
  </si>
  <si>
    <t>HHB M30X3.5X60 ISO4017 CL8.8 FT BLK</t>
  </si>
  <si>
    <t>DB0861043J</t>
  </si>
  <si>
    <t>DB617117J</t>
  </si>
  <si>
    <t>DB0885068J</t>
  </si>
  <si>
    <t>DB0902060J</t>
  </si>
  <si>
    <t>DB617118J</t>
  </si>
  <si>
    <t>HHB M30X3.5X80 ISO4017 CL8.8 FT BLK</t>
  </si>
  <si>
    <t>DB0870046J</t>
  </si>
  <si>
    <t>DB617120J</t>
  </si>
  <si>
    <t>DB0581044J</t>
  </si>
  <si>
    <t>DB0870047J</t>
  </si>
  <si>
    <t>DB617123J</t>
  </si>
  <si>
    <t>DB0896024J</t>
  </si>
  <si>
    <t>DB617124J</t>
  </si>
  <si>
    <t>DB0870050J</t>
  </si>
  <si>
    <t>DB617125J</t>
  </si>
  <si>
    <t>DB0896025J</t>
  </si>
  <si>
    <t>DB617127J</t>
  </si>
  <si>
    <t>DB0896026J</t>
  </si>
  <si>
    <t>DB624889J</t>
  </si>
  <si>
    <t>HHB M30X3.5X300 ISO4017 CL8.8 FT BLK</t>
  </si>
  <si>
    <t>DB0885075J</t>
  </si>
  <si>
    <t>171791J</t>
  </si>
  <si>
    <t>SPRING WASHER FLAT SEC TYPE-B M33 BLK</t>
  </si>
  <si>
    <t>B4004124J</t>
  </si>
  <si>
    <t>B4317229J</t>
  </si>
  <si>
    <t>815922J</t>
  </si>
  <si>
    <t>WHEEL BOLT M33X3.5X110 DR.3215144</t>
  </si>
  <si>
    <t>C0881005J</t>
  </si>
  <si>
    <t>C0891047J</t>
  </si>
  <si>
    <t>C0898004J</t>
  </si>
  <si>
    <t>171774J</t>
  </si>
  <si>
    <t>SPRING WASHER SQUARE SECTION M36 BLK</t>
  </si>
  <si>
    <t>B3809410J</t>
  </si>
  <si>
    <t>B4004125J</t>
  </si>
  <si>
    <t>B4317232J</t>
  </si>
  <si>
    <t>171792J</t>
  </si>
  <si>
    <t>SPRING WASHER FLAT SEC TYPE-B M36 BLK</t>
  </si>
  <si>
    <t>B4253584J</t>
  </si>
  <si>
    <t>582758J</t>
  </si>
  <si>
    <t>CUP DEE BOLT M12X275 DRG CL4.8 S/C</t>
  </si>
  <si>
    <t>B4077004J</t>
  </si>
  <si>
    <t>819461J</t>
  </si>
  <si>
    <t>SPRING WASHER FLAT SEC TYPE-B M36 HDG</t>
  </si>
  <si>
    <t>A8958016J</t>
  </si>
  <si>
    <t>Order</t>
  </si>
  <si>
    <t>Plant</t>
  </si>
  <si>
    <t>Material Number</t>
  </si>
  <si>
    <t>Material description</t>
  </si>
  <si>
    <t>Order quantity (GMEIN)</t>
  </si>
  <si>
    <t>Delivered quantity (GMEIN)</t>
  </si>
  <si>
    <t>Confirmed quantity (GMEIN)</t>
  </si>
  <si>
    <t>Unit of measure (=GMEIN)</t>
  </si>
  <si>
    <t>Batch</t>
  </si>
  <si>
    <t>Sequence number</t>
  </si>
  <si>
    <t>Created on</t>
  </si>
  <si>
    <t>Order Type</t>
  </si>
  <si>
    <t>System Status</t>
  </si>
  <si>
    <t>Entered by</t>
  </si>
  <si>
    <t>Posting Date</t>
  </si>
  <si>
    <t>Status Profile</t>
  </si>
  <si>
    <t>C0782</t>
  </si>
  <si>
    <t>C0965</t>
  </si>
  <si>
    <t>C0975</t>
  </si>
  <si>
    <t>C0924</t>
  </si>
  <si>
    <t>C0843</t>
  </si>
  <si>
    <t>C0898</t>
  </si>
  <si>
    <t>C0690</t>
  </si>
  <si>
    <t>C0891</t>
  </si>
  <si>
    <t>C0954</t>
  </si>
  <si>
    <t>C0866</t>
  </si>
  <si>
    <t>C0923</t>
  </si>
  <si>
    <t>C0947</t>
  </si>
  <si>
    <t>C0819</t>
  </si>
  <si>
    <t>C0838</t>
  </si>
  <si>
    <t>C0691</t>
  </si>
  <si>
    <t>C0800</t>
  </si>
  <si>
    <t>C0777</t>
  </si>
  <si>
    <t>C0968</t>
  </si>
  <si>
    <t>C0967</t>
  </si>
  <si>
    <t>B3494</t>
  </si>
  <si>
    <t>B4006</t>
  </si>
  <si>
    <t>B4184</t>
  </si>
  <si>
    <t>B4219</t>
  </si>
  <si>
    <t>C0902</t>
  </si>
  <si>
    <t>C0904</t>
  </si>
  <si>
    <t>C0908</t>
  </si>
  <si>
    <t>C0938</t>
  </si>
  <si>
    <t>C0982</t>
  </si>
  <si>
    <t>C0931</t>
  </si>
  <si>
    <t>C0927</t>
  </si>
  <si>
    <t>B2493</t>
  </si>
  <si>
    <t>B4005</t>
  </si>
  <si>
    <t>DB0881</t>
  </si>
  <si>
    <t>DB0863</t>
  </si>
  <si>
    <t>DB0903</t>
  </si>
  <si>
    <t>DB0897</t>
  </si>
  <si>
    <t>C0876</t>
  </si>
  <si>
    <t>C0978</t>
  </si>
  <si>
    <t>C0788</t>
  </si>
  <si>
    <t>C0935</t>
  </si>
  <si>
    <t>C0864</t>
  </si>
  <si>
    <t>C0769</t>
  </si>
  <si>
    <t>C0804</t>
  </si>
  <si>
    <t>C0756</t>
  </si>
  <si>
    <t>C0772</t>
  </si>
  <si>
    <t>C0520</t>
  </si>
  <si>
    <t>C0684</t>
  </si>
  <si>
    <t>C0698</t>
  </si>
  <si>
    <t>C0746</t>
  </si>
  <si>
    <t>C0783</t>
  </si>
  <si>
    <t>C0844</t>
  </si>
  <si>
    <t>C0728</t>
  </si>
  <si>
    <t>C0733</t>
  </si>
  <si>
    <t>C0521</t>
  </si>
  <si>
    <t>87490</t>
  </si>
  <si>
    <t>B4269</t>
  </si>
  <si>
    <t>B4077</t>
  </si>
  <si>
    <t>B3835</t>
  </si>
  <si>
    <t>C0930</t>
  </si>
  <si>
    <t>C0657</t>
  </si>
  <si>
    <t>C0727</t>
  </si>
  <si>
    <t>C0763</t>
  </si>
  <si>
    <t>C0874</t>
  </si>
  <si>
    <t>B3669</t>
  </si>
  <si>
    <t>B2429</t>
  </si>
  <si>
    <t>B4164</t>
  </si>
  <si>
    <t>B4253</t>
  </si>
  <si>
    <t>B4317</t>
  </si>
  <si>
    <t>B4052</t>
  </si>
  <si>
    <t>B4308</t>
  </si>
  <si>
    <t>B3937</t>
  </si>
  <si>
    <t>C0881</t>
  </si>
  <si>
    <t>B4314</t>
  </si>
  <si>
    <t>C0929</t>
  </si>
  <si>
    <t>B4316</t>
  </si>
  <si>
    <t>C0943</t>
  </si>
  <si>
    <t>C0985</t>
  </si>
  <si>
    <t>C0868</t>
  </si>
  <si>
    <t>C0872</t>
  </si>
  <si>
    <t>C0912</t>
  </si>
  <si>
    <t>C0946</t>
  </si>
  <si>
    <t>B4072</t>
  </si>
  <si>
    <t>B4004</t>
  </si>
  <si>
    <t>B3814</t>
  </si>
  <si>
    <t>B4148</t>
  </si>
  <si>
    <t>B3945</t>
  </si>
  <si>
    <t>B3809</t>
  </si>
  <si>
    <t>B3673</t>
  </si>
  <si>
    <t>C0656</t>
  </si>
  <si>
    <t>C0934</t>
  </si>
  <si>
    <t>B4284</t>
  </si>
  <si>
    <t>C0901</t>
  </si>
  <si>
    <t>B3112</t>
  </si>
  <si>
    <t>B3180</t>
  </si>
  <si>
    <t>B4242</t>
  </si>
  <si>
    <t>B4142</t>
  </si>
  <si>
    <t>B3849</t>
  </si>
  <si>
    <t>B4027</t>
  </si>
  <si>
    <t>B4247</t>
  </si>
  <si>
    <t>B4179</t>
  </si>
  <si>
    <t>C0862</t>
  </si>
  <si>
    <t>C0910</t>
  </si>
  <si>
    <t>B4193</t>
  </si>
  <si>
    <t>C0977</t>
  </si>
  <si>
    <t>C0616</t>
  </si>
  <si>
    <t>B4021</t>
  </si>
  <si>
    <t>B4056</t>
  </si>
  <si>
    <t>B4207</t>
  </si>
  <si>
    <t>B3585</t>
  </si>
  <si>
    <t>B3868</t>
  </si>
  <si>
    <t>B4305</t>
  </si>
  <si>
    <t>C0795</t>
  </si>
  <si>
    <t>B4230</t>
  </si>
  <si>
    <t>C0983</t>
  </si>
  <si>
    <t>A8173</t>
  </si>
  <si>
    <t>A8756</t>
  </si>
  <si>
    <t>A8856</t>
  </si>
  <si>
    <t>A8896</t>
  </si>
  <si>
    <t>A8998</t>
  </si>
  <si>
    <t>B4252</t>
  </si>
  <si>
    <t>B4266</t>
  </si>
  <si>
    <t>C0953</t>
  </si>
  <si>
    <t>C0937</t>
  </si>
  <si>
    <t>C0835</t>
  </si>
  <si>
    <t>B3842</t>
  </si>
  <si>
    <t>C0950</t>
  </si>
  <si>
    <t>B4141</t>
  </si>
  <si>
    <t>B4137</t>
  </si>
  <si>
    <t>C0942</t>
  </si>
  <si>
    <t>C0936</t>
  </si>
  <si>
    <t>C0974</t>
  </si>
  <si>
    <t>C0755</t>
  </si>
  <si>
    <t>B3994</t>
  </si>
  <si>
    <t>C0671</t>
  </si>
  <si>
    <t>C0665</t>
  </si>
  <si>
    <t>C0786</t>
  </si>
  <si>
    <t>B4273</t>
  </si>
  <si>
    <t>C0984</t>
  </si>
  <si>
    <t>DB0885</t>
  </si>
  <si>
    <t>B4031</t>
  </si>
  <si>
    <t>B3723</t>
  </si>
  <si>
    <t>B4322</t>
  </si>
  <si>
    <t>B4149</t>
  </si>
  <si>
    <t>C0823</t>
  </si>
  <si>
    <t>C0785</t>
  </si>
  <si>
    <t>B4124</t>
  </si>
  <si>
    <t>C0919</t>
  </si>
  <si>
    <t>B4228</t>
  </si>
  <si>
    <t>B3979</t>
  </si>
  <si>
    <t>B3613</t>
  </si>
  <si>
    <t>B3411</t>
  </si>
  <si>
    <t>B3295</t>
  </si>
  <si>
    <t>B4325</t>
  </si>
  <si>
    <t>B2402</t>
  </si>
  <si>
    <t>B4172</t>
  </si>
  <si>
    <t>B3873</t>
  </si>
  <si>
    <t>B3869</t>
  </si>
  <si>
    <t>C0816</t>
  </si>
  <si>
    <t>B4294</t>
  </si>
  <si>
    <t>B4332</t>
  </si>
  <si>
    <t>B4243</t>
  </si>
  <si>
    <t>C0771</t>
  </si>
  <si>
    <t>A8721</t>
  </si>
  <si>
    <t>A8722</t>
  </si>
  <si>
    <t>A8723</t>
  </si>
  <si>
    <t>DB0902</t>
  </si>
  <si>
    <t>DB0870</t>
  </si>
  <si>
    <t>DB0737</t>
  </si>
  <si>
    <t>DB0861</t>
  </si>
  <si>
    <t>B4015</t>
  </si>
  <si>
    <t>B3147</t>
  </si>
  <si>
    <t>B4250</t>
  </si>
  <si>
    <t>B3997</t>
  </si>
  <si>
    <t>B4303</t>
  </si>
  <si>
    <t>B4175</t>
  </si>
  <si>
    <t>B3716</t>
  </si>
  <si>
    <t>B3855</t>
  </si>
  <si>
    <t>B4130</t>
  </si>
  <si>
    <t>B4297</t>
  </si>
  <si>
    <t>B4288</t>
  </si>
  <si>
    <t>B4318</t>
  </si>
  <si>
    <t>B3261</t>
  </si>
  <si>
    <t>B3648</t>
  </si>
  <si>
    <t>B3819</t>
  </si>
  <si>
    <t>B4239</t>
  </si>
  <si>
    <t>B3954</t>
  </si>
  <si>
    <t>C0899</t>
  </si>
  <si>
    <t>B4298</t>
  </si>
  <si>
    <t>C0973</t>
  </si>
  <si>
    <t>DB0896</t>
  </si>
  <si>
    <t>DB0874</t>
  </si>
  <si>
    <t>B3378</t>
  </si>
  <si>
    <t>B3521</t>
  </si>
  <si>
    <t>B4232</t>
  </si>
  <si>
    <t>B4240</t>
  </si>
  <si>
    <t>B3292</t>
  </si>
  <si>
    <t>B4307</t>
  </si>
  <si>
    <t>B3450</t>
  </si>
  <si>
    <t>B4333</t>
  </si>
  <si>
    <t>B4174</t>
  </si>
  <si>
    <t>B3977</t>
  </si>
  <si>
    <t>B4272</t>
  </si>
  <si>
    <t>B4062</t>
  </si>
  <si>
    <t>B4019</t>
  </si>
  <si>
    <t>B3235</t>
  </si>
  <si>
    <t>B2460</t>
  </si>
  <si>
    <t>B3990</t>
  </si>
  <si>
    <t>B3830</t>
  </si>
  <si>
    <t>B4274</t>
  </si>
  <si>
    <t>B3388</t>
  </si>
  <si>
    <t>B4209</t>
  </si>
  <si>
    <t>B3877</t>
  </si>
  <si>
    <t>B4233</t>
  </si>
  <si>
    <t>B4150</t>
  </si>
  <si>
    <t>C0976</t>
  </si>
  <si>
    <t>C0897</t>
  </si>
  <si>
    <t>C0867</t>
  </si>
  <si>
    <t>C0925</t>
  </si>
  <si>
    <t>B4046</t>
  </si>
  <si>
    <t>B3763</t>
  </si>
  <si>
    <t>B3973</t>
  </si>
  <si>
    <t>C0877</t>
  </si>
  <si>
    <t>C0944</t>
  </si>
  <si>
    <t>C0894</t>
  </si>
  <si>
    <t>B4188</t>
  </si>
  <si>
    <t>B3957</t>
  </si>
  <si>
    <t>B4079</t>
  </si>
  <si>
    <t>B4109</t>
  </si>
  <si>
    <t>B4309</t>
  </si>
  <si>
    <t>B4302</t>
  </si>
  <si>
    <t>C0879</t>
  </si>
  <si>
    <t>C0700</t>
  </si>
  <si>
    <t>C0981</t>
  </si>
  <si>
    <t>B4264</t>
  </si>
  <si>
    <t>B4217</t>
  </si>
  <si>
    <t>B3729</t>
  </si>
  <si>
    <t>B4154</t>
  </si>
  <si>
    <t>A6793</t>
  </si>
  <si>
    <t>A6846</t>
  </si>
  <si>
    <t>A7939</t>
  </si>
  <si>
    <t>C0971</t>
  </si>
  <si>
    <t>C0970</t>
  </si>
  <si>
    <t>DB0887</t>
  </si>
  <si>
    <t>DB0899</t>
  </si>
  <si>
    <t>DB0883</t>
  </si>
  <si>
    <t>75995</t>
  </si>
  <si>
    <t>B3914</t>
  </si>
  <si>
    <t>B3340</t>
  </si>
  <si>
    <t>B4235</t>
  </si>
  <si>
    <t>B3245</t>
  </si>
  <si>
    <t>B3244</t>
  </si>
  <si>
    <t>B3375</t>
  </si>
  <si>
    <t>B4324</t>
  </si>
  <si>
    <t>B3458</t>
  </si>
  <si>
    <t>B4326</t>
  </si>
  <si>
    <t>B4289</t>
  </si>
  <si>
    <t>B4271</t>
  </si>
  <si>
    <t>B4128</t>
  </si>
  <si>
    <t>B4300</t>
  </si>
  <si>
    <t>B3593</t>
  </si>
  <si>
    <t>B3182</t>
  </si>
  <si>
    <t>B3319</t>
  </si>
  <si>
    <t>B4183</t>
  </si>
  <si>
    <t>B4279</t>
  </si>
  <si>
    <t>C0767</t>
  </si>
  <si>
    <t>C0880</t>
  </si>
  <si>
    <t>C0757</t>
  </si>
  <si>
    <t>C0792</t>
  </si>
  <si>
    <t>B4286</t>
  </si>
  <si>
    <t>B4020</t>
  </si>
  <si>
    <t>B4283</t>
  </si>
  <si>
    <t>B4132</t>
  </si>
  <si>
    <t>B4323</t>
  </si>
  <si>
    <t>B3338</t>
  </si>
  <si>
    <t>B4285</t>
  </si>
  <si>
    <t>B3701</t>
  </si>
  <si>
    <t>B4156</t>
  </si>
  <si>
    <t>B4070</t>
  </si>
  <si>
    <t>A8958</t>
  </si>
  <si>
    <t>B4306</t>
  </si>
  <si>
    <t>B4159</t>
  </si>
  <si>
    <t>B4313</t>
  </si>
  <si>
    <t>B4334</t>
  </si>
  <si>
    <t>B4229</t>
  </si>
  <si>
    <t>B4254</t>
  </si>
  <si>
    <t>B3912</t>
  </si>
  <si>
    <t>B2970</t>
  </si>
  <si>
    <t>B4161</t>
  </si>
  <si>
    <t>B4331</t>
  </si>
  <si>
    <t>B4162</t>
  </si>
  <si>
    <t>B4290</t>
  </si>
  <si>
    <t>B4023</t>
  </si>
  <si>
    <t>B2169</t>
  </si>
  <si>
    <t>B3882</t>
  </si>
  <si>
    <t>B4014</t>
  </si>
  <si>
    <t>B4210</t>
  </si>
  <si>
    <t>C0805</t>
  </si>
  <si>
    <t>B3922</t>
  </si>
  <si>
    <t>B4121</t>
  </si>
  <si>
    <t>B4178</t>
  </si>
  <si>
    <t>DB0782</t>
  </si>
  <si>
    <t>DB0864</t>
  </si>
  <si>
    <t>DB0714</t>
  </si>
  <si>
    <t>B4275</t>
  </si>
  <si>
    <t>B4311</t>
  </si>
  <si>
    <t>B4167</t>
  </si>
  <si>
    <t>B4287</t>
  </si>
  <si>
    <t>B4320</t>
  </si>
  <si>
    <t>B3841</t>
  </si>
  <si>
    <t>B4025</t>
  </si>
  <si>
    <t>B4088</t>
  </si>
  <si>
    <t>B4160</t>
  </si>
  <si>
    <t>B3509</t>
  </si>
  <si>
    <t>B4097</t>
  </si>
  <si>
    <t>B3549</t>
  </si>
  <si>
    <t>B4255</t>
  </si>
  <si>
    <t>B4299</t>
  </si>
  <si>
    <t>B4152</t>
  </si>
  <si>
    <t>B4105</t>
  </si>
  <si>
    <t>B4155</t>
  </si>
  <si>
    <t>B2317</t>
  </si>
  <si>
    <t>B3611</t>
  </si>
  <si>
    <t>B4090</t>
  </si>
  <si>
    <t>B3485</t>
  </si>
  <si>
    <t>B3972</t>
  </si>
  <si>
    <t>B4012</t>
  </si>
  <si>
    <t>B4173</t>
  </si>
  <si>
    <t>B4282</t>
  </si>
  <si>
    <t>B4076</t>
  </si>
  <si>
    <t>B3929</t>
  </si>
  <si>
    <t>B4081</t>
  </si>
  <si>
    <t>B3889</t>
  </si>
  <si>
    <t>B4199</t>
  </si>
  <si>
    <t>B4256</t>
  </si>
  <si>
    <t>B3404</t>
  </si>
  <si>
    <t>B4277</t>
  </si>
  <si>
    <t>B4190</t>
  </si>
  <si>
    <t>B4329</t>
  </si>
  <si>
    <t>B4133</t>
  </si>
  <si>
    <t>B4304</t>
  </si>
  <si>
    <t>B3981</t>
  </si>
  <si>
    <t>B3286</t>
  </si>
  <si>
    <t>B3064</t>
  </si>
  <si>
    <t>B4301</t>
  </si>
  <si>
    <t>B4337</t>
  </si>
  <si>
    <t>B4147</t>
  </si>
  <si>
    <t>C0562</t>
  </si>
  <si>
    <t>B3075</t>
  </si>
  <si>
    <t>B3983</t>
  </si>
  <si>
    <t>B4248</t>
  </si>
  <si>
    <t>B3970</t>
  </si>
  <si>
    <t>B1815</t>
  </si>
  <si>
    <t>B4201</t>
  </si>
  <si>
    <t>B4327</t>
  </si>
  <si>
    <t>B4195</t>
  </si>
  <si>
    <t>B4281</t>
  </si>
  <si>
    <t>B4237</t>
  </si>
  <si>
    <t>B4244</t>
  </si>
  <si>
    <t>B3650</t>
  </si>
  <si>
    <t>B3181</t>
  </si>
  <si>
    <t>B4168</t>
  </si>
  <si>
    <t>B4185</t>
  </si>
  <si>
    <t>B4165</t>
  </si>
  <si>
    <t>B4267</t>
  </si>
  <si>
    <t>B3582</t>
  </si>
  <si>
    <t>B3910</t>
  </si>
  <si>
    <t>B3991</t>
  </si>
  <si>
    <t>B4158</t>
  </si>
  <si>
    <t>B4197</t>
  </si>
  <si>
    <t>B3309</t>
  </si>
  <si>
    <t>B3320</t>
  </si>
  <si>
    <t>B3783</t>
  </si>
  <si>
    <t>B2878</t>
  </si>
  <si>
    <t>B3944</t>
  </si>
  <si>
    <t>B3482</t>
  </si>
  <si>
    <t>B4107</t>
  </si>
  <si>
    <t>B3281</t>
  </si>
  <si>
    <t>B4276</t>
  </si>
  <si>
    <t>B4259</t>
  </si>
  <si>
    <t>B4110</t>
  </si>
  <si>
    <t>B3379</t>
  </si>
  <si>
    <t>B4315</t>
  </si>
  <si>
    <t>B4066</t>
  </si>
  <si>
    <t>B4075</t>
  </si>
  <si>
    <t>B4278</t>
  </si>
  <si>
    <t>B3565</t>
  </si>
  <si>
    <t>76267</t>
  </si>
  <si>
    <t>B1688</t>
  </si>
  <si>
    <t>B4192</t>
  </si>
  <si>
    <t>B3380</t>
  </si>
  <si>
    <t>B3418</t>
  </si>
  <si>
    <t>B3568</t>
  </si>
  <si>
    <t>B4157</t>
  </si>
  <si>
    <t>DB0825</t>
  </si>
  <si>
    <t>B2395</t>
  </si>
  <si>
    <t>B4204</t>
  </si>
  <si>
    <t>B4093</t>
  </si>
  <si>
    <t>B3514</t>
  </si>
  <si>
    <t>B2745</t>
  </si>
  <si>
    <t>B4013</t>
  </si>
  <si>
    <t>B4102</t>
  </si>
  <si>
    <t>B1816</t>
  </si>
  <si>
    <t>75094</t>
  </si>
  <si>
    <t>B3184</t>
  </si>
  <si>
    <t>B4182</t>
  </si>
  <si>
    <t>B4328</t>
  </si>
  <si>
    <t>B4312</t>
  </si>
  <si>
    <t>B4234</t>
  </si>
  <si>
    <t>B3545</t>
  </si>
  <si>
    <t>A8871</t>
  </si>
  <si>
    <t>B4186</t>
  </si>
  <si>
    <t>B3100</t>
  </si>
  <si>
    <t>B3099</t>
  </si>
  <si>
    <t>B4296</t>
  </si>
  <si>
    <t>B3481</t>
  </si>
  <si>
    <t>B3287</t>
  </si>
  <si>
    <t>B3756</t>
  </si>
  <si>
    <t>B3204</t>
  </si>
  <si>
    <t>B4104</t>
  </si>
  <si>
    <t>B4265</t>
  </si>
  <si>
    <t>B3250</t>
  </si>
  <si>
    <t>B4198</t>
  </si>
  <si>
    <t>B3275</t>
  </si>
  <si>
    <t>B3635</t>
  </si>
  <si>
    <t>B4205</t>
  </si>
  <si>
    <t>77989</t>
  </si>
  <si>
    <t>B2944</t>
  </si>
  <si>
    <t>B3463</t>
  </si>
  <si>
    <t>B3455</t>
  </si>
  <si>
    <t>B3313</t>
  </si>
  <si>
    <t>B3192</t>
  </si>
  <si>
    <t>B3472</t>
  </si>
  <si>
    <t>B4231</t>
  </si>
  <si>
    <t>DB0692</t>
  </si>
  <si>
    <t>B4257</t>
  </si>
  <si>
    <t>B3447</t>
  </si>
  <si>
    <t>B3386</t>
  </si>
  <si>
    <t>B4339</t>
  </si>
  <si>
    <t>B3222</t>
  </si>
  <si>
    <t>C0784</t>
  </si>
  <si>
    <t>B4191</t>
  </si>
  <si>
    <t>DB0500</t>
  </si>
  <si>
    <t>DB0581</t>
  </si>
  <si>
    <t xml:space="preserve">Reforge </t>
  </si>
  <si>
    <t>Fert Order open</t>
  </si>
  <si>
    <t>Stock Enter Adv.</t>
  </si>
  <si>
    <t>Stock enter adv.</t>
  </si>
  <si>
    <t>Reforge</t>
  </si>
  <si>
    <t>Dev</t>
  </si>
  <si>
    <t>All Stock Done in Adv.</t>
  </si>
  <si>
    <t>stock enter in adv.</t>
  </si>
  <si>
    <t>spm</t>
  </si>
  <si>
    <t>adv</t>
  </si>
  <si>
    <t xml:space="preserve">Check </t>
  </si>
  <si>
    <t>HDG</t>
  </si>
  <si>
    <t>FG</t>
  </si>
  <si>
    <t>develpoment</t>
  </si>
  <si>
    <t>829225J</t>
  </si>
  <si>
    <t>550775J</t>
  </si>
  <si>
    <t>290010J</t>
  </si>
  <si>
    <t>5000566J</t>
  </si>
  <si>
    <t>581752J</t>
  </si>
  <si>
    <t>825913J</t>
  </si>
  <si>
    <t>819017J</t>
  </si>
  <si>
    <t>5000870J</t>
  </si>
  <si>
    <t>826478J</t>
  </si>
  <si>
    <t>830095J</t>
  </si>
  <si>
    <t>5001288J</t>
  </si>
  <si>
    <t>5000176J</t>
  </si>
  <si>
    <t>830114J</t>
  </si>
  <si>
    <t>612170J</t>
  </si>
  <si>
    <t>787161J</t>
  </si>
  <si>
    <t>1J</t>
  </si>
  <si>
    <t>2J</t>
  </si>
  <si>
    <t>3J</t>
  </si>
  <si>
    <t>4J</t>
  </si>
  <si>
    <t>551797J</t>
  </si>
  <si>
    <t>603847J</t>
  </si>
  <si>
    <t>815688J</t>
  </si>
  <si>
    <t>832015J</t>
  </si>
  <si>
    <t>103022J</t>
  </si>
  <si>
    <t>171759J</t>
  </si>
  <si>
    <t>799274J</t>
  </si>
  <si>
    <t>624881J</t>
  </si>
  <si>
    <t>623207J</t>
  </si>
  <si>
    <t>832421J</t>
  </si>
  <si>
    <t>832422J</t>
  </si>
  <si>
    <t>832423J</t>
  </si>
  <si>
    <t>625773J</t>
  </si>
  <si>
    <t>DB623207J</t>
  </si>
  <si>
    <t>629115J</t>
  </si>
  <si>
    <t>825436J</t>
  </si>
  <si>
    <t>106337J</t>
  </si>
  <si>
    <t>103519J</t>
  </si>
  <si>
    <t>404917J</t>
  </si>
  <si>
    <t>832710J</t>
  </si>
  <si>
    <t>830622J</t>
  </si>
  <si>
    <t>817878J</t>
  </si>
  <si>
    <t>190330J</t>
  </si>
  <si>
    <t>582662J</t>
  </si>
  <si>
    <t>832426J</t>
  </si>
  <si>
    <t>832442J</t>
  </si>
  <si>
    <t>701139J</t>
  </si>
  <si>
    <t>761189J</t>
  </si>
  <si>
    <t>819014J</t>
  </si>
  <si>
    <t>796894J</t>
  </si>
  <si>
    <t>813713J</t>
  </si>
  <si>
    <t>5001400J</t>
  </si>
  <si>
    <t>170187J</t>
  </si>
  <si>
    <t>625780J</t>
  </si>
  <si>
    <t>833209J</t>
  </si>
  <si>
    <t>403618J</t>
  </si>
  <si>
    <t>190600J</t>
  </si>
  <si>
    <t>184005J</t>
  </si>
  <si>
    <t>816443J</t>
  </si>
  <si>
    <t>400536J</t>
  </si>
  <si>
    <t>400537J</t>
  </si>
  <si>
    <t>832470J</t>
  </si>
  <si>
    <t>832431J</t>
  </si>
  <si>
    <t>832469J</t>
  </si>
  <si>
    <t>832471J</t>
  </si>
  <si>
    <t>832472J</t>
  </si>
  <si>
    <t>832473J</t>
  </si>
  <si>
    <t>832443J</t>
  </si>
  <si>
    <t>832476J</t>
  </si>
  <si>
    <t>832438J</t>
  </si>
  <si>
    <t>832452J</t>
  </si>
  <si>
    <t>832455J</t>
  </si>
  <si>
    <t>832456J</t>
  </si>
  <si>
    <t>832460J</t>
  </si>
  <si>
    <t>832467J</t>
  </si>
  <si>
    <t>832432J</t>
  </si>
  <si>
    <t>832451J</t>
  </si>
  <si>
    <t>831228J</t>
  </si>
  <si>
    <t>170216J</t>
  </si>
  <si>
    <t>5001331J</t>
  </si>
  <si>
    <t>DB613214J</t>
  </si>
  <si>
    <t>5003238J</t>
  </si>
  <si>
    <t>5003239J</t>
  </si>
  <si>
    <t>832232J</t>
  </si>
  <si>
    <t>618028J</t>
  </si>
  <si>
    <t>613212J</t>
  </si>
  <si>
    <t>550781J</t>
  </si>
  <si>
    <t>170215J</t>
  </si>
  <si>
    <t>170218J</t>
  </si>
  <si>
    <t>833615J</t>
  </si>
  <si>
    <t>833855J</t>
  </si>
  <si>
    <t>833854J</t>
  </si>
  <si>
    <t>833850J</t>
  </si>
  <si>
    <t>833851J</t>
  </si>
  <si>
    <t>833852J</t>
  </si>
  <si>
    <t>833853J</t>
  </si>
  <si>
    <t>5003332J</t>
  </si>
  <si>
    <t>170217J</t>
  </si>
  <si>
    <t>170284J</t>
  </si>
  <si>
    <t>170504J</t>
  </si>
  <si>
    <t>5003206J</t>
  </si>
  <si>
    <t>5003207J</t>
  </si>
  <si>
    <t>5003208J</t>
  </si>
  <si>
    <t>5003210J</t>
  </si>
  <si>
    <t>5003218J</t>
  </si>
  <si>
    <t>822653J</t>
  </si>
  <si>
    <t>834052J</t>
  </si>
  <si>
    <t>552421J</t>
  </si>
  <si>
    <t>552423J</t>
  </si>
  <si>
    <t>552426J</t>
  </si>
  <si>
    <t>812541J</t>
  </si>
  <si>
    <t>791371J</t>
  </si>
  <si>
    <t>814599J</t>
  </si>
  <si>
    <t>552441J</t>
  </si>
  <si>
    <t>823553J</t>
  </si>
  <si>
    <t>470005J</t>
  </si>
  <si>
    <t>815937J</t>
  </si>
  <si>
    <t>603161J</t>
  </si>
  <si>
    <t>834144J</t>
  </si>
  <si>
    <t>833398J</t>
  </si>
  <si>
    <t>786471J</t>
  </si>
  <si>
    <t>580885J</t>
  </si>
  <si>
    <t>210006J</t>
  </si>
  <si>
    <t>5003381J</t>
  </si>
  <si>
    <t>5003382J</t>
  </si>
  <si>
    <t>5003383J</t>
  </si>
  <si>
    <t>834301J</t>
  </si>
  <si>
    <t>834302J</t>
  </si>
  <si>
    <t>834303J</t>
  </si>
  <si>
    <t>834304J</t>
  </si>
  <si>
    <t>817564J</t>
  </si>
  <si>
    <t>817573J</t>
  </si>
  <si>
    <t>583415J</t>
  </si>
  <si>
    <t>817558J</t>
  </si>
  <si>
    <t>583445J</t>
  </si>
  <si>
    <t>829113J</t>
  </si>
  <si>
    <t>834308J</t>
  </si>
  <si>
    <t>834307J</t>
  </si>
  <si>
    <t>583413J</t>
  </si>
  <si>
    <t>825592J</t>
  </si>
  <si>
    <t>834310J</t>
  </si>
  <si>
    <t>834311J</t>
  </si>
  <si>
    <t>834312J</t>
  </si>
  <si>
    <t>834313J</t>
  </si>
  <si>
    <t>834314J</t>
  </si>
  <si>
    <t>834315J</t>
  </si>
  <si>
    <t>834316J</t>
  </si>
  <si>
    <t>834318J</t>
  </si>
  <si>
    <t>170638J</t>
  </si>
  <si>
    <t>131006J</t>
  </si>
  <si>
    <t>552685J</t>
  </si>
  <si>
    <t>623210J</t>
  </si>
  <si>
    <t>623212J</t>
  </si>
  <si>
    <t>DB623210J</t>
  </si>
  <si>
    <t>DB623212J</t>
  </si>
  <si>
    <t>552438J</t>
  </si>
  <si>
    <t>552439J</t>
  </si>
  <si>
    <t>820515J</t>
  </si>
  <si>
    <t>552442J</t>
  </si>
  <si>
    <t>584466J</t>
  </si>
  <si>
    <t>552446J</t>
  </si>
  <si>
    <t>823548J</t>
  </si>
  <si>
    <t>823551J</t>
  </si>
  <si>
    <t>834408J</t>
  </si>
  <si>
    <t>834367J</t>
  </si>
  <si>
    <t>834406J</t>
  </si>
  <si>
    <t>834400J</t>
  </si>
  <si>
    <t>834404J</t>
  </si>
  <si>
    <t>823546J</t>
  </si>
  <si>
    <t>834338J</t>
  </si>
  <si>
    <t>834336J</t>
  </si>
  <si>
    <t>820523J</t>
  </si>
  <si>
    <t>792726J</t>
  </si>
  <si>
    <t>552376J</t>
  </si>
  <si>
    <t>552377J</t>
  </si>
  <si>
    <t>552378J</t>
  </si>
  <si>
    <t>552379J</t>
  </si>
  <si>
    <t>552382J</t>
  </si>
  <si>
    <t>552384J</t>
  </si>
  <si>
    <t>834325J</t>
  </si>
  <si>
    <t>834323J</t>
  </si>
  <si>
    <t>823526J</t>
  </si>
  <si>
    <t>823527J</t>
  </si>
  <si>
    <t>834369J</t>
  </si>
  <si>
    <t>823528J</t>
  </si>
  <si>
    <t>834419J</t>
  </si>
  <si>
    <t>834398J</t>
  </si>
  <si>
    <t>584469J</t>
  </si>
  <si>
    <t>834402J</t>
  </si>
  <si>
    <t>814555J</t>
  </si>
  <si>
    <t>791375J</t>
  </si>
  <si>
    <t>794377J</t>
  </si>
  <si>
    <t>552409J</t>
  </si>
  <si>
    <t>552410J</t>
  </si>
  <si>
    <t>814543J</t>
  </si>
  <si>
    <t>552412J</t>
  </si>
  <si>
    <t>814539J</t>
  </si>
  <si>
    <t>552413J</t>
  </si>
  <si>
    <t>812532J</t>
  </si>
  <si>
    <t>552415J</t>
  </si>
  <si>
    <t>552417J</t>
  </si>
  <si>
    <t>820739J</t>
  </si>
  <si>
    <t>834374J</t>
  </si>
  <si>
    <t>834388J</t>
  </si>
  <si>
    <t>834392J</t>
  </si>
  <si>
    <t>834390J</t>
  </si>
  <si>
    <t>834372J</t>
  </si>
  <si>
    <t>552405J</t>
  </si>
  <si>
    <t>450035J</t>
  </si>
  <si>
    <t>552406J</t>
  </si>
  <si>
    <t>552407J</t>
  </si>
  <si>
    <t>834376J</t>
  </si>
  <si>
    <t>792734J</t>
  </si>
  <si>
    <t>834350J</t>
  </si>
  <si>
    <t>552390J</t>
  </si>
  <si>
    <t>791380J</t>
  </si>
  <si>
    <t>820362J</t>
  </si>
  <si>
    <t>794375J</t>
  </si>
  <si>
    <t>552391J</t>
  </si>
  <si>
    <t>791379J</t>
  </si>
  <si>
    <t>552393J</t>
  </si>
  <si>
    <t>820314J</t>
  </si>
  <si>
    <t>552394J</t>
  </si>
  <si>
    <t>814521J</t>
  </si>
  <si>
    <t>792729J</t>
  </si>
  <si>
    <t>552398J</t>
  </si>
  <si>
    <t>552400J</t>
  </si>
  <si>
    <t>834340J</t>
  </si>
  <si>
    <t>834344J</t>
  </si>
  <si>
    <t>834386J</t>
  </si>
  <si>
    <t>552392J</t>
  </si>
  <si>
    <t>834384J</t>
  </si>
  <si>
    <t>823532J</t>
  </si>
  <si>
    <t>823533J</t>
  </si>
  <si>
    <t>834342J</t>
  </si>
  <si>
    <t>834378J</t>
  </si>
  <si>
    <t>792736J</t>
  </si>
  <si>
    <t>552424J</t>
  </si>
  <si>
    <t>819517J</t>
  </si>
  <si>
    <t>814561J</t>
  </si>
  <si>
    <t>552425J</t>
  </si>
  <si>
    <t>814563J</t>
  </si>
  <si>
    <t>792740J</t>
  </si>
  <si>
    <t>552428J</t>
  </si>
  <si>
    <t>823541J</t>
  </si>
  <si>
    <t>820742J</t>
  </si>
  <si>
    <t>834396J</t>
  </si>
  <si>
    <t>584464J</t>
  </si>
  <si>
    <t>787074J</t>
  </si>
  <si>
    <t>450068J</t>
  </si>
  <si>
    <t>470001J</t>
  </si>
  <si>
    <t>823596J</t>
  </si>
  <si>
    <t>834410J</t>
  </si>
  <si>
    <t>834055J</t>
  </si>
  <si>
    <t>812585J</t>
  </si>
  <si>
    <t>819628J</t>
  </si>
  <si>
    <t>792751J</t>
  </si>
  <si>
    <t>816283J</t>
  </si>
  <si>
    <t>552479J</t>
  </si>
  <si>
    <t>815624J</t>
  </si>
  <si>
    <t>815625J</t>
  </si>
  <si>
    <t>834329J</t>
  </si>
  <si>
    <t>823581J</t>
  </si>
  <si>
    <t>834331J</t>
  </si>
  <si>
    <t>834380J</t>
  </si>
  <si>
    <t>792748J</t>
  </si>
  <si>
    <t>834333J</t>
  </si>
  <si>
    <t>791367J</t>
  </si>
  <si>
    <t>815622J</t>
  </si>
  <si>
    <t>822816J</t>
  </si>
  <si>
    <t>791368J</t>
  </si>
  <si>
    <t>814707J</t>
  </si>
  <si>
    <t>823561J</t>
  </si>
  <si>
    <t>823563J</t>
  </si>
  <si>
    <t>834394J</t>
  </si>
  <si>
    <t>823565J</t>
  </si>
  <si>
    <t>791366J</t>
  </si>
  <si>
    <t>815621J</t>
  </si>
  <si>
    <t>815623J</t>
  </si>
  <si>
    <t>812570J</t>
  </si>
  <si>
    <t>812571J</t>
  </si>
  <si>
    <t>823651J</t>
  </si>
  <si>
    <t>834355J</t>
  </si>
  <si>
    <t>814637J</t>
  </si>
  <si>
    <t>814683J</t>
  </si>
  <si>
    <t>834320J</t>
  </si>
  <si>
    <t>834352J</t>
  </si>
  <si>
    <t>552002J</t>
  </si>
  <si>
    <t>552005J</t>
  </si>
  <si>
    <t>552010J</t>
  </si>
  <si>
    <t>552059J</t>
  </si>
  <si>
    <t>552069J</t>
  </si>
  <si>
    <t>552072J</t>
  </si>
  <si>
    <t>834413J</t>
  </si>
  <si>
    <t>552112J</t>
  </si>
  <si>
    <t>552159J</t>
  </si>
  <si>
    <t>822563J</t>
  </si>
  <si>
    <t>552229J</t>
  </si>
  <si>
    <t>834416J</t>
  </si>
  <si>
    <t>834418J</t>
  </si>
  <si>
    <t>551700J</t>
  </si>
  <si>
    <t>DB618616J</t>
  </si>
  <si>
    <t>DB623301J</t>
  </si>
  <si>
    <t>828248J</t>
  </si>
  <si>
    <t>828452J</t>
  </si>
  <si>
    <t>830637J</t>
  </si>
  <si>
    <t>618770J</t>
  </si>
  <si>
    <t>551604J</t>
  </si>
  <si>
    <t>551523J</t>
  </si>
  <si>
    <t>551528J</t>
  </si>
  <si>
    <t>618666J</t>
  </si>
  <si>
    <t>618667J</t>
  </si>
  <si>
    <t>834436J</t>
  </si>
  <si>
    <t>834437J</t>
  </si>
  <si>
    <t>618894J</t>
  </si>
  <si>
    <t>819936J</t>
  </si>
  <si>
    <t>625660J</t>
  </si>
  <si>
    <t>827824J</t>
  </si>
  <si>
    <t>826476J</t>
  </si>
  <si>
    <t>817881J</t>
  </si>
  <si>
    <t>815940J</t>
  </si>
  <si>
    <t>817876J</t>
  </si>
  <si>
    <t>815923J</t>
  </si>
  <si>
    <t>831563J</t>
  </si>
  <si>
    <t>832192J</t>
  </si>
  <si>
    <t>815921J</t>
  </si>
  <si>
    <t>832194J</t>
  </si>
  <si>
    <t>817884J</t>
  </si>
  <si>
    <t>829591J</t>
  </si>
  <si>
    <t>814842J</t>
  </si>
  <si>
    <t>814846J</t>
  </si>
  <si>
    <t>814848J</t>
  </si>
  <si>
    <t>826964J</t>
  </si>
  <si>
    <t>814852J</t>
  </si>
  <si>
    <t>814853J</t>
  </si>
  <si>
    <t>814863J</t>
  </si>
  <si>
    <t>828551J</t>
  </si>
  <si>
    <t>825823J</t>
  </si>
  <si>
    <t>816690J</t>
  </si>
  <si>
    <t>551610J</t>
  </si>
  <si>
    <t>551544J</t>
  </si>
  <si>
    <t>551543J</t>
  </si>
  <si>
    <t>5000041J</t>
  </si>
  <si>
    <t>833604J</t>
  </si>
  <si>
    <t>825373J</t>
  </si>
  <si>
    <t>834425J</t>
  </si>
  <si>
    <t>616880J</t>
  </si>
  <si>
    <t>616894J</t>
  </si>
  <si>
    <t>616937J</t>
  </si>
  <si>
    <t>616938J</t>
  </si>
  <si>
    <t>616998J</t>
  </si>
  <si>
    <t>616999J</t>
  </si>
  <si>
    <t>617001J</t>
  </si>
  <si>
    <t>617003J</t>
  </si>
  <si>
    <t>617004J</t>
  </si>
  <si>
    <t>617008J</t>
  </si>
  <si>
    <t>617018J</t>
  </si>
  <si>
    <t>617063J</t>
  </si>
  <si>
    <t>617064J</t>
  </si>
  <si>
    <t>617078J</t>
  </si>
  <si>
    <t>623201J</t>
  </si>
  <si>
    <t>623202J</t>
  </si>
  <si>
    <t>300002J</t>
  </si>
  <si>
    <t>300010J</t>
  </si>
  <si>
    <t>300011J</t>
  </si>
  <si>
    <t>300030J</t>
  </si>
  <si>
    <t>300031J</t>
  </si>
  <si>
    <t>300037J</t>
  </si>
  <si>
    <t>300095J</t>
  </si>
  <si>
    <t>300097J</t>
  </si>
  <si>
    <t>300098J</t>
  </si>
  <si>
    <t>581807J</t>
  </si>
  <si>
    <t>825358J</t>
  </si>
  <si>
    <t>581750J</t>
  </si>
  <si>
    <t>820567J</t>
  </si>
  <si>
    <t>820569J</t>
  </si>
  <si>
    <t>820563J</t>
  </si>
  <si>
    <t>815903J</t>
  </si>
  <si>
    <t>815906J</t>
  </si>
  <si>
    <t>815939J</t>
  </si>
  <si>
    <t>613155J</t>
  </si>
  <si>
    <t>616821J</t>
  </si>
  <si>
    <t>616965J</t>
  </si>
  <si>
    <t>616966J</t>
  </si>
  <si>
    <t>617061J</t>
  </si>
  <si>
    <t>825367J</t>
  </si>
  <si>
    <t>825366J</t>
  </si>
  <si>
    <t>820027J</t>
  </si>
  <si>
    <t>821950J</t>
  </si>
  <si>
    <t>822370J</t>
  </si>
  <si>
    <t>799148J</t>
  </si>
  <si>
    <t>821963J</t>
  </si>
  <si>
    <t>300027J</t>
  </si>
  <si>
    <t>617658J</t>
  </si>
  <si>
    <t>551594J</t>
  </si>
  <si>
    <t>826502J</t>
  </si>
  <si>
    <t>834480J</t>
  </si>
  <si>
    <t>832504J</t>
  </si>
  <si>
    <t>824907J</t>
  </si>
  <si>
    <t>824912J</t>
  </si>
  <si>
    <t>DB617413J</t>
  </si>
  <si>
    <t>UOTPT1037J</t>
  </si>
  <si>
    <t>UOTPT1022J</t>
  </si>
  <si>
    <t>UTTPT10003J</t>
  </si>
  <si>
    <t>USTST20018J</t>
  </si>
  <si>
    <t>834431J</t>
  </si>
  <si>
    <t>834432J</t>
  </si>
  <si>
    <t>834433J</t>
  </si>
  <si>
    <t>834434J</t>
  </si>
  <si>
    <t>834435J</t>
  </si>
  <si>
    <t>190820J</t>
  </si>
  <si>
    <t>190440J</t>
  </si>
  <si>
    <t>190450J</t>
  </si>
  <si>
    <t>190855J</t>
  </si>
  <si>
    <t>404915J</t>
  </si>
  <si>
    <t>5000305J</t>
  </si>
  <si>
    <t>832983J</t>
  </si>
  <si>
    <t>616885J</t>
  </si>
  <si>
    <t>617006J</t>
  </si>
  <si>
    <t>617010J</t>
  </si>
  <si>
    <t>617068J</t>
  </si>
  <si>
    <t>617072J</t>
  </si>
  <si>
    <t>550041J</t>
  </si>
  <si>
    <t>550042J</t>
  </si>
  <si>
    <t>550043J</t>
  </si>
  <si>
    <t>550045J</t>
  </si>
  <si>
    <t>550072J</t>
  </si>
  <si>
    <t>550073J</t>
  </si>
  <si>
    <t>550075J</t>
  </si>
  <si>
    <t>550077J</t>
  </si>
  <si>
    <t>550079J</t>
  </si>
  <si>
    <t>550083J</t>
  </si>
  <si>
    <t>550087J</t>
  </si>
  <si>
    <t>550038J</t>
  </si>
  <si>
    <t>550039J</t>
  </si>
  <si>
    <t>550040J</t>
  </si>
  <si>
    <t>551463J</t>
  </si>
  <si>
    <t>551443J</t>
  </si>
  <si>
    <t>551459J</t>
  </si>
  <si>
    <t>551424J</t>
  </si>
  <si>
    <t>551693J</t>
  </si>
  <si>
    <t>551798J</t>
  </si>
  <si>
    <t>551799J</t>
  </si>
  <si>
    <t>551442J</t>
  </si>
  <si>
    <t>617470J</t>
  </si>
  <si>
    <t>617471J</t>
  </si>
  <si>
    <t>617480J</t>
  </si>
  <si>
    <t>617484J</t>
  </si>
  <si>
    <t>DB604366J</t>
  </si>
  <si>
    <t>DB617409J</t>
  </si>
  <si>
    <t>DB617411J</t>
  </si>
  <si>
    <t>DB617440J</t>
  </si>
  <si>
    <t>DB617441J</t>
  </si>
  <si>
    <t>DB617442J</t>
  </si>
  <si>
    <t>DB617443J</t>
  </si>
  <si>
    <t>DB617445J</t>
  </si>
  <si>
    <t>DB617448J</t>
  </si>
  <si>
    <t>DB617452J</t>
  </si>
  <si>
    <t>DB617454J</t>
  </si>
  <si>
    <t>DB617472J</t>
  </si>
  <si>
    <t>DB617475J</t>
  </si>
  <si>
    <t>DB828714J</t>
  </si>
  <si>
    <t>DB617501J</t>
  </si>
  <si>
    <t>DB623233J</t>
  </si>
  <si>
    <t>DB623235J</t>
  </si>
  <si>
    <t>551768J</t>
  </si>
  <si>
    <t>788736J</t>
  </si>
  <si>
    <t>788738J</t>
  </si>
  <si>
    <t>834499J</t>
  </si>
  <si>
    <t>834500J</t>
  </si>
  <si>
    <t>834501J</t>
  </si>
  <si>
    <t>834502J</t>
  </si>
  <si>
    <t>550047J</t>
  </si>
  <si>
    <t>550103J</t>
  </si>
  <si>
    <t>550105J</t>
  </si>
  <si>
    <t>550110J</t>
  </si>
  <si>
    <t>550192J</t>
  </si>
  <si>
    <t>550194J</t>
  </si>
  <si>
    <t>550196J</t>
  </si>
  <si>
    <t>550198J</t>
  </si>
  <si>
    <t>550200J</t>
  </si>
  <si>
    <t>550204J</t>
  </si>
  <si>
    <t>550208J</t>
  </si>
  <si>
    <t>550213J</t>
  </si>
  <si>
    <t>550215J</t>
  </si>
  <si>
    <t>550010J</t>
  </si>
  <si>
    <t>550011J</t>
  </si>
  <si>
    <t>550037J</t>
  </si>
  <si>
    <t>550098J</t>
  </si>
  <si>
    <t>550099J</t>
  </si>
  <si>
    <t>550100J</t>
  </si>
  <si>
    <t>550101J</t>
  </si>
  <si>
    <t>550102J</t>
  </si>
  <si>
    <t>797888J</t>
  </si>
  <si>
    <t>550188J</t>
  </si>
  <si>
    <t>550190J</t>
  </si>
  <si>
    <t>798048J</t>
  </si>
  <si>
    <t>DB617999J</t>
  </si>
  <si>
    <t>DB618001J</t>
  </si>
  <si>
    <t>DB618003J</t>
  </si>
  <si>
    <t>DB618004J</t>
  </si>
  <si>
    <t>DB618026J</t>
  </si>
  <si>
    <t>5012076J</t>
  </si>
  <si>
    <t>828870J</t>
  </si>
  <si>
    <t>834550J</t>
  </si>
  <si>
    <t>829105J</t>
  </si>
  <si>
    <t>552745J</t>
  </si>
  <si>
    <t>631263J</t>
  </si>
  <si>
    <t>131001J</t>
  </si>
  <si>
    <t>617666J</t>
  </si>
  <si>
    <t>617716J</t>
  </si>
  <si>
    <t>834481J</t>
  </si>
  <si>
    <t>834482J</t>
  </si>
  <si>
    <t>551883J</t>
  </si>
  <si>
    <t>821899J</t>
  </si>
  <si>
    <t>821967J</t>
  </si>
  <si>
    <t>809501J</t>
  </si>
  <si>
    <t>809952J</t>
  </si>
  <si>
    <t>300004J</t>
  </si>
  <si>
    <t>551756J</t>
  </si>
  <si>
    <t>612917J</t>
  </si>
  <si>
    <t>624824J</t>
  </si>
  <si>
    <t>786572J</t>
  </si>
  <si>
    <t>618709J</t>
  </si>
  <si>
    <t>809426J</t>
  </si>
  <si>
    <t>809402J</t>
  </si>
  <si>
    <t>809423J</t>
  </si>
  <si>
    <t>809424J</t>
  </si>
  <si>
    <t>809433J</t>
  </si>
  <si>
    <t>DB617416J</t>
  </si>
  <si>
    <t>831882J</t>
  </si>
  <si>
    <t>815463J</t>
  </si>
  <si>
    <t>815469J</t>
  </si>
  <si>
    <t>828254J</t>
  </si>
  <si>
    <t>828252J</t>
  </si>
  <si>
    <t>828215J</t>
  </si>
  <si>
    <t>828250J</t>
  </si>
  <si>
    <t>828255J</t>
  </si>
  <si>
    <t>815476J</t>
  </si>
  <si>
    <t>829142J</t>
  </si>
  <si>
    <t>170007J</t>
  </si>
  <si>
    <t>616745J</t>
  </si>
  <si>
    <t>550623J</t>
  </si>
  <si>
    <t>170020J</t>
  </si>
  <si>
    <t>550624J</t>
  </si>
  <si>
    <t>170022J</t>
  </si>
  <si>
    <t>550626J</t>
  </si>
  <si>
    <t>170025J</t>
  </si>
  <si>
    <t>550629J</t>
  </si>
  <si>
    <t>170036J</t>
  </si>
  <si>
    <t>170037J</t>
  </si>
  <si>
    <t>170038J</t>
  </si>
  <si>
    <t>550633J</t>
  </si>
  <si>
    <t>624814J</t>
  </si>
  <si>
    <t>787953J</t>
  </si>
  <si>
    <t>616857J</t>
  </si>
  <si>
    <t>550663J</t>
  </si>
  <si>
    <t>550665J</t>
  </si>
  <si>
    <t>616860J</t>
  </si>
  <si>
    <t>616864J</t>
  </si>
  <si>
    <t>550670J</t>
  </si>
  <si>
    <t>616892J</t>
  </si>
  <si>
    <t>170124J</t>
  </si>
  <si>
    <t>616918J</t>
  </si>
  <si>
    <t>616919J</t>
  </si>
  <si>
    <t>550703J</t>
  </si>
  <si>
    <t>170136J</t>
  </si>
  <si>
    <t>170139J</t>
  </si>
  <si>
    <t>170150J</t>
  </si>
  <si>
    <t>170151J</t>
  </si>
  <si>
    <t>170152J</t>
  </si>
  <si>
    <t>170156J</t>
  </si>
  <si>
    <t>170157J</t>
  </si>
  <si>
    <t>613131J</t>
  </si>
  <si>
    <t>170159J</t>
  </si>
  <si>
    <t>170160J</t>
  </si>
  <si>
    <t>616956J</t>
  </si>
  <si>
    <t>550896J</t>
  </si>
  <si>
    <t>170164J</t>
  </si>
  <si>
    <t>550734J</t>
  </si>
  <si>
    <t>170171J</t>
  </si>
  <si>
    <t>170174J</t>
  </si>
  <si>
    <t>550741J</t>
  </si>
  <si>
    <t>170183J</t>
  </si>
  <si>
    <t>613149J</t>
  </si>
  <si>
    <t>616995J</t>
  </si>
  <si>
    <t>170193J</t>
  </si>
  <si>
    <t>170194J</t>
  </si>
  <si>
    <t>550753J</t>
  </si>
  <si>
    <t>617002J</t>
  </si>
  <si>
    <t>550754J</t>
  </si>
  <si>
    <t>550755J</t>
  </si>
  <si>
    <t>550757J</t>
  </si>
  <si>
    <t>613162J</t>
  </si>
  <si>
    <t>550760J</t>
  </si>
  <si>
    <t>617011J</t>
  </si>
  <si>
    <t>170205J</t>
  </si>
  <si>
    <t>550764J</t>
  </si>
  <si>
    <t>170206J</t>
  </si>
  <si>
    <t>550766J</t>
  </si>
  <si>
    <t>624854J</t>
  </si>
  <si>
    <t>624855J</t>
  </si>
  <si>
    <t>617032J</t>
  </si>
  <si>
    <t>170222J</t>
  </si>
  <si>
    <t>550792J</t>
  </si>
  <si>
    <t>550799J</t>
  </si>
  <si>
    <t>170249J</t>
  </si>
  <si>
    <t>617074J</t>
  </si>
  <si>
    <t>617075J</t>
  </si>
  <si>
    <t>170259J</t>
  </si>
  <si>
    <t>613225J</t>
  </si>
  <si>
    <t>624885J</t>
  </si>
  <si>
    <t>624887J</t>
  </si>
  <si>
    <t>170302J</t>
  </si>
  <si>
    <t>551056J</t>
  </si>
  <si>
    <t>170422J</t>
  </si>
  <si>
    <t>170404J</t>
  </si>
  <si>
    <t>170428J</t>
  </si>
  <si>
    <t>170467J</t>
  </si>
  <si>
    <t>623204J</t>
  </si>
  <si>
    <t>170630J</t>
  </si>
  <si>
    <t>170633J</t>
  </si>
  <si>
    <t>400135J</t>
  </si>
  <si>
    <t>400141J</t>
  </si>
  <si>
    <t>400069J</t>
  </si>
  <si>
    <t>400113J</t>
  </si>
  <si>
    <t>400107J</t>
  </si>
  <si>
    <t>400167J</t>
  </si>
  <si>
    <t>700097J</t>
  </si>
  <si>
    <t>106233J</t>
  </si>
  <si>
    <t>107459J</t>
  </si>
  <si>
    <t>180103J</t>
  </si>
  <si>
    <t>180225J</t>
  </si>
  <si>
    <t>400577J</t>
  </si>
  <si>
    <t>791327J</t>
  </si>
  <si>
    <t>180181J</t>
  </si>
  <si>
    <t>180183J</t>
  </si>
  <si>
    <t>180189J</t>
  </si>
  <si>
    <t>210012J</t>
  </si>
  <si>
    <t>103163J</t>
  </si>
  <si>
    <t>103167J</t>
  </si>
  <si>
    <t>103168J</t>
  </si>
  <si>
    <t>171760J</t>
  </si>
  <si>
    <t>5000039J</t>
  </si>
  <si>
    <t>5000042J</t>
  </si>
  <si>
    <t>5000054J</t>
  </si>
  <si>
    <t>5000648J</t>
  </si>
  <si>
    <t>5000650J</t>
  </si>
  <si>
    <t>5000287J</t>
  </si>
  <si>
    <t>5000314J</t>
  </si>
  <si>
    <t>5000784J</t>
  </si>
  <si>
    <t>5000786J</t>
  </si>
  <si>
    <t>815964J</t>
  </si>
  <si>
    <t>5000065J</t>
  </si>
  <si>
    <t>612913J</t>
  </si>
  <si>
    <t>625080J</t>
  </si>
  <si>
    <t>625081J</t>
  </si>
  <si>
    <t>625083J</t>
  </si>
  <si>
    <t>625085J</t>
  </si>
  <si>
    <t>625086J</t>
  </si>
  <si>
    <t>833402J</t>
  </si>
  <si>
    <t>833404J</t>
  </si>
  <si>
    <t>833397J</t>
  </si>
  <si>
    <t>551397J</t>
  </si>
  <si>
    <t>834594J</t>
  </si>
  <si>
    <t>809216J</t>
  </si>
  <si>
    <t>834595J</t>
  </si>
  <si>
    <t>551837J</t>
  </si>
  <si>
    <t>616459J</t>
  </si>
  <si>
    <t>834596J</t>
  </si>
  <si>
    <t>834597J</t>
  </si>
  <si>
    <t>834598J</t>
  </si>
  <si>
    <t>400158J</t>
  </si>
  <si>
    <t>400156J</t>
  </si>
  <si>
    <t>604399J</t>
  </si>
  <si>
    <t>604400J</t>
  </si>
  <si>
    <t>604411J</t>
  </si>
  <si>
    <t>819965J</t>
  </si>
  <si>
    <t>826452J</t>
  </si>
  <si>
    <t>823039J</t>
  </si>
  <si>
    <t>581757J</t>
  </si>
  <si>
    <t>625079J</t>
  </si>
  <si>
    <t>5003384J</t>
  </si>
  <si>
    <t>551617J</t>
  </si>
  <si>
    <t>815392J</t>
  </si>
  <si>
    <t>551565J</t>
  </si>
  <si>
    <t>820056J</t>
  </si>
  <si>
    <t>830619J</t>
  </si>
  <si>
    <t>827414J</t>
  </si>
  <si>
    <t>628921J</t>
  </si>
  <si>
    <t>628904J</t>
  </si>
  <si>
    <t>628906J</t>
  </si>
  <si>
    <t>628912J</t>
  </si>
  <si>
    <t>834601J</t>
  </si>
  <si>
    <t>629330J</t>
  </si>
  <si>
    <t>628920J</t>
  </si>
  <si>
    <t>630207J</t>
  </si>
  <si>
    <t>630208J</t>
  </si>
  <si>
    <t>629894J</t>
  </si>
  <si>
    <t>761171J</t>
  </si>
  <si>
    <t>629895J</t>
  </si>
  <si>
    <t>787485J</t>
  </si>
  <si>
    <t>787528J</t>
  </si>
  <si>
    <t>793722J</t>
  </si>
  <si>
    <t>629900J</t>
  </si>
  <si>
    <t>834619J</t>
  </si>
  <si>
    <t>834620J</t>
  </si>
  <si>
    <t>832701J</t>
  </si>
  <si>
    <t>624815J</t>
  </si>
  <si>
    <t>600064J</t>
  </si>
  <si>
    <t>627853J</t>
  </si>
  <si>
    <t>613123J</t>
  </si>
  <si>
    <t>624847J</t>
  </si>
  <si>
    <t>827579J</t>
  </si>
  <si>
    <t>624856J</t>
  </si>
  <si>
    <t>791524J</t>
  </si>
  <si>
    <t>616823J</t>
  </si>
  <si>
    <t>616825J</t>
  </si>
  <si>
    <t>616826J</t>
  </si>
  <si>
    <t>616830J</t>
  </si>
  <si>
    <t>603810J</t>
  </si>
  <si>
    <t>603811J</t>
  </si>
  <si>
    <t>603812J</t>
  </si>
  <si>
    <t>603815J</t>
  </si>
  <si>
    <t>603819J</t>
  </si>
  <si>
    <t>603837J</t>
  </si>
  <si>
    <t>603839J</t>
  </si>
  <si>
    <t>603841J</t>
  </si>
  <si>
    <t>603845J</t>
  </si>
  <si>
    <t>616941J</t>
  </si>
  <si>
    <t>616942J</t>
  </si>
  <si>
    <t>616943J</t>
  </si>
  <si>
    <t>616947J</t>
  </si>
  <si>
    <t>616951J</t>
  </si>
  <si>
    <t>604391J</t>
  </si>
  <si>
    <t>604406J</t>
  </si>
  <si>
    <t>604425J</t>
  </si>
  <si>
    <t>604433J</t>
  </si>
  <si>
    <t>604435J</t>
  </si>
  <si>
    <t>604437J</t>
  </si>
  <si>
    <t>604454J</t>
  </si>
  <si>
    <t>617523J</t>
  </si>
  <si>
    <t>617527J</t>
  </si>
  <si>
    <t>617528J</t>
  </si>
  <si>
    <t>617529J</t>
  </si>
  <si>
    <t>627004J</t>
  </si>
  <si>
    <t>617586J</t>
  </si>
  <si>
    <t>552375J</t>
  </si>
  <si>
    <t>834642J</t>
  </si>
  <si>
    <t>792732J</t>
  </si>
  <si>
    <t>834640J</t>
  </si>
  <si>
    <t>552388J</t>
  </si>
  <si>
    <t>552389J</t>
  </si>
  <si>
    <t>552395J</t>
  </si>
  <si>
    <t>552396J</t>
  </si>
  <si>
    <t>834638J</t>
  </si>
  <si>
    <t>823536J</t>
  </si>
  <si>
    <t>834634J</t>
  </si>
  <si>
    <t>552427J</t>
  </si>
  <si>
    <t>834636J</t>
  </si>
  <si>
    <t>834644J</t>
  </si>
  <si>
    <t>823550J</t>
  </si>
  <si>
    <t>834652J</t>
  </si>
  <si>
    <t>828630J</t>
  </si>
  <si>
    <t>823558J</t>
  </si>
  <si>
    <t>834646J</t>
  </si>
  <si>
    <t>552478J</t>
  </si>
  <si>
    <t>814631J</t>
  </si>
  <si>
    <t>812594J</t>
  </si>
  <si>
    <t>787541J</t>
  </si>
  <si>
    <t>823605J</t>
  </si>
  <si>
    <t>834648J</t>
  </si>
  <si>
    <t>823705J</t>
  </si>
  <si>
    <t>823575J</t>
  </si>
  <si>
    <t>552017J</t>
  </si>
  <si>
    <t>270001J</t>
  </si>
  <si>
    <t>820487J</t>
  </si>
  <si>
    <t>832982J</t>
  </si>
  <si>
    <t>820565J</t>
  </si>
  <si>
    <t>820575J</t>
  </si>
  <si>
    <t>820571J</t>
  </si>
  <si>
    <t>818960J</t>
  </si>
  <si>
    <t>820572J</t>
  </si>
  <si>
    <t>624890J</t>
  </si>
  <si>
    <t>823038J</t>
  </si>
  <si>
    <t>551786J</t>
  </si>
  <si>
    <t>582870J</t>
  </si>
  <si>
    <t>581749J</t>
  </si>
  <si>
    <t>581793J</t>
  </si>
  <si>
    <t>799935J</t>
  </si>
  <si>
    <t>832359J</t>
  </si>
  <si>
    <t>551561J</t>
  </si>
  <si>
    <t>551541J</t>
  </si>
  <si>
    <t>551587J</t>
  </si>
  <si>
    <t>551562J</t>
  </si>
  <si>
    <t>618634J</t>
  </si>
  <si>
    <t>5001581J</t>
  </si>
  <si>
    <t>5001582J</t>
  </si>
  <si>
    <t>5001583J</t>
  </si>
  <si>
    <t>5000891J</t>
  </si>
  <si>
    <t>5000898J</t>
  </si>
  <si>
    <t>5001737J</t>
  </si>
  <si>
    <t>829507J</t>
  </si>
  <si>
    <t>829509J</t>
  </si>
  <si>
    <t>834631J</t>
  </si>
  <si>
    <t>834632J</t>
  </si>
  <si>
    <t>829492J</t>
  </si>
  <si>
    <t>820123J</t>
  </si>
  <si>
    <t>832067J</t>
  </si>
  <si>
    <t>DB613059J</t>
  </si>
  <si>
    <t>DB794458J</t>
  </si>
  <si>
    <t>DB613117J</t>
  </si>
  <si>
    <t>DB791595J</t>
  </si>
  <si>
    <t>DB613139J</t>
  </si>
  <si>
    <t>DB613140J</t>
  </si>
  <si>
    <t>DB613143J</t>
  </si>
  <si>
    <t>DB613145J</t>
  </si>
  <si>
    <t>DB613186J</t>
  </si>
  <si>
    <t>DB613192J</t>
  </si>
  <si>
    <t>DB613202J</t>
  </si>
  <si>
    <t>DB613204J</t>
  </si>
  <si>
    <t>DB616782J</t>
  </si>
  <si>
    <t>DB616851J</t>
  </si>
  <si>
    <t>DB616855J</t>
  </si>
  <si>
    <t>DB616860J</t>
  </si>
  <si>
    <t>DB616865J</t>
  </si>
  <si>
    <t>DB616867J</t>
  </si>
  <si>
    <t>DB616909J</t>
  </si>
  <si>
    <t>DB616952J</t>
  </si>
  <si>
    <t>DB624877J</t>
  </si>
  <si>
    <t>DB616972J</t>
  </si>
  <si>
    <t>DB617011J</t>
  </si>
  <si>
    <t>DB617016J</t>
  </si>
  <si>
    <t>DB791430J</t>
  </si>
  <si>
    <t>DB761189J</t>
  </si>
  <si>
    <t>DB617031J</t>
  </si>
  <si>
    <t>DB617045J</t>
  </si>
  <si>
    <t>DB617049J</t>
  </si>
  <si>
    <t>DB617075J</t>
  </si>
  <si>
    <t>DB612690J</t>
  </si>
  <si>
    <t>DB623200J</t>
  </si>
  <si>
    <t>DB618030J</t>
  </si>
  <si>
    <t>DB618064J</t>
  </si>
  <si>
    <t>826142J</t>
  </si>
  <si>
    <t>826143J</t>
  </si>
  <si>
    <t>798049J</t>
  </si>
  <si>
    <t>DB617531J</t>
  </si>
  <si>
    <t>819053J</t>
  </si>
  <si>
    <t>817882J</t>
  </si>
  <si>
    <t>815909J</t>
  </si>
  <si>
    <t>819033J</t>
  </si>
  <si>
    <t>831152J</t>
  </si>
  <si>
    <t>831172J</t>
  </si>
  <si>
    <t>831184J</t>
  </si>
  <si>
    <t>831208J</t>
  </si>
  <si>
    <t>831156J</t>
  </si>
  <si>
    <t>831202J</t>
  </si>
  <si>
    <t>831189J</t>
  </si>
  <si>
    <t>831158J</t>
  </si>
  <si>
    <t>826462J</t>
  </si>
  <si>
    <t>833038J</t>
  </si>
  <si>
    <t>761056J</t>
  </si>
  <si>
    <t>630455J</t>
  </si>
  <si>
    <t>616882J</t>
  </si>
  <si>
    <t>551421J</t>
  </si>
  <si>
    <t>551448J</t>
  </si>
  <si>
    <t>551435J</t>
  </si>
  <si>
    <t>551950J</t>
  </si>
  <si>
    <t>796179J</t>
  </si>
  <si>
    <t>824915J</t>
  </si>
  <si>
    <t>825617J</t>
  </si>
  <si>
    <t>820777J</t>
  </si>
  <si>
    <t>825613J</t>
  </si>
  <si>
    <t>827614J</t>
  </si>
  <si>
    <t>817660J</t>
  </si>
  <si>
    <t>826375J</t>
  </si>
  <si>
    <t>DB613407J</t>
  </si>
  <si>
    <t>DB617466J</t>
  </si>
  <si>
    <t>DB617470J</t>
  </si>
  <si>
    <t>580439J</t>
  </si>
  <si>
    <t>830600J</t>
  </si>
  <si>
    <t>826131J</t>
  </si>
  <si>
    <t>830211J</t>
  </si>
  <si>
    <t>830210J</t>
  </si>
  <si>
    <t>830207J</t>
  </si>
  <si>
    <t>830208J</t>
  </si>
  <si>
    <t>830206J</t>
  </si>
  <si>
    <t>830205J</t>
  </si>
  <si>
    <t>830204J</t>
  </si>
  <si>
    <t>830202J</t>
  </si>
  <si>
    <t>830201J</t>
  </si>
  <si>
    <t>830198J</t>
  </si>
  <si>
    <t>830199J</t>
  </si>
  <si>
    <t>830212J</t>
  </si>
  <si>
    <t>830213J</t>
  </si>
  <si>
    <t>830215J</t>
  </si>
  <si>
    <t>830216J</t>
  </si>
  <si>
    <t>830214J</t>
  </si>
  <si>
    <t>830197J</t>
  </si>
  <si>
    <t>830195J</t>
  </si>
  <si>
    <t>826144J</t>
  </si>
  <si>
    <t>826141J</t>
  </si>
  <si>
    <t>826155J</t>
  </si>
  <si>
    <t>830598J</t>
  </si>
  <si>
    <t>830599J</t>
  </si>
  <si>
    <t>830602J</t>
  </si>
  <si>
    <t>830603J</t>
  </si>
  <si>
    <t>830604J</t>
  </si>
  <si>
    <t>830606J</t>
  </si>
  <si>
    <t>796315J</t>
  </si>
  <si>
    <t>787170J</t>
  </si>
  <si>
    <t>827744J</t>
  </si>
  <si>
    <t>827809J</t>
  </si>
  <si>
    <t>829456J</t>
  </si>
  <si>
    <t>834695J</t>
  </si>
  <si>
    <t>834687J</t>
  </si>
  <si>
    <t>552067J</t>
  </si>
  <si>
    <t>813579J</t>
  </si>
  <si>
    <t>551467J</t>
  </si>
  <si>
    <t>551473J</t>
  </si>
  <si>
    <t>617411J</t>
  </si>
  <si>
    <t>612911J</t>
  </si>
  <si>
    <t>551764J</t>
  </si>
  <si>
    <t>551766J</t>
  </si>
  <si>
    <t>551770J</t>
  </si>
  <si>
    <t>5000059J</t>
  </si>
  <si>
    <t>830417J</t>
  </si>
  <si>
    <t>830418J</t>
  </si>
  <si>
    <t>300024J</t>
  </si>
  <si>
    <t>300062J</t>
  </si>
  <si>
    <t>300065J</t>
  </si>
  <si>
    <t>300066J</t>
  </si>
  <si>
    <t>300071J</t>
  </si>
  <si>
    <t>300101J</t>
  </si>
  <si>
    <t>612606J</t>
  </si>
  <si>
    <t>612611J</t>
  </si>
  <si>
    <t>DB617997J</t>
  </si>
  <si>
    <t>DB618006J</t>
  </si>
  <si>
    <t>DB618007J</t>
  </si>
  <si>
    <t>DB618024J</t>
  </si>
  <si>
    <t>DB618031J</t>
  </si>
  <si>
    <t>DB618033J</t>
  </si>
  <si>
    <t>DB618034J</t>
  </si>
  <si>
    <t>DB618036J</t>
  </si>
  <si>
    <t>DB618038J</t>
  </si>
  <si>
    <t>DB618005J</t>
  </si>
  <si>
    <t>DB618009J</t>
  </si>
  <si>
    <t>DB618022J</t>
  </si>
  <si>
    <t>DB618042J</t>
  </si>
  <si>
    <t>799063J</t>
  </si>
  <si>
    <t>623214J</t>
  </si>
  <si>
    <t>624843J</t>
  </si>
  <si>
    <t>613161J</t>
  </si>
  <si>
    <t>613157J</t>
  </si>
  <si>
    <t>613194J</t>
  </si>
  <si>
    <t>613233J</t>
  </si>
  <si>
    <t>616824J</t>
  </si>
  <si>
    <t>616831J</t>
  </si>
  <si>
    <t>616835J</t>
  </si>
  <si>
    <t>616837J</t>
  </si>
  <si>
    <t>616850J</t>
  </si>
  <si>
    <t>616858J</t>
  </si>
  <si>
    <t>616876J</t>
  </si>
  <si>
    <t>616884J</t>
  </si>
  <si>
    <t>616889J</t>
  </si>
  <si>
    <t>616939J</t>
  </si>
  <si>
    <t>616940J</t>
  </si>
  <si>
    <t>616967J</t>
  </si>
  <si>
    <t>617070J</t>
  </si>
  <si>
    <t>617073J</t>
  </si>
  <si>
    <t>617065J</t>
  </si>
  <si>
    <t>170047J</t>
  </si>
  <si>
    <t>170048J</t>
  </si>
  <si>
    <t>170057J</t>
  </si>
  <si>
    <t>170059J</t>
  </si>
  <si>
    <t>170067J</t>
  </si>
  <si>
    <t>170080J</t>
  </si>
  <si>
    <t>170084J</t>
  </si>
  <si>
    <t>170085J</t>
  </si>
  <si>
    <t>170098J</t>
  </si>
  <si>
    <t>170099J</t>
  </si>
  <si>
    <t>170100J</t>
  </si>
  <si>
    <t>170102J</t>
  </si>
  <si>
    <t>170103J</t>
  </si>
  <si>
    <t>170104J</t>
  </si>
  <si>
    <t>170105J</t>
  </si>
  <si>
    <t>170106J</t>
  </si>
  <si>
    <t>170126J</t>
  </si>
  <si>
    <t>170127J</t>
  </si>
  <si>
    <t>170128J</t>
  </si>
  <si>
    <t>170129J</t>
  </si>
  <si>
    <t>170130J</t>
  </si>
  <si>
    <t>170131J</t>
  </si>
  <si>
    <t>170132J</t>
  </si>
  <si>
    <t>170133J</t>
  </si>
  <si>
    <t>170134J</t>
  </si>
  <si>
    <t>170135J</t>
  </si>
  <si>
    <t>550893J</t>
  </si>
  <si>
    <t>170153J</t>
  </si>
  <si>
    <t>170155J</t>
  </si>
  <si>
    <t>170158J</t>
  </si>
  <si>
    <t>170162J</t>
  </si>
  <si>
    <t>170163J</t>
  </si>
  <si>
    <t>170165J</t>
  </si>
  <si>
    <t>170186J</t>
  </si>
  <si>
    <t>170189J</t>
  </si>
  <si>
    <t>170220J</t>
  </si>
  <si>
    <t>170221J</t>
  </si>
  <si>
    <t>170225J</t>
  </si>
  <si>
    <t>550922J</t>
  </si>
  <si>
    <t>550923J</t>
  </si>
  <si>
    <t>550925J</t>
  </si>
  <si>
    <t>170251J</t>
  </si>
  <si>
    <t>170252J</t>
  </si>
  <si>
    <t>170254J</t>
  </si>
  <si>
    <t>550947J</t>
  </si>
  <si>
    <t>170013J</t>
  </si>
  <si>
    <t>550622J</t>
  </si>
  <si>
    <t>170035J</t>
  </si>
  <si>
    <t>550630J</t>
  </si>
  <si>
    <t>550638J</t>
  </si>
  <si>
    <t>550654J</t>
  </si>
  <si>
    <t>550652J</t>
  </si>
  <si>
    <t>550653J</t>
  </si>
  <si>
    <t>550668J</t>
  </si>
  <si>
    <t>550658J</t>
  </si>
  <si>
    <t>550661J</t>
  </si>
  <si>
    <t>550664J</t>
  </si>
  <si>
    <t>550666J</t>
  </si>
  <si>
    <t>550678J</t>
  </si>
  <si>
    <t>550679J</t>
  </si>
  <si>
    <t>550683J</t>
  </si>
  <si>
    <t>550705J</t>
  </si>
  <si>
    <t>170122J</t>
  </si>
  <si>
    <t>170125J</t>
  </si>
  <si>
    <t>550695J</t>
  </si>
  <si>
    <t>550696J</t>
  </si>
  <si>
    <t>550697J</t>
  </si>
  <si>
    <t>550698J</t>
  </si>
  <si>
    <t>550699J</t>
  </si>
  <si>
    <t>550700J</t>
  </si>
  <si>
    <t>550719J</t>
  </si>
  <si>
    <t>550714J</t>
  </si>
  <si>
    <t>550715J</t>
  </si>
  <si>
    <t>550747J</t>
  </si>
  <si>
    <t>170172J</t>
  </si>
  <si>
    <t>550763J</t>
  </si>
  <si>
    <t>550770J</t>
  </si>
  <si>
    <t>550786J</t>
  </si>
  <si>
    <t>550800J</t>
  </si>
  <si>
    <t>550802J</t>
  </si>
  <si>
    <t>550804J</t>
  </si>
  <si>
    <t>170264J</t>
  </si>
  <si>
    <t>581055J</t>
  </si>
  <si>
    <t>551247J</t>
  </si>
  <si>
    <t>551241J</t>
  </si>
  <si>
    <t>170427J</t>
  </si>
  <si>
    <t>170431J</t>
  </si>
  <si>
    <t>170435J</t>
  </si>
  <si>
    <t>170438J</t>
  </si>
  <si>
    <t>170440J</t>
  </si>
  <si>
    <t>170429J</t>
  </si>
  <si>
    <t>170403J</t>
  </si>
  <si>
    <t>170355J</t>
  </si>
  <si>
    <t>550988J</t>
  </si>
  <si>
    <t>170447J</t>
  </si>
  <si>
    <t>551034J</t>
  </si>
  <si>
    <t>551036J</t>
  </si>
  <si>
    <t>550999J</t>
  </si>
  <si>
    <t>170366J</t>
  </si>
  <si>
    <t>551026J</t>
  </si>
  <si>
    <t>170424J</t>
  </si>
  <si>
    <t>103054J</t>
  </si>
  <si>
    <t>103076J</t>
  </si>
  <si>
    <t>106230J</t>
  </si>
  <si>
    <t>106231J</t>
  </si>
  <si>
    <t>107456J</t>
  </si>
  <si>
    <t>181063J</t>
  </si>
  <si>
    <t>400570J</t>
  </si>
  <si>
    <t>400557J</t>
  </si>
  <si>
    <t>180196J</t>
  </si>
  <si>
    <t>104147J</t>
  </si>
  <si>
    <t>406163J</t>
  </si>
  <si>
    <t>400606J</t>
  </si>
  <si>
    <t>103157J</t>
  </si>
  <si>
    <t>400201J</t>
  </si>
  <si>
    <t>400185J</t>
  </si>
  <si>
    <t>630305J</t>
  </si>
  <si>
    <t>630458J</t>
  </si>
  <si>
    <t>171784J</t>
  </si>
  <si>
    <t>171787J</t>
  </si>
  <si>
    <t>171789J</t>
  </si>
  <si>
    <t>171790J</t>
  </si>
  <si>
    <t>171773J</t>
  </si>
  <si>
    <t>5002335J</t>
  </si>
  <si>
    <t>5000028J</t>
  </si>
  <si>
    <t>5000069J</t>
  </si>
  <si>
    <t>5000285J</t>
  </si>
  <si>
    <t>5000286J</t>
  </si>
  <si>
    <t>5000309J</t>
  </si>
  <si>
    <t>5000310J</t>
  </si>
  <si>
    <t>5000311J</t>
  </si>
  <si>
    <t>5000315J</t>
  </si>
  <si>
    <t>5000316J</t>
  </si>
  <si>
    <t>5000318J</t>
  </si>
  <si>
    <t>5000320J</t>
  </si>
  <si>
    <t>5000322J</t>
  </si>
  <si>
    <t>5000323J</t>
  </si>
  <si>
    <t>5000324J</t>
  </si>
  <si>
    <t>5000326J</t>
  </si>
  <si>
    <t>5000123J</t>
  </si>
  <si>
    <t>5000127J</t>
  </si>
  <si>
    <t>5000128J</t>
  </si>
  <si>
    <t>5000129J</t>
  </si>
  <si>
    <t>5000130J</t>
  </si>
  <si>
    <t>5000131J</t>
  </si>
  <si>
    <t>5000676J</t>
  </si>
  <si>
    <t>5000753J</t>
  </si>
  <si>
    <t>5000755J</t>
  </si>
  <si>
    <t>5000758J</t>
  </si>
  <si>
    <t>5000763J</t>
  </si>
  <si>
    <t>5000767J</t>
  </si>
  <si>
    <t>5000768J</t>
  </si>
  <si>
    <t>5000771J</t>
  </si>
  <si>
    <t>5000780J</t>
  </si>
  <si>
    <t>5000790J</t>
  </si>
  <si>
    <t>5000793J</t>
  </si>
  <si>
    <t>5000801J</t>
  </si>
  <si>
    <t>5000809J</t>
  </si>
  <si>
    <t>5000812J</t>
  </si>
  <si>
    <t>5000814J</t>
  </si>
  <si>
    <t>624303J</t>
  </si>
  <si>
    <t>551590J</t>
  </si>
  <si>
    <t>551559J</t>
  </si>
  <si>
    <t>551526J</t>
  </si>
  <si>
    <t>551527J</t>
  </si>
  <si>
    <t>551567J</t>
  </si>
  <si>
    <t>831786J</t>
  </si>
  <si>
    <t>831813J</t>
  </si>
  <si>
    <t>580791J</t>
  </si>
  <si>
    <t>551491J</t>
  </si>
  <si>
    <t>791578J</t>
  </si>
  <si>
    <t>618650J</t>
  </si>
  <si>
    <t>618652J</t>
  </si>
  <si>
    <t>618656J</t>
  </si>
  <si>
    <t>618712J</t>
  </si>
  <si>
    <t>618772J</t>
  </si>
  <si>
    <t>618834J</t>
  </si>
  <si>
    <t>618837J</t>
  </si>
  <si>
    <t>618839J</t>
  </si>
  <si>
    <t>618868J</t>
  </si>
  <si>
    <t>625770J</t>
  </si>
  <si>
    <t>834707J</t>
  </si>
  <si>
    <t>834710J</t>
  </si>
  <si>
    <t>834706J</t>
  </si>
  <si>
    <t>833927J</t>
  </si>
  <si>
    <t>551605J</t>
  </si>
  <si>
    <t>551600J</t>
  </si>
  <si>
    <t>834708J</t>
  </si>
  <si>
    <t>551578J</t>
  </si>
  <si>
    <t>820060J</t>
  </si>
  <si>
    <t>799236J</t>
  </si>
  <si>
    <t>833275J</t>
  </si>
  <si>
    <t>834709J</t>
  </si>
  <si>
    <t>829450J</t>
  </si>
  <si>
    <t>811910J</t>
  </si>
  <si>
    <t>809298J</t>
  </si>
  <si>
    <t>820040J</t>
  </si>
  <si>
    <t>809300J</t>
  </si>
  <si>
    <t>811912J</t>
  </si>
  <si>
    <t>792957J</t>
  </si>
  <si>
    <t>813928J</t>
  </si>
  <si>
    <t>809303J</t>
  </si>
  <si>
    <t>809305J</t>
  </si>
  <si>
    <t>811914J</t>
  </si>
  <si>
    <t>809307J</t>
  </si>
  <si>
    <t>818937J</t>
  </si>
  <si>
    <t>822321J</t>
  </si>
  <si>
    <t>811916J</t>
  </si>
  <si>
    <t>822323J</t>
  </si>
  <si>
    <t>828423J</t>
  </si>
  <si>
    <t>810119J</t>
  </si>
  <si>
    <t>818940J</t>
  </si>
  <si>
    <t>810117J</t>
  </si>
  <si>
    <t>818942J</t>
  </si>
  <si>
    <t>810113J</t>
  </si>
  <si>
    <t>813929J</t>
  </si>
  <si>
    <t>822683J</t>
  </si>
  <si>
    <t>828581J</t>
  </si>
  <si>
    <t>405450J</t>
  </si>
  <si>
    <t>406043J</t>
  </si>
  <si>
    <t>405441J</t>
  </si>
  <si>
    <t>407467J</t>
  </si>
  <si>
    <t>405719J</t>
  </si>
  <si>
    <t>406299J</t>
  </si>
  <si>
    <t>404084J</t>
  </si>
  <si>
    <t>402803J</t>
  </si>
  <si>
    <t>406298J</t>
  </si>
  <si>
    <t>405440J</t>
  </si>
  <si>
    <t>402813J</t>
  </si>
  <si>
    <t>405442J</t>
  </si>
  <si>
    <t>122251J</t>
  </si>
  <si>
    <t>809436J</t>
  </si>
  <si>
    <t>DB617128J</t>
  </si>
  <si>
    <t>DB613439J</t>
  </si>
  <si>
    <t>DB617474J</t>
  </si>
  <si>
    <t>DB617527J</t>
  </si>
  <si>
    <t>DB617592J</t>
  </si>
  <si>
    <t>DB623237J</t>
  </si>
  <si>
    <t>799666J</t>
  </si>
  <si>
    <t>799676J</t>
  </si>
  <si>
    <t>826397J</t>
  </si>
  <si>
    <t>826395J</t>
  </si>
  <si>
    <t>799684J</t>
  </si>
  <si>
    <t>826012J</t>
  </si>
  <si>
    <t>827606J</t>
  </si>
  <si>
    <t>818734J</t>
  </si>
  <si>
    <t>827616J</t>
  </si>
  <si>
    <t>830718J</t>
  </si>
  <si>
    <t>830720J</t>
  </si>
  <si>
    <t>617588J</t>
  </si>
  <si>
    <t>617590J</t>
  </si>
  <si>
    <t>617661J</t>
  </si>
  <si>
    <t>617707J</t>
  </si>
  <si>
    <t>617710J</t>
  </si>
  <si>
    <t>617712J</t>
  </si>
  <si>
    <t>561059J</t>
  </si>
  <si>
    <t>832751J</t>
  </si>
  <si>
    <t>834835J</t>
  </si>
  <si>
    <t>834838J</t>
  </si>
  <si>
    <t>829334J</t>
  </si>
  <si>
    <t>826412J</t>
  </si>
  <si>
    <t>834843J</t>
  </si>
  <si>
    <t>834841J</t>
  </si>
  <si>
    <t>828296J</t>
  </si>
  <si>
    <t>815067J</t>
  </si>
  <si>
    <t>794382J</t>
  </si>
  <si>
    <t>815071J</t>
  </si>
  <si>
    <t>814790J</t>
  </si>
  <si>
    <t>819012J</t>
  </si>
  <si>
    <t>825921J</t>
  </si>
  <si>
    <t>816931J</t>
  </si>
  <si>
    <t>813523J</t>
  </si>
  <si>
    <t>834731J</t>
  </si>
  <si>
    <t>834730J</t>
  </si>
  <si>
    <t>834732J</t>
  </si>
  <si>
    <t>834725J</t>
  </si>
  <si>
    <t>834728J</t>
  </si>
  <si>
    <t>834726J</t>
  </si>
  <si>
    <t>834729J</t>
  </si>
  <si>
    <t>834727J</t>
  </si>
  <si>
    <t>834736J</t>
  </si>
  <si>
    <t>834740J</t>
  </si>
  <si>
    <t>834737J</t>
  </si>
  <si>
    <t>834735J</t>
  </si>
  <si>
    <t>834744J</t>
  </si>
  <si>
    <t>834738J</t>
  </si>
  <si>
    <t>834742J</t>
  </si>
  <si>
    <t>834741J</t>
  </si>
  <si>
    <t>834739J</t>
  </si>
  <si>
    <t>834746J</t>
  </si>
  <si>
    <t>834734J</t>
  </si>
  <si>
    <t>834743J</t>
  </si>
  <si>
    <t>834733J</t>
  </si>
  <si>
    <t>826989J</t>
  </si>
  <si>
    <t>551111J</t>
  </si>
  <si>
    <t>815889J</t>
  </si>
  <si>
    <t>819035J</t>
  </si>
  <si>
    <t>831182J</t>
  </si>
  <si>
    <t>831562J</t>
  </si>
  <si>
    <t>832123J</t>
  </si>
  <si>
    <t>819059J</t>
  </si>
  <si>
    <t>819044J</t>
  </si>
  <si>
    <t>832497J</t>
  </si>
  <si>
    <t>833016J</t>
  </si>
  <si>
    <t>833124J</t>
  </si>
  <si>
    <t>826442J</t>
  </si>
  <si>
    <t>829594J</t>
  </si>
  <si>
    <t>819055J</t>
  </si>
  <si>
    <t>831642J</t>
  </si>
  <si>
    <t>626699J</t>
  </si>
  <si>
    <t>DB624857J</t>
  </si>
  <si>
    <t>DB613176J</t>
  </si>
  <si>
    <t>DB616866J</t>
  </si>
  <si>
    <t>DB616876J</t>
  </si>
  <si>
    <t>DB616907J</t>
  </si>
  <si>
    <t>DB761186J</t>
  </si>
  <si>
    <t>DB617102J</t>
  </si>
  <si>
    <t>BHSS 1/2XUNCX02 BLK</t>
  </si>
  <si>
    <t>SCHCS M06X25 ISO10642/DIN7991 SS304A2-70</t>
  </si>
  <si>
    <t>M06 FLAT WASHER ZC3 036600008AH</t>
  </si>
  <si>
    <t>HEX LOCK NUT M10 IS1364 GR04 ZC3</t>
  </si>
  <si>
    <t>H.BOLT M16X200 DIN931 SS304 A2-70</t>
  </si>
  <si>
    <t>SHCS KNRL M22X110 DIN912 SS304 A2-70 F/T</t>
  </si>
  <si>
    <t>HEX HEAD BOLT M22X40 CL10.9 F/T BLK</t>
  </si>
  <si>
    <t>NYLOCK NUT B/R M24X3 DIN985 CL10 ZC3</t>
  </si>
  <si>
    <t>H.SCREW M20X180 DIN933 SS316 A4-70</t>
  </si>
  <si>
    <t>H.SCREW M20X50 DIN933 SS304 A2-70</t>
  </si>
  <si>
    <t>PLAIN WASHER M05 HV140 DRG YZ3</t>
  </si>
  <si>
    <t>PTN WITH METAL NUT INSERT M36 GR10 ZC3</t>
  </si>
  <si>
    <t>METAL NUT INSERT M36X4 ZC3 MNS1800017A</t>
  </si>
  <si>
    <t>SHCS KNRL M20X110 DIN912 SS304 A2-70 F/T</t>
  </si>
  <si>
    <t>STUD 1/2XUNCX90 B.SIDE DRG 6L4088 ZNP</t>
  </si>
  <si>
    <t>H.SCREW M24X50 DIN933 SS304 A2-70</t>
  </si>
  <si>
    <t>H.SCREW M24X60 DIN933 SS304 A2-70</t>
  </si>
  <si>
    <t>HEX NUT M24 DIN934 GLEITMO SS316 A4-80</t>
  </si>
  <si>
    <t>HHS 1-14 UNSx4 SAE8 BLK 86982439</t>
  </si>
  <si>
    <t>SCHCS M08X25 ISO10642/DIN7991 SS304A2-70</t>
  </si>
  <si>
    <t>HEX HD SCREW M06X50 ISO4017 CL8.8 BLK</t>
  </si>
  <si>
    <t>H.SCREW M24X80 DIN933 SS304 A2-70</t>
  </si>
  <si>
    <t>HEX HD SCREW M06X120 ISO4017 CL8.8 BLK</t>
  </si>
  <si>
    <t>HEX HEAD BOLT M06X80 CL10.9 F/T BLK</t>
  </si>
  <si>
    <t>HEX NUT M27X3 DIN934 CL8 ZC3</t>
  </si>
  <si>
    <t>TAPER WASHER M20 HV100 IS 5372 BLK</t>
  </si>
  <si>
    <t>SPHERICALCOLLARNUTM22X1.5 DR.9120423036</t>
  </si>
  <si>
    <t>5/8"-11UNCx4" Full Thread Stud B8M</t>
  </si>
  <si>
    <t>3/4"-10UNCx4" Full Thread Stud B8M</t>
  </si>
  <si>
    <t>5/8"-11UNC HEAVY HEX NUT WASHER FACE 8M</t>
  </si>
  <si>
    <t>3/4"-10UNC HEAVY HEX NUT WASHER FACE 8M</t>
  </si>
  <si>
    <t>HEX HD SCREW M12X70 DIN933 CL8.8 BLK</t>
  </si>
  <si>
    <t>HEX NUT W/F1.5/16X12UNFX2B DR1800021 ZTS</t>
  </si>
  <si>
    <t>HEX HEAD BOLT M10X35 DIN931 CL8.8 BLK</t>
  </si>
  <si>
    <t>TRACK SHOE BOLT M 24X1.5X78.5 GR 12.9BLK</t>
  </si>
  <si>
    <t>TRACK SHOE BOLT M 27X1.5X82.5 GR 12.9BLK</t>
  </si>
  <si>
    <t>HEX HD BOLT M24X290 ISO4014 CL10.9 ZNP</t>
  </si>
  <si>
    <t>SHCS M04X0.7X45 GR 12.9 H/T BLK</t>
  </si>
  <si>
    <t>SHCS M24X3X280 GR 12.9 H/T BLK</t>
  </si>
  <si>
    <t>SHCS M20X2.5X30 GR 12.9 F/T BLK</t>
  </si>
  <si>
    <t>SPRING WASHER SQ. SEC M04 IS6735 BLK</t>
  </si>
  <si>
    <t>SHCS M06X1X30 GR 12.9 F/T BLK</t>
  </si>
  <si>
    <t>HSSW M24 F436M-T1 HDG</t>
  </si>
  <si>
    <t>HEX HD SCREW M24X240 ISO4017 CL8.8 BLK</t>
  </si>
  <si>
    <t>SHCS 1960&amp;1936 1/4XUNCX1.1/2  H/T BLK</t>
  </si>
  <si>
    <t>HEX HD BOLT 7/8XUNCX08 SAE8 H/T BLK</t>
  </si>
  <si>
    <t>HEX NUT M22X2.5 ISO4032 CL8 BLK</t>
  </si>
  <si>
    <t>TRACK NUT 1.1/8X12UNC HRC30-38ZNP 5P8221</t>
  </si>
  <si>
    <t>TRACK NUT  7/8-14UNC HRC30-38 ZNP 7G6442</t>
  </si>
  <si>
    <t>TRACK NUT M39X3 HRC 29-38  ZNP4762817</t>
  </si>
  <si>
    <t>HSSN M22X2.5 BSEN14399-4 CL10 HV K1 BLK</t>
  </si>
  <si>
    <t>HSSN M24X3 BSEN14399-4 CL10 HV K1 BLK</t>
  </si>
  <si>
    <t>HSSW CHAMFERED M12 H BSEN14399-6 BLK</t>
  </si>
  <si>
    <t>SHCS 01XBSWX10  H/T BLK</t>
  </si>
  <si>
    <t>HEX NUT M27X3 ISO4032CE CL8 ZC3</t>
  </si>
  <si>
    <t>HEX NUT M27X3-6AZ ISO4032 CL10ZSB HDG</t>
  </si>
  <si>
    <t>SHCS M06X1X45 GR 12.9 H/T BLK</t>
  </si>
  <si>
    <t>SHCS M30X3.5X220 GR 12.9 H/T BLK</t>
  </si>
  <si>
    <t>SCHCS M20X2.5X60 GR 012.9 F/T BLK</t>
  </si>
  <si>
    <t>SLHCS M08X1.25X12 GR 10.9 90183M F/T BLK</t>
  </si>
  <si>
    <t>DURLOK NUT M08 X 1.25 GR 12 BLK</t>
  </si>
  <si>
    <t>SHCS M08X1.25X20 ISO4762 CL8.8 ZF9</t>
  </si>
  <si>
    <t>WELD NUT M10X1.5 DRG CL9 BLK</t>
  </si>
  <si>
    <t>HEX HD BOLT M20X260 ISO4017 CL10.9 ZC3</t>
  </si>
  <si>
    <t>BANJO BOLT 3/4XUNF S/C DRG:1470266</t>
  </si>
  <si>
    <t>TCSB CUP HD M24X65 QAP CL10.9 BLK</t>
  </si>
  <si>
    <t>DURLOK HFB M12X1.75X30 GR12.9 F/T BLK</t>
  </si>
  <si>
    <t>DIRECT TENSION INDI M16 14399-9 CL10 ZFS</t>
  </si>
  <si>
    <t>BI HEX 5/8-18UNJFX171.45 GR11.9ZNP1N3825</t>
  </si>
  <si>
    <t>SHCS M05X0.8X20 GR 12.9 ZNP 4498813</t>
  </si>
  <si>
    <t>SHCS M14X2X200 GR 12.9 H/T BLK</t>
  </si>
  <si>
    <t>SHCS 7/8XBSWX07  H/T BLK</t>
  </si>
  <si>
    <t>H.SCREW M20X45 DIN933 SS304 A2-70</t>
  </si>
  <si>
    <t>HSSN M24X3 BSEN14399-3 CL8 HR ZFS</t>
  </si>
  <si>
    <t>SHCS 1960&amp;1936 3/8XUNFX1/2  F/T BLK</t>
  </si>
  <si>
    <t>ALL METAL PRV TORQUE NUT M08 GR10ZC3</t>
  </si>
  <si>
    <t>HEX HD SCREW M20X260 ISO4017 CL8.8 BLK</t>
  </si>
  <si>
    <t>HEX HD SCREW M20X300 ISO4017 CL8.8 BLK</t>
  </si>
  <si>
    <t>HEX HEAD BOLT M24X260 CL10.9 F/T BLK</t>
  </si>
  <si>
    <t>HEX HEAD BOLT M10X35 DIN931 CL8.8 ZC3</t>
  </si>
  <si>
    <t>HEX HEAD BOLT M20X240 CL10.9 H/T ZC3</t>
  </si>
  <si>
    <t>HHB M20X2.5X260 ISO4014 CL10.9 H/T ZC3</t>
  </si>
  <si>
    <t>HEX HD BOLT M10X90 ISO4017 CL10.9 ZC3</t>
  </si>
  <si>
    <t>HEX HEAD BOLT M20X35 CL10.9 F/T ZC3</t>
  </si>
  <si>
    <t>HEX HD BOLT 5/16XUNCX3/4 B18.2.1SAE8 ZC3</t>
  </si>
  <si>
    <t>SHCS KNRL M08X25 DIN912 SS304 A2-70 F/T</t>
  </si>
  <si>
    <t>FLANGE BOLT M12X50 CL10.9 H/T ZC3</t>
  </si>
  <si>
    <t>HEX NUT M06 ISO4032 SS304 A2-70</t>
  </si>
  <si>
    <t>METALWASHER INSERT M20X2.5ZC3 MNS1800017</t>
  </si>
  <si>
    <t>HEX HD BOLT M24X70TL35 ISO4014 CL10.9HDG</t>
  </si>
  <si>
    <t>HEX HEAD BOLT M12X50 CL10.9 F/T YZ6</t>
  </si>
  <si>
    <t>HEX HEAD BOLT M12X60 CL10.9 F/T YZ6</t>
  </si>
  <si>
    <t>SLHCS M12X1.75X20 DIN 7984 GR8.8 F/T YZ6</t>
  </si>
  <si>
    <t>SPRING WASHER FLAT SEC M30B DIN127 A2EPO</t>
  </si>
  <si>
    <t>SHCS M16X2X30 GR 12.9 F/T ZFS</t>
  </si>
  <si>
    <t>HEX HEAD BOLT M18X160 CL10.9 H/T BLK</t>
  </si>
  <si>
    <t>HHS M06X1.0X30 F/T CL10.9 ZFS 8T4971</t>
  </si>
  <si>
    <t>HHB M20X2.5X150 ISO4017 CL10.9 F/T HDG</t>
  </si>
  <si>
    <t>HHB M24X3X140 ISO4014 CL10.9 H/T HDG</t>
  </si>
  <si>
    <t>HHB M24X3X150 ISO4014 CL10.9 H/T HDG</t>
  </si>
  <si>
    <t>SHCS M16X2X45 ISO4762 CL12.9 F/T BLK</t>
  </si>
  <si>
    <t>HSSW CHAMFERED M16 H BSEN14399-6 ZC3</t>
  </si>
  <si>
    <t>HEX NUT M20X2.5 ISO4032CE CL8 ZC3</t>
  </si>
  <si>
    <t>HHB M08X1.25X10 ISO4017 CL8.8 F/T ZTS</t>
  </si>
  <si>
    <t>SHCS M06X1X16 ISO4762 CL10.9 F/T ZC3</t>
  </si>
  <si>
    <t>DURLOK NUT M20 X 2.5 CL 12 BLK</t>
  </si>
  <si>
    <t>HEX NUT M10 DIN934 A4-70 EPO</t>
  </si>
  <si>
    <t>SHCS M12X1.75X40 ISO4762 CL12.9 F/T ZFS</t>
  </si>
  <si>
    <t>HHB M27X3X90 ISO4014 CL10.9 H/T BLK</t>
  </si>
  <si>
    <t>HHB M27X3X130 ISO4014 CL10.9 H/T BLK</t>
  </si>
  <si>
    <t>HHB M27X3X280 ISO4014 CL10.9 H/T BLK</t>
  </si>
  <si>
    <t>SHCS M30X3.5X130 ISO4762 CL12.9 H/T BLK</t>
  </si>
  <si>
    <t>SHCS M30X3.5X140 ISO4762 CL12.9 H/T BLK</t>
  </si>
  <si>
    <t>SHCS M30X3.5X160 ISO4762 CL12.9 H/T BLK</t>
  </si>
  <si>
    <t>SHCS M30X3.5X200 ISO4762 CL12.9 H/T BLK</t>
  </si>
  <si>
    <t>SHCS M30X3.5X280 ISO4762 CL12.9 H/T BLK</t>
  </si>
  <si>
    <t>HHB M20X2.5X55 ISO4017 CL10.9 F/T HDG</t>
  </si>
  <si>
    <t>HHB M20X2.5X65 ISO4017 CL10.9 F/T HDG</t>
  </si>
  <si>
    <t>HHB M20X2.5X75 ISO4017 CL10.9 F/T HDG</t>
  </si>
  <si>
    <t>HHB M20X2.5X85 ISO4017 CL10.9 F/T HDG</t>
  </si>
  <si>
    <t>HHB M20X2.5X95 ISO4017 CL10.9 F/T HDG</t>
  </si>
  <si>
    <t>HHB M20X2.5X110 ISO4017 CL10.9F/T HDG</t>
  </si>
  <si>
    <t>HEX HEAD BOLT M20X160 CL10.9 F/T HDG</t>
  </si>
  <si>
    <t>HHB M30X3.5X120 ISO4017 CL10.9 F/T HDG</t>
  </si>
  <si>
    <t>HHB M24X3X110 ISO4014 CL10.9 H/T HDG</t>
  </si>
  <si>
    <t>SHCS M10x1.5 X20 GR 12.9 F/T ZFS</t>
  </si>
  <si>
    <t>SHCS M16X2X25 ISO4762 CL12.9 F/T ZFS</t>
  </si>
  <si>
    <t>SHCS M16X2X30 ISO4762 CL12.9 F/T ZFS</t>
  </si>
  <si>
    <t>SHCS M16X2X60 ISO4762 CL12.9 F/T ZFS</t>
  </si>
  <si>
    <t>DURLOK HFB M08X1.25X35 CL12.9 F/T BLK</t>
  </si>
  <si>
    <t>DURLOK HFB M16X2X130 GR12.9 F/T BLK</t>
  </si>
  <si>
    <t>HEX NUT M10 DIN934 GMT SS304 A2-70 EPO</t>
  </si>
  <si>
    <t>HHB M08X1.25X55 ISO4017 CL10.9 F/T ZFS</t>
  </si>
  <si>
    <t>HHB M24X3X200 ISO4017 CL10.9 F/T HDG</t>
  </si>
  <si>
    <t>HHB M20X2.5X240 ISO4014 CL10.9 H/T HDG</t>
  </si>
  <si>
    <t>SHCS M10X1.5X140 ISO4762 CL12.9 H/T BLK</t>
  </si>
  <si>
    <t>SHCS M10X1.5X160 ISO4762 CL12.9 H/T BLK</t>
  </si>
  <si>
    <t>SHCS M16X2X90 ISO4762 CL12.9 H/T BLK</t>
  </si>
  <si>
    <t>SHCS M16X2X100 ISO4762 CL12.9 H/T BLK</t>
  </si>
  <si>
    <t>SHCS M16X2X220 ISO4762 CL12.9 H/T BLK</t>
  </si>
  <si>
    <t>SHCS M20X2.5X80 ISO4762 CL12.9 H/T BLK</t>
  </si>
  <si>
    <t>SHCS M20X2.5X90 ISO4762 CL12.9 H/T BLK</t>
  </si>
  <si>
    <t>SHCS M20X2.5X280 ISO4762 CL12.9 H/T BLK</t>
  </si>
  <si>
    <t>SHCS M30X3.5X110 ISO4762 CL12.9 H/T BLK</t>
  </si>
  <si>
    <t>HHB M24X90 ISO4017 CL10.9 F/T HDG</t>
  </si>
  <si>
    <t>SHCS M14X2X75 ISO4762 CL12.9 H/T BLK</t>
  </si>
  <si>
    <t>SHCS M14X2X80 ISO4762 CL12.9 H/T BLK</t>
  </si>
  <si>
    <t>BI HEX 1/2-13UNCX82.55 GR11.9 ZNP 9K7290</t>
  </si>
  <si>
    <t>HHB M6X1X100 GR10.9 ZNP 7X0465</t>
  </si>
  <si>
    <t>HHB 3/8"-16UNCX5 GR8 ZNP 9L5595</t>
  </si>
  <si>
    <t>HHB 3/4"-10 UNC X76.2 GR 8 ZTS 7X0368</t>
  </si>
  <si>
    <t>HHB 1''-8 UNCX114.3 GR 8 ZTS 8C8843</t>
  </si>
  <si>
    <t>HHB 1/2"-13 UNC X292.1 GR 8 ZTS 2938861</t>
  </si>
  <si>
    <t>HFB M10X1.5X90 GR 8.8 ZTS 1985842</t>
  </si>
  <si>
    <t>STUDTAPERLOCK M10X50 GR10.9 ZNP 2640168</t>
  </si>
  <si>
    <t>STUDTAPERLOCK M20X85 CL10.9 ZNP 1600011</t>
  </si>
  <si>
    <t>STUD BOLT M8X1.25X50 GR10.9 ZTS 2113445</t>
  </si>
  <si>
    <t>STUDTAPERLOCK M10X70 GR10.9 ZTS 2310336</t>
  </si>
  <si>
    <t>STUDTAPERLOCK M10X65 GR10.9 ZNP 1093001</t>
  </si>
  <si>
    <t>STUDTAPERLOCK 1/2-13UNCX165 ZNP 4M8547</t>
  </si>
  <si>
    <t>STUDTAPERLOCK 5/16-18UNCX27.5 ZNP 6L7442</t>
  </si>
  <si>
    <t>WELDNUTM12X1.75 ZNP 1658719</t>
  </si>
  <si>
    <t>SHCS M10X1.5X50 GR 12.9 ZNP 3888555</t>
  </si>
  <si>
    <t>HHB 1/2-13UNCX6  GR-5 CLEAR ZC3</t>
  </si>
  <si>
    <t>SHCS M30X3.5X130 ISO4762 CL8.8 H/T ZC3</t>
  </si>
  <si>
    <t>HEX HD SCREW M20X40 ISO4017 CL8.8 YZ6</t>
  </si>
  <si>
    <t>SHCS M16X2X200 ISO4762 CL12.9 H/T ZFS</t>
  </si>
  <si>
    <t>SHCS M12X1.75X25 ISO4762 CL12.9 F/T ZFS</t>
  </si>
  <si>
    <t>HHB M12X1.75X180 ISO4017 CL10.9 F/T BLK</t>
  </si>
  <si>
    <t>HHB M18X2.5X75 ISO4014 CL10.9 H/T BLK</t>
  </si>
  <si>
    <t>HHB M20X2.5X260 ISO4014 CL10.9 H/T BLK</t>
  </si>
  <si>
    <t>HHB M20X2.5X300 ISO4014 CL10.9 H/T BLK</t>
  </si>
  <si>
    <t>HHB M22X2.5X220 ISO4014 CL10.9 H/T BLK</t>
  </si>
  <si>
    <t>HHB M22X2.5X55 ISO4017 CL10.9 F/T BLK</t>
  </si>
  <si>
    <t>HHB M24X3X240 ISO4017 CL10.9 F/T BLK</t>
  </si>
  <si>
    <t>HHB M24X3X280 ISO4014 CL10.9 H/T BLK</t>
  </si>
  <si>
    <t>HHB M24X3X300 ISO4017 CL10.9 F/T BLK</t>
  </si>
  <si>
    <t>SHCS M16X2X200 ISO4762 CL12.9 H/T BLK</t>
  </si>
  <si>
    <t>SHCS M16X2X30 ISO4762 CL12.9 F/T BLK</t>
  </si>
  <si>
    <t>SHCS M24X3X240 ISO4762 CL12.9 H/T BLK</t>
  </si>
  <si>
    <t>SHCS M30X3.5X150 ISO4762 CL12.9 H/T BLK</t>
  </si>
  <si>
    <t>SHCS M30X3.5X240 ISO4762 CL12.9 H/T BLK</t>
  </si>
  <si>
    <t>SHCS M30X3.5X250 ISO4762 CL12.9 H/T BLK</t>
  </si>
  <si>
    <t>HEX NUT M08 DIN934 SS304 A2-70 EPO</t>
  </si>
  <si>
    <t>HEX NUT M24 DIN934 GMT SS304 A2-70 EPO</t>
  </si>
  <si>
    <t>HHB M24X3X170 ISO4017 CL10.9 F/T HDG</t>
  </si>
  <si>
    <t>BI HEX 10X1.5X50 GR 11.9 ZFS 2619436</t>
  </si>
  <si>
    <t>STUD 3/8"-16 UNCX37 ZNP 0S0699</t>
  </si>
  <si>
    <t>STUD END 3/8-24-3/8-16UNCx33 ZNP 6H0192</t>
  </si>
  <si>
    <t>CSK M10X1.5X30 ISO10642 GRA2-70 F/T EPO</t>
  </si>
  <si>
    <t>HHB M20X2.5X280 ISO4014 CL8.8 H/T BLK</t>
  </si>
  <si>
    <t>HEX HD SCREW M22X130 ISO4017 CL8.8 BLK</t>
  </si>
  <si>
    <t>HEX HD SCREW M24X220 ISO4017 CL8.8 BLK</t>
  </si>
  <si>
    <t>HHB M24X3X260 ISO4014 CL8.8 H/T BLK</t>
  </si>
  <si>
    <t>HEX HD SCREW M24X300 ISO4017 CL8.8 BLK</t>
  </si>
  <si>
    <t>HHB M27X3X120 ISO4014 CL8.8 H/T BLK</t>
  </si>
  <si>
    <t>HHB M27X3X150 ISO4014 CL8.8 H/T BLK</t>
  </si>
  <si>
    <t>HHB M27X3X160 ISO4014 CL8.8 H/T BLK</t>
  </si>
  <si>
    <t>HEX HD SCREW M30X80 ISO4017 CL8.8 BLK</t>
  </si>
  <si>
    <t>HEX HD SCREW M30X90 ISO4017 CL8.8 BLK</t>
  </si>
  <si>
    <t>HEX HD SCREW M30X120 ISO4017 CL8.8 BLK</t>
  </si>
  <si>
    <t>HHB M10X1.5X40 ISO4017 CL10.9 F/T ZFS</t>
  </si>
  <si>
    <t>TEE BOLT SCANT SHANK M12X115 A4-50 EPO</t>
  </si>
  <si>
    <t>TEE BOLT SCANT SHANK M12X125 A4-50 EPO</t>
  </si>
  <si>
    <t>DURLOK WASHER M16 ZF9</t>
  </si>
  <si>
    <t>HHB M20X2.5X40 ISO4017 CL8.8 F/T HDG</t>
  </si>
  <si>
    <t>HEX HD SCREW M08X22 ISO4017 CL8.8 YZ6</t>
  </si>
  <si>
    <t>HEX HD SCREW M10X18 ISO4017 CL8.8 YZ6</t>
  </si>
  <si>
    <t>HHB M10X1.5X20 ISO4017 CL8.8 F/T YZ6</t>
  </si>
  <si>
    <t>HHB M10X1.5X22 ISO4017 CL8.8 F/T YZ6</t>
  </si>
  <si>
    <t>HHB M10X1.5X25 ISO4017 CL8.8 F/T YZ6</t>
  </si>
  <si>
    <t>HHB M10X1.5X20 ISO4017 CL8.8 F/T BLK</t>
  </si>
  <si>
    <t>HHB M20X2.5X130 ISO4017 CL8.8 F/T ZC3</t>
  </si>
  <si>
    <t>HHB M12X1.75X80 ISO4017 CL8.8 F/T ZNP</t>
  </si>
  <si>
    <t>HHB M12X1.75X100 ISO4017 CL8.8 F/T ZNP</t>
  </si>
  <si>
    <t>HHB M10X1.25X25 CL10.9 F/T BLK</t>
  </si>
  <si>
    <t>HHB M10X1.5X200 ISO4014 CL10.9 H/T BLK</t>
  </si>
  <si>
    <t>HHB M14X2X160 ISO4014 CL10.9 H/T BLK</t>
  </si>
  <si>
    <t>HHB M18X2.5X65 ISO4014 CL10.9 H/T BLK</t>
  </si>
  <si>
    <t>HHB M20X2.5X170 ISO4014 CL10.9 H/T BLK</t>
  </si>
  <si>
    <t>HHB M20X2.5X200 ISO4014 CL10.9 H/T BLK</t>
  </si>
  <si>
    <t>HHB M20X2.5X220 ISO4014 CL10.9 H/T BLK</t>
  </si>
  <si>
    <t>HHB M20X2.5X230 ISO4014 CL10.9 H/T BLK</t>
  </si>
  <si>
    <t>HHB M20X2.5X240 ISO4014 CL10.9 H/T BLK</t>
  </si>
  <si>
    <t>HHB M20X2.5X270 ISO4014 CL10.9 H/T BLK</t>
  </si>
  <si>
    <t>HHB M22X2.5X100 ISO4014 CL10.9 H/T BLK</t>
  </si>
  <si>
    <t>HHB M22X2.5X150 ISO4014 CL10.9 H/T BLK</t>
  </si>
  <si>
    <t>HHB M24X3X260 ISO4014 CL10.9 H/T BLK</t>
  </si>
  <si>
    <t>HHB M24X3X300 ISO4014 CL10.9 H/T BLK</t>
  </si>
  <si>
    <t>HHB M24X250 ISO4017 CL10.9 F/T BLK</t>
  </si>
  <si>
    <t>HHB M27X3X100 ISO4014 CL10.9 H/T BLK</t>
  </si>
  <si>
    <t>HHB M27X3X110 ISO4014 CL8.8 H/T BLK</t>
  </si>
  <si>
    <t>HHB M27X3X120 ISO4014 CL10.9 H/T BLK</t>
  </si>
  <si>
    <t>HHB M27X3X130 ISO4014 CL8.8 H/T BLK</t>
  </si>
  <si>
    <t>HHB M27X3X150 ISO4014 CL10.9 H/T BLK</t>
  </si>
  <si>
    <t>HHB M27X3X180 ISO4014 CL10.9 H/T BLK</t>
  </si>
  <si>
    <t>HHB M10X1.5X20 ISO4017 CL10.9 F/T BLK</t>
  </si>
  <si>
    <t>HHB M12X1.75X16 ISO4017 CL10.9 F/T BLK</t>
  </si>
  <si>
    <t>HHB M12X1.75X200 ISO4017 CL10.9 F/T BLK</t>
  </si>
  <si>
    <t>HHB M12X1.75X200 ISO4017 CL8.8 F/T BLK</t>
  </si>
  <si>
    <t>HHB M18X2.5X200 ISO4017 CL10.9 F/T BLK</t>
  </si>
  <si>
    <t>HHB M20X2.5X300 ISO4017 CL10.9 F/T BLK</t>
  </si>
  <si>
    <t>HHB M22X2.5X100 ISO4017 CL10.9 F/T BLK</t>
  </si>
  <si>
    <t>HHB M22X2.5X120 ISO4017 CL10.9 F/T BLK</t>
  </si>
  <si>
    <t>HHB M22X2.5X130 ISO4017 CL10.9 F/T BLK</t>
  </si>
  <si>
    <t>HHB M22X2.5X50 ISO4017 CL10.9 F/T BLK</t>
  </si>
  <si>
    <t>HHB M22X2.5X65 ISO4017 CL10.9 F/T BLK</t>
  </si>
  <si>
    <t>HHB M22X2.5X70 ISO4017 CL10.9 F/T BLK</t>
  </si>
  <si>
    <t>HHB M22X2.5X90 ISO4017 CL10.9 F/T BLK</t>
  </si>
  <si>
    <t>HHB M24X3X220 ISO4017 CL10.9 F/T BLK</t>
  </si>
  <si>
    <t>HHB M24X3X220 ISO4017 CL8.8 F/T BLK</t>
  </si>
  <si>
    <t>HHB M24X3X260 ISO4017 CL10.9 F/T BLK</t>
  </si>
  <si>
    <t>HHB M24X3X260 ISO4017 CL8.8 F/T BLK</t>
  </si>
  <si>
    <t>HHB M24X3X65 ISO4017 CL10.9 F/T BLK</t>
  </si>
  <si>
    <t>HHB M27X3X160 ISO4017 CL10.9 F/T BLK</t>
  </si>
  <si>
    <t>HHB M30X3.5X120 ISO4017 CL10.9 F/T BLK</t>
  </si>
  <si>
    <t>HHB M30X3.5X160 ISO4017 CL10.9 F/T BLK</t>
  </si>
  <si>
    <t>HHB M30X3.5X180 ISO4017 CL8.8 F/T BLK</t>
  </si>
  <si>
    <t>HHB M30X3.5X260 ISO4017 CL10.9 F/T BLK</t>
  </si>
  <si>
    <t>HHB M30X3.5X60 ISO4017 CL10.9 F/T BLK</t>
  </si>
  <si>
    <t>HHB M30X3.5X75 ISO4017 CL10.9 F/T BLK</t>
  </si>
  <si>
    <t>HHB M30X3.5X80 ISO4017 CL10.9 F/T BLK</t>
  </si>
  <si>
    <t>SHCS M14X2X160 ISO4762 CL12.9 H/T BLK</t>
  </si>
  <si>
    <t>SHCS M14X2X25 ISO4762 CL12.9 F/T BLK</t>
  </si>
  <si>
    <t>SHCS M16X2X110 ISO4762 CL12.9 H/T BLK</t>
  </si>
  <si>
    <t>SHCS M16X2X120 ISO4762 CL12.9 H/T BLK</t>
  </si>
  <si>
    <t>SHCS M16X2X130 ISO4762 CL12.9 H/T BLK</t>
  </si>
  <si>
    <t>SHCS M16X2X140 ISO4762 CL12.9 H/T BLK</t>
  </si>
  <si>
    <t>SHCS M16X2X150 ISO4762 CL12.9 H/T BLK</t>
  </si>
  <si>
    <t>SHCS M16X2X160 ISO4762 CL12.9 H/T BLK</t>
  </si>
  <si>
    <t>SHCS M16X2X180 ISO4762 CL12.9 H/T BLK</t>
  </si>
  <si>
    <t>SHCS M16X2X20 ISO4762 CL12.9 F/T BLK</t>
  </si>
  <si>
    <t>SHCS M16X2X230 ISO4762 CL12.9 H/T BLK</t>
  </si>
  <si>
    <t>SHCS M16X2X240 ISO4762 CL12.9 H/T BLK</t>
  </si>
  <si>
    <t>SHCS M16X2X25 ISO4762 CL12.9 F/T BLK</t>
  </si>
  <si>
    <t>SHCS M16X2X260 ISO4762 CL12.9 H/T BLK</t>
  </si>
  <si>
    <t>SHCS M16X2X40 ISO4762 CL12.9 F/T BLK</t>
  </si>
  <si>
    <t>SHCS M16X2X55 ISO4762 CL12.9 F/T BLK</t>
  </si>
  <si>
    <t>SHCS M16X2X60 ISO4762 CL12.9 F/T BLK</t>
  </si>
  <si>
    <t>SHCS M16X2X65 ISO4762 CL12.9 H/T BLK</t>
  </si>
  <si>
    <t>SHCS M16X2X70 ISO4762 CL12.9 H/T BLK</t>
  </si>
  <si>
    <t>SHCS M16X2X75 ISO4762 CL12.9 H/T BLK</t>
  </si>
  <si>
    <t>SHCS M16X2X80 ISO4762 CL12.9 H/T BLK</t>
  </si>
  <si>
    <t>SHCS M18X2.5X100 ISO4762 CL12.9 H/T BLK</t>
  </si>
  <si>
    <t>SHCS M18X2.5X200 ISO4762 CL12.9 H/T BLK</t>
  </si>
  <si>
    <t>SHCS M18X2.5X220 ISO4762 CL12.9 H/T BLK</t>
  </si>
  <si>
    <t>SHCS M18X2.5X30 ISO4762 CL12.9 F/T BLK</t>
  </si>
  <si>
    <t>SHCS M18X2.5X35 ISO4762 CL12.9 F/T BLK</t>
  </si>
  <si>
    <t>SHCS M18X2.5X65 ISO4762 CL12.9 F/T BLK</t>
  </si>
  <si>
    <t>SHCS M18X2.5X70 ISO4762 CL12.9 H/T BLK</t>
  </si>
  <si>
    <t>SHCS M18X2.5X75 ISO4762 CL12.9 H/T BLK</t>
  </si>
  <si>
    <t>SHCS M18X2.5X80 ISO4762 CL12.9 H/T BLK</t>
  </si>
  <si>
    <t>SHCS M18X2.5X90 ISO4762 CL12.9 H/T BLK</t>
  </si>
  <si>
    <t>SHCS M20X2.5X110 ISO4762 CL12.9 H/T BLK</t>
  </si>
  <si>
    <t>SHCS M20X2.5X120 ISO4762 CL12.9 H/T BLK</t>
  </si>
  <si>
    <t>SHCS M20X2.5X130 ISO4762 CL12.9 H/T BLK</t>
  </si>
  <si>
    <t>SHCS M20X2.5X200 ISO4762 CL12.9 H/T BLK</t>
  </si>
  <si>
    <t>SHCS M20X2.5X35 ISO4762 CL12.9 F/T BLK</t>
  </si>
  <si>
    <t>SHCS M20X2.5X40 ISO4762 CL12.9 F/T BLK</t>
  </si>
  <si>
    <t>SHCS M22X2.5X40 ISO4762 CL12.9 F/T BLK</t>
  </si>
  <si>
    <t>SHCS M24X3X180 ISO4762 CL12.9 H/T BLK</t>
  </si>
  <si>
    <t>SHCS M27X3X140 ISO4762 CL12.9 H/T BLK</t>
  </si>
  <si>
    <t>SHCS M27X3X180 ISO4762 CL12.9 H/T BLK</t>
  </si>
  <si>
    <t>SHCS M27X3X90 ISO4762 CL12.9 F/T BLK</t>
  </si>
  <si>
    <t>SHCS M30X3.5X120 ISO4762 CL12.9 H/T BLK</t>
  </si>
  <si>
    <t>SHCS M30X3.5X180 ISO4762 CL12.9 H/T BLK</t>
  </si>
  <si>
    <t>SHCS M30X3.5X260 ISO4762 CL12.9 H/T BLK</t>
  </si>
  <si>
    <t>SHCS M05X0.8X10 DIN912 GRA2-70 F/T EPO</t>
  </si>
  <si>
    <t>SHCS M05X0.8X30 DIN912 GRA2-70 F/T EPO</t>
  </si>
  <si>
    <t>SHCS M05X0.8X55 DIN912 GRA2-70 F/T EPO</t>
  </si>
  <si>
    <t>SHCS M06X1X16 DIN912 GRA2-70 F/T EPO</t>
  </si>
  <si>
    <t>SHCS M06X1X20 DIN912 GRA2-70 F/T EPO</t>
  </si>
  <si>
    <t>SHCS M06X1X25 DIN912 GRA2-70 F/T EPO</t>
  </si>
  <si>
    <t>SHCS M06X1X40 DIN912 GRA2-70 F/T EPO</t>
  </si>
  <si>
    <t>SHCS M06X1X60 DIN912 GRA2-70 F/T EPO</t>
  </si>
  <si>
    <t>SHCS M06X1X75 DIN912 GRA2-70 F/T EPO</t>
  </si>
  <si>
    <t>SHCS M08X1.25X150 DIN912 GRA2-70F/T EPO</t>
  </si>
  <si>
    <t>SHCS M08X1.25X20 DIN912 GRA2-70 F/T EPO</t>
  </si>
  <si>
    <t>SHCS M08X1.25X25 DIN912 GRA2-70 F/T EPO</t>
  </si>
  <si>
    <t>SHCS M08X1.25X30 DIN912 GRA4-70 F/T EPO</t>
  </si>
  <si>
    <t>SHCS KNRL M08X35 DIN912 SS316 A4-70 F/T</t>
  </si>
  <si>
    <t>SHCS M08X1.25X40 DIN912 GRA4-70 F/T EPO</t>
  </si>
  <si>
    <t>SHCS M08X1.25X45 DIN912 GRA2-70 F/T EPO</t>
  </si>
  <si>
    <t>SHCS M08X1.25X45 DIN912 GRA4-70 F/T EPO</t>
  </si>
  <si>
    <t>SHCS M08X1.25X60 DIN912 GRA4-70 F/T EPO</t>
  </si>
  <si>
    <t>SHCS M08X1.25X70 DIN912 GRA2-70 F/T EPO</t>
  </si>
  <si>
    <t>SHCS M08X1.25X80 DIN912 GRA2-70 F/T EPO</t>
  </si>
  <si>
    <t>SHCS M10X1.5X100 DIN912 GRA2-70 F/T EPO</t>
  </si>
  <si>
    <t>SHCS M10X1.5X20 DIN912 GRA2-70 F/T EPO</t>
  </si>
  <si>
    <t>SHCS M10X1.5X20 DIN912 GRA4-70 F/T EPO</t>
  </si>
  <si>
    <t>SHCS M10X1.5X25 DIN912 GRA2-70 F/T EPO</t>
  </si>
  <si>
    <t>SHCS M10X1.5X30 DIN912 GRA2-70 F/T EPO</t>
  </si>
  <si>
    <t>SHCS M10X1.5X35 DIN912 GRA2-70 F/T EPO</t>
  </si>
  <si>
    <t>SHCS M10X1.5X40 DIN912 GRA2-70 F/T EPO</t>
  </si>
  <si>
    <t>SHCS M10X1.5X45 DIN912 GRA2-70 F/T EPO</t>
  </si>
  <si>
    <t>SHCS M10X1.5X90 DIN912 GRA2-70 F/T EPO</t>
  </si>
  <si>
    <t>SHCS M12X1.75X130 DIN912 GRA2-70F/T EPO</t>
  </si>
  <si>
    <t>SHCS M12X1.75X20 DIN912 GRA2-70 F/T EPO</t>
  </si>
  <si>
    <t>SHCS M12X1.75X20 DIN912 GRA4-70 F/T EPO</t>
  </si>
  <si>
    <t>SHCS M12X1.75X220 DIN912 GRA2-70F/T EPO</t>
  </si>
  <si>
    <t>SHCS M12X1.75X25 DIN912 GRA2-70 F/T EPO</t>
  </si>
  <si>
    <t>SHCS M12X1.75X25 DIN912 GRA4-70 F/T EPO</t>
  </si>
  <si>
    <t>SHCS M12X1.75X50 DIN912 GRA2-70 F/T EPO</t>
  </si>
  <si>
    <t>SHCS M12X1.75X75 DIN912 GRA2-70 F/T EPO</t>
  </si>
  <si>
    <t>SHCS M12X1.75X90 DIN912 GRA2-70 F/T EPO</t>
  </si>
  <si>
    <t>SHCS M16X2X100 DIN912 GRA2-70 F/T EPO</t>
  </si>
  <si>
    <t>SHCS M16X2X30 DIN912 GRA2-70 F/T EPO</t>
  </si>
  <si>
    <t>SHCS M16X2X35 DIN912 GRA2-70 F/T EPO</t>
  </si>
  <si>
    <t>SHCS M16X2X35 DIN912 GRA4-70 F/T EPO</t>
  </si>
  <si>
    <t>SHCS M16X2X40 DIN912 GRA2-70 F/T EPO</t>
  </si>
  <si>
    <t>SHCS M16X2X40 DIN912 GRA4-70 F/T EPO</t>
  </si>
  <si>
    <t>SHCS M16X2X45 DIN912 GRA2-70 F/T EPO</t>
  </si>
  <si>
    <t>SHCS M16X2X50 DIN912 GRA2-70 F/T EPO</t>
  </si>
  <si>
    <t>SHCS M16X2X55 DIN912 GRA2-70 F/T EPO</t>
  </si>
  <si>
    <t>SHCS M16X2X60 DIN912 GRA2-70 F/T EPO</t>
  </si>
  <si>
    <t>SHCS M16X2X65 DIN912 GRA2-70 F/T EPO</t>
  </si>
  <si>
    <t>SHCS M16X2X70 DIN912 GRA2-70 F/T EPO</t>
  </si>
  <si>
    <t>SHCS M16X2X75 DIN912 GRA2-70 F/T EPO</t>
  </si>
  <si>
    <t>SHCS M16X2X90 DIN912 GRA2-70 F/T EPO</t>
  </si>
  <si>
    <t>SHCS M20X2.5X50 DIN912 GRA2-70 F/T EPO</t>
  </si>
  <si>
    <t>SHCS M20X2.5X75 DIN912 GRA2-70 F/T EPO</t>
  </si>
  <si>
    <t>SHCS M20X2.5X80 DIN912 GRA2-70 F/T EPO</t>
  </si>
  <si>
    <t>HHB M20X2.5X40 ISO4017 CL10.9 F/T BLK</t>
  </si>
  <si>
    <t>HEX NUT M10 DIN934 CLA2-70 EPO</t>
  </si>
  <si>
    <t>HHB M24X3X120 ISO4017 CL10.9 F/T HDG</t>
  </si>
  <si>
    <t>HHB M30X3.5X250 ISO4017 CL10.9 F/T HDG</t>
  </si>
  <si>
    <t>HHB M12X1.75X50 ISO4017 CL10.9 F/T HDG</t>
  </si>
  <si>
    <t>HHB M18X2.5X80 ISO4017 CL10.9 F/T HDG</t>
  </si>
  <si>
    <t>HHB M18X2.5X120 ISO4017 CL10.9 F/T HDG</t>
  </si>
  <si>
    <t>HHB M18X2.5X150 ISO4017 CL10.9 F/T HDG</t>
  </si>
  <si>
    <t>HHB M20X2.5X100 ISO4017 CL10.9 F/T HDG</t>
  </si>
  <si>
    <t>SHCS M16X2X70 ISO4762 CL12.9 H/T ZFS</t>
  </si>
  <si>
    <t>SHCS M16X2X80 ISO4762 CL12.9 H/T ZFS</t>
  </si>
  <si>
    <t>SHCS M16X2X90 ISO4762 CL12.9 H/T ZFS</t>
  </si>
  <si>
    <t>SHCS M12X1.75X45 ISO4762 CL12.9 F/T ZFS</t>
  </si>
  <si>
    <t>SHCS M20X2.5X70 ISO4762 CL12.9 F/T ZFS</t>
  </si>
  <si>
    <t>SHCS M30X3.5X170 ISO4762 CL12.9 H/T ZFS</t>
  </si>
  <si>
    <t>SHCS M30X3.5X190 ISO4762 CL12.9 H/T ZFS</t>
  </si>
  <si>
    <t>HSSB M20X80 EN14399-3 CL10.9HR  ZFS</t>
  </si>
  <si>
    <t>HSSB M20X85 EN14399-3 CL10.9HR  ZFS</t>
  </si>
  <si>
    <t>12PTCAPBOLTM20X2.5X210 DRG ZNP+PH2063592</t>
  </si>
  <si>
    <t>HEX BOLT M24X3X240 GR.10.9 DR.7X2579</t>
  </si>
  <si>
    <t>HHB M20X2.5X260 ISO4017 CL8.8 F/T BLK</t>
  </si>
  <si>
    <t>HHB M10X1.5X30 ISO4017 CL10.9 F/T ZFS</t>
  </si>
  <si>
    <t>SHCS M20X2.5X50 ISO4762 CL12.9 F/T BLK</t>
  </si>
  <si>
    <t>BI HEX 1/2-13UNJX63.5 GR8 ZNP 6457327</t>
  </si>
  <si>
    <t>HHB M10X1.5X35 ISO4017 CL8.8 F/T ZC3</t>
  </si>
  <si>
    <t>SHCS M16X2X100 ISO4762 CL12.9 H/T ZFS</t>
  </si>
  <si>
    <t>SHCS M20X2.5X100 ISO4762 CL12.9 H/T ZFS</t>
  </si>
  <si>
    <t>SHCS M20X2.5X120 ISO4762 CL12.9 H/T ZFS</t>
  </si>
  <si>
    <t>SHCS M30X3.5X110 ISO4762 CL12.9 H/T ZFS</t>
  </si>
  <si>
    <t>SHCS M30X3.5X140 ISO4762 CL12.9 H/T ZFS</t>
  </si>
  <si>
    <t>SHCS M30X3.5X150 ISO4762 CL12.9 H/T ZFS</t>
  </si>
  <si>
    <t>SHCS M8X1.25 X25 ISO4762 CL12.9 F/T ZFS</t>
  </si>
  <si>
    <t>SHCS M10X1.5 X35 ISO4762 CL12.9 F/T ZFS</t>
  </si>
  <si>
    <t>SHCS M16X2X45 ISO4762 CL12.9 F/T ZFS</t>
  </si>
  <si>
    <t>SHCS M20X2.5X50 ISO4762 CL12.9 F/T ZFS</t>
  </si>
  <si>
    <t>SHCS M20X2.5X60 ISO4762 CL12.9 F/T ZFS</t>
  </si>
  <si>
    <t>SHCS M24X3X80 ISO4762 CL12.9 F/T ZFS</t>
  </si>
  <si>
    <t>HHB M20X2.5X65 ISO4017 CL10.9 F/T ZF9</t>
  </si>
  <si>
    <t>HSSN M16X2 EN14399-4 CL10 HV ZC3</t>
  </si>
  <si>
    <t>HHB M20X2.5X300 ISO4014 CL8.8 H/T BLK</t>
  </si>
  <si>
    <t>HHB M27X3X220 ISO4014 CL8.8 H/T BLK</t>
  </si>
  <si>
    <t>HHB M30X3.5X100 ISO4014 CL8.8 H/T BLK</t>
  </si>
  <si>
    <t>HHB M04X0.7X12 ISO4017 CL8.8 F/T BLK</t>
  </si>
  <si>
    <t>HHB M12X1.75X220 ISO4017 CL8.8 F/T BLK</t>
  </si>
  <si>
    <t>HHB M22X2.5X55 ISO4017 CL8.8 F/T BLK</t>
  </si>
  <si>
    <t>HHB M22X2.5X65 ISO4017 CL8.8 F/T BLK</t>
  </si>
  <si>
    <t>HHB M22X2.5X90 ISO4017 CL8.8 F/T BLK</t>
  </si>
  <si>
    <t>HHB M22X2.5X110 ISO4017 CL8.8 F/T BLK</t>
  </si>
  <si>
    <t>HHB M24X3X55 ISO4017 CL8.8 F/T BLK</t>
  </si>
  <si>
    <t>HHB M30X3.5X75 ISO4017 CL8.8 F/T BLK</t>
  </si>
  <si>
    <t>HHB M30X3.5X300 ISO4017 CL8.8 F/T BLK</t>
  </si>
  <si>
    <t>SHCS M10X1.5 X16 ISO4762 CL12.9 F/T ZFS</t>
  </si>
  <si>
    <t>TRACK BOLT1.3/8X12UNJFX109 C37ZNP 6T8853</t>
  </si>
  <si>
    <t>TRACK BOLT1.1/4X7UNJCX116 C37 ZNP 9W7269</t>
  </si>
  <si>
    <t>HHB 1.1/8X12UNJSX105 HRC37-42 ZNP 7T1243</t>
  </si>
  <si>
    <t>HHB 1.3/8X6UNJCX203.2 HRC37-42 ZNP8T5881</t>
  </si>
  <si>
    <t>WASHER Ø55X34X6 HRC 37-42 ZNP 4K0684</t>
  </si>
  <si>
    <t>WASHER Ø62X37.5X6.0 HRC 37-42 ZNP 7D5238</t>
  </si>
  <si>
    <t>HEX NUT M24X3 DIN934 CLA2-70 EPO</t>
  </si>
  <si>
    <t>HEX LOCK NUT M24X3 ISO4035 CLA2-70 EPO</t>
  </si>
  <si>
    <t>SLHCS M08X1.25X40 DIN7984 CL010.9H/T BLK</t>
  </si>
  <si>
    <t>SLHCS M12X1.75X50 DIN7984 CL010.9 H/TBLK</t>
  </si>
  <si>
    <t>SLHCS M12X1.75X60 DIN7984 CL010.9H/T BLK</t>
  </si>
  <si>
    <t>SLHCS M16X2X60 DIN7984 CL010.9 H/T BLK</t>
  </si>
  <si>
    <t>SLHCS M05X0.8X12 DIN7984 CL010.9 F/T BLK</t>
  </si>
  <si>
    <t>SLHCS M06X1X12 DIN7984 CL010.9  F/T BLK</t>
  </si>
  <si>
    <t>SLHCS M06X1X16 DIN7984 CL010.9 F/T BLK</t>
  </si>
  <si>
    <t>SLHCS M06X1X25 DIN7984 CL010.9  F/T BLK</t>
  </si>
  <si>
    <t>SLHCS M08X1.25X12 DIN7984 CL010.9F/T BLK</t>
  </si>
  <si>
    <t>SLHCS M08X1.25X16 DIN7984 CL010.9F/T BLK</t>
  </si>
  <si>
    <t>SLHCS M08X1.25X20 DIN7984 CL010.9F/T BLK</t>
  </si>
  <si>
    <t>SLHCS M08X1.25X25 DIN7984 CL010.9F/T BLK</t>
  </si>
  <si>
    <t>SLHCS M10X1.5X20 DIN7984 CL010.9 F/T BLK</t>
  </si>
  <si>
    <t>SLHCS M10X1.5X25 DIN7984 CL010.9 F/T BLK</t>
  </si>
  <si>
    <t>SLHCS M12X1.75X25 DIN7984 CL010.9F/T BLK</t>
  </si>
  <si>
    <t>SLHCS M12X1.75X30 DIN7984 CL010.9F/T BLK</t>
  </si>
  <si>
    <t>SLHCS M16X2X30 DIN7984 CL010.9 F/T BLK</t>
  </si>
  <si>
    <t>HHB M20X2.5X80 ISO4017 CL10.9 F/T HDG</t>
  </si>
  <si>
    <t>HHB M10X1.5X40 ISO4017 CL8.8 F/T BLK</t>
  </si>
  <si>
    <t>HHB M08X1.25X55 ISO4014 CL10.9 H/T BLK</t>
  </si>
  <si>
    <t>HHB M08X1.25X60 ISO4014 CL10.9 H/T BLK</t>
  </si>
  <si>
    <t>HHB M08X1.25X90 ISO4014 CL10.9 H/T BLK</t>
  </si>
  <si>
    <t>HHB M08X1.25X200 ISO4014 CL10.9 H/T BLK</t>
  </si>
  <si>
    <t>HHB M10X1.5X75 ISO4014 CL10.9 H/T BLK</t>
  </si>
  <si>
    <t>HHB M10X1.5X160 ISO4014 CL10.9 H/T BLK</t>
  </si>
  <si>
    <t>HHB M10X1.5X180 ISO4014 CL10.9 H/T BLK</t>
  </si>
  <si>
    <t>HHB M12X1.75X160 ISO4014 CL10.9 H/T BLK</t>
  </si>
  <si>
    <t>HHB M12X1.75X180 ISO4014 CL10.9 H/T BLK</t>
  </si>
  <si>
    <t>HHB M12X1.75X200 ISO4014 CL10.9 H/T BLK</t>
  </si>
  <si>
    <t>HHB M12X1.75X220 ISO4014 CL10.9 H/T BLK</t>
  </si>
  <si>
    <t>HHB M12X1.75X240 ISO4014 CL10.9 H/T BLK</t>
  </si>
  <si>
    <t>HHB M12X1.75X260 ISO4014 CL10.9 H/T BLK</t>
  </si>
  <si>
    <t>HHB M16X2X140 ISO4014 CL10.9 H/T BLK</t>
  </si>
  <si>
    <t>HHB M18X2.5X100 ISO4014 CL10.9 H/T BLK</t>
  </si>
  <si>
    <t>HHB M20X2.5X65 ISO4014 CL10.9 H/T BLK</t>
  </si>
  <si>
    <t>HHB M20X2.5X75 ISO4014 CL10.9 H/T BLK</t>
  </si>
  <si>
    <t>HHB M22X2.5X240 ISO4014 CL10.9 H/T BLK</t>
  </si>
  <si>
    <t>HHB M22X2.5X300 ISO4014 CL10.9 H/T BLK</t>
  </si>
  <si>
    <t>HHB M24X3X170 ISO4014 CL10.9 H/T BLK</t>
  </si>
  <si>
    <t>HHB M24X3X240 ISO4014 CL10.9 H/T BLK</t>
  </si>
  <si>
    <t>HHB M27X3X160 ISO4014 CL10.9 H/T BLK</t>
  </si>
  <si>
    <t>HHB M27X3X200 ISO4014 CL10.9 H/T BLK</t>
  </si>
  <si>
    <t>HHB M27X3X220 ISO4014 CL10.9 H/T BLK</t>
  </si>
  <si>
    <t>HHB M06X1X10 ISO4017 CL10.9 F/T BLK</t>
  </si>
  <si>
    <t>HHB M06X1X16 ISO4017 CL10.9 F/T BLK</t>
  </si>
  <si>
    <t>HHB M08X1.25X12 ISO4017 CL10.9 F/T BLK</t>
  </si>
  <si>
    <t>HHB M08X1.25X20 ISO4017 CL10.9 F/T BLK</t>
  </si>
  <si>
    <t>HHB M08X1.25X35 ISO4017 CL10.9 F/T BLK</t>
  </si>
  <si>
    <t>HHB M10X1.5X16 ISO4017 CL10.9 F/T BLK</t>
  </si>
  <si>
    <t>HHB M10X1.5X35 ISO4017 CL10.9 F/T BLK</t>
  </si>
  <si>
    <t>HHB M10X1.5X55 ISO4017 CL10.9 F/T BLK</t>
  </si>
  <si>
    <t>HHB M10X1.5X150 ISO4017 CL10.9 F/T BLK</t>
  </si>
  <si>
    <t>HHB M12X1.75X20 ISO4017 CL10.9 F/T BLK</t>
  </si>
  <si>
    <t>HHB M18X2.5X50 ISO4017 CL10.9 F/T BLK</t>
  </si>
  <si>
    <t>HHB M18X2.5X100 ISO4017 CL10.9 F/T BLK</t>
  </si>
  <si>
    <t>HHB M18X2.5X110 ISO4017 CL10.9 F/T BLK</t>
  </si>
  <si>
    <t>HHB M20X2.5X35 ISO4017 CL10.9 F/T BLK</t>
  </si>
  <si>
    <t>HHB M20X2.5X60 ISO4017 CL10.9 F/T BLK</t>
  </si>
  <si>
    <t>HHB M20X2.5X180 ISO4017 CL10.9 F/T BLK</t>
  </si>
  <si>
    <t>HHB M20X2.5X200 ISO4017 CL10.9 F/T BLK</t>
  </si>
  <si>
    <t>HHB M20X2.5X240 ISO4017 CL10.9 F/T BLK</t>
  </si>
  <si>
    <t>HHB M22X2.5X60 ISO4017 CL10.9 F/T BLK</t>
  </si>
  <si>
    <t>HHB M24X3X40 ISO4017 CL10.9 F/T BLK</t>
  </si>
  <si>
    <t>HHB M24X3X60 ISO4017 CL10.9 F/T BLK</t>
  </si>
  <si>
    <t>HHB M30X3.5X65 ISO4017 CL10.9 F/T BLK</t>
  </si>
  <si>
    <t>HHB M30X3.5X90 ISO4017 CL10.9 F/T BLK</t>
  </si>
  <si>
    <t>HHB M30X3.5X100 ISO4017 CL10.9 F/T BLK</t>
  </si>
  <si>
    <t>HHB M30X3.5X110 ISO4017 CL10.9 F/T BLK</t>
  </si>
  <si>
    <t>HHB M30X3.5X150 ISO4017 CL10.9 F/T BLK</t>
  </si>
  <si>
    <t>HHB M30X3.5X180 ISO4017 CL10.9 F/T BLK</t>
  </si>
  <si>
    <t>HHB 01XUNCX07 B18.2.1 SAE8 H/T BLK</t>
  </si>
  <si>
    <t>SHCS M05X0.8X90 ISO4762 CL12.9 H/T BLK</t>
  </si>
  <si>
    <t>SHCS M06X1X100 ISO4762 CL12.9 H/T BLK</t>
  </si>
  <si>
    <t>SHCS M08X1.25X120 ISO4762 CL12.9 H/T BLK</t>
  </si>
  <si>
    <t>SHCS M08X1.25X150 ISO4762 CL12.9 H/T BLK</t>
  </si>
  <si>
    <t>SHCS M10X1.5X180 ISO4762 CL12.9 H/T BLK</t>
  </si>
  <si>
    <t>SHCS M12X1.75X260 ISO4762 CL12.9 H/T BLK</t>
  </si>
  <si>
    <t>SHCS M14X2X200 ISO4762 CL12.9 H/T BLK</t>
  </si>
  <si>
    <t>SHCS M16X2X85 ISO4762 CL12.9 H/T BLK</t>
  </si>
  <si>
    <t>SHCS M16X2X170 ISO4762 CL12.9 H/T BLK</t>
  </si>
  <si>
    <t>SHCS M20X2.5X75 ISO4762 CL12.9 H/T BLK</t>
  </si>
  <si>
    <t>SHCS M20X2.5X100 ISO4762 CL12.9 H/T BLK</t>
  </si>
  <si>
    <t>SHCS M20X2.5X140 ISO4762 CL12.9 H/T BLK</t>
  </si>
  <si>
    <t>SHCS M20X2.5X150 ISO4762 CL12.9 H/T BLK</t>
  </si>
  <si>
    <t>SHCS M20X2.5X160 ISO4762 CL12.9 H/T BLK</t>
  </si>
  <si>
    <t>SHCS M20X2.5X170 ISO4762 CL12.9 H/T BLK</t>
  </si>
  <si>
    <t>SHCS M20X2.5X180 ISO4762 CL12.9 H/T BLK</t>
  </si>
  <si>
    <t>SHCS M20X2.5X220 ISO4762 CL12.9 H/T BLK</t>
  </si>
  <si>
    <t>SHCS M20X2.5X260 ISO4762 CL12.9 H/T BLK</t>
  </si>
  <si>
    <t>SHCS M22X2.5X80 ISO4762 CL12.9 H/T BLK</t>
  </si>
  <si>
    <t>SHCS M22X2.5X100 ISO4762 CL12.9 H/T BLK</t>
  </si>
  <si>
    <t>SHCS M24X3X140 ISO4762 CL12.9 H/T BLK</t>
  </si>
  <si>
    <t>SHCS M24X3X150 ISO4762 CL12.9 H/T BLK</t>
  </si>
  <si>
    <t>SHCS M24X3X160 ISO4762 CL12.9 H/T BLK</t>
  </si>
  <si>
    <t>SHCS M24X3X260 ISO4762 CL12.9 H/T BLK</t>
  </si>
  <si>
    <t>SHCS M24X3X280 ISO4762 CL12.9 H/T BLK</t>
  </si>
  <si>
    <t>SHCS M24X3X300 ISO4762 CL12.9 H/T BLK</t>
  </si>
  <si>
    <t>SHCS M27X3X130 ISO4762 CL12.9 H/T BLK</t>
  </si>
  <si>
    <t>SHCS M30X3.5X220 ISO4762 CL12.9 H/T BLK</t>
  </si>
  <si>
    <t>SHCS M16X2X35 ISO4762 CL12.9 F/T BLK</t>
  </si>
  <si>
    <t>SHCS M16X2X50 ISO4762 CL12.9 F/T BLK</t>
  </si>
  <si>
    <t>SHCS M18X2.5X60 ISO4762 CL12.9 F/T BLK</t>
  </si>
  <si>
    <t>SHCS M20X2.5X30 ISO4762 CL12.9 F/T BLK</t>
  </si>
  <si>
    <t>SHCS M20X2.5X45 ISO4762 CL12.9 F/T BLK</t>
  </si>
  <si>
    <t>SHCS M20X2.5X55 ISO4762 CL12.9 F/T BLK</t>
  </si>
  <si>
    <t>SHCS M20X2.5X60 ISO4762 CL12.9 F/T BLK</t>
  </si>
  <si>
    <t>SHCS M20X2.5X65 ISO4762 CL12.9 F/T BLK</t>
  </si>
  <si>
    <t>SHCS M20X2.5X70 ISO4762 CL12.9 F/T BLK</t>
  </si>
  <si>
    <t>SHCS M24X3X50 ISO4762 CL12.9 F/T BLK</t>
  </si>
  <si>
    <t>SHCS M24X3X60 ISO4762 CL12.9 F/T BLK</t>
  </si>
  <si>
    <t>SHCS M24X3X65 ISO4762 CL12.9 F/T BLK</t>
  </si>
  <si>
    <t>SHCS M24X3X70 ISO4762 CL12.9 F/T BLK</t>
  </si>
  <si>
    <t>SHCS M24X3X75 ISO4762 CL12.9 F/T BLK</t>
  </si>
  <si>
    <t>SHCS M24X3X80 ISO4762 CL12.9 F/T BLK</t>
  </si>
  <si>
    <t>SHCS M30X3.5X60 ISO4762 CL12.9 F/T BLK</t>
  </si>
  <si>
    <t>SHCS M30X3.5X65 ISO4762 CL12.9 F/T BLK</t>
  </si>
  <si>
    <t>SHCS M30X3.5X70 ISO4762 CL12.9 F/T BLK</t>
  </si>
  <si>
    <t>SHCS M30X3.5X75 ISO4762 CL12.9 F/T BLK</t>
  </si>
  <si>
    <t>SHCS M30X3.5X80 ISO4762 CL12.9 F/T BLK</t>
  </si>
  <si>
    <t>NYLOCK NUT R/R M12X1.75 DIN982GRA2-70EP0</t>
  </si>
  <si>
    <t>SHCS M10X1.5X50 DIN912 GRA2-70 F/T EPO</t>
  </si>
  <si>
    <t>HEX HD SCREW M08X1.25X25 ZNP 3519437</t>
  </si>
  <si>
    <t>PLAIN WSR(HARD)Ø63.5X35.05X3.17 DR.93020</t>
  </si>
  <si>
    <t>HEX HEAD BOLT 1"X8UNJCX107.95 ZNP 1D4640</t>
  </si>
  <si>
    <t>HHB 3/4"-10 UNCX114.3 GR8 ZFS 8T9311</t>
  </si>
  <si>
    <t>SILO BOLT W/O CAP 1/2X01 DRG A4-80 EPO</t>
  </si>
  <si>
    <t>SILO BOLT W/O CAP 1/2X1.1/4 DRG A4-80EPO</t>
  </si>
  <si>
    <t>SILO BOLT W/O CAP 1/2X1.1/2 DRG A4-80EPO</t>
  </si>
  <si>
    <t>SILO BOLT W/O CAP 1/2X1.3/4 DRG A4-80EPO</t>
  </si>
  <si>
    <t>SILO BOLT W/O CAP 1/2X02 DRG A4-80 EPO</t>
  </si>
  <si>
    <t>HHB M27X3X120 ISO4014 CL8.8 H/T ZC3</t>
  </si>
  <si>
    <t>HHB M27X3X130 ISO4014 CL8.8 H/T ZC3</t>
  </si>
  <si>
    <t>SHCS M10X1.5X45 ISO4762 CL12.9 H/T ZFS</t>
  </si>
  <si>
    <t>HSSB M30X3.5X100 F3125MA325MT-T1 BLK</t>
  </si>
  <si>
    <t>HSSB M30X3.5X120 F3125A325MT-T1 BLK</t>
  </si>
  <si>
    <t>STUD BOLT 1.1/8XUN8X5.3/4 GRB7 BLK</t>
  </si>
  <si>
    <t>STUD BOLT 5/8XUNCX15.1/4 GRB7 BLK</t>
  </si>
  <si>
    <t>STUD BOLT 7/8XUNCX4.1/2 GRB7 BLK</t>
  </si>
  <si>
    <t>STUD BOLT 7/8XUNCX5 GRB7 BLK</t>
  </si>
  <si>
    <t>STUD BOLT 7/8XUNCX6.1/2 GRB7 BLK</t>
  </si>
  <si>
    <t>STUD BOLT 7/8XUNCX9 GRB7 BLK</t>
  </si>
  <si>
    <t>STUD BOLT 01XUNCX5.1/4 GRB7 BLK</t>
  </si>
  <si>
    <t>STUD BOLT 01XUNCX6.3/4 GRB7 BLK</t>
  </si>
  <si>
    <t>STUD BOLT 01XUNCX7 GRB7 BLK</t>
  </si>
  <si>
    <t>STUD BOLT 01XUNCX11 GRB7 BLK</t>
  </si>
  <si>
    <t>HEAVY HEX NUT 01XUNC W/F GR2H BLK</t>
  </si>
  <si>
    <t>HHB M20X2.5X220 ISO4014 CL8.8 H/T BLK</t>
  </si>
  <si>
    <t>HHB M08X1.25X20 ISO4017 CL8.8 F/T BLK</t>
  </si>
  <si>
    <t>HHB M10X1.5X30 ISO4017 CL8.8 F/T BLK</t>
  </si>
  <si>
    <t>HHB M20X2.5X220 ISO4017 CL8.8 F/T BLK</t>
  </si>
  <si>
    <t>HHB M24X3X50 ISO4017 CL8.8 F/T BLK</t>
  </si>
  <si>
    <t>HHB M30X3.5X110 ISO4017 CL8.8 F/T BLK</t>
  </si>
  <si>
    <t>HHB M30X3.5X130 ISO4017 CL8.8 F/T BLK</t>
  </si>
  <si>
    <t>HHB M30X3.5X150 ISO4017 CL8.8 F/T BLK</t>
  </si>
  <si>
    <t>SHCS M04X0.7X20 ISO4762 CL12.9 F/T BLK</t>
  </si>
  <si>
    <t>PLAIN WASHER  Ø76.2X45.25X6.35 DR.1D0503</t>
  </si>
  <si>
    <t>HSSB M30X3.5X70 F3125M A325MT-T1 FT BLK</t>
  </si>
  <si>
    <t>HSSB M30X3.5X80 F3125M A325MT-T1 FT BLK</t>
  </si>
  <si>
    <t>HSSB M30X3.5X110 F3125M A325MT-T1 FT BLK</t>
  </si>
  <si>
    <t>B.END STUD M24X135X91TLX24TL DRG YZ3</t>
  </si>
  <si>
    <t>PLAIN WASHER M20 DIN125A-1 HV140 ZC3</t>
  </si>
  <si>
    <t>PLAIN WASHER M24 DIN125A-1 HV140 ZC3</t>
  </si>
  <si>
    <t>SHCS 01XBSWX02 BS2470 F/T ZFS</t>
  </si>
  <si>
    <t>HHB M20X2.5X65 ISO4014 CL8.8 H/T ZC3</t>
  </si>
  <si>
    <t>HSSN M12X1.75 EN14399-4 CL 10 HV BLK</t>
  </si>
  <si>
    <t>HSSN M16X2 EN14399-4 CL 10 HV BLK</t>
  </si>
  <si>
    <t>HSSN M22X2.5 EN14399-4 CL10 HV BLK</t>
  </si>
  <si>
    <t>HSSN M24X3 EN14399-4 CL 10 HV BLK</t>
  </si>
  <si>
    <t>SHCS M10X1.5X30 ISO4762 CL12.9 F/T BLK</t>
  </si>
  <si>
    <t>HEX HEAD BOLT M24X95 CL8.8 H/T DRG S/C</t>
  </si>
  <si>
    <t>HSSN M12X1.75-6AZ EN14399-3 CL10HR HDG</t>
  </si>
  <si>
    <t>NYLOCK NUT B/R M20X2.5 DIN985 CL10 ZFS</t>
  </si>
  <si>
    <t>HSSB M22X215 EN14399-3 CL8.8HR HDG</t>
  </si>
  <si>
    <t>LOCK NUT M08X1.25X7.1 ZTS 6V9189</t>
  </si>
  <si>
    <t>SILO BOLT 1/2X01 B-CAP GR. SAE-5 HDG</t>
  </si>
  <si>
    <t>SILO BOLT 1/2X1.1/4 Y-CAP GR. SAE-5 HDG</t>
  </si>
  <si>
    <t>SILO BOLT 1/2X1.1/2 R-CAP GR. SAE-5 HDG</t>
  </si>
  <si>
    <t>SHCS M20X2.5X25 ISO4762 CL12.9 FT BLK</t>
  </si>
  <si>
    <t>NYLOCK NUT R/R M10X1.5 DIN982 GRA2-70EPO</t>
  </si>
  <si>
    <t>SILO BOLT W/O CAP M12X25 DRG CLA4-80 EPO</t>
  </si>
  <si>
    <t>SILO BOLT W/O CAP M12X30 DRG CLA4-80 EPO</t>
  </si>
  <si>
    <t>SILO BOLT W/O CAP M12X35 DRG CLA4-80 EPO</t>
  </si>
  <si>
    <t>SLHCS  M08X1.25X16 CL10.9 90183M F/T BLK</t>
  </si>
  <si>
    <t>HHB M14X2X40 ISO4017 CL10.9 FT HDG</t>
  </si>
  <si>
    <t>HHB M06X1X10 ISO4017 CL8.8 FT S437</t>
  </si>
  <si>
    <t>HHB M06X1X35 ISO4017 CL8.8 FT S437</t>
  </si>
  <si>
    <t>HHB M06X1X40 ISO4017 CL8.8 FT S437</t>
  </si>
  <si>
    <t>HHB M06X1X45 ISO4017 CL8.8 FT S437</t>
  </si>
  <si>
    <t>HHB M08X1.25X20 ISO4017 CL8.8 FT S437</t>
  </si>
  <si>
    <t>HHB M08X1.25X30 ISO4017 CL8.8 FT S437</t>
  </si>
  <si>
    <t>HHB M08X1.25X35 ISO4017 CL8.8 FT S437</t>
  </si>
  <si>
    <t>HHB M10X1.5X35 ISO4017 CL8.8 FT S437</t>
  </si>
  <si>
    <t>HHB M10X1.5X40 ISO4017 CL8.8 FT S437</t>
  </si>
  <si>
    <t>HHB M10X1.5X45 ISO4017 CL8.8 FT S437</t>
  </si>
  <si>
    <t>HHB M12X1.75X25 ISO4017 CL8.8 FT S437</t>
  </si>
  <si>
    <t>HEX NUT M08X1.25 ISO4032 CL8 S437</t>
  </si>
  <si>
    <t>HEX NUT M12X1.75 ISO4032 CL8 S437</t>
  </si>
  <si>
    <t>HEX LOCK NUT M10X1.5 ISO4035 CL04 S437</t>
  </si>
  <si>
    <t>HEX LOCK NUT M12X1.75 ISO4035 CL04 S437</t>
  </si>
  <si>
    <t>NYLOCK NUT B/R M08X1.25 DIN985 CL8 S437</t>
  </si>
  <si>
    <t>NYLOCK NUT B/R M10X1.5 DIN985 CL8 S437</t>
  </si>
  <si>
    <t>SPRING WASHER SQUARE SECTION M06 S437</t>
  </si>
  <si>
    <t>SPRING WASHER SQUARE SECTION M08 S437</t>
  </si>
  <si>
    <t>SPRING WASHER SQUARE SECTION M12 S437</t>
  </si>
  <si>
    <t>SPRING WASHER SQUARE SECTION M24 S437</t>
  </si>
  <si>
    <t>SPRING WASHER FLAT SEC M10B DIN127 A2EPO</t>
  </si>
  <si>
    <t>HEX NUT M36X4 ISO4032 CL10 BLK</t>
  </si>
  <si>
    <t>HSSN M30X3.5 IS6623 CL10S BLK</t>
  </si>
  <si>
    <t>HSSN M36X4 IS6623 CL10S HDG</t>
  </si>
  <si>
    <t>HEX NUT M30X3.5 ISO4032 CL8 BLK</t>
  </si>
  <si>
    <t>HEX NUT M36X4 ISO4032 CL8 BLK</t>
  </si>
  <si>
    <t>STUD BOLT 01"XUNCX5.1/2" GRB7 BLK</t>
  </si>
  <si>
    <t>STUD BOLT 01"XUNCX6" GRB7 BLK</t>
  </si>
  <si>
    <t>STUD BOLT 01"XUNCX6.3/8" GRB7 BLK</t>
  </si>
  <si>
    <t>STUD BOLT 01"XUNCX7.1/2" GRB7 BLK</t>
  </si>
  <si>
    <t>STUD BOLT 01"XUNCX8.1/4" GRB7 BLK</t>
  </si>
  <si>
    <t>STUD BOLT 01"XUNCX9.1/2" GRB7 BLK</t>
  </si>
  <si>
    <t>STUD BOLT 01XUNCX05 GRB7 BLK</t>
  </si>
  <si>
    <t>STUD BOLT 01XUNCX10 GRB7 BLK</t>
  </si>
  <si>
    <t>STUD BOLT 01XUNCX12.1/4 GRB7 FT BLK</t>
  </si>
  <si>
    <t>STUD BOLT 01XUNCX14 GRB7 FT BLK</t>
  </si>
  <si>
    <t>STUD BOLT 01XUNCX14.1/4 GRB7 FT BLK</t>
  </si>
  <si>
    <t>STUD BOLT 01XUNCX14.763 GRB7 FT BLK</t>
  </si>
  <si>
    <t>STUD BOLT 01XUNCX15.3/4 GRB7 FT BLK</t>
  </si>
  <si>
    <t>STUD BOLT 01XUNCX4.1/2 GRB7 BLK</t>
  </si>
  <si>
    <t>STUD BOLT 01XUNCX4.1/4 GRB7 FT BLK</t>
  </si>
  <si>
    <t>STUD BOLT 01XUNCX5.3/4 GRB7 FT BLK</t>
  </si>
  <si>
    <t>STUD BOLT 01XUNCX7.3/8 GRB7 FT BLK</t>
  </si>
  <si>
    <t>STUD BOLT 1/2"XUNCX2.1/2" GRB7 BLK</t>
  </si>
  <si>
    <t>STUD BOLT 1/2"XUNCX2.3/4" GRB7 BLK</t>
  </si>
  <si>
    <t>STUD BOLT 1/2"XUNCX3" GRB7 BLK</t>
  </si>
  <si>
    <t>STUD BOLT 1/2"XUNCX3.1/2" GRB7 BLK</t>
  </si>
  <si>
    <t>STUD BOLT 1/2"XUNCX4" GRB7 BLK</t>
  </si>
  <si>
    <t>STUD BOLT 1/2"XUNCX5" GRB7 BLK</t>
  </si>
  <si>
    <t>STUD BOLT 1/2"XUNCX6" GRB7 BLK</t>
  </si>
  <si>
    <t>STUD BOLT 1/2XUNCX10 GRB7 FT BLK</t>
  </si>
  <si>
    <t>STUD BOLT 1/2XUNCX12 GRB7 FT BLK</t>
  </si>
  <si>
    <t>STUD BOLT 1/2XUNCX4.1/2 GRB7 BLK</t>
  </si>
  <si>
    <t>STUD BOLT 1/2XUNCX4.3/4 GRB7 BLK</t>
  </si>
  <si>
    <t>STUD BOLT 1/2XUNCX4.3/8 GRB7 FT BLK</t>
  </si>
  <si>
    <t>STUD BOLT 1/2XUNCX5.1/2 GRB7 BLK</t>
  </si>
  <si>
    <t>STUD BOLT 3/4XUNCX3.3/8 GRB7 FT BLK</t>
  </si>
  <si>
    <t>STUD BOLT 3/4 XUNCX 10.3/4 GRB7 FT BLK</t>
  </si>
  <si>
    <t>STUD BOLT 3/4 XUNCX4.921 GRB7 FT BLK</t>
  </si>
  <si>
    <t>STUD BOLT 3/4 XUNCX6.102 GRB7 FT BLK</t>
  </si>
  <si>
    <t>STUD BOLT 3/4"XUNCX3.3/4" GRB7 BLK</t>
  </si>
  <si>
    <t>STUD BOLT 3/4"XUNCX4.1/4" GRB7 BLK</t>
  </si>
  <si>
    <t>STUD BOLT 3/4"XUNCX4.3/8" GRB7 BLK</t>
  </si>
  <si>
    <t>STUD BOLT 3/4"XUNCX5" GRB7 BLK</t>
  </si>
  <si>
    <t>STUD BOLT 3/4"XUNCX5.1/2" GRB7 BLK</t>
  </si>
  <si>
    <t>STUD BOLT 3/4"XUNCX5.1/4" GRB7 BLK</t>
  </si>
  <si>
    <t>STUD BOLT 3/4"XUNCX6.1/2" GRB7 BLK</t>
  </si>
  <si>
    <t>STUD BOLT 3/4"XUNCX6.1/4" GRB7 BLK</t>
  </si>
  <si>
    <t>STUD BOLT 3/4"XUNCX7" GRB7 BLK</t>
  </si>
  <si>
    <t>STUD BOLT 3/4"XUNCX7.3/4" GRB7 BLK</t>
  </si>
  <si>
    <t>STUD BOLT 3/4"XUNCX8" GRB7 BLK</t>
  </si>
  <si>
    <t>STUD BOLT 3/4"XUNCX9" GRB7 BLK</t>
  </si>
  <si>
    <t>STUD BOLT 3/4"XUNCX9.3/8" GRB7 BLK</t>
  </si>
  <si>
    <t>STUD BOLT 3/4XUNCX10 GRB7 FT BLK</t>
  </si>
  <si>
    <t>STUD BOLT 3/4XUNCX10.1/4 GRB7 FT BLK</t>
  </si>
  <si>
    <t>STUD BOLT 3/4XUNCX11.1/8 GRB7 FT BLK</t>
  </si>
  <si>
    <t>STUD BOLT 3/4XUNCX13 GRB7 FT BLK</t>
  </si>
  <si>
    <t>STUD BOLT 3/4XUNCX16.1/8 GRB7 FT BLK</t>
  </si>
  <si>
    <t>STUD BOLT 3/4XUNCX3.1/2 GRB7 BLK</t>
  </si>
  <si>
    <t>STUD BOLT 3/4XUNCX3.937 GRB7 FT BLK</t>
  </si>
  <si>
    <t>STUD BOLT 3/4XUNCX4 GRB7 BLK</t>
  </si>
  <si>
    <t>STUD BOLT 3/4XUNCX4.1/2 GRB7 BLK</t>
  </si>
  <si>
    <t>STUD BOLT 3/4XUNCX5.3/8 GRB7 FT BLK</t>
  </si>
  <si>
    <t>STUD BOLT 3/4XUNCX6.3/4 GRB7 FT BLK</t>
  </si>
  <si>
    <t>STUD BOLT 3/4XUNCX8.1/4 GRB7 FT BLK</t>
  </si>
  <si>
    <t>STUD BOLT 5/8"XUNCX3.1/2" GRB7 BLK</t>
  </si>
  <si>
    <t>STUD BOLT 5/8"XUNCX3.3/4" GRB7 BLK</t>
  </si>
  <si>
    <t>STUD BOLT 5/8"XUNCX3.3/8" GRB7 BLK</t>
  </si>
  <si>
    <t>STUD BOLT 5/8"XUNCX3.5/8" GRB7 BLK</t>
  </si>
  <si>
    <t>STUD BOLT 5/8"XUNCX4" GRB7 BLK</t>
  </si>
  <si>
    <t>STUD BOLT 5/8"XUNCX4.1/4" GRB7 BLK</t>
  </si>
  <si>
    <t>STUD BOLT 5/8"XUNCX4.3/4" GRB7 BLK</t>
  </si>
  <si>
    <t>STUD BOLT 5/8"XUNCX4.3/8" GRB7 BLK</t>
  </si>
  <si>
    <t>STUD BOLT 5/8"XUNCX5" GRB7 BLK</t>
  </si>
  <si>
    <t>STUD BOLT 5/8"XUNCX5.1/4" GRB7 BLK</t>
  </si>
  <si>
    <t>STUD BOLT 5/8"XUNCX5.3/4" GRB7 BLK</t>
  </si>
  <si>
    <t>STUD BOLT 5/8"XUNCX7" GRB7 BLK</t>
  </si>
  <si>
    <t>STUD BOLT 5/8"XUNCX8" GRB7 BLK</t>
  </si>
  <si>
    <t>STUD BOLT 5/8XUNCX11 GRB7 FT BLK</t>
  </si>
  <si>
    <t>STUD BOLT 5/8XUNCX13.1/2 GRB7 FT BLK</t>
  </si>
  <si>
    <t>STUD BOLT 5/8XUNCX3.7/8 GRB7 FT BLK</t>
  </si>
  <si>
    <t>STUD BOLT 5/8XUNCX4.1/2 GRB7 BLK</t>
  </si>
  <si>
    <t>STUD BOLT 5/8XUNCX5.7/8 GRB7 FT BLK</t>
  </si>
  <si>
    <t>STUD BOLT 5/8XUNCX6.1/2 GRB7 BLK</t>
  </si>
  <si>
    <t>STUD BOLT 5/8XUNCX7.1/2 GRB7 BLK</t>
  </si>
  <si>
    <t>STUD BOLT 5/8XUNCX7.3/4 GRB7 FT BLK</t>
  </si>
  <si>
    <t>STUD BOLT 7/8 XUNCX9.3/8 GRB7 FT BLK</t>
  </si>
  <si>
    <t>STUD BOLT 7/8"XUNCX3.3/4" GRB7 BLK</t>
  </si>
  <si>
    <t>STUD BOLT 7/8"XUNCX5.1/2" GRB7 BLK</t>
  </si>
  <si>
    <t>STUD BOLT 7/8"XUNCX5.1/4" GRB7 BLK</t>
  </si>
  <si>
    <t>STUD BOLT 7/8"XUNCX5.3/4" GRB7 BLK</t>
  </si>
  <si>
    <t>STUD BOLT 7/8"XUNCX6" GRB7 BLK</t>
  </si>
  <si>
    <t>STUD BOLT 7/8"XUNCX6.1/4" GRB7 BLK</t>
  </si>
  <si>
    <t>STUD BOLT 7/8"XUNCX6.3/4" A193B7 BLK</t>
  </si>
  <si>
    <t>STUD BOLT 7/8"XUNCX7.1/2" GRB7 BLK</t>
  </si>
  <si>
    <t>STUD BOLT 7/8XUNCX04 GRB7 BLK</t>
  </si>
  <si>
    <t>STUD BOLT 7/8XUNCX11 GRB7 FT BLK</t>
  </si>
  <si>
    <t>STUD BOLT 7/8XUNCX16.1/2 GRB7 FT BLK</t>
  </si>
  <si>
    <t>STUD BOLT 1/2"XUNCX80 GRB7 BLK</t>
  </si>
  <si>
    <t>STUD BOLT 1/2"XUNCX85 GRB7 BLK</t>
  </si>
  <si>
    <t>STUD BOLT 7/8"XUNCX210 GRB7 BLK</t>
  </si>
  <si>
    <t>HEAVY HEX NUT 1/2XUNC W/F GR2H BLK</t>
  </si>
  <si>
    <t>STUD BOLT 1.1/2XUN8X10.1/2 GRB7 BLK</t>
  </si>
  <si>
    <t>STUD BOLT 1.1/2XUN8X9.3/4 GRB7 FT BLK</t>
  </si>
  <si>
    <t>STUD BOLT 1.1/4 XUN8X6.3/4 GRB7 BLK</t>
  </si>
  <si>
    <t>STUD BOLT 1.1/4"XUN8X10.1/4" GRB7 BLK</t>
  </si>
  <si>
    <t>STUD BOLT 1.1/4"XUN8X18" GRB7 BLK</t>
  </si>
  <si>
    <t>STUD BOLT 1.1/4"XUN8X6.1/4" GRB7 BLK</t>
  </si>
  <si>
    <t>STUD BOLT 1.1/4"XUN8X7.1/4" GRB7 BLK</t>
  </si>
  <si>
    <t>STUD BOLT 1.1/4"XUN8X8" GRB7 BLK</t>
  </si>
  <si>
    <t>STUD BOLT 1.1/4"XUN8X8.1/2" GRB7 BLK</t>
  </si>
  <si>
    <t>STUD BOLT 1.1/4"XUN8X9" GRB7 BLK</t>
  </si>
  <si>
    <t>STUD BOLT 1.1/4XUN8X10.3/8 GRB7 FT BLK</t>
  </si>
  <si>
    <t>STUD BOLT 1.1/4XUN8X13 GRB7 BLK</t>
  </si>
  <si>
    <t>STUD BOLT 1.1/4XUN8X13.1/4 GRB7 FT BLK</t>
  </si>
  <si>
    <t>STUD BOLT 1.1/4XUN8X18.1/2 GRB7 FT BLK</t>
  </si>
  <si>
    <t>STUD BOLT 1.1/4XUN8X7.3/4 GRB7 BLK</t>
  </si>
  <si>
    <t>STUD BOLT 1.1/4XUN8X9.3/8 GRB7 FT BLK</t>
  </si>
  <si>
    <t>STUD BOLT 1.1/8"XUN8X6.3/4" GRB7 BLK</t>
  </si>
  <si>
    <t>STUD BOLT 1.1/8"XUN8X7.1/2" GRB7 BLK</t>
  </si>
  <si>
    <t>STUD BOLT 1.1/8"XUN8X7.1/4" GRB7 BLK</t>
  </si>
  <si>
    <t>STUD BOLT 1.1/8"XUN8X7.3/4" GRB7 BLK</t>
  </si>
  <si>
    <t>STUD BOLT 1.1/8"XUN8X8.3/4" GRB7 BLK</t>
  </si>
  <si>
    <t>STUD BOLT 1.1/8XUN8X10 GRB7 BLK</t>
  </si>
  <si>
    <t>STUD BOLT 1.1/8XUN8X11 GRB7 BLK</t>
  </si>
  <si>
    <t>STUD BOLT 1.1/8XUN8X11.3/8 GRB7 FT BLK</t>
  </si>
  <si>
    <t>STUD BOLT 1.1/8XUN8X12 GRB7 BLK</t>
  </si>
  <si>
    <t>STUD BOLT 1.1/8XUN8X6.1/4 GRB7 BLK</t>
  </si>
  <si>
    <t>STUD BOLT 1.1/8XUN8X7 GRB7 BLK</t>
  </si>
  <si>
    <t>STUD BOLT 1.1/8XUN8X8 GRB7 BLK</t>
  </si>
  <si>
    <t>STUD BOLT 1.1/8XUN8X8.1/2 GRB7 BLK</t>
  </si>
  <si>
    <t>STUD BOLT 1.1/8XUN8X8.1/4 GRB7 FT BLK</t>
  </si>
  <si>
    <t>STUD BOLT 1.3/4XUN8X09 GRB7 BLK</t>
  </si>
  <si>
    <t>STUD BOLT 1.3/4XUN8X26.3/8 GRB7 FT BLK</t>
  </si>
  <si>
    <t>STUD BOLT 1.3/8"XUN8X10.1/8" GRB7 BLK</t>
  </si>
  <si>
    <t>STUD BOLT 1.5/8XUN8X13.3/4 GRB7 FT BLK</t>
  </si>
  <si>
    <t>STUD BOLT 2.1/2XUN8X24.3/8 GRB7 FT BLK</t>
  </si>
  <si>
    <t>STUD BOLT 1.7/8XUN8X640 GRB7 FT BLK</t>
  </si>
  <si>
    <t>STUD BOLT M12X1.75X70 GRB7 BLK</t>
  </si>
  <si>
    <t>STUD BOLT M12X1.75X100 GRB7 BLK</t>
  </si>
  <si>
    <t>STUD BOLT M12X1.75X150 GRB7 BLK</t>
  </si>
  <si>
    <t>STUD BOLT M20X2.5X120 GRB7 BLK</t>
  </si>
  <si>
    <t>STUD BOLT M20X2.5X220 GRB7 BLK</t>
  </si>
  <si>
    <t>STUD BOLT M20X2.5X250 GRB7 BLK</t>
  </si>
  <si>
    <t>STUD BOLT M20X2.5X345 GRB7 FT BLK</t>
  </si>
  <si>
    <t>STUD BOLT M24X3X200 GRB7 BLK</t>
  </si>
  <si>
    <t>STUD BOLT M30X3.5X200 GRB7 BLK</t>
  </si>
  <si>
    <t>STUD BOLT M36X4X350 GRB7 BLK</t>
  </si>
  <si>
    <t>STUD BOLT M36X4X400 GRB7 BLK</t>
  </si>
  <si>
    <t>STUD BOLT M42X4.5X450 GRB7 FT BLK</t>
  </si>
  <si>
    <t>STUD BOLT M42X4.5X645 GRB7 FT BLK</t>
  </si>
  <si>
    <t>HEAVY HEX NUT M12X1.75 D/F GR2H BLK</t>
  </si>
  <si>
    <t>HHB M10X1.5X20 ISO4017 CL8.8 FT HDG</t>
  </si>
  <si>
    <t>HEX HEAD BOLT M10X205 CL10.9 H/T ZFS</t>
  </si>
  <si>
    <t>TCSB CUPHD M22X70 QAP CL10.9 F/T BLK</t>
  </si>
  <si>
    <t>HEX LOCK NUT M20X2.5 ISO4035 CL05 ZC3</t>
  </si>
  <si>
    <t>HHB M20X2.5X60 ISO4017 CL8.8 FT HDG</t>
  </si>
  <si>
    <t>HHB M20X2.5X70 ISO4014 CL10.9 HT HDG</t>
  </si>
  <si>
    <t>HHB M16X2X50 ISO4017 CL10.9 FT HDG</t>
  </si>
  <si>
    <t>HHB M24X3X100 ISO4017 CL10.9 FT HDG</t>
  </si>
  <si>
    <t>HHB M12X1.75X120 ISO4017 CL8.8 FT HDG</t>
  </si>
  <si>
    <t>HHB M12X1.75X130 ISO4017 CL8.8 FT HDG</t>
  </si>
  <si>
    <t>HHB M12X1.75X180 ISO4017 CL8.8 FT HDG</t>
  </si>
  <si>
    <t>HHB M20X2.5X220 ISO4017 CL8.8 FT HDG</t>
  </si>
  <si>
    <t>HHB M30X3.5X120 ISO4017 CL8.8 FT HDG</t>
  </si>
  <si>
    <t>SLHCS M10X1.5X25 DIN7984 CL08.8 FT BLK</t>
  </si>
  <si>
    <t>HSSB M12X60 EN14399-4 CL10.9HV H/T HDG</t>
  </si>
  <si>
    <t>STUD F/T M10X1.5X85 DRG 1163715 ZNP</t>
  </si>
  <si>
    <t>STUD 3/8XUNCX140 B.SIDE DRG 2W0482 ZNP</t>
  </si>
  <si>
    <t>HHB M16X2X150 GR10.9 BLK DRG:4532229</t>
  </si>
  <si>
    <t>12 PT CAP BOLTM20X2.5X140 DRG ZNP2063591</t>
  </si>
  <si>
    <t>STUD F/T M16X2.0JX120 DRG ZNP3429452</t>
  </si>
  <si>
    <t>HEX NUT(W/F) 1X8UNCX2B DRG.2J3507</t>
  </si>
  <si>
    <t>HHB M10X1.5X40 GR10.9 BLK DRG:4498818</t>
  </si>
  <si>
    <t>HEX HEAD BOLT 1"X8UNC X 120.65 DR.2A1420</t>
  </si>
  <si>
    <t>HHS M10X1.5X25 ZFB 10.9 DR 9X2125</t>
  </si>
  <si>
    <t>STUD M10X1.5X115 GRB16 ZNP 6120952</t>
  </si>
  <si>
    <t>12PT CAP SCREW 1X14UNFX152.4DR.5P8865</t>
  </si>
  <si>
    <t>HEX HEAD BOLT 1.1/4X7UNCX241.3 DR.1K9420</t>
  </si>
  <si>
    <t>HHB 1.1/4X7UNJCX177.8 GR16 ZNP DR:6V2624</t>
  </si>
  <si>
    <t>HHB 5/8XUNJX95.25 ZNP DRG:9X6417</t>
  </si>
  <si>
    <t>WASHER 36.5ODX20.0IDX5TK ZNP 2S011</t>
  </si>
  <si>
    <t>SHCS M24X3X75 GR 12.9C F/T BLK</t>
  </si>
  <si>
    <t>DURLOK HFB M10X1.5X25 GR12.9C F/T BLK</t>
  </si>
  <si>
    <t>DURLOK HFB M10X1.5X40 GR12.9C F/T BLK</t>
  </si>
  <si>
    <t>DURLOKH/TM10X1.5X60GR12.9C F/TBLK5129147</t>
  </si>
  <si>
    <t>DURLOK HFB M16X2X40 GR12.9C F/T BLK</t>
  </si>
  <si>
    <t>DURLOK HFB M16X2X50 GR12.9C F/T BLK</t>
  </si>
  <si>
    <t>DURLOK NUT M10 X 1.5 GR 12C BLK</t>
  </si>
  <si>
    <t>HHB M10X1.5X190 DRG 4499512</t>
  </si>
  <si>
    <t>STUD BOLT M16X2X40 B.SIDE CL8.8 BLK</t>
  </si>
  <si>
    <t>SHCB 3/8XUNCX2.1/2 B18.3 GR190 H/T YZ6</t>
  </si>
  <si>
    <t>HHB M16X2X90 ISO4014 CL10.9 HT HDG</t>
  </si>
  <si>
    <t>HHB M12X1.75X45 ISO4017 CL10.9 FT HDG</t>
  </si>
  <si>
    <t>HHB M16X2X75 ISO4017 CL10.9 F/T HDG</t>
  </si>
  <si>
    <t>HHB M06X1X25 DIN933 GRA2-70 F/T EPO</t>
  </si>
  <si>
    <t>SHCS M16X2X65 ISO4762 CL12.9 HT ZFS</t>
  </si>
  <si>
    <t>ROUND HEAD SCREW M12X45 DRG CL8.8 BLK</t>
  </si>
  <si>
    <t>HHB M20X2.5X300 ISO4017 CL8.8 FT HDG</t>
  </si>
  <si>
    <t>HHB M12X1.75X30 ISO4017 CL8.8 FT BLK</t>
  </si>
  <si>
    <t>HHB M12X1.75X100 ISO4017 CL8.8 FT BLK</t>
  </si>
  <si>
    <t>HHB M16X2X30 ISO4017 CL8.8 FT BLK</t>
  </si>
  <si>
    <t>HHB M16X2X35 ISO4017 CL8.8 FT BLK</t>
  </si>
  <si>
    <t>HHB M20X2.5X50 ISO4017 CL8.8 FT BLK</t>
  </si>
  <si>
    <t>HHB M20X2.5X55 ISO4017 CL8.8 FT BLK</t>
  </si>
  <si>
    <t>HHB M20X2.5X65 ISO4017 CL8.8 FT BLK</t>
  </si>
  <si>
    <t>HHB M20X2.5X75 ISO4017 CL8.8 FT BLK</t>
  </si>
  <si>
    <t>HHB M20X2.5X80 ISO4017 CL8.8 FT BLK</t>
  </si>
  <si>
    <t>HHB M20X2.5X100 ISO4017 CL8.8 FT BLK</t>
  </si>
  <si>
    <t>HHB M20X2.5X200 ISO4017 CL8.8 FT BLK</t>
  </si>
  <si>
    <t>HSSB M16X2X45 IS3757 CL10.9S HT BLK</t>
  </si>
  <si>
    <t>HSSB M16X2X90 IS3757 CL10.9S HT BLK</t>
  </si>
  <si>
    <t>HSSB M16X2X100 IS3757 CL10.9S HT BLK</t>
  </si>
  <si>
    <t>HSSB M20X2.5X45 IS3757 CL10.9S HT BLK</t>
  </si>
  <si>
    <t>HSSB M20X2.5X50 IS3757 CL10.9S HT BLK</t>
  </si>
  <si>
    <t>HSSB M20X2.5X60 IS3757 CL10.9S HT BLK</t>
  </si>
  <si>
    <t>HSSB M20X2.5X80 IS3757 CL10.9S HT BLK</t>
  </si>
  <si>
    <t>HSSB M20X2.5X90 IS3757 CL10.9S HT BLK</t>
  </si>
  <si>
    <t>HSSB M20X2.5X100 IS3757 CL10.9S HT BLK</t>
  </si>
  <si>
    <t>HSSB M20X2.5X160 IS3757 CL10.9S HT BLK</t>
  </si>
  <si>
    <t>HSSB M30X3.5X100 IS3757 CL10.9S HT BLK</t>
  </si>
  <si>
    <t>HSSB M30X3.5X120 IS3757 CL10.9S HT BLK</t>
  </si>
  <si>
    <t>HSSB M30X3.5X130 IS3757 CL10.9S HT BLK</t>
  </si>
  <si>
    <t>HEX HD SCREW M10X55 DRG CL8.8 YZ3</t>
  </si>
  <si>
    <t>HEX HD SCREW M16X90 DRG CL8.8 YZ3</t>
  </si>
  <si>
    <t>PLAIN WASHER M06 HV140 DRG YZ3</t>
  </si>
  <si>
    <t>PLAIN WASHER M10 HV140 DRG YZ3</t>
  </si>
  <si>
    <t>SHCS M08X90 GR 12.9 H/T BLK MBC1900111</t>
  </si>
  <si>
    <t>SHCS M12X130 GR 12.9 H/T BLK MBC1900113</t>
  </si>
  <si>
    <t>SHCS M12X35 GR 12.9 F/T BLK MBC1900112</t>
  </si>
  <si>
    <t>HEX HEAD SCREW 3/4X10 UNCX50.8 DR.0L1178</t>
  </si>
  <si>
    <t>H.HEAD BOLT 3/4X10XUNJCX69.85 DR.1D4608</t>
  </si>
  <si>
    <t>PLOW BOLT 5/8X11 UNJC X 2 3/4 DR.4F3657</t>
  </si>
  <si>
    <t>HEX NUT (W/F) 3/4X10UNCX2B DRG.2J3506</t>
  </si>
  <si>
    <t>HHB M20X2.5X70 ISO4014 CL8.8 HT BLK</t>
  </si>
  <si>
    <t>HHB M18X2.5X40 ISO4017 CL8.8 FT BLK</t>
  </si>
  <si>
    <t>HHB M18X2.5X45 ISO4017 CL8.8 FT BLK</t>
  </si>
  <si>
    <t>HHB M20X2.5X70 ISO4014 CL10.9 HT ZFS</t>
  </si>
  <si>
    <t>HHB M20X2.5X50 ISO4017 CL10.9 FT ZFS</t>
  </si>
  <si>
    <t>HHB M20X2.5X100 ISO4017 CL10.9 FT ZFS</t>
  </si>
  <si>
    <t>SHCS M12X1.75X60 ISO4762 CL12.9 HT ZFS</t>
  </si>
  <si>
    <t>SHCS M24X3X90 ISO4762 CL12.9 HT ZFS</t>
  </si>
  <si>
    <t>SHCS M12X1.75X50 ISO4762 CL12.9 FT ZFS</t>
  </si>
  <si>
    <t>SHCS M24X3X60 ISO4762 CL12.9 FT ZFS</t>
  </si>
  <si>
    <t>HSSB M20X2.5X65 IS3757 CL10.9S HT BLK</t>
  </si>
  <si>
    <t>HSSB M20X2.5X70 IS3757 CL10.9S HT BLK</t>
  </si>
  <si>
    <t>HSSB M20X2.5X75 IS3757 CL10.9S HT BLK</t>
  </si>
  <si>
    <t>HSSB M20X2.5X85 IS3757 CL10.9S HT BLK</t>
  </si>
  <si>
    <t>HSSB M20X2.5X150 IS3757 CL10.9S HT BLK</t>
  </si>
  <si>
    <t>HHB M24X3X90 ISO4017 CL8.8 FT ZC3</t>
  </si>
  <si>
    <t>HHB M16X2X65 ISO4014 CL10.9 HT HDG</t>
  </si>
  <si>
    <t>HHB M24X3X170 ISO4014 CL10.9 HT ZFS</t>
  </si>
  <si>
    <t>FLNG TRK SHOE BOLT M16X1.5X75 DRG BLK</t>
  </si>
  <si>
    <t>HSSB M16X60 EN14399-3 CL10.9HR ZFS</t>
  </si>
  <si>
    <t>HSSB M20X105 EN14399-3 CL10.9HR HT ZFS</t>
  </si>
  <si>
    <t>HSSN M16X2 EN14399-3 CL10 HR ZFS</t>
  </si>
  <si>
    <t>HHB M08X1.25X30 ISO4017 CL8.8 FT ZC3</t>
  </si>
  <si>
    <t>19.05X44.45XM10 CLIP ZC3+VINYL(OTP1)</t>
  </si>
  <si>
    <t>12.7X28.5XM10 CLIP ZC3+VINYL(OTP1)</t>
  </si>
  <si>
    <t>14.28X35XM10 CLIP ZC3+VINYL(OTP1)</t>
  </si>
  <si>
    <t>R26X89XM10 CLIP ZC3(HAT3)</t>
  </si>
  <si>
    <t>R26X89 CLIP ZC3(STS1)</t>
  </si>
  <si>
    <t>SILO BOLT 1/2X01 BLUE CAP SAE8 HDG</t>
  </si>
  <si>
    <t>SILO BOLT 1/2X1.1/4 YELLOW CAP SAE8 HDG</t>
  </si>
  <si>
    <t>SILO BOLT 1/2X1.1/2 RED CAP SAE8 HDG</t>
  </si>
  <si>
    <t>SILO BOLT 1/2X1.3/4 GREEN CAP SAE8 HDG</t>
  </si>
  <si>
    <t>SILO BOLT 1/2X02 BROWN CAP SAE8 HDG</t>
  </si>
  <si>
    <t>DURLOK HFB M16X2X45 CL12.9 F/T BLK</t>
  </si>
  <si>
    <t>DURLOK HFB M16X2X50 CL12.9 F/T BLK</t>
  </si>
  <si>
    <t>DURLOK HFB M16X2X60 CL12.9 F/T BLK</t>
  </si>
  <si>
    <t>DURLOK HFB M16X2X80 CL12.9 F/T BLK</t>
  </si>
  <si>
    <t>DURLOK NUT M16 X 2 CL 12 BLK</t>
  </si>
  <si>
    <t>HHB M12X1.75X60 DIN933 GRA2-70 F/T EPO</t>
  </si>
  <si>
    <t>HHB M30X3.5X300 H/T CL10.9 ZFS 3E7442</t>
  </si>
  <si>
    <t>HHB M12X1.75X55 ISO4017 CL8.8 FT BLK</t>
  </si>
  <si>
    <t>HHB M20X2.5X90 ISO4017 CL8.8 FT BLK</t>
  </si>
  <si>
    <t>TCSB CUPHD M20X70 EN14399CL10.9 H/T BLK</t>
  </si>
  <si>
    <t>TCSB CUPHD M20X75 EN14399CL10.9 H/T BLK</t>
  </si>
  <si>
    <t>TCSB CUPHD M20X80 EN14399CL10.9 H/T BLK</t>
  </si>
  <si>
    <t>TCSB CUPHD M20X90 EN14399CL10.9 H/T BLK</t>
  </si>
  <si>
    <t>TCSB CUPHD M22X75 EN14399CL10.9 H/T BLK</t>
  </si>
  <si>
    <t>TCSB CUPHD M22X80 EN14399CL10.9 H/T BLK</t>
  </si>
  <si>
    <t>TCSB CUPHD M22X90 EN14399CL10.9 H/T BLK</t>
  </si>
  <si>
    <t>TCSB CUPHD M22X100 EN14399CL10.9 H/T BLK</t>
  </si>
  <si>
    <t>TCSB CUPHD M22X110 EN14399CL10.9 H/T BLK</t>
  </si>
  <si>
    <t>TCSB CUPHD M22X130 EN14399CL10.9 H/T BLK</t>
  </si>
  <si>
    <t>TCSB CUPHD M22X150 EN14399CL10.9 H/T BLK</t>
  </si>
  <si>
    <t>TCSB CUPHD M20X55 EN14399CL10.9 F/T BLK</t>
  </si>
  <si>
    <t>TCSB CUPHD M20X60 EN14399CL10.9 F/T BLK</t>
  </si>
  <si>
    <t>TCSB CUPHD M20X65 EN14399CL10.9 F/T BLK</t>
  </si>
  <si>
    <t>HHB M08X1.25X20 ISO4017 CL10.9 FT ZC3</t>
  </si>
  <si>
    <t>HHB M10X1.5X30 ISO4017 CL10.9 FT ZC3</t>
  </si>
  <si>
    <t>HHB M10X1.5X35 ISO4017 CL10.9 FT ZC3</t>
  </si>
  <si>
    <t>HHB M12X1.75X35 ISO4017 CL10.9 FT ZC3</t>
  </si>
  <si>
    <t>HHB M20X2.5X50 ISO4017 CL10.9 FT ZC3</t>
  </si>
  <si>
    <t>HHB M12X1.75X30 ISO4017 CL8.8 FT ZC3</t>
  </si>
  <si>
    <t>HHB M12X1.75X35 ISO4017 CL8.8 FT ZC3</t>
  </si>
  <si>
    <t>HHB M12X1.75X80 ISO4017 CL8.8 FT ZC3</t>
  </si>
  <si>
    <t>HHB M12X1.75X100 ISO4017 CL8.8 FT ZC3</t>
  </si>
  <si>
    <t>HHB M08X1.25X16 ISO4017 CL8.8 FT ZC3</t>
  </si>
  <si>
    <t>HHB M08X1.25X25 ISO4017 CL8.8 FT ZC3</t>
  </si>
  <si>
    <t>HHB M10X1.5X30 ISO4017 CL8.8 FT ZC3</t>
  </si>
  <si>
    <t>HHB M10X1.5X40 ISO4017 CL8.8 FT ZC3</t>
  </si>
  <si>
    <t>HHB M10X1.5X45 ISO4017 CL8.8 FT ZC3</t>
  </si>
  <si>
    <t>HHB M10X1.5X55 ISO4017 CL8.8 FT ZC3</t>
  </si>
  <si>
    <t>HHB M10X1.5X70 ISO4017 CL8.8 FT ZC3</t>
  </si>
  <si>
    <t>HHB M10X1.5X90 ISO4017 CL8.8 FT ZC3</t>
  </si>
  <si>
    <t>HHB M10X1.5X100 ISO4017 CL8.8 FT ZC3</t>
  </si>
  <si>
    <t>HHB M12X1.75X40 ISO4017 CL8.8 FT ZC3</t>
  </si>
  <si>
    <t>HHB M12X1.75X55 ISO4017 CL8.8 FT ZC3</t>
  </si>
  <si>
    <t>HHB M12X1.75X125 ISO4017 CL8.8 FT ZC3</t>
  </si>
  <si>
    <t>HHB M14X2X40 ISO4017 CL8.8 FT ZC3</t>
  </si>
  <si>
    <t>SPRING WASHER FLAT SEC TYPE-B M20 ZC3</t>
  </si>
  <si>
    <t>HHB 3/8XUNCX5 B18.2.1 SAE5 HT ZC3</t>
  </si>
  <si>
    <t>HHB 3/8XUNCX06 B18.2.1 SAE5 HT ZC3</t>
  </si>
  <si>
    <t>HHB 3/8XUNCX7.1/2 B18.2.1 SAE5 HT ZC3</t>
  </si>
  <si>
    <t>HHB 3/8XUNCX8.1/2 B18.2.1 SAE5 HT ZC3</t>
  </si>
  <si>
    <t>HHB 3/8XUNCX10.1/2 B18.2.1 SAE5 HT ZC3</t>
  </si>
  <si>
    <t>HHB 3/8XUNCX12 B18.2.1 SAE5 HT ZC3</t>
  </si>
  <si>
    <t>TCSB CUPHD M20X100 EN14399CL10.9 H/T BLK</t>
  </si>
  <si>
    <t>TCSB CUPHD M24X85 EN14399CL10.9 H/T BLK</t>
  </si>
  <si>
    <t>TCSB CUPHD M24X95 EN14399CL10.9 H/T BLK</t>
  </si>
  <si>
    <t>TCSB CUPHD M24X120 EN14399CL10.9 H/T BLK</t>
  </si>
  <si>
    <t>TCSB CUPHD M30X100 EN14399CL10.9 H/T BLK</t>
  </si>
  <si>
    <t>TCSB CUPHD M30X110 EN14399CL10.9 H/T BLK</t>
  </si>
  <si>
    <t>TCSB CUPHD M30X120 EN14399CL10.9 H/T BLK</t>
  </si>
  <si>
    <t>TCSB CUPHD M30X130 EN14399CL10.9 H/T BLK</t>
  </si>
  <si>
    <t>TCSB CUPHD M30X140 EN14399CL10.9 H/T BLK</t>
  </si>
  <si>
    <t>TCSB CUPHD M30X160 EN14399CL10.9 H/T BLK</t>
  </si>
  <si>
    <t>TCSB CUPHD M30X180 EN14399CL10.9 H/T BLK</t>
  </si>
  <si>
    <t>TCSB CUPHD M30X210 EN14399 CL10.9 HT BLK</t>
  </si>
  <si>
    <t>TCSB CUPHD M30X220 EN14399 CL10.9 HT BLK</t>
  </si>
  <si>
    <t>TCSB CUPHD M16X45 EN14399CL10.9 F/T BLK</t>
  </si>
  <si>
    <t>TCSB CUPHD M16X50 EN14399CL10.9 F/T BLK</t>
  </si>
  <si>
    <t>TCSB CUPHD M20X50 EN14399CL10.9 F/T BLK</t>
  </si>
  <si>
    <t>TCSB CUPHD M24X60 EN14399CL10.9 F/T BLK</t>
  </si>
  <si>
    <t>TCSB CUPHD M24X65 EN14399CL10.9 F/T BLK</t>
  </si>
  <si>
    <t>TCSB CUPHD M24X70 EN14399CL10.9 F/T BLK</t>
  </si>
  <si>
    <t>TCSB CUPHD M24X75 EN14399CL10.9 F/T BLK</t>
  </si>
  <si>
    <t>TCSB CUPHD M24X80 EN14399CL10.9 F/T BLK</t>
  </si>
  <si>
    <t>TCSB CUPHD M30X75 EN14399CL10.9 F/T BLK</t>
  </si>
  <si>
    <t>TCSB CUPHD M30X80 EN14399CL10.9 F/T BLK</t>
  </si>
  <si>
    <t>TCSB CUPHD M30X90 EN14399CL10.9 F/T BLK</t>
  </si>
  <si>
    <t>HSSN M16X2 EN14399-10 CL10 HRD BLK</t>
  </si>
  <si>
    <t>HHB M08X1.25X20 ISO4017 CL8.8 FT YZ6</t>
  </si>
  <si>
    <t>HHB M08X1.25X25 ISO4017 CL8.8 FT YZ6</t>
  </si>
  <si>
    <t>HHB M08X1.25X35 ISO4017 CL8.8 FT YZ6</t>
  </si>
  <si>
    <t>SHCS M12X1.75X130 DIN912 GRA2-70 F/T EP</t>
  </si>
  <si>
    <t>HHB M24X3X70 ISO4017SB CL8.8 FT BLK</t>
  </si>
  <si>
    <t>HHB M10X1.5X60 ISO4014 CL10.9 HT ZFS</t>
  </si>
  <si>
    <t>HSSB M16X2X65 IS3757 CL10.9S FT BLK</t>
  </si>
  <si>
    <t>HSSB M16X2X75 IS3757 CL10.9S FT BLK</t>
  </si>
  <si>
    <t>HSSB M30X3.5X100 IS3757 CL10.9S FT BLK</t>
  </si>
  <si>
    <t>HSSN M16X2 IS6623 CL10S BLK</t>
  </si>
  <si>
    <t>HHB M24X3X160 ISO4017 CL8.8 FT ZC3</t>
  </si>
  <si>
    <t>HHB M30X3.5X140 ISO4017 CL8.8 FT ZC3</t>
  </si>
  <si>
    <t>HHB 7/8XUNFX2.3/4 B18.2.1 SAE8 FT BLK</t>
  </si>
  <si>
    <t>HHB 1.1/4XUNFX2.1/2 B18.2.1 SAE8 FT BLK</t>
  </si>
  <si>
    <t>SHCS M24X3X275 ISO4762 CL12.9 HT BLK</t>
  </si>
  <si>
    <t>HHB M20X2.5X80 ISO4014 CL10.9 HT ZFS</t>
  </si>
  <si>
    <t>SPRING WASHER FLAT SEC TYPE-B M16 ZFS</t>
  </si>
  <si>
    <t>NYLOCK NUT R/R M16X2 ISO7040 CL10 YZ6</t>
  </si>
  <si>
    <t>SPRING WASHER FLAT SEC TYPE-B M16 YZ6</t>
  </si>
  <si>
    <t>HSSB M16X2X55 IS3757 CL10.9S HT BLK</t>
  </si>
  <si>
    <t>HSSB M20X2.5X95 IS3757 CL10.9S HT BLK</t>
  </si>
  <si>
    <t>SPRING WASHER FLAT SEC M20 DIN 127B ZC3</t>
  </si>
  <si>
    <t>HHB M12X1.75X140 ISO4014 CL8.8 HT BLK</t>
  </si>
  <si>
    <t>SPRING WASHER FLAT SEC TYPE-B M16 HDG</t>
  </si>
  <si>
    <t>HHB M16X2X40 ISO4017 CL8.8 FT HDG</t>
  </si>
  <si>
    <t>HHB M20X2.5X80 ISO4014 CL10.9 HT S437</t>
  </si>
  <si>
    <t>HHB M12X1.75X40 ISO4017 CL10.9 FT S437</t>
  </si>
  <si>
    <t>HHB M20X2.5X50 ISO4017 CL10.9 FT S437</t>
  </si>
  <si>
    <t>HHB M20X2.5X60 ISO4017 CL10.9 FT S437</t>
  </si>
  <si>
    <t>HHB M24X3X70 ISO4017 CL10.9 FT S437</t>
  </si>
  <si>
    <t>HHB M08X1.25X45 ISO4017 CL8.8 FT ZC3</t>
  </si>
  <si>
    <t>HEX WELD NUT 3/8-16 UNC 2B DR.9F2978 ZTS</t>
  </si>
  <si>
    <t>HEX BOLT M10X1.5X85 10.9 H/T(MV) BLK</t>
  </si>
  <si>
    <t>HEX BOLT M10X1.5X120 10.9 H/T(MV) BLK</t>
  </si>
  <si>
    <t>HEX HEAD BOLT M10X190 CL10.9 H/T ZFS</t>
  </si>
  <si>
    <t>HEX HEAD BOLT M10X170 CL10.9 H/T ZFS</t>
  </si>
  <si>
    <t>HEX HEAD BOLT M10X175 CL10.9 H/T ZFS</t>
  </si>
  <si>
    <t>HEX HEAD BOLT M10X180 CL10.9 H/T ZFS</t>
  </si>
  <si>
    <t>HEX HEAD BOLT M10X195 CL10.9 H/T ZFS</t>
  </si>
  <si>
    <t>HEX BOLT M10X1.5X182 10.9 H/T(MV) ZFS</t>
  </si>
  <si>
    <t>HSSN 1/2XUNC A563-T1 GR.DH CDS BWC</t>
  </si>
  <si>
    <t>HHB M04X0.7X25 ISO4014 CL10.9 HT BLK</t>
  </si>
  <si>
    <t>HHB M05X0.8X10 ISO4017 CL8.8 FT BLK</t>
  </si>
  <si>
    <t>HHB M05X0.8X30 ISO4017 CL10.9 FT BLK</t>
  </si>
  <si>
    <t>HHB M05X0.8X30 ISO4014 CL10.9 HT BLK</t>
  </si>
  <si>
    <t>HHB M05X0.8X35 ISO4017 CL10.9 FT BLK</t>
  </si>
  <si>
    <t>HHB M05X0.8X40 ISO4014 CL10.9 HT BLK</t>
  </si>
  <si>
    <t>HHB M05X0.8X45 ISO4017 CL10.9 FT BLK</t>
  </si>
  <si>
    <t>HHB M05X0.8X55 ISO4014 CL10.9 HT BLK</t>
  </si>
  <si>
    <t>HHB M06X1X30 ISO4017 CL10.9 FT BLK</t>
  </si>
  <si>
    <t>HHB M06X1X30 ISO4014 CL10.9 HT BLK</t>
  </si>
  <si>
    <t>HHB M06X1X35 ISO4014 CL10.9 HT BLK</t>
  </si>
  <si>
    <t>HHB M06X1X40 ISO4014 CL10.9 HT BLK</t>
  </si>
  <si>
    <t>HHB M06X1X50 ISO4017 CL10.9 FT BLK</t>
  </si>
  <si>
    <t>HHB M06X1X80 ISO4014 CL8.8 HT BLK</t>
  </si>
  <si>
    <t>HHB M08X1.25X180 ISO4014 CL10.9 HT BLK</t>
  </si>
  <si>
    <t>HHB M10X1.5X65 ISO4017 CL8.8 FT BLK</t>
  </si>
  <si>
    <t>HHB M10X1.5X70 ISO4017 CL10.9 FT BLK</t>
  </si>
  <si>
    <t>HHB M10X1.5X80 ISO4017 CL10.9 FT BLK</t>
  </si>
  <si>
    <t>HHB M10X1.5X80 ISO4017 CL8.8 FT BLK</t>
  </si>
  <si>
    <t>HHB M10X1.5X130 ISO4017 CL10.9 FT BLK</t>
  </si>
  <si>
    <t>HHB M12X1.75X90 ISO4017 CL8.8 FT BLK</t>
  </si>
  <si>
    <t>HHB M14X2X40 ISO4017 CL10.9 FT BLK</t>
  </si>
  <si>
    <t>HHB M14X2X75 ISO4017 CL8.8 FT BLK</t>
  </si>
  <si>
    <t>HHB M14X2X80 ISO4017 CL8.8 FT BLK</t>
  </si>
  <si>
    <t>HHB M14X2X100 ISO4017 CL10.9 FT BLK</t>
  </si>
  <si>
    <t>HHB M14X2X120 ISO4014 CL10.9 HT BLK</t>
  </si>
  <si>
    <t>HHB M14X2X150 ISO4014 CL10.9 HT BLK</t>
  </si>
  <si>
    <t>HHB M16X2X55 ISO4014 CL10.9 HT BLK</t>
  </si>
  <si>
    <t>HHB M16X2X60 ISO4014 CL10.9 HT BLK</t>
  </si>
  <si>
    <t>HHB M16X2X65 ISO4014 CL10.9 HT BLK</t>
  </si>
  <si>
    <t>HHB M16X2X90 ISO4014 CL10.9 HT BLK</t>
  </si>
  <si>
    <t>HHB M16X2X100 ISO4014 CL10.9 HT BLK</t>
  </si>
  <si>
    <t>HHB M16X2X100 ISO4014 CL8.8 HT BLK</t>
  </si>
  <si>
    <t>HHB M16X2X120 ISO4014 CL10.9 HT BLK</t>
  </si>
  <si>
    <t>HHB M16X2X130 ISO4014 CL10.9 HT BLK</t>
  </si>
  <si>
    <t>HHB M16X2X170 ISO4014 CL10.9 HT BLK</t>
  </si>
  <si>
    <t>HHB M16X2X180 ISO4014 CL10.9 HT BLK</t>
  </si>
  <si>
    <t>HHB M18X2.5X30 ISO4017 CL10.9 FT BLK</t>
  </si>
  <si>
    <t>HHB M18X2.5X40 ISO4017 CL10.9 FT BLK</t>
  </si>
  <si>
    <t>HHB M18X2.5X55 ISO4017 CL10.9 FT BLK</t>
  </si>
  <si>
    <t>HHB M18X2.5X90 ISO4017 CL10.9 FT BLK</t>
  </si>
  <si>
    <t>HHB M18X2.5X120 ISO4014 CL10.9 HT BLK</t>
  </si>
  <si>
    <t>HHB M18X2.5X160 ISO4014 CL10.9 HT BLK</t>
  </si>
  <si>
    <t>HHB M20X2.5X35 ISO4017 CL8.8 FT BLK</t>
  </si>
  <si>
    <t>HHB M20X2.5X50 ISO4017 CL10.9 FT BLK</t>
  </si>
  <si>
    <t>HHB M20X2.5X55 ISO4017 CL10.9 FT BLK</t>
  </si>
  <si>
    <t>HHB M20X2.5X70 ISO4017 CL10.9 FT BLK</t>
  </si>
  <si>
    <t>HHB M20X2.5X70 ISO4017 CL8.8 FT BLK</t>
  </si>
  <si>
    <t>HHB M20X2.5X75 ISO4017 CL10.9 FT BLK</t>
  </si>
  <si>
    <t>HHB M20X2.5X80 ISO4017 CL10.9 FT BLK</t>
  </si>
  <si>
    <t>HHB M20X2.5X90 ISO4017 CL10.9 FT BLK</t>
  </si>
  <si>
    <t>HHB M20X2.5X110 ISO4014 CL8.8 HT BLK</t>
  </si>
  <si>
    <t>HHB M20X2.5X110 ISO4017 CL10.9 FT BLK</t>
  </si>
  <si>
    <t>HHB M20X2.5X130 ISO4017 CL8.8 FT BLK</t>
  </si>
  <si>
    <t>HHB M20X2.5X140 ISO4014 CL10.9 HT BLK</t>
  </si>
  <si>
    <t>HHB M20X2.5X140 ISO4017 CL10.9 FT BLK</t>
  </si>
  <si>
    <t>HHB M20X2.5X150 ISO4014 CL10.9 HT BLK</t>
  </si>
  <si>
    <t>HHB M20X2.5X160 ISO4017 CL10.9 FT BLK</t>
  </si>
  <si>
    <t>HHB M22X2.5X90 ISO4014 CL10.9 HT BLK</t>
  </si>
  <si>
    <t>HHB M24X3X45 ISO4017 CL10.9 FT BLK</t>
  </si>
  <si>
    <t>HHB M24X3X130 ISO4017 CL10.9 FT BLK</t>
  </si>
  <si>
    <t>HHB M24X3X140 ISO4014 CL10.9 HT BLK</t>
  </si>
  <si>
    <t>HHB M24X3X150 ISO4017 CL8.8 FT BLK</t>
  </si>
  <si>
    <t>HHB M27X3X50 ISO4017 CL10.9 FT BLK</t>
  </si>
  <si>
    <t>HHB M30X3.5X220 ISO4017 CL8.8 FT BLK</t>
  </si>
  <si>
    <t>HHB M30X3.5X260 ISO4017 CL8.8 FT BLK</t>
  </si>
  <si>
    <t>HHB M30X3.5X300 ISO4014 CL10.9 HT BLK</t>
  </si>
  <si>
    <t>HHB 1XUNCX6 B18.2.1 SAE8 FT BLK</t>
  </si>
  <si>
    <t>HHB 1XUNCX7 B18.2.1 SAE8 FT BLK</t>
  </si>
  <si>
    <t>HHB 01XUNCX10 B18.2.1 SAE8 HT BLK</t>
  </si>
  <si>
    <t>HHB 01XUNCX3.1/2 B18.2.1 SAE8 FT BLK</t>
  </si>
  <si>
    <t>HHB 01XUNCX4.1/2 B18.2.1 SAE8 HT BLK</t>
  </si>
  <si>
    <t>HHB 1/2XUNCX8 B18.2.1 SAE8 HT BLK</t>
  </si>
  <si>
    <t>HHB 1/2XUNCX1.1/2 B18.2.1 SAE8 FT BLK</t>
  </si>
  <si>
    <t>HHB 3/4XUNCX1.1/2 B18.2.1 SAE8 FT BLK</t>
  </si>
  <si>
    <t>HHB 3/4XUNCX1.1/4 B18.2.1 SAE8 FT BLK</t>
  </si>
  <si>
    <t>HHB 3/4XUNCX4.1/2 B18.2.1 SAE8 FT BLK</t>
  </si>
  <si>
    <t>HHB 3/8XUNCX6 B18.2.1 SAE8 FT BLK</t>
  </si>
  <si>
    <t>HHB 5/8XUNCX2.1/2 B18.2.1 SAE8 FT BLK</t>
  </si>
  <si>
    <t>HHB 5/8XUNCX2.1/4 B18.2.1 SAE8 HT BLK</t>
  </si>
  <si>
    <t>HHB 7/8XUNCX2 B18.2.1 SAE8 FT BLK</t>
  </si>
  <si>
    <t>HHB 7/8XUNCX3 B18.2.1 SAE8 HT BLK</t>
  </si>
  <si>
    <t>HHB 7/8XUNCX5 B18.2.1 SAE8 HT BLK</t>
  </si>
  <si>
    <t>HHB 7/8XUNCX6 B18.2.1 SAE8 FT BLK</t>
  </si>
  <si>
    <t>HHB 7/8XUNCX6 B18.2.1 SAE8 HT BLK</t>
  </si>
  <si>
    <t>HHB 7/8XUNCX7 B18.2.1 SAE8 FT BLK</t>
  </si>
  <si>
    <t>HHB 7/8XUNCX7 B18.2.1 SAE8 HT BLK</t>
  </si>
  <si>
    <t>HHB 7/8XUNCX8 B18.2.1 SAE8 FT BLK</t>
  </si>
  <si>
    <t>HHB 7/8XUNCX2.1/2 B18.2.1 SAE8 FT BLK</t>
  </si>
  <si>
    <t>HHB 7/8XUNCX2.1/2 B18.2.1 SAE8 HT BLK</t>
  </si>
  <si>
    <t>HHB 7/8XUNCX3.1/2 B18.2.1 SAE8 FT BLK</t>
  </si>
  <si>
    <t>HHB 7/8XUNCX3.1/2 B18.2.1 SAE8 HT BLK</t>
  </si>
  <si>
    <t>HHB 7/8XUNCX4.1/2 B18.2.1 SAE8 HT BLK</t>
  </si>
  <si>
    <t>HEX NUT M18X2.5 ISO4032 CL10 BLK</t>
  </si>
  <si>
    <t>HEX NUT M22X2.5 ISO4032 CL10 BLK</t>
  </si>
  <si>
    <t>SHCS 1/2XBSWX02BS2470 F/T BLK</t>
  </si>
  <si>
    <t>SHCS 1/2XBSWX3.1/2 BS2470 H/T BLK</t>
  </si>
  <si>
    <t>SHCS 1/4XBSWX1/2 BS2470 F/T BLK</t>
  </si>
  <si>
    <t>SHCS 3/8XBSWX03 BS2470 H/T BLK</t>
  </si>
  <si>
    <t>SHCS 3/8XBSWX1.1/2 BS2470 F/T BLK</t>
  </si>
  <si>
    <t>SHCS 5/8XBSWX08 BS2470 H/T BLK</t>
  </si>
  <si>
    <t>SHCS M06X1X140 ISO4762 CL12.9 HT BLK</t>
  </si>
  <si>
    <t>SHCS M08X1.25X160 ISO4762 CL12.9 HT BLK</t>
  </si>
  <si>
    <t>SHCS M12X1.75X200 ISO4762 CL12.9 HT BLK</t>
  </si>
  <si>
    <t>SHCS M14X2X140 ISO4762 CL12.9 HT BLK</t>
  </si>
  <si>
    <t>SHCS M14X2X150 ISO4762 CL12.9 HT BLK</t>
  </si>
  <si>
    <t>SHCS M16X2X280 ISO4762 CL12.9 HT BLK</t>
  </si>
  <si>
    <t>SHCS M18X2.5X240 ISO4762 CL12.9 HT BLK</t>
  </si>
  <si>
    <t>SHCS M22X2.5X50 ISO4762 CL12.9 FT BLK</t>
  </si>
  <si>
    <t>SHCS M22X2.5X60 ISO4762 CL12.9 FT BLK</t>
  </si>
  <si>
    <t>SHCS M22X2.5X110 ISO4762 CL12.9 HT BLK</t>
  </si>
  <si>
    <t>SHCS M22X2.5X300 ISO4762 CL12.9 HT BLK</t>
  </si>
  <si>
    <t>SHCS M24X3X90 ISO4762 CL12.9 HT BLK</t>
  </si>
  <si>
    <t>SHCS M24X3X120 ISO4762 CL12.9 HT BLK</t>
  </si>
  <si>
    <t>SHCS M24X3X130 ISO4762 CL12.9 HT BLK</t>
  </si>
  <si>
    <t>SPRING WASHER SQUARE SECTION M05 BLK</t>
  </si>
  <si>
    <t>HHB M06X1X16 DIN933 GRA2-70 F/T EPO</t>
  </si>
  <si>
    <t>HHB M06X1X30 DIN933 GRA2-70 F/T EPO</t>
  </si>
  <si>
    <t>HHB M06X1X90 DIN933 GRA2-70 F/T EPO</t>
  </si>
  <si>
    <t>HHB M10X1.5X30 DIN933 GRA4-70 F/T EPO</t>
  </si>
  <si>
    <t>HHB M10X1.5X40 DIN933 GRA4-70 F/T EPO</t>
  </si>
  <si>
    <t>HHB M10X1.5X50 DIN933 GRA2-70 F/T EPO</t>
  </si>
  <si>
    <t>HHB M14X2X30 DIN933 GRA2-70 F/T EPO</t>
  </si>
  <si>
    <t>NYLOCK NUT R/R M16X2 DIN982 GRA2-70EPO</t>
  </si>
  <si>
    <t>SHCS M08X1.25X30 DIN912 CLA2-70 FT EPO</t>
  </si>
  <si>
    <t>SHCS M08X1.25X40 DIN912 CLA2-70 FT EPO</t>
  </si>
  <si>
    <t>SHCS M20X2.5X55 ISO4762 CL10.9 FT BLK</t>
  </si>
  <si>
    <t>HHB M08X1.25X60 DIN933 GRA2-70 F/T EPO</t>
  </si>
  <si>
    <t>SPRING WASHER FLAT SEC M12 DIN 127B ZC3</t>
  </si>
  <si>
    <t>HSSB M12X40 EN14399-3 CL8.8HR F/T HDG</t>
  </si>
  <si>
    <t>HSSB M12X45 EN14399-3 CL8.8HR H/T HDG</t>
  </si>
  <si>
    <t>HSSB M12X55 EN14399-3 CL8.8HR H/T HDG</t>
  </si>
  <si>
    <t>HSSB M12X65 EN14399-3 CL8.8HR H/T HDG</t>
  </si>
  <si>
    <t>HSSB M12X70 EN14399-3 CL8.8HR H/T HDG</t>
  </si>
  <si>
    <t>HSSB M12X75 EN14399-3 CL8.8HR H/T HDG</t>
  </si>
  <si>
    <t>HSSB M12X85 EN14399-3 CL8.8HR H/T HDG</t>
  </si>
  <si>
    <t>HSSB M12X150 EN14399-3 CL8.8HR H/T HDG</t>
  </si>
  <si>
    <t>HHB M10X1.5X25 ISO4017 CL10.9 FT YZ6</t>
  </si>
  <si>
    <t>SHCS M16X2X65 ISO4762 CL12.9 FT BLK</t>
  </si>
  <si>
    <t>SHCS M16X2X70 ISO4762 CL12.9 FT BLK</t>
  </si>
  <si>
    <t>SHCS M16X2X75 ISO4762 CL12.9 FT BLK</t>
  </si>
  <si>
    <t>SHCS M16X2X80 ISO4762 CL12.9 FT BLK</t>
  </si>
  <si>
    <t>SHCS M16X2X90 ISO4762 CL12.9 FT BLK</t>
  </si>
  <si>
    <t>SHCS M16X2X100 ISO4762 CL12.9 FT BLK</t>
  </si>
  <si>
    <t>SHCS M16X2X110 ISO4762 CL12.9 FT BLK</t>
  </si>
  <si>
    <t>SHCS M16X2X120 ISO4762 CL12.9 FT BLK</t>
  </si>
  <si>
    <t>SHCS 5/8XBSWX03 BS2470 H/T BLK</t>
  </si>
  <si>
    <t>SHCS 5/8XBSWX2.1/2 BS2470 H/T BLK</t>
  </si>
  <si>
    <t>HHB M10X1.5X30 DIN933 CL8.8 FT ZC3</t>
  </si>
  <si>
    <t>HHB M10X1.5X35 DIN933 CL8.8 FT ZC3</t>
  </si>
  <si>
    <t>HHB M10X1.5X90 DIN933 CL8.8 FT ZC3</t>
  </si>
  <si>
    <t>HHB M30X3.5X130 ISO4017 CL10.9 FT ZC3</t>
  </si>
  <si>
    <t>STUD FULLTHREAD 5/8XUNCX75 DRG ZFS6L7655</t>
  </si>
  <si>
    <t>HEX HEAD BOLT 7/8X9UNCX63.5 ZNPDR.1D4625</t>
  </si>
  <si>
    <t>HEX HD BOLT 3/8XUNCX215.9 DRG ZTS7X0304</t>
  </si>
  <si>
    <t>HHS M08X1.25X30 CL10.9 FT ZFB 2470553</t>
  </si>
  <si>
    <t>HHS M08X1.25X40 CL10.9 FT ZFB 3388453</t>
  </si>
  <si>
    <t>HHB M10X1.5X120 CL10.9 HT ZFB 7X2543</t>
  </si>
  <si>
    <t>HEX NUT M20X2.5X18 ZNP 6V7742</t>
  </si>
  <si>
    <t>HEX THIN NUT M16X2 GR04 BLK MNC2000001</t>
  </si>
  <si>
    <t>SPRING WASHER FLAT SEC M12B IS3063 YZ3</t>
  </si>
  <si>
    <t>BS EN14399-3 HEX BOLT M12X35 8.8HR HDG</t>
  </si>
  <si>
    <t>SHCS M20X2.5X170TL140 DRG CLA4-80 EPO</t>
  </si>
  <si>
    <t>HHB M16X2X110 ISO4014 CL10.9 HT HDG</t>
  </si>
  <si>
    <t>HHB M16X2X35 ISO4017 CL10.9 FT HDG</t>
  </si>
  <si>
    <t>HHB M16X2X45 ISO4017 CL10.9 FT HDG</t>
  </si>
  <si>
    <t>HHB M16X2X100 ISO4017 CL10.9 FT HDG</t>
  </si>
  <si>
    <t>HEX LOCK NUT M16X2 ISO4035 CL05 HDG</t>
  </si>
  <si>
    <t>HHB M10X1.5X40 ISO4017 CL8.8SB FT HDG</t>
  </si>
  <si>
    <t>HHB M24X3X60 ISO4017 CL8.8SB FT HDG</t>
  </si>
  <si>
    <t>HHB M30X3.5X90 ISO4017 CL8.8SB FT HDG</t>
  </si>
  <si>
    <t>HHB M30X3.5X100 ISO4017 CL8.8SB FT HDG</t>
  </si>
  <si>
    <t>HHB M12X1.75X50 ISO4014 CL8.8SB HT HDG</t>
  </si>
  <si>
    <t>HHB M12X1.75X60 ISO4014 CL8.8SB HT HDG</t>
  </si>
  <si>
    <t>HHB M16X2X100 ISO4014 CL8.8SB HT HDG</t>
  </si>
  <si>
    <t>HHB M20X2.5X90 ISO4014 CL8.8SB HT HDG</t>
  </si>
  <si>
    <t>HHB M20X2.5X100 ISO4014 CL8.8SB HT HDG</t>
  </si>
  <si>
    <t>HHB M20X2.5X110 ISO4014 CL8.8SB HT HDG</t>
  </si>
  <si>
    <t>HHB M24X3X100 ISO4014 CL8.8SB HT HDG</t>
  </si>
  <si>
    <t>HHB M24X3X110 ISO4014 CL8.8SB HT HDG</t>
  </si>
  <si>
    <t>HHB M24X3X120 ISO4014 CL8.8SB HT HDG</t>
  </si>
  <si>
    <t>HHB M24X3X130 ISO4014 CL8.8SB HT HDG</t>
  </si>
  <si>
    <t>HHB M24X3X140 ISO4014 CL8.8SB HT HDG</t>
  </si>
  <si>
    <t>HHB M24X3X180 ISO4014 CL8.8SB HT HDG</t>
  </si>
  <si>
    <t>HHB M30X3.5X130 ISO4014 CL8.8SB HT HDG</t>
  </si>
  <si>
    <t>HEX NUT M10X1.5 ISO4032 CL10SB HDG</t>
  </si>
  <si>
    <t>H &amp; T WASHER M10 ISO7089 HV300 HDG</t>
  </si>
  <si>
    <t>H &amp; T WASHER M12 ISO7089 HV300 HDG</t>
  </si>
  <si>
    <t>HHB M22X2.5X65 ISO4017 CL10.9 FT ZNP</t>
  </si>
  <si>
    <t>HHB M08X1.25X90 ISO4014 CL8.8 HT BLK</t>
  </si>
  <si>
    <t>HHB M12X1.75X110 DIN931 CL8.8 H/T BLK</t>
  </si>
  <si>
    <t>HHB M16X2X50 ISO4014 CL8.8 HT BLK</t>
  </si>
  <si>
    <t>HHB M16X2X60 ISO4014 CL8.8 HT BLK</t>
  </si>
  <si>
    <t>HHB M16X2X280 ISO4014 CL8.8 HT BLK</t>
  </si>
  <si>
    <t>HHB M20X2.5X60 ISO4014 CL8.8 HT BLK</t>
  </si>
  <si>
    <t>HHB M20X2.5X250 ISO4014 CL8.8 HT BLK</t>
  </si>
  <si>
    <t>HHB M20X2.5X270 ISO4014 CL8.8 HT BLK</t>
  </si>
  <si>
    <t>HHB M08X1.25X30 ISO4017 CL8.8 FT BLK</t>
  </si>
  <si>
    <t>HHB M08X1.25X45 ISO4017 CL8.8 FT BLK</t>
  </si>
  <si>
    <t>HHB M08X1.25X65 ISO4017 CL8.8 FT BLK</t>
  </si>
  <si>
    <t>HHB M10X1.5X35 DIN933 CL8.8 FT BLK</t>
  </si>
  <si>
    <t>HHB M10X1.5X40 DIN933 CL8.8 FT BLK</t>
  </si>
  <si>
    <t>HHB M10X1.5X45 DIN933 CL8.8 FT BLK</t>
  </si>
  <si>
    <t>HHB M10X1.5X60 DIN933 CL8.8 FT BLK</t>
  </si>
  <si>
    <t>HHB M10X1.5X80 DIN933 CL8.8 FT BLK</t>
  </si>
  <si>
    <t>HHB M12X1.75X25 DIN933 CL8.8 FT BLK</t>
  </si>
  <si>
    <t>HHB M12X1.75X30 DIN933 CL8.8 FT BLK</t>
  </si>
  <si>
    <t>HHB M12X1.75X40 DIN933 CL8.8 FT BLK</t>
  </si>
  <si>
    <t>HHB M12X1.75X60 DIN933 CL8.8 FT BLK</t>
  </si>
  <si>
    <t>HHB M16X2X50 ISO4017 CL8.8 FT BLK</t>
  </si>
  <si>
    <t>HHB M16X2X55 ISO4017 CL8.8 FT BLK</t>
  </si>
  <si>
    <t>HHB M16X2X60 ISO4017 CL8.8 FT BLK</t>
  </si>
  <si>
    <t>HHB M16X2X80 ISO4017 CL8.8 FT BLK</t>
  </si>
  <si>
    <t>HHB M16X2X100 ISO4017 CL8.8 FT BLK</t>
  </si>
  <si>
    <t>HHB M10X1.5X12 DIN933 CL8.8 FT ZC3</t>
  </si>
  <si>
    <t>HHB M10X1.5X65 DIN933 CL8.8 ZC3</t>
  </si>
  <si>
    <t>HHB M12X1.75X20 DIN933 CL8.8 FT ZC3</t>
  </si>
  <si>
    <t>HHB M12X1.75X50 DIN933 CL8.8 FT ZC3</t>
  </si>
  <si>
    <t>HHB M12X1.75X60 DIN933 CL8.8 FT ZC3</t>
  </si>
  <si>
    <t>HHB M12X1.75X70 DIN933 CL8.8 FT ZC3</t>
  </si>
  <si>
    <t>HHB M14X2X20 DIN933 CL8.8 FT ZC3</t>
  </si>
  <si>
    <t>HHB M16X2X20 ISO4017 CL8.8 FT ZC3</t>
  </si>
  <si>
    <t>HHB M16X2X30 ISO4017 CL8.8 FT ZC3</t>
  </si>
  <si>
    <t>HHB M16X2X35 ISO4017 CL8.8 FT ZC3</t>
  </si>
  <si>
    <t>HHB M16X2X220 ISO4017 CL8.8 FT ZC3</t>
  </si>
  <si>
    <t>HHB M20X2.5X40 ISO4017 CL8.8 FT ZC3</t>
  </si>
  <si>
    <t>STUD BOLT 1/2XUNCX2.1/4 GRB7 FT BLK</t>
  </si>
  <si>
    <t>STUD BOLT 1/2XUNCX2.1/2 GRB7 FT BLK</t>
  </si>
  <si>
    <t>STUD BOLT 1/2XUNCX2.3/4 GRB7 FT BLK</t>
  </si>
  <si>
    <t>STUD BOLT 1/2XUNCX3 GRB7 FT BLK</t>
  </si>
  <si>
    <t>STUD BOLT 1/2XUNCX4 GRB7 FT BLK</t>
  </si>
  <si>
    <t>STUD BOLT 1/2XUNCX6.3/8 GRB7 FT BLK</t>
  </si>
  <si>
    <t>STUD BOLT 3/4XUNCX3.1/4 GRB7 BLK</t>
  </si>
  <si>
    <t>STUD BOLT 3/4XUNCX3.1/2 GRB7 FT BLK</t>
  </si>
  <si>
    <t>STUD BOLT 3/4XUNCX4 GRB7 FT BLK</t>
  </si>
  <si>
    <t>STUD BOLT 3/4XUNCX4.1/4 GRB7 FT BLK</t>
  </si>
  <si>
    <t>STUD BOLT 3/4XUNCX4.1/2 GRB7 FT BLK</t>
  </si>
  <si>
    <t>STUD BOLT 3/4XUNCX4.3/4 GRB7 FT BLK</t>
  </si>
  <si>
    <t>STUD BOLT 3/4XUNCX5 GRB7 FT BLK</t>
  </si>
  <si>
    <t>STUD BOLT 3/4XUNCX5.1/4 GRB7 FT BLK</t>
  </si>
  <si>
    <t>STUD BOLT 3/4XUNCX5.1/2 GRB7 FT BLK</t>
  </si>
  <si>
    <t>STUD BOLT 3/4XUNCX6.3/8 GRB7 FT BLK</t>
  </si>
  <si>
    <t>STUD BOLT 3/4XUNCX8 GRB7 FT BLK</t>
  </si>
  <si>
    <t>STUD BOLT 3/4XUNCX9 GRB7 FT BLK</t>
  </si>
  <si>
    <t>STUD BOLT 5/8XUNCX2.3/4 GRB7 FT BLK</t>
  </si>
  <si>
    <t>STUD BOLT 5/8XUNCX3 GRB7 FT BLK</t>
  </si>
  <si>
    <t>STUD BOLT 5/8XUNCX3.1/4 GRB7 FT BLK</t>
  </si>
  <si>
    <t>STUD BOLT 5/8XUNCX3.1/2 GRB7 FT BLK</t>
  </si>
  <si>
    <t>STUD BOLT 5/8XUNCX3.3/4 GRB7 FT BLK</t>
  </si>
  <si>
    <t>STUD BOLT 5/8XUNCX3.5/8 GRB7 FT BLK</t>
  </si>
  <si>
    <t>STUD BOLT 5/8XUNCX4 GRB7 FT BLK</t>
  </si>
  <si>
    <t>STUD BOLT 5/8XUNCX4.1/2 GRB7 FT BLK</t>
  </si>
  <si>
    <t>STUD BOLT 5/8XUNCX5.1/2 GRB7 FT BLK</t>
  </si>
  <si>
    <t>STUD BOLT 5/8XUNCX6 GRB7 FT BLK</t>
  </si>
  <si>
    <t>STUD BOLT 5/8XUNCX6.3/8 GRB7 FT BLK</t>
  </si>
  <si>
    <t>STUD BOLT 5/8XUNCX8 GRB7 FT BLK</t>
  </si>
  <si>
    <t>STUD BOLT 5/8XUNCX9.1/2 GRB7 FT BLK</t>
  </si>
  <si>
    <t>STUD BOLT 7/8XUNCX12.3/4 GRB7 FT BLK</t>
  </si>
  <si>
    <t>STUD BOLT 7/8XUNCX4 GRB7 FT BLK</t>
  </si>
  <si>
    <t>STUD BOLT 7/8XUNCX4.3/4 GRB7 FT BLK</t>
  </si>
  <si>
    <t>STUD BOLT 7/8XUNCX5.1/2 GRB7 FT BLK</t>
  </si>
  <si>
    <t>STUD BOLT 7/8XUNCX6 GRB7 FT BLK</t>
  </si>
  <si>
    <t>STUD BOLT 7/8XUNCX6.1/2 GRB7 FT BLK</t>
  </si>
  <si>
    <t>STUD BOLT 7/8XUNCX6.3/4 GRB7 FT BLK</t>
  </si>
  <si>
    <t>STUD BOLT 7/8XUNCX7 GRB7 FT BLK</t>
  </si>
  <si>
    <t>STUD BOLT 7/8XUNCX33.33 GRB7 FT BLK</t>
  </si>
  <si>
    <t>STUD BOLT 01XUNCX5.1/4 GRB7 FT BLK</t>
  </si>
  <si>
    <t>STUD BOLT 01XUNCX6.1/4 GRB7 FT BLK</t>
  </si>
  <si>
    <t>STUD BOLT 01XUNCX8.1/4 GRB7 FT BLK</t>
  </si>
  <si>
    <t>STUD BOLT 01XUNCX12.3/4 GRB7 FT BLK</t>
  </si>
  <si>
    <t>STUD BOLT 1/2XUNCX85 GRB7 FT BLK</t>
  </si>
  <si>
    <t>STUD BOLT 01XUNCX6 GRB7 FT BLK</t>
  </si>
  <si>
    <t>STUD BOLT 01XUNCX7 GRB7 FT BLK</t>
  </si>
  <si>
    <t>STUD BOLT 01XUNCX7.1/2 GRB7 FT BLK</t>
  </si>
  <si>
    <t>STUD BOLT 01XUNCX8.1/2 GRB7 FT BLK</t>
  </si>
  <si>
    <t>STUD BOLT 3/4XUNCX16.1/4 GRB7 FT BLK</t>
  </si>
  <si>
    <t>STUD BOLT 3/4XUNCX3.3/4 GRB7 FT BLK</t>
  </si>
  <si>
    <t>STUD BOLT 3/4XUNCX6.1/2 GRB7 FT BLK</t>
  </si>
  <si>
    <t>STUD BOLT 5/8XUNCX235 GRB7 FT BLK</t>
  </si>
  <si>
    <t>STUD BOLT 5/8XUNCX4.1/4 GRB7 FT BLK</t>
  </si>
  <si>
    <t>STUD BOLT 5/8XUNCX5 GRB7 FT BLK</t>
  </si>
  <si>
    <t>STUD BOLT 7/8XUNCX4.1/2 GRB7 FT BLK</t>
  </si>
  <si>
    <t>STUD BOLT 7/8XUNCX5.1/4 GRB7 FT BLK</t>
  </si>
  <si>
    <t>STUD BOLT 7/8XUNCX5.3/4 GRB7 FT BLK</t>
  </si>
  <si>
    <t>STUD BOLT 1.1/8XUN8X5.1/2 GRB7 FT BLK</t>
  </si>
  <si>
    <t>STUD BOLT 1.1/8XUN8X6.3/4 GRB7 FT BLK</t>
  </si>
  <si>
    <t>STUD BOLT 1.1/8XUN8X7 GRB7 FT BLK</t>
  </si>
  <si>
    <t>STUD BOLT 1.1/8XUN8X7.1/4 GRB7 FT BLK</t>
  </si>
  <si>
    <t>STUD BOLT 1.1/8XUN8X8.1/2 GRB7 FT BLK</t>
  </si>
  <si>
    <t>STUD BOLT 1.1/8XUN8X14.3/4 GRB7 FT BLK</t>
  </si>
  <si>
    <t>STUD BOLT 1.1/4XUN8X7.1/2 GRB7 FT BLK</t>
  </si>
  <si>
    <t>STUD BOLT 1.1/4XUN8X9 GRB7 FT BLK</t>
  </si>
  <si>
    <t>STUD BOLT 1.1/4XUN8X9.1/4 GRB7 FT BLK</t>
  </si>
  <si>
    <t>STUD BOLT 1.3/8XUN8X11.1/2 GRB7 FT BLK</t>
  </si>
  <si>
    <t>STUD BOLT 1.1/2XUN8X10.3/4 GRB7 FT BLK</t>
  </si>
  <si>
    <t>STUD BOLT 1.1/2XUN8X15.1/2 GRB7 FT BLK</t>
  </si>
  <si>
    <t>STUD BOLT 1.3/4XUN8X25.1/8 GRB7 FT BLK</t>
  </si>
  <si>
    <t>STUD BOLT 1.7/8XUN8X22 GRB7 FT BLK</t>
  </si>
  <si>
    <t>STUD BOLT 1.1/2XUN8X10.1/2 GRB7 FT BLK</t>
  </si>
  <si>
    <t>STUD BOLT 1.1/4 XUN8X6.3/4 GR B7 BLK</t>
  </si>
  <si>
    <t>STUD BOLT 1.1/4XUN8X7.3/4 GRB7 FT BLK</t>
  </si>
  <si>
    <t>STUD BOLT 1.1/4XUN8X9.1/2 GRB7 FT BLK</t>
  </si>
  <si>
    <t>STUD BOLT 1.1/8XUN8X6.1/4 GRB7 FT BLK</t>
  </si>
  <si>
    <t>STUD BOLT 1.1/8XUN8X7.1/2 GRB7 FT BLK</t>
  </si>
  <si>
    <t>STUD BOLT M12X1.75X150 GRB7 FT BLK</t>
  </si>
  <si>
    <t>STUD BOLT M16X2X100 GRB7 FT BLK</t>
  </si>
  <si>
    <t>STUD BOLT M20X2.5X220 GRB7 FT BLK</t>
  </si>
  <si>
    <t>HEAVY HEX NUT M16X2 D/F GR2H BLK</t>
  </si>
  <si>
    <t>HSSN 3/8XUNC A563-T1 GR.A HDG</t>
  </si>
  <si>
    <t>HEX NUT 1/2XUNC A563-T1 GR.A HDG</t>
  </si>
  <si>
    <t>HHB M30X3.5X160 H/T CL10.9 ZTS 4472461</t>
  </si>
  <si>
    <t>SHCS M08XX40 GR 12.9 H/T BLK MBC1900111</t>
  </si>
  <si>
    <t>SHCS M14X2X70 GR 12.9 H/T BLK MBC1900119</t>
  </si>
  <si>
    <t>SHCS M16X2X90 GR12.9 H/T BLK MBC1900110</t>
  </si>
  <si>
    <t>HEX HEAD BOLT M12X20 8.8F/TDR.MBC1900117</t>
  </si>
  <si>
    <t>HHS M12X30 GR10.9 BLK MBC1900123</t>
  </si>
  <si>
    <t>HEX NUT M14X1.5 ISO4032 CL8 BLK</t>
  </si>
  <si>
    <t>NYLOCK NUT M06 GR08 ZC3 DR:MNC1900023</t>
  </si>
  <si>
    <t>HEX NUT M12X1.25 ISO4032 CL8 BLK</t>
  </si>
  <si>
    <t>HEX HD SCREW M10X30 DRG CL8.8 YZ3</t>
  </si>
  <si>
    <t>PLAIN WASHER M08 HV140 DRG YZ3</t>
  </si>
  <si>
    <t>HEX NUT M16X2 DRG CL8 YZ3</t>
  </si>
  <si>
    <t>HHB M12X1.75X70 ISO4017 CL8.8 F/T ZC3</t>
  </si>
  <si>
    <t>HHB M22X2.5X90 ISO4014 CL10.9 HT HDG</t>
  </si>
  <si>
    <t>HHB M24X3X50 ISO4017 CL10.9 FT HDG</t>
  </si>
  <si>
    <t>HHB M20X2.5X40 ISO4017 CL10.9 FT HDG</t>
  </si>
  <si>
    <t>HHB M20X2.5X75 ISO4014 CL10.9 HT HDG</t>
  </si>
  <si>
    <t>HHB M12X1.75X35 ISO4017 CL10.9 FT HDG</t>
  </si>
  <si>
    <t>HHB M10X1.5X100 ISO4017 CL8.8 FT HDG</t>
  </si>
  <si>
    <t>HHB M20X2.5X200 DIN933 CLA2-70 FT EPO</t>
  </si>
  <si>
    <t>HHB M20X2.5X220 DIN933 GRA2-70 F/T EPO</t>
  </si>
  <si>
    <t>HHB M20X2.5X230 DIN933 GRA2-70 FT EPO</t>
  </si>
  <si>
    <t>SHCS M24X3X50 DIN912 CLA2-70 FT EPO</t>
  </si>
  <si>
    <t>SHCS M24X3X90 DIN912 CLA2-70 FT EPO</t>
  </si>
  <si>
    <t>SHCS M24X3X220 DIN912 CLA2-70 FT EPO</t>
  </si>
  <si>
    <t>HSSB M24X100 EN14399-3 CL8.8HR HT HDG</t>
  </si>
  <si>
    <t>HSSB M24X110 EN14399-3 CL8.8HR HT HDG</t>
  </si>
  <si>
    <t>HSSB M24X125 EN14399-3 CL8.8HR HT HDG</t>
  </si>
  <si>
    <t>HSSB M24X150 EN14399-3 CL8.8HR HT HDG</t>
  </si>
  <si>
    <t>HSSN M24X3 EN14399-3 CL8HR HDG</t>
  </si>
  <si>
    <t>ATI WASHER M24 BSEN14399-9 CLH8 ZFS</t>
  </si>
  <si>
    <t>FLANGE NUT M12 DRG CL10 HDG</t>
  </si>
  <si>
    <t>HHB M06X1X55 ISO4014 CL8.8 HT BLK</t>
  </si>
  <si>
    <t>HHB M10X1.5X160 ISO4014 CL8.8 HT BLK</t>
  </si>
  <si>
    <t>HHB M14X2X100 ISO4014 CL8.8 HT BLK</t>
  </si>
  <si>
    <t>HHB M14X2X220 ISO4014 CL8.8 HT BLK</t>
  </si>
  <si>
    <t>HHB M18X2.5X70 ISO4014 CL8.8 HT BLK</t>
  </si>
  <si>
    <t>HHB M18X2.5X75 ISO4014 CL8.8 HT BLK</t>
  </si>
  <si>
    <t>HHB M18X2.5X90 ISO4014 CL8.8 HT BLK</t>
  </si>
  <si>
    <t>HHB M18X2.5X100 ISO4014 CL8.8 HT BLK</t>
  </si>
  <si>
    <t>HHB M22X2.5X180 ISO4014 CL8.8 HT BLK</t>
  </si>
  <si>
    <t>HHB M24X3X90 ISO4014 CL8.8 HT BLK</t>
  </si>
  <si>
    <t>HHB M24X3X180 ISO4014 CL8.8 HT BLK</t>
  </si>
  <si>
    <t>HHB M24X3X200 ISO4014 CL8.8 HT BLK</t>
  </si>
  <si>
    <t>HHB M06X1X60 ISO4017 CL8.8 FT BLK</t>
  </si>
  <si>
    <t>HHB M10X1.5X35 ISO4017 CL8.8 FT BLK</t>
  </si>
  <si>
    <t>HHB M10X1.5X110 ISO4017 CL8.8 FT BLK</t>
  </si>
  <si>
    <t>HHB M10X1.5X130 ISO4017 CL8.8 FT BLK</t>
  </si>
  <si>
    <t>HHB M14X2X30 ISO4017 CL8.8 FT BLK</t>
  </si>
  <si>
    <t>HHB M16X2X110 ISO4017 CL8.8 FT BLK</t>
  </si>
  <si>
    <t>HHB M16X2X200 ISO4017 CL8.8 FT BLK</t>
  </si>
  <si>
    <t>HHB M18X2.5X75 ISO4017 CL8.8 FT BLK</t>
  </si>
  <si>
    <t>HHB M20X2.5X180 ISO4017 CL8.8 FT BLK</t>
  </si>
  <si>
    <t>HHB M20X2.5X280 ISO4017 CL8.8 FT BLK</t>
  </si>
  <si>
    <t>HHB M20X2.5X300 ISO4017 CL8.8 FT BLK</t>
  </si>
  <si>
    <t>HHB M22X2.5X60 ISO4017 CL8.8 FT BLK</t>
  </si>
  <si>
    <t>HHB M22X2.5X160 ISO4017 CL8.8 FT BLK</t>
  </si>
  <si>
    <t>HHB M22X2.5X200 ISO4017 CL8.8 FT BLK</t>
  </si>
  <si>
    <t>NYLOCK NUT R/R M12 DIN 982 CL8 ZC3</t>
  </si>
  <si>
    <t>HHB M10X1.5X30 ISO4017 CL8.8 FT YZ6</t>
  </si>
  <si>
    <t>HHB M12X1.75X50 ISO4017 CL8.8 FT YZ6</t>
  </si>
  <si>
    <t>HHB M16X2X45 ISO4017 CL10.9 FT ZF9</t>
  </si>
  <si>
    <t>HHB M16X2X50 ISO4017 CL10.9 FT ZF9</t>
  </si>
  <si>
    <t>HSSN M20X2.5 EN14399-10 CL10 HRD BLK</t>
  </si>
  <si>
    <t>HHS M10X1.5X40 DR6V5842 GR10.9 ZNP</t>
  </si>
  <si>
    <t>HHB M10X1.5X55 GR10.9 BLK DRG:4498809</t>
  </si>
  <si>
    <t>HHB 1.1/4X7UNCX101.6  GR8 ZFS DRG:29973</t>
  </si>
  <si>
    <t>HEX HEAD BOLT 1"X8XUNJCX107.95 ZFS 6C321</t>
  </si>
  <si>
    <t>HEX HEADBOLT 7/8X9UNJCX69.85ZNP DR1D4626</t>
  </si>
  <si>
    <t>HHB M6X1X100 GR10.9 ZFB 7X0465</t>
  </si>
  <si>
    <t>HHS 3/8X16UNCX19.05 DR5M3062 GR8 ZFS</t>
  </si>
  <si>
    <t>STUD M10X1.5X40 ZNP G16 DR.3617519</t>
  </si>
  <si>
    <t>BOTH END STD M10X1.5X45 ZTS 8.8 D6I0364</t>
  </si>
  <si>
    <t>STUD INT 1/2"-13 UNCX75 ZNP 8 DR.3E8044</t>
  </si>
  <si>
    <t>WHEEL STD 1/2-13UNCX57 ZNP 8 DR.3346832</t>
  </si>
  <si>
    <t>STUD 3/8-16 UNC (NPTF)X91 ZNP D2141728</t>
  </si>
  <si>
    <t>STUD 3/8-16 UNC X 107 ZNP DR.2P1974</t>
  </si>
  <si>
    <t>HHB 3/8-16 UNCX133.35 ZTS 8 DR.7X0295</t>
  </si>
  <si>
    <t>HHB (SPL) MJ16X2x60 ZFS PH 11.9 D5065531</t>
  </si>
  <si>
    <t>HEX HD BOLT 3/8XUNCX101.6 6L6723 ZNP</t>
  </si>
  <si>
    <t>HEX NUT M06X1.0 CL12 ZTS 5C2890</t>
  </si>
  <si>
    <t>HEX NUT M27X3 ISO4032 CL10 HDG</t>
  </si>
  <si>
    <t>NYLOCK NUT O/R M16X1.5 ISO7040 CL8 ZC3</t>
  </si>
  <si>
    <t>HHB M12X1.75X40 ISO4017 CL8.8 FT BLK</t>
  </si>
  <si>
    <t>SLHCS M12X1.75X30 DIN7984 CL08.8 FT ZC3</t>
  </si>
  <si>
    <t>HHB M20X2.5X60 ISO4017 CL10.9 FT ZC3</t>
  </si>
  <si>
    <t>HHB M20X2.5X70 ISO4017 CL10.9 FT ZC3</t>
  </si>
  <si>
    <t>HHB M20X2.5X90 ISO4017 CL10.9 FT ZC3</t>
  </si>
  <si>
    <t>HEX NUT M20X2.5 ISO4032 CL10 ZC3</t>
  </si>
  <si>
    <t>HSSW LUGS M16 IS6649A ZC3</t>
  </si>
  <si>
    <t>HSSB M24X85 EN14399-3 CL10.9HR HT ZFS</t>
  </si>
  <si>
    <t>HSSB M24X90 EN14399-3 CL10.9HR HT ZFS</t>
  </si>
  <si>
    <t>HSSB M24X130 EN14399-3 CL10.9HR HT ZFS</t>
  </si>
  <si>
    <t>HSSB M24X135 EN14399-3 CL10.9HR HT ZFS</t>
  </si>
  <si>
    <t>HSSB M24X140 EN14399-3 CL10.9HR HT ZFS</t>
  </si>
  <si>
    <t>HSSB M24X70 EN14399-3 CL10.9HR FT ZFS</t>
  </si>
  <si>
    <t>HSSB M24X75 EN14399-3 CL10.9HR FT ZFS</t>
  </si>
  <si>
    <t>HSSN M24X3 EN14399-3 CL10HR ZFS</t>
  </si>
  <si>
    <t>HHB M08X1.25X55 ISO4014 CL8.8 HT ZC3</t>
  </si>
  <si>
    <t>HHB M12X1.75X20 ISO4017 CL8.8 FT ZC3</t>
  </si>
  <si>
    <t>HSSB M20X2.5X50 IS3757 CL10.9S H/T HDG</t>
  </si>
  <si>
    <t>HEX FIT BOLT M16X80 DIN609 CL10.9 ZF9</t>
  </si>
  <si>
    <t>HHB M16X2X60 ISO4017 CL8.8 FT ZF9</t>
  </si>
  <si>
    <t>HHB M12X1.75X50 ISO4014 CL10.9 HT ZF9</t>
  </si>
  <si>
    <t>HHB M12X1.75X55 ISO4014 CL10.9 HT ZF9</t>
  </si>
  <si>
    <t>HHB M14X2X60 ISO4014 CL10.9 HT ZF9</t>
  </si>
  <si>
    <t>HHB M14X2X80 ISO4014 CL10.9 HT ZF9</t>
  </si>
  <si>
    <t>HHB M16X2X60 ISO4014 CL10.9 HT ZF9</t>
  </si>
  <si>
    <t>HHB M16X2X70 ISO4014 CL10.9 HT ZF9</t>
  </si>
  <si>
    <t>HHB M16X2X100 ISO4014 CL10.9 HT ZF9</t>
  </si>
  <si>
    <t>HHB M16X2X130 ISO4014 CL10.9 HT ZF9</t>
  </si>
  <si>
    <t>HHB M20X2.5X140 ISO4014 CL10.9 HT ZF9</t>
  </si>
  <si>
    <t>HHB M20X2.5X65 ISO4014 CL10.9 HT ZF9</t>
  </si>
  <si>
    <t>HHB M20X2.5X80 ISO4014 CL10.9 HT ZF9</t>
  </si>
  <si>
    <t>HHB M22X2.5X110 ISO4014 CL10.9 HT ZF9</t>
  </si>
  <si>
    <t>HHB M22X2.5X140 ISO4014 CL10.9 HT ZF9</t>
  </si>
  <si>
    <t>HHB M24X3X120 ISO4014 CL10.9 HT ZF9</t>
  </si>
  <si>
    <t>HHB M24X3X190 ISO4014 CL10.9 HT ZF9</t>
  </si>
  <si>
    <t>HHB M24X3X90 ISO4014 CL10.9 HT ZF9</t>
  </si>
  <si>
    <t>HHB M10X1.5X30 ISO4017 CL10.9 FT ZF9</t>
  </si>
  <si>
    <t>HHB M12X1.75X50 ISO4017 CL10.9 FT ZF9</t>
  </si>
  <si>
    <t>HHB M16X2X80 ISO4017 CL10.9 FT ZF9</t>
  </si>
  <si>
    <t>HHB M16X2X120 ISO4017 CL10.9 FT ZF9</t>
  </si>
  <si>
    <t>HHB M20X2.5X80 ISO4017 CL10.9 FT ZF9</t>
  </si>
  <si>
    <t>SHCS M08X1.25X25 ISO4762 CL8.8 FT ZF9</t>
  </si>
  <si>
    <t>CSK M12X1.75X100 ISO10642 CL08.8 FT ZF9</t>
  </si>
  <si>
    <t>H &amp; T WASHER M12 DIN125-1A HV300 ZF9</t>
  </si>
  <si>
    <t>H &amp; T WASHER M14 DIN125-1A HV300 ZF9</t>
  </si>
  <si>
    <t>H &amp; T WASHER M16 DIN125-1A HV300 ZF9</t>
  </si>
  <si>
    <t>H &amp; T WASHER M22 DIN125-1A HV300 ZF9</t>
  </si>
  <si>
    <t>ALL METAL PRV TORQUE NUT M10 CL10 ZC3</t>
  </si>
  <si>
    <t>ALL METAL PRV TORQUE NUT M24 CL10 ZC3</t>
  </si>
  <si>
    <t>HEX NUT M10X1.5 DIN934  CLA2-70 EPO</t>
  </si>
  <si>
    <t>SPRNG WSR FLAT SEC M10 DIN127B A2 EPO</t>
  </si>
  <si>
    <t>HSSB M22X105 EN14399-3 CL10.9HR HT ZFS</t>
  </si>
  <si>
    <t>HSSB M22X160 EN14399-3 CL10.9HR HT ZFS</t>
  </si>
  <si>
    <t>m22 x 135 hsfg bolt(a4-100)</t>
  </si>
  <si>
    <t>STUD BOLT 3/4XUNCX11.1/2 GRB7 FT BLK</t>
  </si>
  <si>
    <t>STUD BOLT 3/4XUNCX5.3/4 GRB7 FT BLK</t>
  </si>
  <si>
    <t>STUD BOLT 3/4XUNCX7.3/8 GRB7 FT BLK</t>
  </si>
  <si>
    <t>STUD BOLT 01XUNCX5.1/2 GRB7 FT BLK</t>
  </si>
  <si>
    <t>STUD BOLT 1.1/8XUN8X8 GRB7 FT BLK</t>
  </si>
  <si>
    <t>STUD BOLT M20X2.5X200 GRB7 FT BLK</t>
  </si>
  <si>
    <t>HHB M20X2.5X45 ISO4017 CL10.9 FT ZC3</t>
  </si>
  <si>
    <t>HHB M20X2.5X100 ISO4017 CL10.9 FT ZC3</t>
  </si>
  <si>
    <t>HHB M24X3X55 ISO4017 CL10.9 FT ZC3</t>
  </si>
  <si>
    <t>SPRING WASHER FLAT SEC M08 DIN 127B ZC3</t>
  </si>
  <si>
    <t>SPRING WASHER FLAT SEC TYPE-B M12 ZC3</t>
  </si>
  <si>
    <t>SPRING WASHER FLAT SEC TYPE-B M16 ZC3</t>
  </si>
  <si>
    <t>SPRING WASHER FLAT SEC TYPE-B M24 ZC3</t>
  </si>
  <si>
    <t>HHB M12X1.75X50 DIN933 CLA2-70 FT EPO</t>
  </si>
  <si>
    <t>HEX NUT M12X1.75 DIN934  CLA2-70 EPO</t>
  </si>
  <si>
    <t>SPRNG WSR FLAT SEC M12 DIN127B A2 EPO</t>
  </si>
  <si>
    <t>HHB M08X1.25X30 DIN933 CLA2-70 FT EPO</t>
  </si>
  <si>
    <t>HHB M08X1.25X40 DIN933 CLA2-70 FT EPO</t>
  </si>
  <si>
    <t>HHB M08X1.25X50 DIN933 CLA2-70 FT EPO</t>
  </si>
  <si>
    <t>HHB M10X1.5X70 DIN933 CLA2-70 FT EPO</t>
  </si>
  <si>
    <t>HEX NUT M08X1.25 DIN934 CLA2-70 EPO</t>
  </si>
  <si>
    <t>SPRNG WSR FLAT SEC M08 DIN127B A2 EPO</t>
  </si>
  <si>
    <t>HHB 3/4XUNCX4.1/2 B18.2.1 SAE8 HT ZC3</t>
  </si>
  <si>
    <t>HEX NUT 3/4 UNC GR SAE8 ZC3</t>
  </si>
  <si>
    <t>HSSB M20X2.5X55 IS3757 CL10.9S HT BLK</t>
  </si>
  <si>
    <t>HSSB M24X3X70 IS3757 CL10.9S HT BLK</t>
  </si>
  <si>
    <t>HSSB M24X3X90 IS3757 CL10.9S HT BLK</t>
  </si>
  <si>
    <t>HSSB M24X3X100 IS3757 CL10.9S HT BLK</t>
  </si>
  <si>
    <t>HSSB M24X3X130 IS3757 CL10.9S HT BLK</t>
  </si>
  <si>
    <t>HSSB M24X3X150 IS3757 CL10.9S HT BLK</t>
  </si>
  <si>
    <t>HSSB M30X3.5X160 IS3757 CL10.9S HT BLK</t>
  </si>
  <si>
    <t>PLAIN WASHER M16 DIN125A-1 HV140 ZC3</t>
  </si>
  <si>
    <t>PLAIN WASHER M27 DIN125A-1 HV140 ZC3</t>
  </si>
  <si>
    <t>HHB M08X1.25X16 ISO4017 CL8.8 FT YZ6</t>
  </si>
  <si>
    <t>HHB M08X1.25X45 ISO4017 CL8.8 FT YZ6</t>
  </si>
  <si>
    <t>HHB M08X1.25X50 ISO4017 CL8.8 FT YZ6</t>
  </si>
  <si>
    <t>HHB M10X1.5X16 ISO4017 CL8.8 FT YZ6</t>
  </si>
  <si>
    <t>HHB M10X1.5X35 ISO4017 CL8.8 FT YZ6</t>
  </si>
  <si>
    <t>HHB M10X1.5X45 ISO4017 CL8.8 FT YZ6</t>
  </si>
  <si>
    <t>HHB M10X1.5X50 ISO4017 CL8.8 FT YZ6</t>
  </si>
  <si>
    <t>HHB M10X1.5X60 ISO4017 CL8.8 FT YZ6</t>
  </si>
  <si>
    <t>HHB M10X1.5X70 ISO4017 CL8.8 FT YZ6</t>
  </si>
  <si>
    <t>HHB M08X1.25X40 ISO4017 CL8.8 FT YZ6</t>
  </si>
  <si>
    <t>HHB M08X1.25X60 ISO4017 CL8.8 FT YZ6</t>
  </si>
  <si>
    <t>HHB M10X1.5X12 ISO4017 CL8.8 FT YZ6</t>
  </si>
  <si>
    <t>HHB M10X1.5X90 ISO4017 CL8.8 FT YZ6</t>
  </si>
  <si>
    <t>CUP SQ BOLT M12X90 TL60 CL8.8 DRG BRL</t>
  </si>
  <si>
    <t>HEX NUT M42X4.5 ISO4032 CL8 BLK</t>
  </si>
  <si>
    <t>HHB M16X2X200 ISO4014 CL8.8 HT BLK</t>
  </si>
  <si>
    <t>HHB M20X2.5X100 ISO4014 CL8.8 HT BLK</t>
  </si>
  <si>
    <t>HHB M20X2.5X80 ISO4014 CL8.8 HT BLK</t>
  </si>
  <si>
    <t>HHB M30X3.5X180 ISO4014 CL8.8 HT BLK</t>
  </si>
  <si>
    <t>HHB M08X1.25X35 ISO4017 CL8.8 FT BLK</t>
  </si>
  <si>
    <t>HHB M08X1.25X70 ISO4017 CL8.8 FT BLK</t>
  </si>
  <si>
    <t>HHB M08X1.25X90 ISO4017 CL8.8 FT BLK</t>
  </si>
  <si>
    <t>HHB M08X1.25X100 ISO4017 CL8.8 FT BLK</t>
  </si>
  <si>
    <t>HHB M12X1.75X20 ISO4017 CL8.8 FT BLK</t>
  </si>
  <si>
    <t>HHB M12X1.75X50 ISO4017 CL8.8 FT BLK</t>
  </si>
  <si>
    <t>HHB M12X1.75X75 ISO4017 CL8.8 FT BLK</t>
  </si>
  <si>
    <t>HHB M16X2X40 ISO4017 CL8.8 FT BLK</t>
  </si>
  <si>
    <t>HHB M16X2X45 ISO4017 CL8.8 FT BLK</t>
  </si>
  <si>
    <t>HHB M18X2.5X50 ISO4017 CL8.8 FT BLK</t>
  </si>
  <si>
    <t>HHB M06X1X90 ISO4014 CL10.9 HT BLK</t>
  </si>
  <si>
    <t>HHB M06X1X100 ISO4014 CL10.9 HT BLK</t>
  </si>
  <si>
    <t>HHB M08X1.25X40 ISO4014 CL10.9 HT BLK</t>
  </si>
  <si>
    <t>HHB M08X1.25X50 ISO4014 CL10.9 HT BLK</t>
  </si>
  <si>
    <t>HHB M08X1.25X100 ISO4014 CL10.9 HT BLK</t>
  </si>
  <si>
    <t>HHB M10X1.5X65 ISO4014 CL10.9 HT BLK</t>
  </si>
  <si>
    <t>HHB M10X1.5X90 ISO4014 CL10.9 HT BLK</t>
  </si>
  <si>
    <t>HHB M10X1.5X100 ISO4014 CL10.9 HT BLK</t>
  </si>
  <si>
    <t>HHB M12X1.75X45 ISO4014 CL10.9 HT BLK</t>
  </si>
  <si>
    <t>HHB M12X1.75X50 ISO4014 CL10.9 HT BLK</t>
  </si>
  <si>
    <t>HHB M12X1.75X55 ISO4014 CL10.9 HT BLK</t>
  </si>
  <si>
    <t>HHB M12X1.75X65 ISO4014 CL10.9 HT BLK</t>
  </si>
  <si>
    <t>HHB M12X1.75X70 ISO4014 CL10.9 HT BLK</t>
  </si>
  <si>
    <t>HHB M12X1.75X75 ISO4014 CL10.9 HT BLK</t>
  </si>
  <si>
    <t>HHB M12X1.75X80 ISO4014 CL10.9 HT BLK</t>
  </si>
  <si>
    <t>HHB M12X1.75X90 ISO4014 CL10.9 HT BLK</t>
  </si>
  <si>
    <t>HHB M14X2X50 ISO4014 CL10.9 HT BLK</t>
  </si>
  <si>
    <t>HHB M14X2X55 ISO4014 CL10.9 HT BLK</t>
  </si>
  <si>
    <t>HHB M14X2X60 ISO4014 CL10.9 HT BLK</t>
  </si>
  <si>
    <t>HHB M14X2X65 ISO4014 CL10.9 HT BLK</t>
  </si>
  <si>
    <t>HHB M14X2X70 ISO4014 CL10.9 HT BLK</t>
  </si>
  <si>
    <t>HHB M14X2X75 ISO4014 CL10.9 HT BLK</t>
  </si>
  <si>
    <t>HHB M14X2X80 ISO4014 CL10.9 HT BLK</t>
  </si>
  <si>
    <t>HHB M14X2X90 ISO4014 CL10.9 HT BLK</t>
  </si>
  <si>
    <t>HHB M14X2X100 ISO4014 CL10.9 HT BLK</t>
  </si>
  <si>
    <t>HHB M14X2X110 ISO4014 CL10.9 HT BLK</t>
  </si>
  <si>
    <t>HHB M16X2X50 ISO4014 CL10.9 HT BLK</t>
  </si>
  <si>
    <t>HHB M16X2X70 ISO4014 CL10.9 HT BLK</t>
  </si>
  <si>
    <t>HHB M16X2X80 ISO4014 CL10.9 HT BLK</t>
  </si>
  <si>
    <t>HHB M16X2X110 ISO4014 CL10.9 HT BLK</t>
  </si>
  <si>
    <t>HHB M16X2X150 ISO4014 CL10.9 HT BLK</t>
  </si>
  <si>
    <t>HHB M16X2X160 ISO4014 CL10.9 HT BLK</t>
  </si>
  <si>
    <t>HHB M16X2X200 ISO4014 CL10.9 HT BLK</t>
  </si>
  <si>
    <t>HHB M18X2.5X150 ISO4014 CL10.9 HT BLK</t>
  </si>
  <si>
    <t>HHB M18X2.5X200 ISO4014 CL10.9 HT BLK</t>
  </si>
  <si>
    <t>HHB M22X2.5X75 ISO4014 CL10.9 HT BLK</t>
  </si>
  <si>
    <t>HHB M22X2.5X80 ISO4014 CL10.9 HT BLK</t>
  </si>
  <si>
    <t>HHB M22X2.5X120 ISO4014 CL10.9 HT BLK</t>
  </si>
  <si>
    <t>HHB M24X3X70 ISO4014 CL10.9 HT BLK</t>
  </si>
  <si>
    <t>HHB M24X3X75 ISO4014 CL10.9 HT BLK</t>
  </si>
  <si>
    <t>HHB M24X3X95 ISO4014 CL10.9 HT BLK</t>
  </si>
  <si>
    <t>HHB M24X3X160 ISO4014 CL10.9 HT BLK</t>
  </si>
  <si>
    <t>HHB M24X3X180 ISO4014 CL10.9 HT BLK</t>
  </si>
  <si>
    <t>HHB M24X3X220 ISO4014 CL10.9 HT BLK</t>
  </si>
  <si>
    <t>HHB M30X3.5X170 ISO4014 CL10.9 HT BLK</t>
  </si>
  <si>
    <t>HHB M05X0.8X10 ISO4017 CL10.9 FT BLK</t>
  </si>
  <si>
    <t>HHB M05X0.8X25 ISO4017 CL10.9 FT BLK</t>
  </si>
  <si>
    <t>HHB M06X1X25 ISO4017 CL10.9 FT BLK</t>
  </si>
  <si>
    <t>HHB M06X1X35 ISO4017 CL10.9 FT BLK</t>
  </si>
  <si>
    <t>HHB M06X1X75 ISO4017 CL10.9 FT BLK</t>
  </si>
  <si>
    <t>HHB M08X1.25X100 ISO4017 CL10.9 FT BLK</t>
  </si>
  <si>
    <t>HHB M08X1.25X80 ISO4017 CL10.9 FT BLK</t>
  </si>
  <si>
    <t>HHB M08X1.25X90 ISO4017 CL10.9 FT BLK</t>
  </si>
  <si>
    <t>HHB M10X1.5X110 ISO4017 CL10.9 FT BLK</t>
  </si>
  <si>
    <t>HHB M10X1.5X45 ISO4017 CL10.9 FT BLK</t>
  </si>
  <si>
    <t>HHB M10X1.5X60 ISO4017 CL10.9 FT BLK</t>
  </si>
  <si>
    <t>HHB M10X1.5X75 ISO4017 CL10.9 FT BLK</t>
  </si>
  <si>
    <t>HHB M10X1.5X90 ISO4017 CL10.9 FT BLK</t>
  </si>
  <si>
    <t>HHB M12X1.75X65 ISO4017 CL10.9 FT BLK</t>
  </si>
  <si>
    <t>HHB M12X1.75X70 ISO4017 CL10.9 FT BLK</t>
  </si>
  <si>
    <t>HHB M12X1.75X90 ISO4017 CL10.9 FT BLK</t>
  </si>
  <si>
    <t>HHB M14X2X120 ISO4017 CL10.9 FT BLK</t>
  </si>
  <si>
    <t>HHB M14X2X30 ISO4017 CL10.9 FT BLK</t>
  </si>
  <si>
    <t>HHB M14X2X45 ISO4017 CL10.9 FT BLK</t>
  </si>
  <si>
    <t>HHB M14X2X50 ISO4017 CL10.9 FT BLK</t>
  </si>
  <si>
    <t>HHB M14X2X55 ISO4017 CL10.9 FT BLK</t>
  </si>
  <si>
    <t>HHB M14X2X60 ISO4017 CL10.9 FT BLK</t>
  </si>
  <si>
    <t>HHB M14X2X65 ISO4017 CL10.9 FT BLK</t>
  </si>
  <si>
    <t>HHB M14X2X70 ISO4017 CL10.9 FT BLK</t>
  </si>
  <si>
    <t>HHB M14X2X75 ISO4017 CL10.9 FT BLK</t>
  </si>
  <si>
    <t>HHB M16X2X100 ISO4017 CL10.9 FT BLK</t>
  </si>
  <si>
    <t>HHB M16X2X70 ISO4017 CL10.9 FT BLK</t>
  </si>
  <si>
    <t>HHB M16X2X75 ISO4017 CL10.9 FT BLK</t>
  </si>
  <si>
    <t>HHB M18X2.5X150 ISO4017 CL10.9 FT BLK</t>
  </si>
  <si>
    <t>HHB M18X2.5X45 ISO4017 CL10.9 FT BLK</t>
  </si>
  <si>
    <t>HHB M20X2.5X130 ISO4017 CL10.9 FT BLK</t>
  </si>
  <si>
    <t>HHB M20X2.5X220 ISO4017 CL10.9 FT BLK</t>
  </si>
  <si>
    <t>HHB M22X2.5X100 ISO4017 CL10.9 FT BLK</t>
  </si>
  <si>
    <t>HHB M22X2.5X150 ISO4017 CL10.9 FT BLK</t>
  </si>
  <si>
    <t>HHB M22X2.5X50 ISO4017 CL10.9 FT BLK</t>
  </si>
  <si>
    <t>HHB M22X2.5X60 ISO4017 CL10.9 FT BLK</t>
  </si>
  <si>
    <t>HHB M22X2.5X65 ISO4017 CL10.9 FT BLK</t>
  </si>
  <si>
    <t>HHB M24X3X140 ISO4017 CL10.9 FT BLK</t>
  </si>
  <si>
    <t>HHB M24X3X160 ISO4017 CL10.9 FT BLK</t>
  </si>
  <si>
    <t>HHB M24X3X200 ISO4017 CL10.9 FT BLK</t>
  </si>
  <si>
    <t>HHB M27X3X75 ISO4017 CL10.9 FT BLK</t>
  </si>
  <si>
    <t>HHB M30X3.5X65 ISO4017 CL10.9 FT BLK</t>
  </si>
  <si>
    <t>HHB 1/2XBSWX02 SAE8 BS1083 F/T BLK</t>
  </si>
  <si>
    <t>HHB 1/2XBSWX1.1/2 SAE8 BS1083 F/T BLK</t>
  </si>
  <si>
    <t>HHB 1/2XBSWX2.1/2 SAE8 BS1083 F/T BLK</t>
  </si>
  <si>
    <t>HHB 1XUNCX3 B18.2.1 SAE8 HT BLK</t>
  </si>
  <si>
    <t>HHB 1XUNCX4 B18.2.1 SAE8 HT BLK</t>
  </si>
  <si>
    <t>HHB 1XUNCX5 B18.2.1 SAE8 HT BLK</t>
  </si>
  <si>
    <t>HHB 1XUNCX6 B18.2.1 SAE8 HT BLK</t>
  </si>
  <si>
    <t>HHB 1XUNCX8 B18.2.1 SAE8 HT BLK</t>
  </si>
  <si>
    <t>HHB 01XUNCX3.1/2 B18.2.1 SAE8 HT BLK</t>
  </si>
  <si>
    <t>HHB 1/2XUNCX6 B18.2.1 SAE8 HT BLK</t>
  </si>
  <si>
    <t>HHB 3/4XUNCX3 B18.2.1 SAE8 HT BLK</t>
  </si>
  <si>
    <t>HHB 3/4XUNCX4 B18.2.1 SAE8 HT BLK</t>
  </si>
  <si>
    <t>HHB 3/4XUNCX6 B18.2.1 SAE8 HT BLK</t>
  </si>
  <si>
    <t>HHB 3/4XUNCX10 B18.2.1 SAE8 HT BLK</t>
  </si>
  <si>
    <t>HHB 3/4XUNCX3.1/2 B18.2.1 SAE8 HT BLK</t>
  </si>
  <si>
    <t>HHB 3/4XUNCX4.1/2 B18.2.1 SAE8 HT BLK</t>
  </si>
  <si>
    <t>HHB 3/8XUNCX2 B18.2.1 SAE8 HT BLK</t>
  </si>
  <si>
    <t>HHB 3/8XUNCX1.1/2 B18.2.1 SAE8 HT BLK</t>
  </si>
  <si>
    <t>HHB 5/8XUNCX2 B18.2.1 SAE8 HT BLK</t>
  </si>
  <si>
    <t>HHB 5/8XUNCX3 B18.2.1 SAE8 HT BLK</t>
  </si>
  <si>
    <t>HHB 5/8XUNCX4 B18.2.1 SAE8 HT BLK</t>
  </si>
  <si>
    <t>HHB 5/8XUNCX5 B18.2.1 SAE8 HT BLK</t>
  </si>
  <si>
    <t>HHB 5/8XUNCX6 B18.2.1 SAE8 HT BLK</t>
  </si>
  <si>
    <t>HHB 5/8XUNCX7 B18.2.1 SAE8 HT BLK</t>
  </si>
  <si>
    <t>HHB 5/8XUNCX10 B18.2.1 SAE8 HT BLK</t>
  </si>
  <si>
    <t>HHB 5/8XUNCX2.1/2 B18.2.1 SAE8 HT BLK</t>
  </si>
  <si>
    <t>HHB 1XUNCX4 B18.2.1 SAE8 FT BLK</t>
  </si>
  <si>
    <t>HHB 1/2XUNCX1 B18.2.1 SAE8 FT BLK</t>
  </si>
  <si>
    <t>HHB 1/2XUNCX1.1/4 B18.2.1 SAE8 FT BLK</t>
  </si>
  <si>
    <t>HHB 1/4XUNCX1 B18.2.1 SAE8 FT BLK</t>
  </si>
  <si>
    <t>HHB 1/4XUNCX2 B18.2.1 SAE8 FT BLK</t>
  </si>
  <si>
    <t>HHB 3/4XUNCX2 B18.2.1 SAE8 FT BLK</t>
  </si>
  <si>
    <t>HHB 3/4XUNCX3 B18.2.1 SAE8 FT BLK</t>
  </si>
  <si>
    <t>HHB 3/4XUNCX4 B18.2.1 SAE8 FT BLK</t>
  </si>
  <si>
    <t>HHB 3/4XUNCX5 B18.2.1 SAE8 FT BLK</t>
  </si>
  <si>
    <t>HHB 3/4XUNCX6 B18.2.1 SAE8 FT BLK</t>
  </si>
  <si>
    <t>HHB 3/4XUNCX2.1/2 B18.2.1 SAE8 FT BLK</t>
  </si>
  <si>
    <t>HHB 3/4XUNCX3.1/2 B18.2.1 SAE8 FT BLK</t>
  </si>
  <si>
    <t>HHB 3/8XUNCX1.1/2 B18.2.1 SAE8 FT BLK</t>
  </si>
  <si>
    <t>HHB 3/8XUNCX3/4 B18.2.1 SAE8 FT BLK</t>
  </si>
  <si>
    <t>HHB 5/16XUNCX1 B18.2.1 SAE8 FT BLK</t>
  </si>
  <si>
    <t>HHB 5/16XUNCX3/4 B18.2.1 SAE8 FT BLK</t>
  </si>
  <si>
    <t>HHB 5/8XUNCX1 B18.2.1 SAE8 FT BLK</t>
  </si>
  <si>
    <t>HHB 5/8XUNCX2 B18.2.1 SAE8 FT BLK</t>
  </si>
  <si>
    <t>HHB 5/8XUNCX3 B18.2.1 SAE8 FT BLK</t>
  </si>
  <si>
    <t>HHB 5/8XUNCX4 B18.2.1 SAE8 FT BLK</t>
  </si>
  <si>
    <t>HHB 5/8XUNCX6 B18.2.1 SAE8 FT BLK</t>
  </si>
  <si>
    <t>HHB 5/8XUNCX1.1/2 B18.2.1 SAE8 FT BLK</t>
  </si>
  <si>
    <t>HHB 5/8XUNCX1.1/4 B18.2.1 SAE8 FT BLK</t>
  </si>
  <si>
    <t>SHCS M06X1X110 ISO4762 CL12.9 HT BLK</t>
  </si>
  <si>
    <t>SHCS M08X1.25X110 ISO4762 CL12.9 HT BLK</t>
  </si>
  <si>
    <t>SHCS M08X1.25X130 ISO4762 CL12.9 HT BLK</t>
  </si>
  <si>
    <t>SHCS M08X1.25X140 ISO4762 CL12.9 HT BLK</t>
  </si>
  <si>
    <t>SHCS M12X1.75X160 ISO4762 CL12.9 HT BLK</t>
  </si>
  <si>
    <t>SHCS M12X1.75X170 ISO4762 CL12.9 HT BLK</t>
  </si>
  <si>
    <t>SHCS M12X1.75X220 ISO4762 CL12.9 HT BLK</t>
  </si>
  <si>
    <t>SHCS M20X2.5X300 ISO4762 CL12.9 HT BLK</t>
  </si>
  <si>
    <t>SHCS M22X2.5X180 ISO4762 CL12.9 HT BLK</t>
  </si>
  <si>
    <t>SHCS M24X3X200 ISO4762 CL12.9 HT BLK</t>
  </si>
  <si>
    <t>SHCS M27X3X100 ISO4762 CL12.9 HT BLK</t>
  </si>
  <si>
    <t>SHCS M18X2.5X45 ISO4762 CL12.9 FT BLK</t>
  </si>
  <si>
    <t>SHCS M24X3X55 ISO4762 CL12.9 FT BLK</t>
  </si>
  <si>
    <t>SHCS 01XBSWX06 BS2470 H/T BLK</t>
  </si>
  <si>
    <t>SHCS 3/4XBSWX08 BS2470 H/T BLK</t>
  </si>
  <si>
    <t>NYLOCK NUT B/R M10X1.5 DIN985 CL10 ZC3</t>
  </si>
  <si>
    <t>NYLOCK NUT R/R M10X1.5 ISO7040 CL10 ZC3</t>
  </si>
  <si>
    <t>SPRING WASHER FLAT SEC TYPE-B M16 BLK</t>
  </si>
  <si>
    <t>SPRING WASHER FLAT SEC TYPE-B M22 BLK</t>
  </si>
  <si>
    <t>SPRING WASHER FLAT SEC TYPE-B M27 BLK</t>
  </si>
  <si>
    <t>SPRING WASHER FLAT SEC TYPE-B M30 BLK</t>
  </si>
  <si>
    <t>SPRING WASHER SQUARE SECTION M33 BLK</t>
  </si>
  <si>
    <t>HHB M20X2.5X120 DIN931 CLA4-70 HT EPO</t>
  </si>
  <si>
    <t>HHB M05X0.8X25 DIN933 CLA2-70 FT EPO</t>
  </si>
  <si>
    <t>HHB M05X0.8X40 DIN933 CLA2-70 FT EPO</t>
  </si>
  <si>
    <t>HHB M06X1X12 DIN933 CLA2-70 FT EPO</t>
  </si>
  <si>
    <t>HHB M06X1X16 DIN933 CLA2-70 FT EPO</t>
  </si>
  <si>
    <t>HHB M06X1X25 DIN933 CLA2-70 FT EPO</t>
  </si>
  <si>
    <t>HHB M06X1X30 DIN933 CLA2-70 FT EPO</t>
  </si>
  <si>
    <t>HHB M06X1X40 DIN933 CLA2-70 FT EPO</t>
  </si>
  <si>
    <t>HHB M06X1X90 DIN933 CLA2-70 FT EPO</t>
  </si>
  <si>
    <t>HHB M08X1.25X16 DIN933 CLA2-70 FT EPO</t>
  </si>
  <si>
    <t>HHB M08X1.25X20 DIN933 CLA2-70 FT EPO</t>
  </si>
  <si>
    <t>HHB M08X1.25X25 DIN933 CLA2-70 FT EPO</t>
  </si>
  <si>
    <t>HHB M08X1.25X65 DIN933 CLA2-70 FT EPO</t>
  </si>
  <si>
    <t>HHB M08X1.25X80 DIN933 CLA2-70 FT EPO</t>
  </si>
  <si>
    <t>HHB M10X1.5X100 DIN933 CLA2-70 FT EPO</t>
  </si>
  <si>
    <t>HHB M10X1.5X16 DIN933 CLA2-70 FT EPO</t>
  </si>
  <si>
    <t>HHB M10X1.5X30 DIN933 CLA2-70 FT EPO</t>
  </si>
  <si>
    <t>HHB M10X1.5X40 DIN933 CLA2-70 FT EPO</t>
  </si>
  <si>
    <t>HHB M10X1.5X45 DIN933 CLA2-70 FT EPO</t>
  </si>
  <si>
    <t>HHB M10X1.5X50 DIN933 CLA2-70 FT EPO</t>
  </si>
  <si>
    <t>HHB M10X1.5X60 DIN933 CLA2-70 FT EPO</t>
  </si>
  <si>
    <t>HHB M10X1.5X65 DIN933 CLA2-70 FT EPO</t>
  </si>
  <si>
    <t>HHB M10X1.5X80 DIN933 CLA2-70 FT EPO</t>
  </si>
  <si>
    <t>HHB M12X1.75X20 DIN933 CLA2-70 FT EPO</t>
  </si>
  <si>
    <t>HHB M12X1.75X25 DIN933 CLA2-70 FT EPO</t>
  </si>
  <si>
    <t>HHB M12X1.75X30 DIN933 CLA2-70 FT EPO</t>
  </si>
  <si>
    <t>HHB M12X1.75X35 DIN933 CLA2-70 FT EPO</t>
  </si>
  <si>
    <t>HHB M12X1.75X40 DIN933 CLA2-70 FT EPO</t>
  </si>
  <si>
    <t>HHB M12X1.75X45 DIN933 CLA2-70 FT EPO</t>
  </si>
  <si>
    <t>HHB M12X1.75X80 DIN933 CLA2-70 FT EPO</t>
  </si>
  <si>
    <t>HHB M12X1.75X85 DIN933 CLA2-70 FT EPO</t>
  </si>
  <si>
    <t>HHB M12X1.75X90 DIN933 CLA2-70 FT EPO</t>
  </si>
  <si>
    <t>HHB M14X2X30 DIN933 CLA2-70 FT EPO</t>
  </si>
  <si>
    <t>HHB M14X2X35 DIN933 CLA2-70 FT EPO</t>
  </si>
  <si>
    <t>HHB M14X2X40 DIN933 CLA2-70 FT EPO</t>
  </si>
  <si>
    <t>HHB M14X2X50 DIN933 CLA2-70 FT EPO</t>
  </si>
  <si>
    <t>HHB M14X2X60 DIN933 CLA2-70 FT EPO</t>
  </si>
  <si>
    <t>HHB M14X2X70 DIN933 CLA2-70 FT EPO</t>
  </si>
  <si>
    <t>HHB M14X2X75 DIN933 CLA2-70 FT EPO</t>
  </si>
  <si>
    <t>HHB M14X2X80 DIN933 CLA2-70 FT EPO</t>
  </si>
  <si>
    <t>HHB M14X2X90 DIN933 CLA2-70 FT EPO</t>
  </si>
  <si>
    <t>HHB M16X2X25 DIN933 CLA2-70 FT EPO</t>
  </si>
  <si>
    <t>HHB M16X2X35 DIN933 CLA2-70 FT EPO</t>
  </si>
  <si>
    <t>HHB M16X2X55 DIN933 CLA2-70 FT EPO</t>
  </si>
  <si>
    <t>HHB M16X2X60 DIN933 CLA2-70 FT EPO</t>
  </si>
  <si>
    <t>HHB M16X2X65 DIN933 CLA2-70 FT EPO</t>
  </si>
  <si>
    <t>HHB M16X2X70 DIN933 CLA2-70 FT EPO</t>
  </si>
  <si>
    <t>HHB M16X2X75 DIN933 CLA2-70 FT EPO</t>
  </si>
  <si>
    <t>HHB M16X2X80 DIN933 CLA2-70 FT EPO</t>
  </si>
  <si>
    <t>HHB M20X2.5X60 DIN933 CLA2-70 FT EPO</t>
  </si>
  <si>
    <t>HHB M12X1.75X55 DIN933 CLA4-70 FT EPO</t>
  </si>
  <si>
    <t>HEX NUT M06X1 DIN934 CLA2-70 EPO</t>
  </si>
  <si>
    <t>HEX NUT M16X2 DIN934  CLA2-70 EPO</t>
  </si>
  <si>
    <t>HEX NUT M10X1.5 DIN934  CLA4-80 EPO</t>
  </si>
  <si>
    <t>SHCS M05X0.8X25 DIN912 CLA2-70 FT EPO</t>
  </si>
  <si>
    <t>SHCS M05X0.8X35 DIN912 CLA2-70 FT EPO</t>
  </si>
  <si>
    <t>SHCS M05X0.8X50 DIN912 CLA2-70 FT EPO</t>
  </si>
  <si>
    <t>SHCS M06X1X12 DIN912 CLA2-70 FT EPO</t>
  </si>
  <si>
    <t>SHCS M06X1X30 DIN912 CLA2-70 FT EPO</t>
  </si>
  <si>
    <t>SHCS M06X1X35 DIN912 CLA2-70 FT EPO</t>
  </si>
  <si>
    <t>SHCS M06X1X50 DIN912 CLA2-70 FT EPO</t>
  </si>
  <si>
    <t>SHCS M08X1.25X12 DIN912 CLA2-70 FT EPO</t>
  </si>
  <si>
    <t>SHCS M08X1.25X60 DIN912 CLA2-70 FT EPO</t>
  </si>
  <si>
    <t>SHCS M08X1.25X75 DIN912 CLA2-70 FT EPO</t>
  </si>
  <si>
    <t>SHCS M10X1.5X16 DIN912 CLA2-70 FT EPO</t>
  </si>
  <si>
    <t>SHCS M10X1.5X55 DIN912 CLA2-70 FT EPO</t>
  </si>
  <si>
    <t>SHCS M10X1.5X70 DIN912 CLA2-70 FT EPO</t>
  </si>
  <si>
    <t>SHCS M10X1.5X80 DIN912 CLA2-70 FT EPO</t>
  </si>
  <si>
    <t>SHCS M24X3X55 ISO4762 CL12.9 FT ZFS</t>
  </si>
  <si>
    <t>HHB M20X2.5X110 ISO4014 CL10.9 HT HDG</t>
  </si>
  <si>
    <t>HHB M12X1.75X30 ISO4017 CL10.9 FT HDG</t>
  </si>
  <si>
    <t>HHB M12X1.75X60 ISO4017 CL10.9 FT HDG</t>
  </si>
  <si>
    <t>HHB M16X2X65 ISO4017 CL10.9 FT HDG</t>
  </si>
  <si>
    <t>HHB M24X3X65 ISO4017 CL10.9 FT HDG</t>
  </si>
  <si>
    <t>HHB M24X3X85 ISO4017 CL10.9 FT HDG</t>
  </si>
  <si>
    <t>HHB M08X1.25X20 DIN933 CLA4-70 FT EPO</t>
  </si>
  <si>
    <t>HSSB M30X85 BSEN14399-3 10.9HR F/T ZFS</t>
  </si>
  <si>
    <t>HSSB M16X2X50 IS3757 CL8.8S H/T HDG</t>
  </si>
  <si>
    <t>HHB M12X1.75X130 ISO4014 CL10.9 HT ZC3</t>
  </si>
  <si>
    <t>HHB M10X1.5X105 ISO4014 CL8.8 HT BLK</t>
  </si>
  <si>
    <t>NYLOCK NUT R/R M12X1.75 DIN982 A2-70 EPO</t>
  </si>
  <si>
    <t>HHB M12X1.75X30 ISO4017 CL8.8 FT HDG</t>
  </si>
  <si>
    <t>HHB M12X1.75X40 ISO4017 CL8.8 FT HDG</t>
  </si>
  <si>
    <t>HHB M12X1.75X60 ISO4017 CL8.8 FT HDG</t>
  </si>
  <si>
    <t>HHB M16X2X55 ISO4017 CL8.8 FT HDG</t>
  </si>
  <si>
    <t>HHB M20X2.5X70 ISO4017 CL8.8 FT HDG</t>
  </si>
  <si>
    <t>HHB M24X3X70 ISO4017 CL8.8 FT HDG</t>
  </si>
  <si>
    <t>HHB M24X3X85 ISO4017 CL8.8 FT HDG</t>
  </si>
  <si>
    <t>HHB M24X3X95 ISO4017 CL8.8 FT HDG</t>
  </si>
  <si>
    <t>HHB M27X3X100 ISO4017 CL8.8 FT HDG</t>
  </si>
  <si>
    <t>PLAIN WASHER M24 IS2016 HV100 HDG</t>
  </si>
  <si>
    <t>HSSN 3/4XUNC D/F A563-T1 GR.DH MZNBWC</t>
  </si>
  <si>
    <t>HHB M08X1.25X160 ISO4014 CL10.9 HT ZFS</t>
  </si>
  <si>
    <t>HHB M08X1.25X120 ISO4017 CL10.9 FT ZFS</t>
  </si>
  <si>
    <t>SHCS M20X2.5X300 ISO4762 CL12.9 HT ZFS</t>
  </si>
  <si>
    <t>SHCS M24X3X220 ISO4762 CL12.9 HT ZFS</t>
  </si>
  <si>
    <t>HHB M12X1.75X45 ISO4014 CL10.9 HT HDG</t>
  </si>
  <si>
    <t>HHB M12X1.75X60 ISO4014 CL10.9 HT HDG</t>
  </si>
  <si>
    <t>HHB M16X2X240 ISO4014 CL10.9 HT HDG</t>
  </si>
  <si>
    <t>HHB M20X2.5X100 ISO4014 CL10.9 HT HDG</t>
  </si>
  <si>
    <t>HHB M22X2.5X120 ISO4014 CL10.9 HT HDG</t>
  </si>
  <si>
    <t>HHB M24X3X120 ISO4014 CL10.9 HT HDG</t>
  </si>
  <si>
    <t>HHB M30X3.5X220 ISO4014 CL10.9 HT HDG</t>
  </si>
  <si>
    <t>HHB M30X3.5X260 ISO4014 CL10.9 HT HDG</t>
  </si>
  <si>
    <t>HHB M24X3X140 ISO4017 CL10.9 FT HDG</t>
  </si>
  <si>
    <t>HSSB M20X2.5X45 IS3757 CL8.8S FT BLK</t>
  </si>
  <si>
    <t>HSSB M20X2.5X50 IS3757 CL8.8S FT BLK</t>
  </si>
  <si>
    <t>HSSB M20X2.5X55 IS3757 CL8.8S FT BLK</t>
  </si>
  <si>
    <t>HSSB M20X2.5X60 IS3757 CL8.8S FT BLK</t>
  </si>
  <si>
    <t>HSSB M20X2.5X65 IS3757 CL8.8S FT BLK</t>
  </si>
  <si>
    <t>HSSB M20X2.5X70 IS3757 CL8.8S FT BLK</t>
  </si>
  <si>
    <t>HSSB M20X2.5X75 IS3757 CL8.8S FT BLK</t>
  </si>
  <si>
    <t>HSSB M20X2.5X80 IS3757 CL8.8S FT BLK</t>
  </si>
  <si>
    <t>HSSB M20X2.5X85 IS3757 CL8.8S FT BLK</t>
  </si>
  <si>
    <t>HSSB M20X2.5X90 IS3757 CL8.8S FT BLK</t>
  </si>
  <si>
    <t>HSSB M20X2.5X95 IS3757 CL8.8S FT BLK</t>
  </si>
  <si>
    <t>HSSB M20X2.5X100 IS3757 CL8.8S FT BLK</t>
  </si>
  <si>
    <t>HSSB M20X2.5X110 IS3757 CL8.8S FT BLK</t>
  </si>
  <si>
    <t>HSSB M20X2.5X105 IS3757 CL8.8S FT BLK</t>
  </si>
  <si>
    <t>HSSB M20X2.5X120 IS3757 CL8.8S FT BLK</t>
  </si>
  <si>
    <t>HSSB M20X2.5X130 IS3757 CL8.8S FT BLK</t>
  </si>
  <si>
    <t>HSSB M24X3X65 IS3757 CL8.8S FT BLK</t>
  </si>
  <si>
    <t>HSSB M24X3X70 IS3757 CL8.8S FT BLK</t>
  </si>
  <si>
    <t>HSSB M24X3X75 IS3757 CL8.8S FT BLK</t>
  </si>
  <si>
    <t>HSSB M24X3X90 IS3757 CL8.8S FT BLK</t>
  </si>
  <si>
    <t>HSSB M24X3X110 IS3757 CL8.8S FT BLK</t>
  </si>
  <si>
    <t>HSSB M24X3X120 IS3757 CL8.8S FT BLK</t>
  </si>
  <si>
    <t>HSSB M24X3X140 IS3757 CL8.8S FT BLK</t>
  </si>
  <si>
    <t>HSSB M24X3X160 IS3757 CL8.8S FT BLK</t>
  </si>
  <si>
    <t>SHCS M10X1.5X50 ISO4762 CL12.9 HT ZC3</t>
  </si>
  <si>
    <t>SHCS M10X1.5X60 ISO4762 CL12.9 HT ZC3</t>
  </si>
  <si>
    <t>SHCS M10X1.5X70 ISO4762 CL12.9 HT ZC3</t>
  </si>
  <si>
    <t>SHCS M10X1.5X80 ISO4762 CL12.9 HT ZC3</t>
  </si>
  <si>
    <t>SHCS M12X1.75X60 ISO4762 CL12.9 HT ZC3</t>
  </si>
  <si>
    <t>SHCS M12X1.75X70 ISO4762 CL12.9 HT ZC3</t>
  </si>
  <si>
    <t>SHCS M10X1.5X16 ISO4762 CL12.9 FT ZC3</t>
  </si>
  <si>
    <t>SHCS M10X1.5X25 ISO4762 CL12.9 FT ZC3</t>
  </si>
  <si>
    <t>SHCS M10X1.5X35 ISO4762 CL12.9 FT ZC3</t>
  </si>
  <si>
    <t>SHCS M10X1.5X40 ISO4762 CL12.9 FT ZC3</t>
  </si>
  <si>
    <t>SHCS M12X1.75X25 ISO4762 CL12.9 FT ZC3</t>
  </si>
  <si>
    <t>SHCS M12X1.75X40 ISO4762 CL12.9 FT ZC3</t>
  </si>
  <si>
    <t>SHCS M12X1.75X30 ISO4762 CL12.9 FT BLK</t>
  </si>
  <si>
    <t>TCSB CUP HD M24X85 QAP CL10.9 HT BLK</t>
  </si>
  <si>
    <t>TCSB CUP HD M24X90 QAP CL10.9 HT BLK</t>
  </si>
  <si>
    <t>TCSB CUP HD M24X100 QAP CL10.9 HT BLK</t>
  </si>
  <si>
    <t>TCSB CUP HD M24X105 QAP CL10.9 HT BLK</t>
  </si>
  <si>
    <t>TCSB CUP HD M24X110 QAP CL10.9 HT BLK</t>
  </si>
  <si>
    <t>TCSB CUP HD M24X115 QAP CL10.9 HT BLK</t>
  </si>
  <si>
    <t>TCSB CUP HD M24X120 QAP CL10.9 HT BLK</t>
  </si>
  <si>
    <t>TCSB CUP HD M24X130 QAP CL10.9 HT BLK</t>
  </si>
  <si>
    <t>TCSB CUP HD M24X150 QAP CL10.9 HT BLK</t>
  </si>
  <si>
    <t>TCSB CUP HD M24X155 QAP CL10.9 HT BLK</t>
  </si>
  <si>
    <t>TCSB CUP HD M22X65 QAP CL10.9 FT BLK</t>
  </si>
  <si>
    <t>TCSB CUP HD M24X65 QAP CL10.9 FT BLK</t>
  </si>
  <si>
    <t>TCSB CUP HD M24X70 QAP CL10.9 FT BLK</t>
  </si>
  <si>
    <t>TCSB CUP HD M24X75 QAP CL10.9 FT BLK</t>
  </si>
  <si>
    <t>TCSB CUP HD M24X80 QAP CL10.9 FT BLK</t>
  </si>
  <si>
    <t>HHB M24X3X90 ISO4014 CL10.9 HT S437</t>
  </si>
  <si>
    <t>HHB M30X3.5X160 ISO4017 CL8.8 FT BLK</t>
  </si>
  <si>
    <t>HHB M12X1.75X50 ISO4017 CL8.8 FT ZC3</t>
  </si>
  <si>
    <t>HSSB M22X75 EN14399-3 CL8.8HR HT HDG</t>
  </si>
  <si>
    <t>HSSB M22X80 EN14399-3 CL8.8HR HT HDG</t>
  </si>
  <si>
    <t>HSSB M22X70 EN14399-3 CL8.8HR FT HDG</t>
  </si>
  <si>
    <t>HSSB M22X60 EN14399-3 CL8.8HR FT HDG</t>
  </si>
  <si>
    <t>HSSB M24X3X70 IS3757 CL8.8S FT HDG</t>
  </si>
  <si>
    <t>HSSB M22X120 EN14399-3 CL8.8HR HT HDG</t>
  </si>
  <si>
    <t>HSSB M20X70 EN14399-3 CL10.9HR HT ZFS</t>
  </si>
  <si>
    <t>HSSB M24X95 EN14399-3 CL10.9HR HT ZFS</t>
  </si>
  <si>
    <t>HSSB M24X100 EN14399-3 CL10.9HR HT ZFS</t>
  </si>
  <si>
    <t>HSSB M24X110 EN14399-3 CL10.9HR HT ZFS</t>
  </si>
  <si>
    <t>HSSB M24X150 EN14399-3 CL10.9HR HT ZFS</t>
  </si>
  <si>
    <t>HSSB M30X175 EN14399-3 CL10.9HR HT ZFS</t>
  </si>
  <si>
    <t>HSSB M30X210 EN14399-3 CL10.9HR HT ZFS</t>
  </si>
  <si>
    <t>HSSN M20X2.5 EN14399-3 CL10HR ZFS</t>
  </si>
  <si>
    <t>HHB M20X2.5X50 ISO4017 CL8.8 FT ZC3</t>
  </si>
  <si>
    <t>HHB M20X2.5X60 ISO4017 CL8.8 FT ZC3</t>
  </si>
  <si>
    <t>HHB M24X3X110 ISO4017 CL8.8 FT ZC3</t>
  </si>
  <si>
    <t>HHB M30X3.5X75 ISO4017 CL8.8 FT ZC3</t>
  </si>
  <si>
    <t>HHB M30X3.5X90 ISO4017 CL8.8 FT ZC3</t>
  </si>
  <si>
    <t>HHB M30X3.5X100 ISO4017 CL8.8 FT ZC3</t>
  </si>
  <si>
    <t>PLAIN WASHER M24 IS2016 HV100 ZC3</t>
  </si>
  <si>
    <t>HSSB M20X2.5X85 IS3757 CL10.9S HT ZFS</t>
  </si>
  <si>
    <t>HSSB M20X2.5X110 IS3757 CL10.9S HT ZFS</t>
  </si>
  <si>
    <t>HSSB M20X2.5X165 IS3757 CL10.9S HT ZFS</t>
  </si>
  <si>
    <t>HSSB M24X3X80 IS3757 CL10.9S HT ZFS</t>
  </si>
  <si>
    <t>HSSB M24X3X95 IS3757 CL10.9S HT ZFS</t>
  </si>
  <si>
    <t>HSSB M24X3X125 IS3757 CL10.9S HT ZFS</t>
  </si>
  <si>
    <t>HSSB M24X3X190 IS3757 CL10.9S HT ZFS</t>
  </si>
  <si>
    <t>HSSB M24X3X210 IS3757 CL10.9S HT ZFS</t>
  </si>
  <si>
    <t>HSSN M20X2.5 IS6623 CL10S ZFS</t>
  </si>
  <si>
    <t>HSSN M24X3 IS6623 CL10S ZFS</t>
  </si>
  <si>
    <t>HSSW LUGS M20 IS6649A ZFS</t>
  </si>
  <si>
    <t>CUP DEE BOLT M12X210 DR6757/0016 4.8 S/C</t>
  </si>
  <si>
    <t>HHB M12X1.75X125 DIN933 CL8.8 FT S/C</t>
  </si>
  <si>
    <t>CUP DEE BOLT M20X140 DRG CL4.8 S/C</t>
  </si>
  <si>
    <t>HHB M12X1.75X70 ISO4014 CL10.9 HT ZFS</t>
  </si>
  <si>
    <t>SHCS M12X1.75X45 ISO4762 CL10.9 FT YZ6</t>
  </si>
  <si>
    <t>HHS M08X1.25X25 CL8.8 FT ZTS 2139908</t>
  </si>
  <si>
    <t>HHS M06X1X16 CL8.8 FT ZTS 2598175</t>
  </si>
  <si>
    <t>HHS M08X1.25X20 CL8.8 FT ZTS 2606672</t>
  </si>
  <si>
    <t>HHS M04X0.7X20 CL8.8 FT ZTS 4389257</t>
  </si>
  <si>
    <t>HHS M05X0.8X35 CL8.8 FT ZFB 6V2314</t>
  </si>
  <si>
    <t>HHS M04X0.7X12 CL8.8 FT ZTS 8T0285</t>
  </si>
  <si>
    <t>HHS M06X1X25 CL8.8 FT ZTS 2606689</t>
  </si>
  <si>
    <t>HHS M04X0.7X16 CL8.8 FT ZTS 1705632</t>
  </si>
  <si>
    <t>HHS M06X1X18 CL10.9 FT ZNP+PH 2946007</t>
  </si>
  <si>
    <t>HHS M10X1.5X25 CL10.9 FT ZFB 3685081</t>
  </si>
  <si>
    <t>HHS M08X1.25X25 CL10.9 FT ZNP+PH 3E8016</t>
  </si>
  <si>
    <t>HHS M06X1X20 CL10.9 FT ZFB+PH 8T4181</t>
  </si>
  <si>
    <t>HHS M12X1.75X40 CL10.9 FT ZNP+PH 7X3344</t>
  </si>
  <si>
    <t>HHS M10X1.5X25 CL10.9 FT ZNP+PH 6V7732</t>
  </si>
  <si>
    <t>HHS M10X1.5X35 CL10.9 FT ZFB+PH 4448506</t>
  </si>
  <si>
    <t>HHB M10X1.5X50 CL10.9 HT ZTS 4533441</t>
  </si>
  <si>
    <t>HHB M12X1.75X100 CL10.9 HT ZNP 8T0106</t>
  </si>
  <si>
    <t>HHB M24X3X120 CL10.9 HT ZFS 8T0363</t>
  </si>
  <si>
    <t>HHB M06X1X70 CL10.9 HT ZNP 6V8359</t>
  </si>
  <si>
    <t>HHB M10X1.5X90 CL10.9 FT ZNP 8T0644</t>
  </si>
  <si>
    <t>HEX NUT M10X1.5 CL8 ZTS 2384754</t>
  </si>
  <si>
    <t>HSSN M22X2.5 EN14399-3 CL10HR ZFS</t>
  </si>
  <si>
    <t>H &amp; T WASHER M12 IS2016 HV300 BLK</t>
  </si>
  <si>
    <t>TRACK BOLT 3/4X16 UNF X 2.75 DR.8D4154</t>
  </si>
  <si>
    <t>STUD TLK 3/4X10UNCX97 D6D1915 GR8 BLK</t>
  </si>
  <si>
    <t>HHB 3/8-16 UNJC X127 ZNP DR.2234903</t>
  </si>
  <si>
    <t>HHB 1/2-13 UNJC X 127 ZNP DR 2H6488</t>
  </si>
  <si>
    <t>HHB 3/4X10UNJCX82.55 CL11.9 ZFS 2995419</t>
  </si>
  <si>
    <t>HHS 1/2"-13 UNCX38.1 DR5P2566 GR8 ZFS</t>
  </si>
  <si>
    <t>HHB 1/2X13UNCX44.45 DR8T8919 GR8 ZTS</t>
  </si>
  <si>
    <t>HEX NUT 5/8-11UNC(84 HRB SOFT)S/C 1D4720</t>
  </si>
  <si>
    <t>HHB M16X2X80 H/T CL10.9 ZFS 7X2555</t>
  </si>
  <si>
    <t>HHB M10X1.5X80 CL10.9 H/T ZFB 8T4172</t>
  </si>
  <si>
    <t>STUD F/T 3/8XUNCX70 DRG 6V1426 ZNP</t>
  </si>
  <si>
    <t>WASHER 47.0ODX26.0IDX12TK ZNP 1984</t>
  </si>
  <si>
    <t>HHS M10X1.5X35 DR8T4196 GR10.9 ZFB</t>
  </si>
  <si>
    <t>HHS M16X2X40 PH 10.9 ZFS DR 1003866</t>
  </si>
  <si>
    <t>SPRING WASHER FLAT SEC M20 DIN 127B BLK</t>
  </si>
  <si>
    <t>HHB M20X2.5X260 ISO4014 CL8.8 HT BLK</t>
  </si>
  <si>
    <t>HHB M22X2.5X90 ISO4014 CL8.8 HT BLK</t>
  </si>
  <si>
    <t>HHB M27X3X150 ISO4014 CL8.8 HT BLK</t>
  </si>
  <si>
    <t>HHB M10X1.5X120 ISO4017 CL8.8 FT BLK</t>
  </si>
  <si>
    <t>HHB M14X2X25 ISO4017 CL8.8 FT BLK</t>
  </si>
  <si>
    <t>HHB M16X2X240 ISO4017 CL8.8 FT BLK</t>
  </si>
  <si>
    <t>HHB M27X3X140 ISO4017 CL8.8 FT BLK</t>
  </si>
  <si>
    <t>C0635009J</t>
  </si>
  <si>
    <t>B2973212J</t>
  </si>
  <si>
    <t>B2973431J</t>
  </si>
  <si>
    <t>B2973300J</t>
  </si>
  <si>
    <t>DEC Forged Qty .</t>
  </si>
  <si>
    <t>Plan NO. OF M/C</t>
  </si>
  <si>
    <t>SPECIAL REMARKS</t>
  </si>
  <si>
    <t>NEED TO ANN</t>
  </si>
  <si>
    <t>READY</t>
  </si>
  <si>
    <t>Less Qty.</t>
  </si>
  <si>
    <t xml:space="preserve">RM Delivery Date </t>
  </si>
  <si>
    <t>31.12.2024</t>
  </si>
  <si>
    <t>01.01.2025</t>
  </si>
  <si>
    <t>30.12.2024</t>
  </si>
  <si>
    <t>02.01.2025</t>
  </si>
  <si>
    <t>ready</t>
  </si>
  <si>
    <t>10MT RM GIVE ON 30.12.2024, 10MT RM GIVE ON 31.12.2024 AND 15MT RM GIVE 01.12.2024</t>
  </si>
  <si>
    <t>Advance Final RM Wt.</t>
  </si>
  <si>
    <t xml:space="preserve">RM Allocation Priority </t>
  </si>
  <si>
    <t>forge_commite_week</t>
  </si>
  <si>
    <t>C0635</t>
  </si>
  <si>
    <t>B2973</t>
  </si>
  <si>
    <t>B2794</t>
  </si>
  <si>
    <t>B2520</t>
  </si>
  <si>
    <t>C0669</t>
  </si>
  <si>
    <t>B3207</t>
  </si>
  <si>
    <t>C0754</t>
  </si>
  <si>
    <t>C0741</t>
  </si>
  <si>
    <t>B3265</t>
  </si>
  <si>
    <t>A7355</t>
  </si>
  <si>
    <t>B3363</t>
  </si>
  <si>
    <t>C0695</t>
  </si>
  <si>
    <t>Development</t>
  </si>
  <si>
    <t>A8110</t>
  </si>
  <si>
    <t>B2883</t>
  </si>
  <si>
    <t>C0828</t>
  </si>
  <si>
    <t>B3499</t>
  </si>
  <si>
    <t>B1972</t>
  </si>
  <si>
    <t>B3609</t>
  </si>
  <si>
    <t>B3639</t>
  </si>
  <si>
    <t>C0861</t>
  </si>
  <si>
    <t>C0856</t>
  </si>
  <si>
    <t>A8455</t>
  </si>
  <si>
    <t>B3727</t>
  </si>
  <si>
    <t>C0875</t>
  </si>
  <si>
    <t>B3759</t>
  </si>
  <si>
    <t>C0884</t>
  </si>
  <si>
    <t>B3774</t>
  </si>
  <si>
    <t>C0888</t>
  </si>
  <si>
    <t>B3776</t>
  </si>
  <si>
    <t>B3822</t>
  </si>
  <si>
    <t>B3879</t>
  </si>
  <si>
    <t>B3880</t>
  </si>
  <si>
    <t>B3986</t>
  </si>
  <si>
    <t>B4033</t>
  </si>
  <si>
    <t>B4035</t>
  </si>
  <si>
    <t>C0941</t>
  </si>
  <si>
    <t>B4045</t>
  </si>
  <si>
    <t>B4082</t>
  </si>
  <si>
    <t>B3615</t>
  </si>
  <si>
    <t>C0969</t>
  </si>
  <si>
    <t>C0964</t>
  </si>
  <si>
    <t>B4177</t>
  </si>
  <si>
    <t>B3941</t>
  </si>
  <si>
    <t>C0979</t>
  </si>
  <si>
    <t>B4065</t>
  </si>
  <si>
    <t>A9005</t>
  </si>
  <si>
    <t>B3799</t>
  </si>
  <si>
    <t>A8872</t>
  </si>
  <si>
    <t>B4319</t>
  </si>
  <si>
    <t>A9026</t>
  </si>
  <si>
    <t>DB0904</t>
  </si>
  <si>
    <t>B4340</t>
  </si>
  <si>
    <t>DB0905</t>
  </si>
  <si>
    <t>C0988</t>
  </si>
  <si>
    <t>B4341</t>
  </si>
  <si>
    <t>B4344</t>
  </si>
  <si>
    <t>A9043</t>
  </si>
  <si>
    <t>B4348</t>
  </si>
  <si>
    <t>B4349</t>
  </si>
  <si>
    <t>B4350</t>
  </si>
  <si>
    <t>B4352</t>
  </si>
  <si>
    <t>B4134</t>
  </si>
  <si>
    <t>C0989</t>
  </si>
  <si>
    <t>C0990</t>
  </si>
  <si>
    <t>A9074</t>
  </si>
  <si>
    <t>B4338</t>
  </si>
  <si>
    <t>B4353</t>
  </si>
  <si>
    <t>B4356</t>
  </si>
  <si>
    <t>B4358</t>
  </si>
  <si>
    <t>B4359</t>
  </si>
  <si>
    <t>B4360</t>
  </si>
  <si>
    <t>B4362</t>
  </si>
  <si>
    <t>C0992</t>
  </si>
  <si>
    <t>C0993</t>
  </si>
  <si>
    <t>C0994</t>
  </si>
  <si>
    <t>C0996</t>
  </si>
  <si>
    <t>B4355</t>
  </si>
  <si>
    <t>B4366</t>
  </si>
  <si>
    <t>B4365</t>
  </si>
  <si>
    <t>B4369</t>
  </si>
  <si>
    <t>B4370</t>
  </si>
  <si>
    <t>B4357</t>
  </si>
  <si>
    <t>B4367</t>
  </si>
  <si>
    <t>B4368</t>
  </si>
  <si>
    <t>B4372</t>
  </si>
  <si>
    <t>B4373</t>
  </si>
  <si>
    <t>B4374</t>
  </si>
  <si>
    <t>DB0908</t>
  </si>
  <si>
    <t>C0998</t>
  </si>
  <si>
    <t>B4181/B4020/B4190</t>
  </si>
  <si>
    <t>B4354</t>
  </si>
  <si>
    <t>B4371</t>
  </si>
  <si>
    <t>B4375</t>
  </si>
  <si>
    <t>C0999</t>
  </si>
  <si>
    <t>B4376</t>
  </si>
  <si>
    <t>B4377</t>
  </si>
  <si>
    <t>B4380</t>
  </si>
  <si>
    <t>B4381</t>
  </si>
  <si>
    <t>B4382</t>
  </si>
  <si>
    <t>B4383</t>
  </si>
  <si>
    <t>B4384</t>
  </si>
  <si>
    <t>DB0909</t>
  </si>
  <si>
    <t>A9094</t>
  </si>
  <si>
    <t>B4387</t>
  </si>
  <si>
    <t>B4390</t>
  </si>
  <si>
    <t>DB0911</t>
  </si>
  <si>
    <t>B4385</t>
  </si>
  <si>
    <t>B4386</t>
  </si>
  <si>
    <t>B4389</t>
  </si>
  <si>
    <t>B4394</t>
  </si>
  <si>
    <t>B4395</t>
  </si>
  <si>
    <t>B4397</t>
  </si>
  <si>
    <t>B4398</t>
  </si>
  <si>
    <t>B4379</t>
  </si>
  <si>
    <t>B4400</t>
  </si>
  <si>
    <t>B4402</t>
  </si>
  <si>
    <t>B4403</t>
  </si>
  <si>
    <t>B4404</t>
  </si>
  <si>
    <t>B4405</t>
  </si>
  <si>
    <t>B4407</t>
  </si>
  <si>
    <t>A9119</t>
  </si>
  <si>
    <t>B4408</t>
  </si>
  <si>
    <t>A9102</t>
  </si>
  <si>
    <t>B4396</t>
  </si>
  <si>
    <t>B4413</t>
  </si>
  <si>
    <t>DB0912</t>
  </si>
  <si>
    <t>C1000</t>
  </si>
  <si>
    <t>C1002</t>
  </si>
  <si>
    <t>C1003</t>
  </si>
  <si>
    <t>A8651</t>
  </si>
  <si>
    <t>B4420</t>
  </si>
  <si>
    <t>B4414</t>
  </si>
  <si>
    <t>B4393</t>
  </si>
  <si>
    <t>B4409</t>
  </si>
  <si>
    <t>A9135</t>
  </si>
  <si>
    <t>B4410</t>
  </si>
  <si>
    <t>B4415</t>
  </si>
  <si>
    <t>B4416</t>
  </si>
  <si>
    <t>B4417</t>
  </si>
  <si>
    <t>B4424</t>
  </si>
  <si>
    <t>B4419</t>
  </si>
  <si>
    <t>B4423</t>
  </si>
  <si>
    <t>B4426</t>
  </si>
  <si>
    <t>C1004</t>
  </si>
  <si>
    <t>C1005</t>
  </si>
  <si>
    <t>C1006</t>
  </si>
  <si>
    <t>C1007</t>
  </si>
  <si>
    <t>B4336</t>
  </si>
  <si>
    <t>B4411</t>
  </si>
  <si>
    <t>B4422</t>
  </si>
  <si>
    <t>B4425</t>
  </si>
  <si>
    <t>B3724</t>
  </si>
  <si>
    <t>B4427</t>
  </si>
  <si>
    <t>B4430</t>
  </si>
  <si>
    <t>B4431</t>
  </si>
  <si>
    <t>A9130</t>
  </si>
  <si>
    <t>A9145</t>
  </si>
  <si>
    <t>C1008</t>
  </si>
  <si>
    <t>C1010</t>
  </si>
  <si>
    <t>C1011</t>
  </si>
  <si>
    <t>C1012</t>
  </si>
  <si>
    <t>DB0431</t>
  </si>
  <si>
    <t>BB0885</t>
  </si>
  <si>
    <t>B4194</t>
  </si>
  <si>
    <t>B3903</t>
  </si>
  <si>
    <t>B3837</t>
  </si>
  <si>
    <t>B4042</t>
  </si>
  <si>
    <t>B3920</t>
  </si>
  <si>
    <t>A9160</t>
  </si>
  <si>
    <t>B4388</t>
  </si>
  <si>
    <t>B4428</t>
  </si>
  <si>
    <t>B4432</t>
  </si>
  <si>
    <t>B4433</t>
  </si>
  <si>
    <t>B4434</t>
  </si>
  <si>
    <t>B4436</t>
  </si>
  <si>
    <t>DB0917</t>
  </si>
  <si>
    <t>DB0918</t>
  </si>
  <si>
    <t>A9167</t>
  </si>
  <si>
    <t>B4412</t>
  </si>
  <si>
    <t>B4439</t>
  </si>
  <si>
    <t>DB0919</t>
  </si>
  <si>
    <t>C1013</t>
  </si>
  <si>
    <t>B4437</t>
  </si>
  <si>
    <t>B4438</t>
  </si>
  <si>
    <t>B4440</t>
  </si>
  <si>
    <t>DB0920</t>
  </si>
  <si>
    <t>B4120</t>
  </si>
  <si>
    <t>B4441</t>
  </si>
  <si>
    <t>B4442</t>
  </si>
  <si>
    <t>B4444</t>
  </si>
  <si>
    <t>B4447</t>
  </si>
  <si>
    <t>B4445</t>
  </si>
  <si>
    <t>B4448</t>
  </si>
  <si>
    <t>B4449</t>
  </si>
  <si>
    <t>B4450</t>
  </si>
  <si>
    <t>B4451</t>
  </si>
  <si>
    <t>B4452</t>
  </si>
  <si>
    <t>B4472</t>
  </si>
  <si>
    <t>B4456</t>
  </si>
  <si>
    <t>B4464</t>
  </si>
  <si>
    <t>B4465</t>
  </si>
  <si>
    <t>DB0921</t>
  </si>
  <si>
    <t>A9155</t>
  </si>
  <si>
    <t>B4468</t>
  </si>
  <si>
    <t>A9161</t>
  </si>
  <si>
    <t>B4472,</t>
  </si>
  <si>
    <t>A9166</t>
  </si>
  <si>
    <t>A9199</t>
  </si>
  <si>
    <t>B4467</t>
  </si>
  <si>
    <t>B4469</t>
  </si>
  <si>
    <t>B4471</t>
  </si>
  <si>
    <t>B4453</t>
  </si>
  <si>
    <t>B3497</t>
  </si>
  <si>
    <t>A9203</t>
  </si>
  <si>
    <t>B4446</t>
  </si>
  <si>
    <t>B4462</t>
  </si>
  <si>
    <t>B4466</t>
  </si>
  <si>
    <t>B4470</t>
  </si>
  <si>
    <t>A9197</t>
  </si>
  <si>
    <t>B4473</t>
  </si>
  <si>
    <t>B4474</t>
  </si>
  <si>
    <t>B4475</t>
  </si>
  <si>
    <t>B4477</t>
  </si>
  <si>
    <t>B4476</t>
  </si>
  <si>
    <t>B4479</t>
  </si>
  <si>
    <t>B4480</t>
  </si>
  <si>
    <t>B4481</t>
  </si>
  <si>
    <t>B4482</t>
  </si>
  <si>
    <t>DB0922</t>
  </si>
  <si>
    <t>A9218</t>
  </si>
  <si>
    <t>DB0924</t>
  </si>
  <si>
    <t>B4131</t>
  </si>
  <si>
    <t>B4463</t>
  </si>
  <si>
    <t>B4484</t>
  </si>
  <si>
    <t>B4485</t>
  </si>
  <si>
    <t>B4486</t>
  </si>
  <si>
    <t>B4478</t>
  </si>
  <si>
    <t>B4487</t>
  </si>
  <si>
    <t>B4488</t>
  </si>
  <si>
    <t>B4489</t>
  </si>
  <si>
    <t>B4490</t>
  </si>
  <si>
    <t>B4491</t>
  </si>
  <si>
    <t>C1014</t>
  </si>
  <si>
    <t>A9194</t>
  </si>
  <si>
    <t>C1019</t>
  </si>
  <si>
    <t>A9245</t>
  </si>
  <si>
    <t>DB0927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</si>
</sst>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1" quotePrefix="1" applyBorder="1" applyAlignment="1" applyProtection="1">
      <alignment horizontal="left" vertical="center"/>
      <protection locked="0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1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/>
    </xf>
    <xf numFmtId="1" fontId="8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10" fillId="8" borderId="1" xfId="0" applyFont="1" applyFill="1" applyBorder="1" applyAlignment="1">
      <alignment vertical="center"/>
    </xf>
    <xf numFmtId="0" fontId="11" fillId="0" borderId="1" xfId="0" applyFont="1" applyBorder="1"/>
    <xf numFmtId="0" fontId="4" fillId="8" borderId="1" xfId="0" applyFont="1" applyFill="1" applyBorder="1" applyAlignment="1">
      <alignment horizontal="left" vertical="center"/>
    </xf>
    <xf numFmtId="0" fontId="0" fillId="0" borderId="3" xfId="0" applyBorder="1"/>
    <xf numFmtId="0" fontId="0" fillId="0" borderId="2" xfId="0" applyBorder="1"/>
  </cellXfs>
  <cellStyles count="2">
    <cellStyle name="Normal" xfId="0" builtinId="0"/>
    <cellStyle name="Normal 2" xfId="1" xr:uid="{487ED172-8231-417F-A688-C4C50C8F3D7B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F2DB-9395-4CBB-A23A-5D71FE749F19}">
  <dimension ref="A1:W4390"/>
  <sheetViews>
    <sheetView tabSelected="1" workbookViewId="0">
      <selection activeCell="C1" sqref="C1"/>
    </sheetView>
  </sheetViews>
  <sheetFormatPr defaultRowHeight="12.75" x14ac:dyDescent="0.2"/>
  <cols>
    <col min="1" max="1" width="8.42578125" style="17" customWidth="1"/>
    <col min="2" max="2" width="12.140625" style="23" bestFit="1" customWidth="1"/>
    <col min="3" max="3" width="21.85546875" style="23" customWidth="1"/>
    <col min="4" max="4" width="12.7109375" style="23" customWidth="1"/>
    <col min="5" max="5" width="44.85546875" style="23" customWidth="1"/>
    <col min="6" max="6" width="12.140625" style="34" customWidth="1"/>
    <col min="7" max="8" width="12.140625" style="17" customWidth="1"/>
    <col min="10" max="10" width="11.85546875" style="17" customWidth="1"/>
    <col min="18" max="18" width="9.5703125" style="17" customWidth="1"/>
    <col min="19" max="19" width="8.140625" style="17" customWidth="1"/>
    <col min="20" max="20" width="20.140625" style="45" customWidth="1"/>
    <col min="21" max="21" width="16" style="17" customWidth="1"/>
    <col min="23" max="23" width="16.140625" style="17" customWidth="1"/>
  </cols>
  <sheetData>
    <row r="1" spans="1:23" ht="51" x14ac:dyDescent="0.2">
      <c r="A1" s="7" t="s">
        <v>7109</v>
      </c>
      <c r="B1" s="1" t="s">
        <v>7110</v>
      </c>
      <c r="C1" s="5" t="s">
        <v>7118</v>
      </c>
      <c r="D1" s="18" t="s">
        <v>7111</v>
      </c>
      <c r="E1" s="18" t="s">
        <v>7112</v>
      </c>
      <c r="F1" s="28" t="s">
        <v>7113</v>
      </c>
      <c r="G1" s="7" t="s">
        <v>7114</v>
      </c>
      <c r="H1" s="7" t="s">
        <v>7115</v>
      </c>
      <c r="I1" s="5" t="s">
        <v>7116</v>
      </c>
      <c r="J1" s="7" t="s">
        <v>7117</v>
      </c>
      <c r="K1" s="1" t="s">
        <v>7119</v>
      </c>
      <c r="L1" s="1" t="s">
        <v>7120</v>
      </c>
      <c r="M1" s="1" t="s">
        <v>7121</v>
      </c>
      <c r="N1" s="1" t="s">
        <v>7122</v>
      </c>
      <c r="O1" s="1" t="s">
        <v>7123</v>
      </c>
      <c r="P1" s="1" t="s">
        <v>7124</v>
      </c>
      <c r="Q1" t="s">
        <v>10809</v>
      </c>
      <c r="R1" s="37" t="s">
        <v>10794</v>
      </c>
      <c r="S1" s="40" t="s">
        <v>10795</v>
      </c>
      <c r="T1" s="42" t="s">
        <v>10796</v>
      </c>
      <c r="U1" s="46" t="s">
        <v>10800</v>
      </c>
      <c r="V1" t="s">
        <v>10807</v>
      </c>
      <c r="W1" s="46" t="s">
        <v>10808</v>
      </c>
    </row>
    <row r="2" spans="1:23" x14ac:dyDescent="0.2">
      <c r="A2" s="8">
        <v>7532656</v>
      </c>
      <c r="B2" s="8" t="s">
        <v>0</v>
      </c>
      <c r="C2" s="8" t="s">
        <v>7155</v>
      </c>
      <c r="D2" s="8" t="s">
        <v>76</v>
      </c>
      <c r="E2" s="8" t="s">
        <v>77</v>
      </c>
      <c r="F2" s="29">
        <v>50000</v>
      </c>
      <c r="G2" s="35">
        <v>49500</v>
      </c>
      <c r="H2" s="35">
        <v>49500</v>
      </c>
      <c r="I2" t="s">
        <v>1</v>
      </c>
      <c r="J2" s="33" t="s">
        <v>78</v>
      </c>
      <c r="R2" s="13"/>
      <c r="S2" s="41">
        <v>4</v>
      </c>
      <c r="T2" s="43"/>
      <c r="U2" s="13" t="s">
        <v>10798</v>
      </c>
      <c r="W2" s="13"/>
    </row>
    <row r="3" spans="1:23" x14ac:dyDescent="0.2">
      <c r="A3" s="8">
        <v>7519943</v>
      </c>
      <c r="B3" s="8" t="s">
        <v>0</v>
      </c>
      <c r="C3" s="8" t="s">
        <v>7189</v>
      </c>
      <c r="D3" s="8" t="s">
        <v>302</v>
      </c>
      <c r="E3" s="8" t="s">
        <v>8869</v>
      </c>
      <c r="F3" s="29">
        <v>4500</v>
      </c>
      <c r="G3" s="35">
        <v>4400</v>
      </c>
      <c r="H3" s="35">
        <v>4400</v>
      </c>
      <c r="I3" t="s">
        <v>1</v>
      </c>
      <c r="J3" s="33" t="s">
        <v>304</v>
      </c>
      <c r="R3" s="13"/>
      <c r="S3" s="41">
        <v>2</v>
      </c>
      <c r="T3" s="13" t="s">
        <v>10797</v>
      </c>
      <c r="U3" s="13"/>
      <c r="W3" s="13"/>
    </row>
    <row r="4" spans="1:23" x14ac:dyDescent="0.2">
      <c r="A4" s="8">
        <v>7508997</v>
      </c>
      <c r="B4" s="8" t="s">
        <v>0</v>
      </c>
      <c r="C4" s="8" t="s">
        <v>7278</v>
      </c>
      <c r="D4" s="8" t="s">
        <v>1488</v>
      </c>
      <c r="E4" s="8" t="s">
        <v>8870</v>
      </c>
      <c r="F4" s="29">
        <v>50000</v>
      </c>
      <c r="G4" s="35">
        <v>42900</v>
      </c>
      <c r="H4" s="35">
        <v>42900</v>
      </c>
      <c r="I4" t="s">
        <v>1</v>
      </c>
      <c r="J4" s="33" t="s">
        <v>1490</v>
      </c>
      <c r="R4" s="13"/>
      <c r="S4" s="41">
        <v>4</v>
      </c>
      <c r="T4" s="13" t="s">
        <v>10797</v>
      </c>
      <c r="U4" s="13"/>
      <c r="W4" s="13"/>
    </row>
    <row r="5" spans="1:23" x14ac:dyDescent="0.2">
      <c r="A5" s="9">
        <v>7605782</v>
      </c>
      <c r="B5" s="8" t="s">
        <v>0</v>
      </c>
      <c r="C5" s="9" t="s">
        <v>10810</v>
      </c>
      <c r="D5" s="8" t="s">
        <v>7582</v>
      </c>
      <c r="E5" s="8" t="s">
        <v>8871</v>
      </c>
      <c r="F5" s="30">
        <v>100000</v>
      </c>
      <c r="G5" s="36">
        <v>0</v>
      </c>
      <c r="H5" s="35">
        <v>0</v>
      </c>
      <c r="I5" t="s">
        <v>1</v>
      </c>
      <c r="J5" s="33" t="s">
        <v>10790</v>
      </c>
      <c r="R5" s="38"/>
      <c r="S5" s="41">
        <v>1</v>
      </c>
      <c r="T5" s="13"/>
      <c r="U5" s="43"/>
      <c r="W5" s="13"/>
    </row>
    <row r="6" spans="1:23" x14ac:dyDescent="0.2">
      <c r="A6" s="9">
        <v>7525458</v>
      </c>
      <c r="B6" s="8" t="s">
        <v>0</v>
      </c>
      <c r="C6" s="9" t="s">
        <v>7330</v>
      </c>
      <c r="D6" s="8" t="s">
        <v>2280</v>
      </c>
      <c r="E6" s="8" t="s">
        <v>2281</v>
      </c>
      <c r="F6" s="30">
        <v>1000</v>
      </c>
      <c r="G6" s="36">
        <v>0</v>
      </c>
      <c r="H6" s="35">
        <v>0</v>
      </c>
      <c r="I6" t="s">
        <v>1</v>
      </c>
      <c r="J6" s="33" t="s">
        <v>2282</v>
      </c>
      <c r="R6" s="38"/>
      <c r="S6" s="41">
        <v>1</v>
      </c>
      <c r="T6" s="43" t="s">
        <v>10798</v>
      </c>
      <c r="U6" s="43" t="s">
        <v>10798</v>
      </c>
      <c r="W6" s="13"/>
    </row>
    <row r="7" spans="1:23" x14ac:dyDescent="0.2">
      <c r="A7" s="8">
        <v>7584646</v>
      </c>
      <c r="B7" s="8" t="s">
        <v>0</v>
      </c>
      <c r="C7" s="8" t="s">
        <v>7362</v>
      </c>
      <c r="D7" s="8" t="s">
        <v>2525</v>
      </c>
      <c r="E7" s="8" t="s">
        <v>8872</v>
      </c>
      <c r="F7" s="29">
        <v>408</v>
      </c>
      <c r="G7" s="35">
        <v>0</v>
      </c>
      <c r="H7" s="35">
        <v>0</v>
      </c>
      <c r="I7" t="s">
        <v>1</v>
      </c>
      <c r="J7" s="33" t="s">
        <v>2527</v>
      </c>
      <c r="R7" s="13"/>
      <c r="S7" s="41">
        <v>3</v>
      </c>
      <c r="T7" s="43"/>
      <c r="U7" s="39" t="s">
        <v>10801</v>
      </c>
      <c r="W7" s="13"/>
    </row>
    <row r="8" spans="1:23" x14ac:dyDescent="0.2">
      <c r="A8" s="8">
        <v>7584650</v>
      </c>
      <c r="B8" s="8" t="s">
        <v>0</v>
      </c>
      <c r="C8" s="8" t="s">
        <v>7363</v>
      </c>
      <c r="D8" s="8" t="s">
        <v>2525</v>
      </c>
      <c r="E8" s="8" t="s">
        <v>8872</v>
      </c>
      <c r="F8" s="29">
        <v>272</v>
      </c>
      <c r="G8" s="35">
        <v>0</v>
      </c>
      <c r="H8" s="35">
        <v>0</v>
      </c>
      <c r="I8" t="s">
        <v>1</v>
      </c>
      <c r="J8" s="33" t="s">
        <v>2528</v>
      </c>
      <c r="R8" s="13"/>
      <c r="S8" s="41">
        <v>3</v>
      </c>
      <c r="T8" s="43"/>
      <c r="U8" s="39" t="s">
        <v>10801</v>
      </c>
      <c r="W8" s="13"/>
    </row>
    <row r="9" spans="1:23" x14ac:dyDescent="0.2">
      <c r="A9" s="8">
        <v>7525459</v>
      </c>
      <c r="B9" s="8" t="s">
        <v>0</v>
      </c>
      <c r="C9" s="8" t="s">
        <v>7330</v>
      </c>
      <c r="D9" s="8" t="s">
        <v>2852</v>
      </c>
      <c r="E9" s="8" t="s">
        <v>2853</v>
      </c>
      <c r="F9" s="29">
        <v>1000</v>
      </c>
      <c r="G9" s="35">
        <v>0</v>
      </c>
      <c r="H9" s="35">
        <v>0</v>
      </c>
      <c r="I9" t="s">
        <v>1</v>
      </c>
      <c r="J9" s="33" t="s">
        <v>2854</v>
      </c>
      <c r="R9" s="13"/>
      <c r="S9" s="41">
        <v>1</v>
      </c>
      <c r="T9" s="43" t="s">
        <v>10798</v>
      </c>
      <c r="U9" s="43" t="s">
        <v>10798</v>
      </c>
      <c r="W9" s="13"/>
    </row>
    <row r="10" spans="1:23" x14ac:dyDescent="0.2">
      <c r="A10" s="8">
        <v>6961506</v>
      </c>
      <c r="B10" s="8" t="s">
        <v>0</v>
      </c>
      <c r="C10" s="8" t="s">
        <v>7417</v>
      </c>
      <c r="D10" s="8" t="s">
        <v>3193</v>
      </c>
      <c r="E10" s="8" t="s">
        <v>3194</v>
      </c>
      <c r="F10" s="29">
        <v>20</v>
      </c>
      <c r="G10" s="35">
        <v>0</v>
      </c>
      <c r="H10" s="35">
        <v>0</v>
      </c>
      <c r="I10" t="s">
        <v>1</v>
      </c>
      <c r="J10" s="33" t="s">
        <v>3195</v>
      </c>
      <c r="R10" s="13"/>
      <c r="S10" s="41">
        <v>2</v>
      </c>
      <c r="T10" s="41"/>
      <c r="U10" s="13"/>
      <c r="W10" s="13"/>
    </row>
    <row r="11" spans="1:23" x14ac:dyDescent="0.2">
      <c r="A11" s="8">
        <v>6985687</v>
      </c>
      <c r="B11" s="8" t="s">
        <v>0</v>
      </c>
      <c r="C11" s="8" t="s">
        <v>7445</v>
      </c>
      <c r="D11" s="8" t="s">
        <v>3709</v>
      </c>
      <c r="E11" s="8" t="s">
        <v>8873</v>
      </c>
      <c r="F11" s="29">
        <v>300</v>
      </c>
      <c r="G11" s="35">
        <v>0</v>
      </c>
      <c r="H11" s="35">
        <v>0</v>
      </c>
      <c r="I11" t="s">
        <v>1</v>
      </c>
      <c r="J11" s="33" t="s">
        <v>3711</v>
      </c>
      <c r="R11" s="13"/>
      <c r="S11" s="41">
        <v>1</v>
      </c>
      <c r="T11" s="43" t="s">
        <v>10798</v>
      </c>
      <c r="U11" s="13" t="s">
        <v>10798</v>
      </c>
      <c r="W11" s="13"/>
    </row>
    <row r="12" spans="1:23" x14ac:dyDescent="0.2">
      <c r="A12" s="8">
        <v>7513264</v>
      </c>
      <c r="B12" s="8" t="s">
        <v>0</v>
      </c>
      <c r="C12" s="8" t="s">
        <v>7519</v>
      </c>
      <c r="D12" s="8" t="s">
        <v>5404</v>
      </c>
      <c r="E12" s="8" t="s">
        <v>8874</v>
      </c>
      <c r="F12" s="29">
        <v>1000</v>
      </c>
      <c r="G12" s="35">
        <v>700</v>
      </c>
      <c r="H12" s="35">
        <v>700</v>
      </c>
      <c r="I12" t="s">
        <v>1</v>
      </c>
      <c r="J12" s="33" t="s">
        <v>5406</v>
      </c>
      <c r="R12" s="13"/>
      <c r="S12" s="41">
        <v>1</v>
      </c>
      <c r="T12" s="13"/>
      <c r="U12" s="13"/>
      <c r="W12" s="13"/>
    </row>
    <row r="13" spans="1:23" x14ac:dyDescent="0.2">
      <c r="A13" s="8">
        <v>7619039</v>
      </c>
      <c r="B13" s="8" t="s">
        <v>0</v>
      </c>
      <c r="C13" s="8" t="s">
        <v>10811</v>
      </c>
      <c r="D13" s="8" t="s">
        <v>7583</v>
      </c>
      <c r="E13" s="8" t="s">
        <v>8875</v>
      </c>
      <c r="F13" s="29">
        <v>1555</v>
      </c>
      <c r="G13" s="35">
        <v>0</v>
      </c>
      <c r="H13" s="35">
        <v>558</v>
      </c>
      <c r="I13" t="s">
        <v>1</v>
      </c>
      <c r="J13" s="33" t="s">
        <v>10791</v>
      </c>
      <c r="R13" s="13"/>
      <c r="S13" s="41">
        <v>1</v>
      </c>
      <c r="T13" s="13"/>
      <c r="U13" s="13"/>
      <c r="W13" s="13"/>
    </row>
    <row r="14" spans="1:23" x14ac:dyDescent="0.2">
      <c r="A14" s="8">
        <v>7619255</v>
      </c>
      <c r="B14" s="8" t="s">
        <v>0</v>
      </c>
      <c r="C14" s="8" t="s">
        <v>10811</v>
      </c>
      <c r="D14" s="8" t="s">
        <v>7584</v>
      </c>
      <c r="E14" s="8" t="s">
        <v>8876</v>
      </c>
      <c r="F14" s="29">
        <v>4040</v>
      </c>
      <c r="G14" s="35">
        <v>0</v>
      </c>
      <c r="H14" s="35">
        <v>0</v>
      </c>
      <c r="I14" t="s">
        <v>1</v>
      </c>
      <c r="J14" s="33" t="s">
        <v>10792</v>
      </c>
      <c r="R14" s="13"/>
      <c r="S14" s="41">
        <v>1</v>
      </c>
      <c r="T14" s="13" t="s">
        <v>10797</v>
      </c>
      <c r="U14" s="13"/>
      <c r="W14" s="13"/>
    </row>
    <row r="15" spans="1:23" x14ac:dyDescent="0.2">
      <c r="A15" s="8">
        <v>7595532</v>
      </c>
      <c r="B15" s="8" t="s">
        <v>0</v>
      </c>
      <c r="C15" s="8" t="s">
        <v>10812</v>
      </c>
      <c r="D15" s="8" t="s">
        <v>3384</v>
      </c>
      <c r="E15" s="8" t="s">
        <v>3385</v>
      </c>
      <c r="F15" s="29">
        <v>10000</v>
      </c>
      <c r="G15" s="33">
        <v>0</v>
      </c>
      <c r="H15" s="35">
        <v>0</v>
      </c>
      <c r="I15" t="s">
        <v>1</v>
      </c>
      <c r="J15" s="33"/>
      <c r="R15" s="13"/>
      <c r="S15" s="41">
        <v>2</v>
      </c>
      <c r="T15" s="13"/>
      <c r="U15" s="39"/>
      <c r="W15" s="13"/>
    </row>
    <row r="16" spans="1:23" x14ac:dyDescent="0.2">
      <c r="A16" s="8">
        <v>7525225</v>
      </c>
      <c r="B16" s="8" t="s">
        <v>0</v>
      </c>
      <c r="C16" s="8" t="s">
        <v>7330</v>
      </c>
      <c r="D16" s="8" t="s">
        <v>7585</v>
      </c>
      <c r="E16" s="8" t="s">
        <v>8877</v>
      </c>
      <c r="F16" s="31">
        <v>100</v>
      </c>
      <c r="G16" s="33">
        <v>0</v>
      </c>
      <c r="H16" s="35">
        <v>0</v>
      </c>
      <c r="I16" t="s">
        <v>1</v>
      </c>
      <c r="J16" s="33"/>
      <c r="R16" s="13"/>
      <c r="S16" s="41">
        <v>1</v>
      </c>
      <c r="T16" s="43" t="s">
        <v>10798</v>
      </c>
      <c r="U16" s="13" t="s">
        <v>10802</v>
      </c>
      <c r="V16">
        <v>53.04</v>
      </c>
      <c r="W16" s="13"/>
    </row>
    <row r="17" spans="1:23" x14ac:dyDescent="0.2">
      <c r="A17" s="10" t="s">
        <v>7568</v>
      </c>
      <c r="B17" s="8" t="s">
        <v>0</v>
      </c>
      <c r="C17" s="19" t="s">
        <v>10813</v>
      </c>
      <c r="D17" s="8" t="s">
        <v>4599</v>
      </c>
      <c r="E17" s="8" t="s">
        <v>8878</v>
      </c>
      <c r="F17" s="31">
        <v>318</v>
      </c>
      <c r="G17" s="33">
        <v>0</v>
      </c>
      <c r="H17" s="35">
        <v>300</v>
      </c>
      <c r="I17" t="s">
        <v>1</v>
      </c>
      <c r="J17" s="33"/>
      <c r="R17" s="13"/>
      <c r="S17" s="41">
        <v>1</v>
      </c>
      <c r="T17" s="43" t="s">
        <v>10798</v>
      </c>
      <c r="U17" s="13" t="s">
        <v>10801</v>
      </c>
      <c r="W17" s="13"/>
    </row>
    <row r="18" spans="1:23" x14ac:dyDescent="0.2">
      <c r="A18" s="11" t="s">
        <v>7569</v>
      </c>
      <c r="B18" s="8" t="s">
        <v>0</v>
      </c>
      <c r="C18" s="11" t="s">
        <v>10814</v>
      </c>
      <c r="D18" s="8" t="s">
        <v>7586</v>
      </c>
      <c r="E18" s="8" t="s">
        <v>8879</v>
      </c>
      <c r="F18" s="32">
        <v>12000</v>
      </c>
      <c r="G18" s="35">
        <v>0</v>
      </c>
      <c r="H18" s="35">
        <v>0</v>
      </c>
      <c r="I18" t="s">
        <v>1</v>
      </c>
      <c r="J18" s="33"/>
      <c r="R18" s="13"/>
      <c r="S18" s="41">
        <v>1</v>
      </c>
      <c r="T18" s="41"/>
      <c r="U18" s="13"/>
      <c r="W18" s="13"/>
    </row>
    <row r="19" spans="1:23" x14ac:dyDescent="0.2">
      <c r="A19" s="11">
        <v>7637297</v>
      </c>
      <c r="B19" s="8" t="s">
        <v>0</v>
      </c>
      <c r="C19" s="11" t="s">
        <v>7172</v>
      </c>
      <c r="D19" s="8" t="s">
        <v>266</v>
      </c>
      <c r="E19" s="8" t="s">
        <v>267</v>
      </c>
      <c r="F19" s="32">
        <v>14000</v>
      </c>
      <c r="G19" s="33">
        <v>0</v>
      </c>
      <c r="H19" s="35">
        <v>0</v>
      </c>
      <c r="I19" t="s">
        <v>1</v>
      </c>
      <c r="J19" s="33"/>
      <c r="R19" s="13"/>
      <c r="S19" s="41">
        <v>1</v>
      </c>
      <c r="T19" s="41"/>
      <c r="U19" s="13"/>
      <c r="W19" s="13"/>
    </row>
    <row r="20" spans="1:23" x14ac:dyDescent="0.2">
      <c r="A20" s="11">
        <v>7637307</v>
      </c>
      <c r="B20" s="8" t="s">
        <v>0</v>
      </c>
      <c r="C20" s="11" t="s">
        <v>7172</v>
      </c>
      <c r="D20" s="8" t="s">
        <v>214</v>
      </c>
      <c r="E20" s="8" t="s">
        <v>215</v>
      </c>
      <c r="F20" s="32">
        <v>500</v>
      </c>
      <c r="G20" s="33">
        <v>0</v>
      </c>
      <c r="H20" s="35">
        <v>250</v>
      </c>
      <c r="I20" t="s">
        <v>1</v>
      </c>
      <c r="J20" s="33"/>
      <c r="R20" s="13">
        <v>300</v>
      </c>
      <c r="S20" s="41">
        <v>1</v>
      </c>
      <c r="T20" s="41"/>
      <c r="U20" s="13"/>
      <c r="W20" s="13"/>
    </row>
    <row r="21" spans="1:23" x14ac:dyDescent="0.2">
      <c r="A21" s="11">
        <v>7637308</v>
      </c>
      <c r="B21" s="8" t="s">
        <v>0</v>
      </c>
      <c r="C21" s="11" t="s">
        <v>7172</v>
      </c>
      <c r="D21" s="8" t="s">
        <v>208</v>
      </c>
      <c r="E21" s="8" t="s">
        <v>161</v>
      </c>
      <c r="F21" s="32">
        <v>8500</v>
      </c>
      <c r="G21" s="33">
        <v>0</v>
      </c>
      <c r="H21" s="35">
        <v>200</v>
      </c>
      <c r="I21" t="s">
        <v>1</v>
      </c>
      <c r="J21" s="33"/>
      <c r="R21" s="13"/>
      <c r="S21" s="41">
        <v>1</v>
      </c>
      <c r="T21" s="41"/>
      <c r="U21" s="13"/>
      <c r="W21" s="13"/>
    </row>
    <row r="22" spans="1:23" x14ac:dyDescent="0.2">
      <c r="A22" s="11">
        <v>7629640</v>
      </c>
      <c r="B22" s="8" t="s">
        <v>0</v>
      </c>
      <c r="C22" s="11" t="s">
        <v>7171</v>
      </c>
      <c r="D22" s="8" t="s">
        <v>272</v>
      </c>
      <c r="E22" s="8" t="s">
        <v>273</v>
      </c>
      <c r="F22" s="32">
        <v>500</v>
      </c>
      <c r="G22" s="33">
        <v>0</v>
      </c>
      <c r="H22" s="35">
        <v>0</v>
      </c>
      <c r="I22" t="s">
        <v>1</v>
      </c>
      <c r="J22" s="33"/>
      <c r="R22" s="13"/>
      <c r="S22" s="41">
        <v>1</v>
      </c>
      <c r="T22" s="41"/>
      <c r="U22" s="13"/>
      <c r="W22" s="13"/>
    </row>
    <row r="23" spans="1:23" x14ac:dyDescent="0.2">
      <c r="A23" s="11">
        <v>7629698</v>
      </c>
      <c r="B23" s="8" t="s">
        <v>0</v>
      </c>
      <c r="C23" s="11" t="s">
        <v>7171</v>
      </c>
      <c r="D23" s="8" t="s">
        <v>122</v>
      </c>
      <c r="E23" s="8" t="s">
        <v>123</v>
      </c>
      <c r="F23" s="32">
        <v>1100</v>
      </c>
      <c r="G23" s="33">
        <v>0</v>
      </c>
      <c r="H23" s="35">
        <v>0</v>
      </c>
      <c r="I23" t="s">
        <v>1</v>
      </c>
      <c r="J23" s="33"/>
      <c r="R23" s="13"/>
      <c r="S23" s="41">
        <v>1</v>
      </c>
      <c r="T23" s="13"/>
      <c r="U23" s="13" t="s">
        <v>10798</v>
      </c>
      <c r="W23" s="13"/>
    </row>
    <row r="24" spans="1:23" x14ac:dyDescent="0.2">
      <c r="A24" s="8">
        <v>7649494</v>
      </c>
      <c r="B24" s="8" t="s">
        <v>0</v>
      </c>
      <c r="C24" s="11" t="s">
        <v>7472</v>
      </c>
      <c r="D24" s="8" t="s">
        <v>6033</v>
      </c>
      <c r="E24" s="8" t="s">
        <v>6034</v>
      </c>
      <c r="F24" s="32">
        <v>152</v>
      </c>
      <c r="G24" s="33">
        <v>0</v>
      </c>
      <c r="H24" s="35">
        <v>0</v>
      </c>
      <c r="I24" t="s">
        <v>1</v>
      </c>
      <c r="J24" s="33"/>
      <c r="R24" s="13"/>
      <c r="S24" s="41"/>
      <c r="T24" s="13" t="s">
        <v>10797</v>
      </c>
      <c r="U24" s="13"/>
      <c r="W24" s="13"/>
    </row>
    <row r="25" spans="1:23" x14ac:dyDescent="0.2">
      <c r="A25" s="11" t="s">
        <v>7570</v>
      </c>
      <c r="B25" s="8" t="s">
        <v>0</v>
      </c>
      <c r="C25" s="11" t="s">
        <v>7472</v>
      </c>
      <c r="D25" s="8" t="s">
        <v>7587</v>
      </c>
      <c r="E25" s="8" t="s">
        <v>8880</v>
      </c>
      <c r="F25" s="32">
        <v>20</v>
      </c>
      <c r="G25" s="33">
        <v>0</v>
      </c>
      <c r="H25" s="35">
        <v>0</v>
      </c>
      <c r="I25" t="s">
        <v>1</v>
      </c>
      <c r="J25" s="33"/>
      <c r="R25" s="13"/>
      <c r="S25" s="41"/>
      <c r="T25" s="41"/>
      <c r="U25" s="13"/>
      <c r="W25" s="13"/>
    </row>
    <row r="26" spans="1:23" x14ac:dyDescent="0.2">
      <c r="A26" s="8">
        <v>7649495</v>
      </c>
      <c r="B26" s="8" t="s">
        <v>0</v>
      </c>
      <c r="C26" s="11" t="s">
        <v>7472</v>
      </c>
      <c r="D26" s="8" t="s">
        <v>4000</v>
      </c>
      <c r="E26" s="8" t="s">
        <v>4001</v>
      </c>
      <c r="F26" s="32">
        <v>64</v>
      </c>
      <c r="G26" s="33">
        <v>0</v>
      </c>
      <c r="H26" s="35">
        <v>0</v>
      </c>
      <c r="I26" t="s">
        <v>1</v>
      </c>
      <c r="J26" s="33"/>
      <c r="R26" s="13"/>
      <c r="S26" s="41"/>
      <c r="T26" s="41"/>
      <c r="U26" s="13"/>
      <c r="W26" s="13"/>
    </row>
    <row r="27" spans="1:23" x14ac:dyDescent="0.2">
      <c r="A27" s="8">
        <v>7649500</v>
      </c>
      <c r="B27" s="8" t="s">
        <v>0</v>
      </c>
      <c r="C27" s="11" t="s">
        <v>7472</v>
      </c>
      <c r="D27" s="8" t="s">
        <v>7588</v>
      </c>
      <c r="E27" s="8" t="s">
        <v>8881</v>
      </c>
      <c r="F27" s="32">
        <v>20</v>
      </c>
      <c r="G27" s="33">
        <v>0</v>
      </c>
      <c r="H27" s="35">
        <v>0</v>
      </c>
      <c r="I27" t="s">
        <v>1</v>
      </c>
      <c r="J27" s="33"/>
      <c r="R27" s="13"/>
      <c r="S27" s="41"/>
      <c r="T27" s="41"/>
      <c r="U27" s="13"/>
      <c r="W27" s="13"/>
    </row>
    <row r="28" spans="1:23" x14ac:dyDescent="0.2">
      <c r="A28" s="8">
        <v>7658219</v>
      </c>
      <c r="B28" s="8" t="s">
        <v>0</v>
      </c>
      <c r="C28" s="11" t="s">
        <v>7218</v>
      </c>
      <c r="D28" s="8" t="s">
        <v>2519</v>
      </c>
      <c r="E28" s="8" t="s">
        <v>2520</v>
      </c>
      <c r="F28" s="32">
        <v>100000</v>
      </c>
      <c r="G28" s="33">
        <v>0</v>
      </c>
      <c r="H28" s="35">
        <v>10500</v>
      </c>
      <c r="I28" t="s">
        <v>1</v>
      </c>
      <c r="J28" s="33"/>
      <c r="R28" s="13"/>
      <c r="S28" s="41">
        <v>3</v>
      </c>
      <c r="T28" s="43"/>
      <c r="U28" s="39" t="s">
        <v>10801</v>
      </c>
      <c r="W28" s="13"/>
    </row>
    <row r="29" spans="1:23" x14ac:dyDescent="0.2">
      <c r="A29" s="8">
        <v>7658225</v>
      </c>
      <c r="B29" s="8" t="s">
        <v>0</v>
      </c>
      <c r="C29" s="11" t="s">
        <v>7218</v>
      </c>
      <c r="D29" s="8" t="s">
        <v>582</v>
      </c>
      <c r="E29" s="8" t="s">
        <v>583</v>
      </c>
      <c r="F29" s="32">
        <v>50000</v>
      </c>
      <c r="G29" s="33">
        <v>0</v>
      </c>
      <c r="H29" s="35">
        <v>0</v>
      </c>
      <c r="I29" t="s">
        <v>1</v>
      </c>
      <c r="J29" s="33"/>
      <c r="R29" s="13"/>
      <c r="S29" s="41">
        <v>3</v>
      </c>
      <c r="T29" s="43"/>
      <c r="U29" s="13" t="s">
        <v>10798</v>
      </c>
      <c r="W29" s="13"/>
    </row>
    <row r="30" spans="1:23" x14ac:dyDescent="0.2">
      <c r="A30" s="8">
        <v>7658229</v>
      </c>
      <c r="B30" s="8" t="s">
        <v>0</v>
      </c>
      <c r="C30" s="11" t="s">
        <v>7218</v>
      </c>
      <c r="D30" s="8" t="s">
        <v>589</v>
      </c>
      <c r="E30" s="8" t="s">
        <v>590</v>
      </c>
      <c r="F30" s="32">
        <v>20000</v>
      </c>
      <c r="G30" s="33">
        <v>0</v>
      </c>
      <c r="H30" s="35">
        <v>9000</v>
      </c>
      <c r="I30" t="s">
        <v>1</v>
      </c>
      <c r="J30" s="33"/>
      <c r="R30" s="13"/>
      <c r="S30" s="41">
        <v>1</v>
      </c>
      <c r="T30" s="13" t="s">
        <v>10797</v>
      </c>
      <c r="U30" s="13"/>
      <c r="W30" s="13"/>
    </row>
    <row r="31" spans="1:23" x14ac:dyDescent="0.2">
      <c r="A31" s="11">
        <v>7661063</v>
      </c>
      <c r="B31" s="8" t="s">
        <v>0</v>
      </c>
      <c r="C31" s="11" t="s">
        <v>7173</v>
      </c>
      <c r="D31" s="8" t="s">
        <v>136</v>
      </c>
      <c r="E31" s="8" t="s">
        <v>137</v>
      </c>
      <c r="F31" s="32">
        <v>7000</v>
      </c>
      <c r="G31" s="35">
        <v>0</v>
      </c>
      <c r="H31" s="35">
        <v>2033</v>
      </c>
      <c r="I31" t="s">
        <v>1</v>
      </c>
      <c r="J31" s="13"/>
      <c r="R31" s="13"/>
      <c r="S31" s="41">
        <v>1</v>
      </c>
      <c r="T31" s="41"/>
      <c r="U31" s="13"/>
      <c r="W31" s="13"/>
    </row>
    <row r="32" spans="1:23" x14ac:dyDescent="0.2">
      <c r="A32" s="11">
        <v>7662016</v>
      </c>
      <c r="B32" s="8" t="s">
        <v>0</v>
      </c>
      <c r="C32" s="11" t="s">
        <v>10815</v>
      </c>
      <c r="D32" s="8" t="s">
        <v>7589</v>
      </c>
      <c r="E32" s="8" t="s">
        <v>8882</v>
      </c>
      <c r="F32" s="32">
        <v>1500</v>
      </c>
      <c r="G32" s="33">
        <v>0</v>
      </c>
      <c r="H32" s="35">
        <v>1240</v>
      </c>
      <c r="I32" t="s">
        <v>1</v>
      </c>
      <c r="J32" s="33"/>
      <c r="R32" s="13"/>
      <c r="S32" s="41">
        <v>1</v>
      </c>
      <c r="T32" s="13"/>
      <c r="U32" s="13" t="s">
        <v>10801</v>
      </c>
      <c r="V32">
        <v>98.591999999999999</v>
      </c>
      <c r="W32" s="13"/>
    </row>
    <row r="33" spans="1:23" x14ac:dyDescent="0.2">
      <c r="A33" s="11">
        <v>7665416</v>
      </c>
      <c r="B33" s="8" t="s">
        <v>0</v>
      </c>
      <c r="C33" s="11" t="s">
        <v>10816</v>
      </c>
      <c r="D33" s="8" t="s">
        <v>7590</v>
      </c>
      <c r="E33" s="8" t="s">
        <v>8883</v>
      </c>
      <c r="F33" s="32">
        <v>3000</v>
      </c>
      <c r="G33" s="33">
        <v>0</v>
      </c>
      <c r="H33" s="35">
        <v>300</v>
      </c>
      <c r="I33" t="s">
        <v>1</v>
      </c>
      <c r="J33" s="13"/>
      <c r="R33" s="13"/>
      <c r="S33" s="41">
        <v>1</v>
      </c>
      <c r="T33" s="13" t="s">
        <v>10797</v>
      </c>
      <c r="U33" s="43"/>
      <c r="W33" s="13"/>
    </row>
    <row r="34" spans="1:23" x14ac:dyDescent="0.2">
      <c r="A34" s="11">
        <v>7668935</v>
      </c>
      <c r="B34" s="8" t="s">
        <v>0</v>
      </c>
      <c r="C34" s="11" t="s">
        <v>7375</v>
      </c>
      <c r="D34" s="8" t="s">
        <v>5731</v>
      </c>
      <c r="E34" s="8" t="s">
        <v>8884</v>
      </c>
      <c r="F34" s="32">
        <v>365</v>
      </c>
      <c r="G34" s="33">
        <v>0</v>
      </c>
      <c r="H34" s="35">
        <v>0</v>
      </c>
      <c r="I34" t="s">
        <v>1</v>
      </c>
      <c r="J34" s="13"/>
      <c r="R34" s="13"/>
      <c r="S34" s="41">
        <v>1</v>
      </c>
      <c r="T34" s="13"/>
      <c r="U34" s="13"/>
      <c r="W34" s="13"/>
    </row>
    <row r="35" spans="1:23" x14ac:dyDescent="0.2">
      <c r="A35" s="11">
        <v>7668936</v>
      </c>
      <c r="B35" s="8" t="s">
        <v>0</v>
      </c>
      <c r="C35" s="11" t="s">
        <v>7375</v>
      </c>
      <c r="D35" s="8" t="s">
        <v>5734</v>
      </c>
      <c r="E35" s="8" t="s">
        <v>8885</v>
      </c>
      <c r="F35" s="32">
        <v>329</v>
      </c>
      <c r="G35" s="33">
        <v>0</v>
      </c>
      <c r="H35" s="35">
        <v>320</v>
      </c>
      <c r="I35" t="s">
        <v>1</v>
      </c>
      <c r="J35" s="13"/>
      <c r="R35" s="13"/>
      <c r="S35" s="41">
        <v>1</v>
      </c>
      <c r="T35" s="43" t="s">
        <v>10798</v>
      </c>
      <c r="U35" s="13" t="s">
        <v>10801</v>
      </c>
      <c r="W35" s="13"/>
    </row>
    <row r="36" spans="1:23" x14ac:dyDescent="0.2">
      <c r="A36" s="11">
        <v>7668953</v>
      </c>
      <c r="B36" s="8" t="s">
        <v>0</v>
      </c>
      <c r="C36" s="11" t="s">
        <v>7375</v>
      </c>
      <c r="D36" s="8" t="s">
        <v>5755</v>
      </c>
      <c r="E36" s="8" t="s">
        <v>8886</v>
      </c>
      <c r="F36" s="32">
        <v>2000</v>
      </c>
      <c r="G36" s="33">
        <v>0</v>
      </c>
      <c r="H36" s="35">
        <v>0</v>
      </c>
      <c r="I36" t="s">
        <v>1</v>
      </c>
      <c r="J36" s="13"/>
      <c r="R36" s="13"/>
      <c r="S36" s="41">
        <v>1</v>
      </c>
      <c r="T36" s="13"/>
      <c r="U36" s="13"/>
      <c r="W36" s="13"/>
    </row>
    <row r="37" spans="1:23" x14ac:dyDescent="0.2">
      <c r="A37" s="11">
        <v>7666704</v>
      </c>
      <c r="B37" s="8" t="s">
        <v>0</v>
      </c>
      <c r="C37" s="11" t="s">
        <v>7168</v>
      </c>
      <c r="D37" s="8" t="s">
        <v>149</v>
      </c>
      <c r="E37" s="8" t="s">
        <v>150</v>
      </c>
      <c r="F37" s="32">
        <v>26600</v>
      </c>
      <c r="G37" s="13">
        <v>0</v>
      </c>
      <c r="H37" s="35">
        <v>10000</v>
      </c>
      <c r="I37" t="s">
        <v>1</v>
      </c>
      <c r="J37" s="13"/>
      <c r="R37" s="13"/>
      <c r="S37" s="41">
        <v>1</v>
      </c>
      <c r="T37" s="13"/>
      <c r="U37" s="13"/>
      <c r="W37" s="13"/>
    </row>
    <row r="38" spans="1:23" x14ac:dyDescent="0.2">
      <c r="A38" s="11">
        <v>7666719</v>
      </c>
      <c r="B38" s="8" t="s">
        <v>0</v>
      </c>
      <c r="C38" s="11" t="s">
        <v>7168</v>
      </c>
      <c r="D38" s="8" t="s">
        <v>195</v>
      </c>
      <c r="E38" s="8" t="s">
        <v>196</v>
      </c>
      <c r="F38" s="32">
        <v>25000</v>
      </c>
      <c r="G38" s="13">
        <v>0</v>
      </c>
      <c r="H38" s="35">
        <v>21000</v>
      </c>
      <c r="I38" t="s">
        <v>1</v>
      </c>
      <c r="J38" s="13"/>
      <c r="R38" s="13"/>
      <c r="S38" s="41">
        <v>1</v>
      </c>
      <c r="T38" s="13"/>
      <c r="U38" s="13"/>
      <c r="W38" s="13"/>
    </row>
    <row r="39" spans="1:23" x14ac:dyDescent="0.2">
      <c r="A39" s="11">
        <v>7666720</v>
      </c>
      <c r="B39" s="8" t="s">
        <v>0</v>
      </c>
      <c r="C39" s="11" t="s">
        <v>7168</v>
      </c>
      <c r="D39" s="8" t="s">
        <v>136</v>
      </c>
      <c r="E39" s="8" t="s">
        <v>137</v>
      </c>
      <c r="F39" s="32">
        <v>600</v>
      </c>
      <c r="G39" s="13">
        <v>0</v>
      </c>
      <c r="H39" s="35">
        <v>0</v>
      </c>
      <c r="I39" t="s">
        <v>1</v>
      </c>
      <c r="J39" s="13"/>
      <c r="R39" s="13"/>
      <c r="S39" s="41">
        <v>1</v>
      </c>
      <c r="T39" s="13"/>
      <c r="U39" s="13"/>
      <c r="W39" s="13"/>
    </row>
    <row r="40" spans="1:23" x14ac:dyDescent="0.2">
      <c r="A40" s="11">
        <v>7666721</v>
      </c>
      <c r="B40" s="8" t="s">
        <v>0</v>
      </c>
      <c r="C40" s="11" t="s">
        <v>7168</v>
      </c>
      <c r="D40" s="8" t="s">
        <v>142</v>
      </c>
      <c r="E40" s="8" t="s">
        <v>143</v>
      </c>
      <c r="F40" s="32">
        <v>60000</v>
      </c>
      <c r="G40" s="13">
        <v>0</v>
      </c>
      <c r="H40" s="35">
        <v>43800</v>
      </c>
      <c r="I40" t="s">
        <v>1</v>
      </c>
      <c r="J40" s="13"/>
      <c r="R40" s="13"/>
      <c r="S40" s="41">
        <v>1</v>
      </c>
      <c r="T40" s="13"/>
      <c r="U40" s="13"/>
      <c r="W40" s="13"/>
    </row>
    <row r="41" spans="1:23" x14ac:dyDescent="0.2">
      <c r="A41" s="11">
        <v>7666722</v>
      </c>
      <c r="B41" s="8" t="s">
        <v>0</v>
      </c>
      <c r="C41" s="11" t="s">
        <v>7168</v>
      </c>
      <c r="D41" s="8" t="s">
        <v>160</v>
      </c>
      <c r="E41" s="8" t="s">
        <v>161</v>
      </c>
      <c r="F41" s="32">
        <v>28300</v>
      </c>
      <c r="G41" s="13">
        <v>0</v>
      </c>
      <c r="H41" s="35">
        <v>6220</v>
      </c>
      <c r="I41" t="s">
        <v>1</v>
      </c>
      <c r="J41" s="13"/>
      <c r="R41" s="13"/>
      <c r="S41" s="41">
        <v>1</v>
      </c>
      <c r="T41" s="13"/>
      <c r="U41" s="13"/>
      <c r="W41" s="13"/>
    </row>
    <row r="42" spans="1:23" x14ac:dyDescent="0.2">
      <c r="A42" s="11">
        <v>7666726</v>
      </c>
      <c r="B42" s="8" t="s">
        <v>0</v>
      </c>
      <c r="C42" s="11" t="s">
        <v>7168</v>
      </c>
      <c r="D42" s="8" t="s">
        <v>169</v>
      </c>
      <c r="E42" s="8" t="s">
        <v>168</v>
      </c>
      <c r="F42" s="32">
        <v>33600</v>
      </c>
      <c r="G42" s="13">
        <v>0</v>
      </c>
      <c r="H42" s="35">
        <v>19760</v>
      </c>
      <c r="I42" t="s">
        <v>1</v>
      </c>
      <c r="J42" s="13"/>
      <c r="R42" s="13"/>
      <c r="S42" s="41">
        <v>1</v>
      </c>
      <c r="T42" s="13"/>
      <c r="U42" s="13"/>
      <c r="W42" s="13"/>
    </row>
    <row r="43" spans="1:23" x14ac:dyDescent="0.2">
      <c r="A43" s="11">
        <v>7664811</v>
      </c>
      <c r="B43" s="8" t="s">
        <v>0</v>
      </c>
      <c r="C43" s="11" t="s">
        <v>10817</v>
      </c>
      <c r="D43" s="8" t="s">
        <v>564</v>
      </c>
      <c r="E43" s="8" t="s">
        <v>565</v>
      </c>
      <c r="F43" s="32">
        <v>50</v>
      </c>
      <c r="G43" s="13">
        <v>0</v>
      </c>
      <c r="H43" s="35">
        <v>0</v>
      </c>
      <c r="I43" t="s">
        <v>1</v>
      </c>
      <c r="J43" s="13"/>
      <c r="R43" s="13"/>
      <c r="S43" s="41">
        <v>1</v>
      </c>
      <c r="T43" s="43"/>
      <c r="U43" s="13" t="s">
        <v>10798</v>
      </c>
      <c r="W43" s="13"/>
    </row>
    <row r="44" spans="1:23" x14ac:dyDescent="0.2">
      <c r="A44" s="11">
        <v>7664812</v>
      </c>
      <c r="B44" s="8" t="s">
        <v>0</v>
      </c>
      <c r="C44" s="11" t="s">
        <v>10817</v>
      </c>
      <c r="D44" s="8" t="s">
        <v>7591</v>
      </c>
      <c r="E44" s="8" t="s">
        <v>8887</v>
      </c>
      <c r="F44" s="32">
        <v>50</v>
      </c>
      <c r="G44" s="13">
        <v>0</v>
      </c>
      <c r="H44" s="35">
        <v>0</v>
      </c>
      <c r="I44" t="s">
        <v>1</v>
      </c>
      <c r="J44" s="13"/>
      <c r="R44" s="13"/>
      <c r="S44" s="41">
        <v>1</v>
      </c>
      <c r="T44" s="43"/>
      <c r="U44" s="13" t="s">
        <v>10798</v>
      </c>
      <c r="W44" s="13"/>
    </row>
    <row r="45" spans="1:23" x14ac:dyDescent="0.2">
      <c r="A45" s="11">
        <v>7672253</v>
      </c>
      <c r="B45" s="8" t="s">
        <v>0</v>
      </c>
      <c r="C45" s="11" t="s">
        <v>10818</v>
      </c>
      <c r="D45" s="8" t="s">
        <v>7592</v>
      </c>
      <c r="E45" s="8" t="s">
        <v>8888</v>
      </c>
      <c r="F45" s="32">
        <v>50000</v>
      </c>
      <c r="G45" s="29">
        <v>0</v>
      </c>
      <c r="H45" s="35">
        <v>43000</v>
      </c>
      <c r="I45" t="s">
        <v>1</v>
      </c>
      <c r="J45" s="13"/>
      <c r="R45" s="13"/>
      <c r="S45" s="41">
        <v>4</v>
      </c>
      <c r="T45" s="43" t="s">
        <v>10798</v>
      </c>
      <c r="U45" s="13" t="s">
        <v>10798</v>
      </c>
      <c r="W45" s="13"/>
    </row>
    <row r="46" spans="1:23" x14ac:dyDescent="0.2">
      <c r="A46" s="11">
        <v>7676087</v>
      </c>
      <c r="B46" s="8" t="s">
        <v>0</v>
      </c>
      <c r="C46" s="11" t="s">
        <v>7292</v>
      </c>
      <c r="D46" s="8" t="s">
        <v>1608</v>
      </c>
      <c r="E46" s="8" t="s">
        <v>8889</v>
      </c>
      <c r="F46" s="32">
        <v>27200</v>
      </c>
      <c r="G46" s="33">
        <v>0</v>
      </c>
      <c r="H46" s="35">
        <v>27000</v>
      </c>
      <c r="I46" t="s">
        <v>1</v>
      </c>
      <c r="J46" s="13"/>
      <c r="R46" s="13">
        <v>250</v>
      </c>
      <c r="S46" s="41">
        <v>4</v>
      </c>
      <c r="T46" s="13"/>
      <c r="U46" s="13"/>
      <c r="W46" s="13"/>
    </row>
    <row r="47" spans="1:23" x14ac:dyDescent="0.2">
      <c r="A47" s="11">
        <v>7682621</v>
      </c>
      <c r="B47" s="8" t="s">
        <v>0</v>
      </c>
      <c r="C47" s="11" t="s">
        <v>7169</v>
      </c>
      <c r="D47" s="8" t="s">
        <v>269</v>
      </c>
      <c r="E47" s="8" t="s">
        <v>270</v>
      </c>
      <c r="F47" s="32">
        <v>17000</v>
      </c>
      <c r="G47" s="29">
        <v>0</v>
      </c>
      <c r="H47" s="35">
        <v>2793</v>
      </c>
      <c r="I47" t="s">
        <v>1</v>
      </c>
      <c r="J47" s="13"/>
      <c r="R47" s="13"/>
      <c r="S47" s="41">
        <v>1</v>
      </c>
      <c r="T47" s="39"/>
      <c r="U47" s="13"/>
      <c r="W47" s="13"/>
    </row>
    <row r="48" spans="1:23" x14ac:dyDescent="0.2">
      <c r="A48" s="11">
        <v>7682650</v>
      </c>
      <c r="B48" s="8" t="s">
        <v>0</v>
      </c>
      <c r="C48" s="11" t="s">
        <v>7169</v>
      </c>
      <c r="D48" s="8" t="s">
        <v>149</v>
      </c>
      <c r="E48" s="8" t="s">
        <v>150</v>
      </c>
      <c r="F48" s="32">
        <v>42500</v>
      </c>
      <c r="G48" s="29">
        <v>0</v>
      </c>
      <c r="H48" s="35">
        <v>0</v>
      </c>
      <c r="I48" t="s">
        <v>1</v>
      </c>
      <c r="J48" s="13"/>
      <c r="R48" s="13"/>
      <c r="S48" s="41">
        <v>1</v>
      </c>
      <c r="T48" s="39"/>
      <c r="U48" s="13"/>
      <c r="W48" s="13"/>
    </row>
    <row r="49" spans="1:23" x14ac:dyDescent="0.2">
      <c r="A49" s="11">
        <v>7682652</v>
      </c>
      <c r="B49" s="8" t="s">
        <v>0</v>
      </c>
      <c r="C49" s="11" t="s">
        <v>7169</v>
      </c>
      <c r="D49" s="8" t="s">
        <v>199</v>
      </c>
      <c r="E49" s="8" t="s">
        <v>200</v>
      </c>
      <c r="F49" s="32">
        <v>34000</v>
      </c>
      <c r="G49" s="29">
        <v>0</v>
      </c>
      <c r="H49" s="35">
        <v>18813</v>
      </c>
      <c r="I49" t="s">
        <v>1</v>
      </c>
      <c r="J49" s="13"/>
      <c r="R49" s="13"/>
      <c r="S49" s="41">
        <v>1</v>
      </c>
      <c r="T49" s="39"/>
      <c r="U49" s="13"/>
      <c r="W49" s="13"/>
    </row>
    <row r="50" spans="1:23" x14ac:dyDescent="0.2">
      <c r="A50" s="11">
        <v>7682664</v>
      </c>
      <c r="B50" s="8" t="s">
        <v>0</v>
      </c>
      <c r="C50" s="11" t="s">
        <v>7169</v>
      </c>
      <c r="D50" s="8" t="s">
        <v>217</v>
      </c>
      <c r="E50" s="8" t="s">
        <v>218</v>
      </c>
      <c r="F50" s="32">
        <v>12300</v>
      </c>
      <c r="G50" s="29">
        <v>0</v>
      </c>
      <c r="H50" s="35">
        <v>5895</v>
      </c>
      <c r="I50" t="s">
        <v>1</v>
      </c>
      <c r="J50" s="13"/>
      <c r="R50" s="13"/>
      <c r="S50" s="41">
        <v>1</v>
      </c>
      <c r="T50" s="39"/>
      <c r="U50" s="13"/>
      <c r="W50" s="13"/>
    </row>
    <row r="51" spans="1:23" x14ac:dyDescent="0.2">
      <c r="A51" s="11">
        <v>7682669</v>
      </c>
      <c r="B51" s="8" t="s">
        <v>0</v>
      </c>
      <c r="C51" s="11" t="s">
        <v>7169</v>
      </c>
      <c r="D51" s="8" t="s">
        <v>187</v>
      </c>
      <c r="E51" s="8" t="s">
        <v>133</v>
      </c>
      <c r="F51" s="32">
        <v>17500</v>
      </c>
      <c r="G51" s="29">
        <v>0</v>
      </c>
      <c r="H51" s="35">
        <v>9398</v>
      </c>
      <c r="I51" t="s">
        <v>1</v>
      </c>
      <c r="J51" s="13"/>
      <c r="R51" s="13"/>
      <c r="S51" s="41">
        <v>1</v>
      </c>
      <c r="T51" s="39"/>
      <c r="U51" s="13"/>
      <c r="W51" s="13"/>
    </row>
    <row r="52" spans="1:23" x14ac:dyDescent="0.2">
      <c r="A52" s="11">
        <v>7682678</v>
      </c>
      <c r="B52" s="8" t="s">
        <v>0</v>
      </c>
      <c r="C52" s="11" t="s">
        <v>7169</v>
      </c>
      <c r="D52" s="8" t="s">
        <v>195</v>
      </c>
      <c r="E52" s="8" t="s">
        <v>196</v>
      </c>
      <c r="F52" s="32">
        <v>140000</v>
      </c>
      <c r="G52" s="29">
        <v>0</v>
      </c>
      <c r="H52" s="35">
        <v>0</v>
      </c>
      <c r="I52" t="s">
        <v>1</v>
      </c>
      <c r="J52" s="13"/>
      <c r="R52" s="13"/>
      <c r="S52" s="41">
        <v>1</v>
      </c>
      <c r="T52" s="39"/>
      <c r="U52" s="13"/>
      <c r="W52" s="13"/>
    </row>
    <row r="53" spans="1:23" x14ac:dyDescent="0.2">
      <c r="A53" s="11">
        <v>7682679</v>
      </c>
      <c r="B53" s="8" t="s">
        <v>0</v>
      </c>
      <c r="C53" s="11" t="s">
        <v>7169</v>
      </c>
      <c r="D53" s="8" t="s">
        <v>136</v>
      </c>
      <c r="E53" s="8" t="s">
        <v>137</v>
      </c>
      <c r="F53" s="32">
        <v>49000</v>
      </c>
      <c r="G53" s="29">
        <v>0</v>
      </c>
      <c r="H53" s="35">
        <v>0</v>
      </c>
      <c r="I53" t="s">
        <v>1</v>
      </c>
      <c r="J53" s="13"/>
      <c r="R53" s="13"/>
      <c r="S53" s="41">
        <v>1</v>
      </c>
      <c r="T53" s="39"/>
      <c r="U53" s="13"/>
      <c r="W53" s="13"/>
    </row>
    <row r="54" spans="1:23" x14ac:dyDescent="0.2">
      <c r="A54" s="11">
        <v>7682680</v>
      </c>
      <c r="B54" s="8" t="s">
        <v>0</v>
      </c>
      <c r="C54" s="11" t="s">
        <v>7169</v>
      </c>
      <c r="D54" s="8" t="s">
        <v>142</v>
      </c>
      <c r="E54" s="8" t="s">
        <v>143</v>
      </c>
      <c r="F54" s="32">
        <v>117000</v>
      </c>
      <c r="G54" s="29">
        <v>0</v>
      </c>
      <c r="H54" s="35">
        <v>17460</v>
      </c>
      <c r="I54" t="s">
        <v>1</v>
      </c>
      <c r="J54" s="13"/>
      <c r="R54" s="13"/>
      <c r="S54" s="41">
        <v>1</v>
      </c>
      <c r="T54" s="39"/>
      <c r="U54" s="13"/>
      <c r="W54" s="13"/>
    </row>
    <row r="55" spans="1:23" x14ac:dyDescent="0.2">
      <c r="A55" s="11">
        <v>7682681</v>
      </c>
      <c r="B55" s="8" t="s">
        <v>0</v>
      </c>
      <c r="C55" s="11" t="s">
        <v>7169</v>
      </c>
      <c r="D55" s="8" t="s">
        <v>160</v>
      </c>
      <c r="E55" s="8" t="s">
        <v>161</v>
      </c>
      <c r="F55" s="32">
        <v>70000</v>
      </c>
      <c r="G55" s="29">
        <v>0</v>
      </c>
      <c r="H55" s="35">
        <v>0</v>
      </c>
      <c r="I55" t="s">
        <v>1</v>
      </c>
      <c r="J55" s="13"/>
      <c r="R55" s="13"/>
      <c r="S55" s="41">
        <v>1</v>
      </c>
      <c r="T55" s="39"/>
      <c r="U55" s="13"/>
      <c r="W55" s="13"/>
    </row>
    <row r="56" spans="1:23" x14ac:dyDescent="0.2">
      <c r="A56" s="11">
        <v>7682684</v>
      </c>
      <c r="B56" s="8" t="s">
        <v>0</v>
      </c>
      <c r="C56" s="11" t="s">
        <v>7169</v>
      </c>
      <c r="D56" s="8" t="s">
        <v>169</v>
      </c>
      <c r="E56" s="8" t="s">
        <v>168</v>
      </c>
      <c r="F56" s="32">
        <v>35000</v>
      </c>
      <c r="G56" s="29">
        <v>0</v>
      </c>
      <c r="H56" s="35">
        <v>0</v>
      </c>
      <c r="I56" t="s">
        <v>1</v>
      </c>
      <c r="J56" s="13"/>
      <c r="R56" s="13"/>
      <c r="S56" s="41">
        <v>1</v>
      </c>
      <c r="T56" s="39"/>
      <c r="U56" s="13"/>
      <c r="W56" s="13"/>
    </row>
    <row r="57" spans="1:23" x14ac:dyDescent="0.2">
      <c r="A57" s="11">
        <v>7682692</v>
      </c>
      <c r="B57" s="8" t="s">
        <v>0</v>
      </c>
      <c r="C57" s="11" t="s">
        <v>7169</v>
      </c>
      <c r="D57" s="8" t="s">
        <v>235</v>
      </c>
      <c r="E57" s="8" t="s">
        <v>236</v>
      </c>
      <c r="F57" s="32">
        <v>12000</v>
      </c>
      <c r="G57" s="29">
        <v>0</v>
      </c>
      <c r="H57" s="35">
        <v>5200</v>
      </c>
      <c r="I57" t="s">
        <v>1</v>
      </c>
      <c r="J57" s="13"/>
      <c r="R57" s="13"/>
      <c r="S57" s="41">
        <v>1</v>
      </c>
      <c r="T57" s="13"/>
      <c r="U57" s="13" t="s">
        <v>10798</v>
      </c>
      <c r="W57" s="13"/>
    </row>
    <row r="58" spans="1:23" x14ac:dyDescent="0.2">
      <c r="A58" s="11">
        <v>7682693</v>
      </c>
      <c r="B58" s="8" t="s">
        <v>0</v>
      </c>
      <c r="C58" s="11" t="s">
        <v>7169</v>
      </c>
      <c r="D58" s="8" t="s">
        <v>240</v>
      </c>
      <c r="E58" s="8" t="s">
        <v>241</v>
      </c>
      <c r="F58" s="32">
        <v>74100</v>
      </c>
      <c r="G58" s="29">
        <v>0</v>
      </c>
      <c r="H58" s="35">
        <v>15730</v>
      </c>
      <c r="I58" t="s">
        <v>1</v>
      </c>
      <c r="J58" s="13"/>
      <c r="R58" s="13"/>
      <c r="S58" s="41">
        <v>1</v>
      </c>
      <c r="T58" s="13"/>
      <c r="U58" s="13" t="s">
        <v>10798</v>
      </c>
      <c r="W58" s="13"/>
    </row>
    <row r="59" spans="1:23" x14ac:dyDescent="0.2">
      <c r="A59" s="11">
        <v>7682698</v>
      </c>
      <c r="B59" s="8" t="s">
        <v>0</v>
      </c>
      <c r="C59" s="11" t="s">
        <v>7169</v>
      </c>
      <c r="D59" s="8" t="s">
        <v>253</v>
      </c>
      <c r="E59" s="8" t="s">
        <v>254</v>
      </c>
      <c r="F59" s="32">
        <v>100500</v>
      </c>
      <c r="G59" s="29">
        <v>0</v>
      </c>
      <c r="H59" s="35">
        <v>28310</v>
      </c>
      <c r="I59" t="s">
        <v>1</v>
      </c>
      <c r="J59" s="13"/>
      <c r="R59" s="13"/>
      <c r="S59" s="41">
        <v>1</v>
      </c>
      <c r="T59" s="13"/>
      <c r="U59" s="13" t="s">
        <v>10798</v>
      </c>
      <c r="W59" s="13"/>
    </row>
    <row r="60" spans="1:23" x14ac:dyDescent="0.2">
      <c r="A60" s="11">
        <v>7682703</v>
      </c>
      <c r="B60" s="8" t="s">
        <v>0</v>
      </c>
      <c r="C60" s="11" t="s">
        <v>7169</v>
      </c>
      <c r="D60" s="8" t="s">
        <v>129</v>
      </c>
      <c r="E60" s="8" t="s">
        <v>130</v>
      </c>
      <c r="F60" s="32">
        <v>166200</v>
      </c>
      <c r="G60" s="29">
        <v>0</v>
      </c>
      <c r="H60" s="35">
        <v>102923</v>
      </c>
      <c r="I60" t="s">
        <v>1</v>
      </c>
      <c r="J60" s="13"/>
      <c r="R60" s="13"/>
      <c r="S60" s="41">
        <v>1</v>
      </c>
      <c r="T60" s="13"/>
      <c r="U60" s="13" t="s">
        <v>10798</v>
      </c>
      <c r="W60" s="13"/>
    </row>
    <row r="61" spans="1:23" x14ac:dyDescent="0.2">
      <c r="A61" s="11">
        <v>7684535</v>
      </c>
      <c r="B61" s="8" t="s">
        <v>0</v>
      </c>
      <c r="C61" s="11" t="s">
        <v>7372</v>
      </c>
      <c r="D61" s="8" t="s">
        <v>7593</v>
      </c>
      <c r="E61" s="8" t="s">
        <v>8890</v>
      </c>
      <c r="F61" s="32">
        <v>500</v>
      </c>
      <c r="G61" s="29">
        <v>0</v>
      </c>
      <c r="H61" s="35">
        <v>350</v>
      </c>
      <c r="I61" t="s">
        <v>1</v>
      </c>
      <c r="J61" s="13"/>
      <c r="R61" s="13"/>
      <c r="S61" s="41">
        <v>1</v>
      </c>
      <c r="T61" s="43" t="s">
        <v>10798</v>
      </c>
      <c r="U61" s="13" t="s">
        <v>10801</v>
      </c>
      <c r="W61" s="13"/>
    </row>
    <row r="62" spans="1:23" x14ac:dyDescent="0.2">
      <c r="A62" s="11">
        <v>7686551</v>
      </c>
      <c r="B62" s="8" t="s">
        <v>0</v>
      </c>
      <c r="C62" s="11" t="s">
        <v>7174</v>
      </c>
      <c r="D62" s="8" t="s">
        <v>199</v>
      </c>
      <c r="E62" s="8" t="s">
        <v>200</v>
      </c>
      <c r="F62" s="32">
        <v>1500</v>
      </c>
      <c r="G62" s="33">
        <v>0</v>
      </c>
      <c r="H62" s="35">
        <v>0</v>
      </c>
      <c r="I62" t="s">
        <v>1</v>
      </c>
      <c r="J62" s="13"/>
      <c r="R62" s="13"/>
      <c r="S62" s="41">
        <v>1</v>
      </c>
      <c r="T62" s="39"/>
      <c r="U62" s="13"/>
      <c r="W62" s="13"/>
    </row>
    <row r="63" spans="1:23" x14ac:dyDescent="0.2">
      <c r="A63" s="11">
        <v>7686555</v>
      </c>
      <c r="B63" s="8" t="s">
        <v>0</v>
      </c>
      <c r="C63" s="11" t="s">
        <v>7174</v>
      </c>
      <c r="D63" s="8" t="s">
        <v>224</v>
      </c>
      <c r="E63" s="8" t="s">
        <v>225</v>
      </c>
      <c r="F63" s="32">
        <v>30000</v>
      </c>
      <c r="G63" s="33">
        <v>0</v>
      </c>
      <c r="H63" s="35">
        <v>9388</v>
      </c>
      <c r="I63" t="s">
        <v>1</v>
      </c>
      <c r="J63" s="13"/>
      <c r="R63" s="13"/>
      <c r="S63" s="41">
        <v>1</v>
      </c>
      <c r="T63" s="39"/>
      <c r="U63" s="13"/>
      <c r="W63" s="13"/>
    </row>
    <row r="64" spans="1:23" x14ac:dyDescent="0.2">
      <c r="A64" s="11">
        <v>7687692</v>
      </c>
      <c r="B64" s="8" t="s">
        <v>0</v>
      </c>
      <c r="C64" s="11" t="s">
        <v>7269</v>
      </c>
      <c r="D64" s="8" t="s">
        <v>1372</v>
      </c>
      <c r="E64" s="8" t="s">
        <v>1373</v>
      </c>
      <c r="F64" s="32">
        <v>7000</v>
      </c>
      <c r="G64" s="13">
        <v>0</v>
      </c>
      <c r="H64" s="35">
        <v>0</v>
      </c>
      <c r="I64" t="s">
        <v>1</v>
      </c>
      <c r="J64" s="13"/>
      <c r="R64" s="13"/>
      <c r="S64" s="41">
        <v>1</v>
      </c>
      <c r="T64" s="43" t="s">
        <v>10798</v>
      </c>
      <c r="U64" s="13" t="s">
        <v>10798</v>
      </c>
      <c r="W64" s="13"/>
    </row>
    <row r="65" spans="1:23" x14ac:dyDescent="0.2">
      <c r="A65" s="11">
        <v>7691266</v>
      </c>
      <c r="B65" s="8" t="s">
        <v>0</v>
      </c>
      <c r="C65" s="20" t="s">
        <v>7260</v>
      </c>
      <c r="D65" s="8" t="s">
        <v>1260</v>
      </c>
      <c r="E65" s="8" t="s">
        <v>1261</v>
      </c>
      <c r="F65" s="32">
        <v>1100000</v>
      </c>
      <c r="G65" s="13">
        <v>0</v>
      </c>
      <c r="H65" s="35">
        <v>464627</v>
      </c>
      <c r="I65" t="s">
        <v>1</v>
      </c>
      <c r="J65" s="13"/>
      <c r="R65" s="13"/>
      <c r="S65" s="41">
        <v>1</v>
      </c>
      <c r="T65" s="13"/>
      <c r="U65" s="13" t="s">
        <v>10798</v>
      </c>
      <c r="W65" s="13"/>
    </row>
    <row r="66" spans="1:23" x14ac:dyDescent="0.2">
      <c r="A66" s="11">
        <v>7694118</v>
      </c>
      <c r="B66" s="8" t="s">
        <v>0</v>
      </c>
      <c r="C66" s="11" t="s">
        <v>7334</v>
      </c>
      <c r="D66" s="8" t="s">
        <v>2358</v>
      </c>
      <c r="E66" s="8" t="s">
        <v>2359</v>
      </c>
      <c r="F66" s="32">
        <v>90000</v>
      </c>
      <c r="G66" s="13">
        <v>0</v>
      </c>
      <c r="H66" s="35">
        <v>1500</v>
      </c>
      <c r="I66" t="s">
        <v>1</v>
      </c>
      <c r="J66" s="13"/>
      <c r="R66" s="13"/>
      <c r="S66" s="41">
        <v>3</v>
      </c>
      <c r="T66" s="43"/>
      <c r="U66" s="39" t="s">
        <v>10801</v>
      </c>
      <c r="W66" s="13"/>
    </row>
    <row r="67" spans="1:23" x14ac:dyDescent="0.2">
      <c r="A67" s="11">
        <v>7629142</v>
      </c>
      <c r="B67" s="8" t="s">
        <v>0</v>
      </c>
      <c r="C67" s="11" t="s">
        <v>10819</v>
      </c>
      <c r="D67" s="8" t="s">
        <v>7594</v>
      </c>
      <c r="E67" s="8" t="s">
        <v>8891</v>
      </c>
      <c r="F67" s="32">
        <v>220</v>
      </c>
      <c r="G67" s="29">
        <v>0</v>
      </c>
      <c r="H67" s="35">
        <v>0</v>
      </c>
      <c r="I67" t="s">
        <v>1</v>
      </c>
      <c r="J67" s="13"/>
      <c r="R67" s="13"/>
      <c r="S67" s="41">
        <v>4</v>
      </c>
      <c r="T67" s="13"/>
      <c r="U67" s="13" t="s">
        <v>10798</v>
      </c>
      <c r="W67" s="13"/>
    </row>
    <row r="68" spans="1:23" x14ac:dyDescent="0.2">
      <c r="A68" s="11">
        <v>7696612</v>
      </c>
      <c r="B68" s="8" t="s">
        <v>0</v>
      </c>
      <c r="C68" s="11" t="s">
        <v>7275</v>
      </c>
      <c r="D68" s="8" t="s">
        <v>1518</v>
      </c>
      <c r="E68" s="8" t="s">
        <v>8892</v>
      </c>
      <c r="F68" s="32">
        <v>17</v>
      </c>
      <c r="G68" s="29">
        <v>0</v>
      </c>
      <c r="H68" s="35">
        <v>0</v>
      </c>
      <c r="I68" t="s">
        <v>1</v>
      </c>
      <c r="J68" s="13"/>
      <c r="R68" s="13">
        <v>20</v>
      </c>
      <c r="S68" s="41">
        <v>4</v>
      </c>
      <c r="T68" s="39"/>
      <c r="U68" s="13"/>
      <c r="W68" s="13"/>
    </row>
    <row r="69" spans="1:23" x14ac:dyDescent="0.2">
      <c r="A69" s="11" t="s">
        <v>7571</v>
      </c>
      <c r="B69" s="8" t="s">
        <v>0</v>
      </c>
      <c r="C69" s="11" t="s">
        <v>7459</v>
      </c>
      <c r="D69" s="8" t="s">
        <v>7595</v>
      </c>
      <c r="E69" s="8" t="s">
        <v>8893</v>
      </c>
      <c r="F69" s="32">
        <v>76</v>
      </c>
      <c r="G69" s="29">
        <v>0</v>
      </c>
      <c r="H69" s="35">
        <v>0</v>
      </c>
      <c r="I69" t="s">
        <v>1</v>
      </c>
      <c r="J69" s="13"/>
      <c r="R69" s="13"/>
      <c r="S69" s="41">
        <v>1</v>
      </c>
      <c r="T69" s="43"/>
      <c r="U69" s="13" t="s">
        <v>10798</v>
      </c>
      <c r="W69" s="13"/>
    </row>
    <row r="70" spans="1:23" x14ac:dyDescent="0.2">
      <c r="A70" s="11" t="s">
        <v>7571</v>
      </c>
      <c r="B70" s="8" t="s">
        <v>0</v>
      </c>
      <c r="C70" s="11" t="s">
        <v>10820</v>
      </c>
      <c r="D70" s="8" t="s">
        <v>7596</v>
      </c>
      <c r="E70" s="8" t="s">
        <v>8894</v>
      </c>
      <c r="F70" s="32">
        <v>396</v>
      </c>
      <c r="G70" s="13">
        <v>0</v>
      </c>
      <c r="H70" s="35">
        <v>0</v>
      </c>
      <c r="I70" t="s">
        <v>1</v>
      </c>
      <c r="J70" s="13"/>
      <c r="R70" s="13"/>
      <c r="S70" s="41">
        <v>1</v>
      </c>
      <c r="T70" s="39"/>
      <c r="U70" s="13"/>
      <c r="W70" s="13"/>
    </row>
    <row r="71" spans="1:23" x14ac:dyDescent="0.2">
      <c r="A71" s="12" t="s">
        <v>7572</v>
      </c>
      <c r="B71" s="8" t="s">
        <v>0</v>
      </c>
      <c r="C71" s="11" t="s">
        <v>10821</v>
      </c>
      <c r="D71" s="8" t="s">
        <v>298</v>
      </c>
      <c r="E71" s="8" t="s">
        <v>8895</v>
      </c>
      <c r="F71" s="32">
        <v>9000</v>
      </c>
      <c r="G71" s="13">
        <v>0</v>
      </c>
      <c r="H71" s="35">
        <v>8900</v>
      </c>
      <c r="I71" t="s">
        <v>1</v>
      </c>
      <c r="J71" s="13"/>
      <c r="R71" s="13"/>
      <c r="S71" s="41">
        <v>1</v>
      </c>
      <c r="T71" s="13"/>
      <c r="U71" s="13"/>
      <c r="W71" s="13"/>
    </row>
    <row r="72" spans="1:23" x14ac:dyDescent="0.2">
      <c r="A72" s="11">
        <v>7701775</v>
      </c>
      <c r="B72" s="8" t="s">
        <v>0</v>
      </c>
      <c r="C72" s="11" t="s">
        <v>7236</v>
      </c>
      <c r="D72" s="8" t="s">
        <v>1263</v>
      </c>
      <c r="E72" s="8" t="s">
        <v>1264</v>
      </c>
      <c r="F72" s="32">
        <v>100</v>
      </c>
      <c r="G72" s="13">
        <v>0</v>
      </c>
      <c r="H72" s="35">
        <v>0</v>
      </c>
      <c r="I72" t="s">
        <v>1</v>
      </c>
      <c r="J72" s="13"/>
      <c r="R72" s="13"/>
      <c r="S72" s="41">
        <v>1</v>
      </c>
      <c r="T72" s="43"/>
      <c r="U72" s="13" t="s">
        <v>10803</v>
      </c>
      <c r="W72" s="13"/>
    </row>
    <row r="73" spans="1:23" x14ac:dyDescent="0.2">
      <c r="A73" s="11">
        <v>7703457</v>
      </c>
      <c r="B73" s="8" t="s">
        <v>0</v>
      </c>
      <c r="C73" s="11" t="s">
        <v>7167</v>
      </c>
      <c r="D73" s="8" t="s">
        <v>199</v>
      </c>
      <c r="E73" s="8" t="s">
        <v>200</v>
      </c>
      <c r="F73" s="32">
        <v>3200</v>
      </c>
      <c r="G73" s="13">
        <v>0</v>
      </c>
      <c r="H73" s="35">
        <v>0</v>
      </c>
      <c r="I73" t="s">
        <v>1</v>
      </c>
      <c r="J73" s="13"/>
      <c r="R73" s="13"/>
      <c r="S73" s="41">
        <v>1</v>
      </c>
      <c r="T73" s="39"/>
      <c r="U73" s="13"/>
      <c r="W73" s="13"/>
    </row>
    <row r="74" spans="1:23" x14ac:dyDescent="0.2">
      <c r="A74" s="11">
        <v>7703462</v>
      </c>
      <c r="B74" s="8" t="s">
        <v>0</v>
      </c>
      <c r="C74" s="11" t="s">
        <v>7167</v>
      </c>
      <c r="D74" s="8" t="s">
        <v>217</v>
      </c>
      <c r="E74" s="8" t="s">
        <v>218</v>
      </c>
      <c r="F74" s="32">
        <v>129000</v>
      </c>
      <c r="G74" s="13">
        <v>0</v>
      </c>
      <c r="H74" s="35">
        <v>0</v>
      </c>
      <c r="I74" t="s">
        <v>1</v>
      </c>
      <c r="J74" s="13"/>
      <c r="R74" s="13"/>
      <c r="S74" s="41">
        <v>1</v>
      </c>
      <c r="T74" s="39"/>
      <c r="U74" s="13"/>
      <c r="W74" s="13"/>
    </row>
    <row r="75" spans="1:23" x14ac:dyDescent="0.2">
      <c r="A75" s="11">
        <v>7703463</v>
      </c>
      <c r="B75" s="8" t="s">
        <v>0</v>
      </c>
      <c r="C75" s="11" t="s">
        <v>7167</v>
      </c>
      <c r="D75" s="8" t="s">
        <v>136</v>
      </c>
      <c r="E75" s="8" t="s">
        <v>137</v>
      </c>
      <c r="F75" s="32">
        <v>73100</v>
      </c>
      <c r="G75" s="13">
        <v>0</v>
      </c>
      <c r="H75" s="35">
        <v>0</v>
      </c>
      <c r="I75" t="s">
        <v>1</v>
      </c>
      <c r="J75" s="13"/>
      <c r="R75" s="13"/>
      <c r="S75" s="41">
        <v>1</v>
      </c>
      <c r="T75" s="39"/>
      <c r="U75" s="13"/>
      <c r="W75" s="13"/>
    </row>
    <row r="76" spans="1:23" x14ac:dyDescent="0.2">
      <c r="A76" s="11">
        <v>7703466</v>
      </c>
      <c r="B76" s="8" t="s">
        <v>0</v>
      </c>
      <c r="C76" s="11" t="s">
        <v>7167</v>
      </c>
      <c r="D76" s="8" t="s">
        <v>149</v>
      </c>
      <c r="E76" s="8" t="s">
        <v>150</v>
      </c>
      <c r="F76" s="32">
        <v>12000</v>
      </c>
      <c r="G76" s="13">
        <v>0</v>
      </c>
      <c r="H76" s="35">
        <v>0</v>
      </c>
      <c r="I76" t="s">
        <v>1</v>
      </c>
      <c r="J76" s="13"/>
      <c r="R76" s="13"/>
      <c r="S76" s="41">
        <v>1</v>
      </c>
      <c r="T76" s="39"/>
      <c r="U76" s="13"/>
      <c r="W76" s="13"/>
    </row>
    <row r="77" spans="1:23" x14ac:dyDescent="0.2">
      <c r="A77" s="11">
        <v>7703468</v>
      </c>
      <c r="B77" s="8" t="s">
        <v>0</v>
      </c>
      <c r="C77" s="11" t="s">
        <v>7167</v>
      </c>
      <c r="D77" s="8" t="s">
        <v>195</v>
      </c>
      <c r="E77" s="8" t="s">
        <v>196</v>
      </c>
      <c r="F77" s="32">
        <v>17500</v>
      </c>
      <c r="G77" s="13">
        <v>0</v>
      </c>
      <c r="H77" s="35">
        <v>0</v>
      </c>
      <c r="I77" t="s">
        <v>1</v>
      </c>
      <c r="J77" s="13"/>
      <c r="R77" s="13"/>
      <c r="S77" s="41">
        <v>1</v>
      </c>
      <c r="T77" s="39"/>
      <c r="U77" s="13"/>
      <c r="W77" s="13"/>
    </row>
    <row r="78" spans="1:23" x14ac:dyDescent="0.2">
      <c r="A78" s="11">
        <v>7703469</v>
      </c>
      <c r="B78" s="8" t="s">
        <v>0</v>
      </c>
      <c r="C78" s="11" t="s">
        <v>7167</v>
      </c>
      <c r="D78" s="8" t="s">
        <v>142</v>
      </c>
      <c r="E78" s="8" t="s">
        <v>143</v>
      </c>
      <c r="F78" s="32">
        <v>22000</v>
      </c>
      <c r="G78" s="13">
        <v>0</v>
      </c>
      <c r="H78" s="35">
        <v>0</v>
      </c>
      <c r="I78" t="s">
        <v>1</v>
      </c>
      <c r="J78" s="13"/>
      <c r="R78" s="13"/>
      <c r="S78" s="41">
        <v>1</v>
      </c>
      <c r="T78" s="39"/>
      <c r="U78" s="13"/>
      <c r="W78" s="13"/>
    </row>
    <row r="79" spans="1:23" x14ac:dyDescent="0.2">
      <c r="A79" s="11">
        <v>7703470</v>
      </c>
      <c r="B79" s="8" t="s">
        <v>0</v>
      </c>
      <c r="C79" s="11" t="s">
        <v>7167</v>
      </c>
      <c r="D79" s="8" t="s">
        <v>160</v>
      </c>
      <c r="E79" s="8" t="s">
        <v>161</v>
      </c>
      <c r="F79" s="32">
        <v>27000</v>
      </c>
      <c r="G79" s="13">
        <v>0</v>
      </c>
      <c r="H79" s="35">
        <v>0</v>
      </c>
      <c r="I79" t="s">
        <v>1</v>
      </c>
      <c r="J79" s="13"/>
      <c r="R79" s="13"/>
      <c r="S79" s="41">
        <v>1</v>
      </c>
      <c r="T79" s="39"/>
      <c r="U79" s="13"/>
      <c r="W79" s="13"/>
    </row>
    <row r="80" spans="1:23" x14ac:dyDescent="0.2">
      <c r="A80" s="11">
        <v>7703473</v>
      </c>
      <c r="B80" s="8" t="s">
        <v>0</v>
      </c>
      <c r="C80" s="11" t="s">
        <v>7167</v>
      </c>
      <c r="D80" s="8" t="s">
        <v>259</v>
      </c>
      <c r="E80" s="8" t="s">
        <v>260</v>
      </c>
      <c r="F80" s="32">
        <v>500</v>
      </c>
      <c r="G80" s="13">
        <v>0</v>
      </c>
      <c r="H80" s="35">
        <v>0</v>
      </c>
      <c r="I80" t="s">
        <v>1</v>
      </c>
      <c r="J80" s="13"/>
      <c r="R80" s="13"/>
      <c r="S80" s="41">
        <v>1</v>
      </c>
      <c r="T80" s="39"/>
      <c r="U80" s="13"/>
      <c r="W80" s="13"/>
    </row>
    <row r="81" spans="1:23" x14ac:dyDescent="0.2">
      <c r="A81" s="11">
        <v>7703635</v>
      </c>
      <c r="B81" s="8" t="s">
        <v>0</v>
      </c>
      <c r="C81" s="11" t="s">
        <v>7140</v>
      </c>
      <c r="D81" s="8" t="s">
        <v>537</v>
      </c>
      <c r="E81" s="8" t="s">
        <v>538</v>
      </c>
      <c r="F81" s="32">
        <v>1500</v>
      </c>
      <c r="G81" s="13">
        <v>0</v>
      </c>
      <c r="H81" s="35">
        <v>1000</v>
      </c>
      <c r="I81" t="s">
        <v>1</v>
      </c>
      <c r="J81" s="13"/>
      <c r="R81" s="13"/>
      <c r="S81" s="41">
        <v>1</v>
      </c>
      <c r="T81" s="43" t="s">
        <v>10798</v>
      </c>
      <c r="U81" s="13" t="s">
        <v>10798</v>
      </c>
      <c r="W81" s="13"/>
    </row>
    <row r="82" spans="1:23" ht="15" x14ac:dyDescent="0.2">
      <c r="A82" s="11" t="s">
        <v>7573</v>
      </c>
      <c r="B82" s="8" t="s">
        <v>0</v>
      </c>
      <c r="C82" s="11" t="s">
        <v>10822</v>
      </c>
      <c r="D82" s="8" t="s">
        <v>7597</v>
      </c>
      <c r="E82" s="25" t="s">
        <v>8896</v>
      </c>
      <c r="F82" s="32">
        <v>50</v>
      </c>
      <c r="G82" s="13">
        <v>0</v>
      </c>
      <c r="H82" s="35">
        <v>0</v>
      </c>
      <c r="I82" t="s">
        <v>1</v>
      </c>
      <c r="J82" s="13"/>
      <c r="R82" s="13"/>
      <c r="S82" s="41">
        <v>4</v>
      </c>
      <c r="T82" s="13"/>
      <c r="U82" s="43"/>
      <c r="W82" s="13"/>
    </row>
    <row r="83" spans="1:23" ht="15" x14ac:dyDescent="0.2">
      <c r="A83" s="11" t="s">
        <v>7573</v>
      </c>
      <c r="B83" s="8" t="s">
        <v>0</v>
      </c>
      <c r="C83" s="11" t="s">
        <v>10822</v>
      </c>
      <c r="D83" s="8" t="s">
        <v>7598</v>
      </c>
      <c r="E83" s="25" t="s">
        <v>8897</v>
      </c>
      <c r="F83" s="32">
        <v>50</v>
      </c>
      <c r="G83" s="13">
        <v>0</v>
      </c>
      <c r="H83" s="35">
        <v>0</v>
      </c>
      <c r="I83" t="s">
        <v>1</v>
      </c>
      <c r="J83" s="13"/>
      <c r="R83" s="13"/>
      <c r="S83" s="41">
        <v>1</v>
      </c>
      <c r="T83" s="13"/>
      <c r="U83" s="13"/>
      <c r="W83" s="13"/>
    </row>
    <row r="84" spans="1:23" ht="15" x14ac:dyDescent="0.2">
      <c r="A84" s="11" t="s">
        <v>7573</v>
      </c>
      <c r="B84" s="8" t="s">
        <v>0</v>
      </c>
      <c r="C84" s="11" t="s">
        <v>10822</v>
      </c>
      <c r="D84" s="8" t="s">
        <v>7599</v>
      </c>
      <c r="E84" s="25" t="s">
        <v>8898</v>
      </c>
      <c r="F84" s="32">
        <v>50</v>
      </c>
      <c r="G84" s="13">
        <v>0</v>
      </c>
      <c r="H84" s="35">
        <v>0</v>
      </c>
      <c r="I84" t="s">
        <v>1</v>
      </c>
      <c r="J84" s="13"/>
      <c r="R84" s="13"/>
      <c r="S84" s="41">
        <v>1</v>
      </c>
      <c r="T84" s="13"/>
      <c r="U84" s="13"/>
      <c r="W84" s="13"/>
    </row>
    <row r="85" spans="1:23" ht="15" x14ac:dyDescent="0.2">
      <c r="A85" s="11" t="s">
        <v>7573</v>
      </c>
      <c r="B85" s="8" t="s">
        <v>0</v>
      </c>
      <c r="C85" s="11" t="s">
        <v>10822</v>
      </c>
      <c r="D85" s="8" t="s">
        <v>7600</v>
      </c>
      <c r="E85" s="25" t="s">
        <v>8899</v>
      </c>
      <c r="F85" s="32">
        <v>50</v>
      </c>
      <c r="G85" s="13">
        <v>0</v>
      </c>
      <c r="H85" s="35">
        <v>0</v>
      </c>
      <c r="I85" t="s">
        <v>1</v>
      </c>
      <c r="J85" s="13"/>
      <c r="R85" s="13"/>
      <c r="S85" s="41">
        <v>1</v>
      </c>
      <c r="T85" s="13"/>
      <c r="U85" s="43"/>
      <c r="W85" s="13"/>
    </row>
    <row r="86" spans="1:23" ht="15" x14ac:dyDescent="0.2">
      <c r="A86" s="11">
        <v>7710315</v>
      </c>
      <c r="B86" s="8" t="s">
        <v>0</v>
      </c>
      <c r="C86" s="25" t="s">
        <v>7448</v>
      </c>
      <c r="D86" s="8" t="s">
        <v>3736</v>
      </c>
      <c r="E86" s="8" t="s">
        <v>3737</v>
      </c>
      <c r="F86" s="32">
        <v>100000</v>
      </c>
      <c r="G86" s="13">
        <v>0</v>
      </c>
      <c r="H86" s="35">
        <v>55400</v>
      </c>
      <c r="I86" t="s">
        <v>1</v>
      </c>
      <c r="J86" s="13"/>
      <c r="R86" s="13">
        <f>7688+7050+13800+20200+10900+9600</f>
        <v>69238</v>
      </c>
      <c r="S86" s="41">
        <v>1</v>
      </c>
      <c r="T86" s="13"/>
      <c r="U86" s="13"/>
      <c r="W86" s="13"/>
    </row>
    <row r="87" spans="1:23" x14ac:dyDescent="0.2">
      <c r="A87" s="11" t="s">
        <v>7574</v>
      </c>
      <c r="B87" s="8" t="s">
        <v>0</v>
      </c>
      <c r="C87" s="11" t="s">
        <v>10823</v>
      </c>
      <c r="D87" s="8" t="s">
        <v>7601</v>
      </c>
      <c r="E87" s="8" t="s">
        <v>1547</v>
      </c>
      <c r="F87" s="32">
        <v>30000</v>
      </c>
      <c r="G87" s="13">
        <v>0</v>
      </c>
      <c r="H87" s="35">
        <v>0</v>
      </c>
      <c r="I87" t="s">
        <v>1</v>
      </c>
      <c r="J87" s="13"/>
      <c r="R87" s="13">
        <f>30000+30000</f>
        <v>60000</v>
      </c>
      <c r="S87" s="41">
        <v>1</v>
      </c>
      <c r="T87" s="13"/>
      <c r="U87" s="13"/>
      <c r="W87" s="13"/>
    </row>
    <row r="88" spans="1:23" x14ac:dyDescent="0.2">
      <c r="A88" s="11" t="s">
        <v>7575</v>
      </c>
      <c r="B88" s="8" t="s">
        <v>0</v>
      </c>
      <c r="C88" s="11" t="s">
        <v>7499</v>
      </c>
      <c r="D88" s="8" t="s">
        <v>7602</v>
      </c>
      <c r="E88" s="8" t="s">
        <v>8900</v>
      </c>
      <c r="F88" s="32">
        <v>14400</v>
      </c>
      <c r="G88" s="13">
        <v>0</v>
      </c>
      <c r="H88" s="35">
        <v>14380</v>
      </c>
      <c r="I88" t="s">
        <v>1</v>
      </c>
      <c r="J88" s="13"/>
      <c r="R88" s="13"/>
      <c r="S88" s="41">
        <v>2</v>
      </c>
      <c r="T88" s="43"/>
      <c r="U88" s="13" t="s">
        <v>10798</v>
      </c>
      <c r="W88" s="13"/>
    </row>
    <row r="89" spans="1:23" x14ac:dyDescent="0.2">
      <c r="A89" s="11">
        <v>7711749</v>
      </c>
      <c r="B89" s="8" t="s">
        <v>0</v>
      </c>
      <c r="C89" s="22" t="s">
        <v>7282</v>
      </c>
      <c r="D89" s="8" t="s">
        <v>1524</v>
      </c>
      <c r="E89" s="8" t="s">
        <v>1525</v>
      </c>
      <c r="F89" s="32">
        <v>5000</v>
      </c>
      <c r="G89" s="13">
        <v>0</v>
      </c>
      <c r="H89" s="35">
        <v>0</v>
      </c>
      <c r="I89" t="s">
        <v>1</v>
      </c>
      <c r="J89" s="13"/>
      <c r="R89" s="13"/>
      <c r="S89" s="41">
        <v>2</v>
      </c>
      <c r="T89" s="43"/>
      <c r="U89" s="13" t="s">
        <v>10803</v>
      </c>
      <c r="W89" s="13"/>
    </row>
    <row r="90" spans="1:23" x14ac:dyDescent="0.2">
      <c r="A90" s="11" t="s">
        <v>7576</v>
      </c>
      <c r="B90" s="8" t="s">
        <v>0</v>
      </c>
      <c r="C90" s="22" t="s">
        <v>7137</v>
      </c>
      <c r="D90" s="8" t="s">
        <v>7603</v>
      </c>
      <c r="E90" s="8" t="s">
        <v>8901</v>
      </c>
      <c r="F90" s="32">
        <v>4500</v>
      </c>
      <c r="G90" s="13">
        <v>0</v>
      </c>
      <c r="H90" s="35">
        <v>0</v>
      </c>
      <c r="I90" t="s">
        <v>1</v>
      </c>
      <c r="J90" s="13"/>
      <c r="R90" s="13"/>
      <c r="S90" s="41">
        <v>1</v>
      </c>
      <c r="T90" s="43"/>
      <c r="U90" s="13" t="s">
        <v>10798</v>
      </c>
      <c r="W90" s="13"/>
    </row>
    <row r="91" spans="1:23" x14ac:dyDescent="0.2">
      <c r="A91" s="11">
        <v>7712572</v>
      </c>
      <c r="B91" s="8" t="s">
        <v>0</v>
      </c>
      <c r="C91" s="22" t="s">
        <v>7137</v>
      </c>
      <c r="D91" s="8" t="s">
        <v>39</v>
      </c>
      <c r="E91" s="8" t="s">
        <v>40</v>
      </c>
      <c r="F91" s="32">
        <v>133000</v>
      </c>
      <c r="G91" s="13">
        <v>0</v>
      </c>
      <c r="H91" s="35">
        <v>128000</v>
      </c>
      <c r="I91" t="s">
        <v>1</v>
      </c>
      <c r="J91" s="13"/>
      <c r="R91" s="13">
        <v>5000</v>
      </c>
      <c r="S91" s="41">
        <v>1</v>
      </c>
      <c r="T91" s="13"/>
      <c r="U91" s="13"/>
      <c r="W91" s="13"/>
    </row>
    <row r="92" spans="1:23" x14ac:dyDescent="0.2">
      <c r="A92" s="11">
        <v>7714802</v>
      </c>
      <c r="B92" s="8" t="s">
        <v>0</v>
      </c>
      <c r="C92" s="22" t="s">
        <v>7268</v>
      </c>
      <c r="D92" s="8" t="s">
        <v>1372</v>
      </c>
      <c r="E92" s="8" t="s">
        <v>1373</v>
      </c>
      <c r="F92" s="32">
        <v>10000</v>
      </c>
      <c r="G92" s="13">
        <v>0</v>
      </c>
      <c r="H92" s="35">
        <v>0</v>
      </c>
      <c r="I92" t="s">
        <v>1</v>
      </c>
      <c r="J92" s="13"/>
      <c r="R92" s="13"/>
      <c r="S92" s="41">
        <v>1</v>
      </c>
      <c r="T92" s="43" t="s">
        <v>10798</v>
      </c>
      <c r="U92" s="13" t="s">
        <v>10798</v>
      </c>
      <c r="W92" s="13"/>
    </row>
    <row r="93" spans="1:23" x14ac:dyDescent="0.2">
      <c r="A93" s="11">
        <v>7714807</v>
      </c>
      <c r="B93" s="8" t="s">
        <v>0</v>
      </c>
      <c r="C93" s="22" t="s">
        <v>7268</v>
      </c>
      <c r="D93" s="8" t="s">
        <v>1369</v>
      </c>
      <c r="E93" s="8" t="s">
        <v>1370</v>
      </c>
      <c r="F93" s="32">
        <v>5000</v>
      </c>
      <c r="G93" s="13">
        <v>0</v>
      </c>
      <c r="H93" s="35">
        <v>0</v>
      </c>
      <c r="I93" t="s">
        <v>1</v>
      </c>
      <c r="J93" s="13"/>
      <c r="R93" s="13">
        <v>5000</v>
      </c>
      <c r="S93" s="41">
        <v>1</v>
      </c>
      <c r="T93" s="13"/>
      <c r="U93" s="13"/>
      <c r="W93" s="13"/>
    </row>
    <row r="94" spans="1:23" x14ac:dyDescent="0.2">
      <c r="A94" s="12" t="s">
        <v>7572</v>
      </c>
      <c r="B94" s="8" t="s">
        <v>0</v>
      </c>
      <c r="C94" s="8" t="s">
        <v>10824</v>
      </c>
      <c r="D94" s="8" t="s">
        <v>2404</v>
      </c>
      <c r="E94" s="8" t="s">
        <v>8902</v>
      </c>
      <c r="F94" s="32">
        <v>3600</v>
      </c>
      <c r="G94" s="13">
        <v>0</v>
      </c>
      <c r="H94" s="35">
        <v>0</v>
      </c>
      <c r="I94" t="s">
        <v>1</v>
      </c>
      <c r="J94" s="13"/>
      <c r="R94" s="13"/>
      <c r="S94" s="41">
        <v>4</v>
      </c>
      <c r="T94" s="43"/>
      <c r="U94" s="13" t="s">
        <v>10798</v>
      </c>
      <c r="W94" s="13"/>
    </row>
    <row r="95" spans="1:23" x14ac:dyDescent="0.2">
      <c r="A95" s="11" t="s">
        <v>7576</v>
      </c>
      <c r="B95" s="8" t="s">
        <v>0</v>
      </c>
      <c r="C95" s="22" t="s">
        <v>10825</v>
      </c>
      <c r="D95" s="8" t="s">
        <v>298</v>
      </c>
      <c r="E95" s="8" t="s">
        <v>8895</v>
      </c>
      <c r="F95" s="32">
        <v>7000</v>
      </c>
      <c r="G95" s="13">
        <v>0</v>
      </c>
      <c r="H95" s="35">
        <v>0</v>
      </c>
      <c r="I95" t="s">
        <v>1</v>
      </c>
      <c r="J95" s="13"/>
      <c r="R95" s="13"/>
      <c r="S95" s="41">
        <v>1</v>
      </c>
      <c r="T95" s="13"/>
      <c r="U95" s="13"/>
      <c r="W95" s="13"/>
    </row>
    <row r="96" spans="1:23" x14ac:dyDescent="0.2">
      <c r="A96" s="11">
        <v>7672177</v>
      </c>
      <c r="B96" s="8" t="s">
        <v>0</v>
      </c>
      <c r="C96" s="22" t="s">
        <v>7186</v>
      </c>
      <c r="D96" s="8" t="s">
        <v>298</v>
      </c>
      <c r="E96" s="8" t="s">
        <v>8895</v>
      </c>
      <c r="F96" s="32">
        <v>12010</v>
      </c>
      <c r="G96" s="13">
        <v>0</v>
      </c>
      <c r="H96" s="35">
        <v>3292</v>
      </c>
      <c r="I96" t="s">
        <v>1</v>
      </c>
      <c r="J96" s="13"/>
      <c r="R96" s="13"/>
      <c r="S96" s="41">
        <v>1</v>
      </c>
      <c r="T96" s="13"/>
      <c r="U96" s="13"/>
      <c r="W96" s="13"/>
    </row>
    <row r="97" spans="1:23" x14ac:dyDescent="0.2">
      <c r="A97" s="11">
        <v>7721798</v>
      </c>
      <c r="B97" s="8" t="s">
        <v>0</v>
      </c>
      <c r="C97" s="22" t="s">
        <v>7533</v>
      </c>
      <c r="D97" s="8" t="s">
        <v>5707</v>
      </c>
      <c r="E97" s="8" t="s">
        <v>8903</v>
      </c>
      <c r="F97" s="32">
        <v>10000</v>
      </c>
      <c r="G97" s="13">
        <v>0</v>
      </c>
      <c r="H97" s="35">
        <v>8000</v>
      </c>
      <c r="I97" t="s">
        <v>1</v>
      </c>
      <c r="J97" s="13"/>
      <c r="R97" s="13"/>
      <c r="S97" s="41">
        <v>1</v>
      </c>
      <c r="T97" s="13" t="s">
        <v>10797</v>
      </c>
      <c r="U97" s="13"/>
      <c r="W97" s="13"/>
    </row>
    <row r="98" spans="1:23" x14ac:dyDescent="0.2">
      <c r="A98" s="11">
        <v>7721801</v>
      </c>
      <c r="B98" s="8" t="s">
        <v>0</v>
      </c>
      <c r="C98" s="22" t="s">
        <v>7533</v>
      </c>
      <c r="D98" s="8" t="s">
        <v>6439</v>
      </c>
      <c r="E98" s="8" t="s">
        <v>8904</v>
      </c>
      <c r="F98" s="32">
        <v>10000</v>
      </c>
      <c r="G98" s="13">
        <v>0</v>
      </c>
      <c r="H98" s="35">
        <v>0</v>
      </c>
      <c r="I98" t="s">
        <v>1</v>
      </c>
      <c r="J98" s="13"/>
      <c r="R98" s="13"/>
      <c r="S98" s="41">
        <v>1</v>
      </c>
      <c r="T98" s="43" t="s">
        <v>10798</v>
      </c>
      <c r="U98" s="43" t="s">
        <v>10802</v>
      </c>
      <c r="W98" s="13"/>
    </row>
    <row r="99" spans="1:23" x14ac:dyDescent="0.2">
      <c r="A99" s="11" t="s">
        <v>7577</v>
      </c>
      <c r="B99" s="8" t="s">
        <v>0</v>
      </c>
      <c r="C99" s="22" t="s">
        <v>10826</v>
      </c>
      <c r="D99" s="8" t="s">
        <v>7604</v>
      </c>
      <c r="E99" s="8" t="s">
        <v>8905</v>
      </c>
      <c r="F99" s="32">
        <v>163</v>
      </c>
      <c r="G99" s="13">
        <v>0</v>
      </c>
      <c r="H99" s="35">
        <v>0</v>
      </c>
      <c r="I99" t="s">
        <v>1</v>
      </c>
      <c r="J99" s="13"/>
      <c r="R99" s="13"/>
      <c r="S99" s="41">
        <v>1</v>
      </c>
      <c r="T99" s="13"/>
      <c r="U99" s="39"/>
      <c r="V99">
        <v>215.16</v>
      </c>
      <c r="W99" s="13"/>
    </row>
    <row r="100" spans="1:23" x14ac:dyDescent="0.2">
      <c r="A100" s="11">
        <v>7722752</v>
      </c>
      <c r="B100" s="8" t="s">
        <v>0</v>
      </c>
      <c r="C100" s="22" t="s">
        <v>7138</v>
      </c>
      <c r="D100" s="8" t="s">
        <v>39</v>
      </c>
      <c r="E100" s="8" t="s">
        <v>40</v>
      </c>
      <c r="F100" s="32">
        <v>20000</v>
      </c>
      <c r="G100" s="13">
        <v>0</v>
      </c>
      <c r="H100" s="35">
        <v>0</v>
      </c>
      <c r="I100" t="s">
        <v>1</v>
      </c>
      <c r="J100" s="13"/>
      <c r="R100" s="13">
        <v>20000</v>
      </c>
      <c r="S100" s="41">
        <v>1</v>
      </c>
      <c r="T100" s="13"/>
      <c r="U100" s="13"/>
      <c r="W100" s="13"/>
    </row>
    <row r="101" spans="1:23" x14ac:dyDescent="0.2">
      <c r="A101" s="11">
        <v>7703004</v>
      </c>
      <c r="B101" s="8" t="s">
        <v>0</v>
      </c>
      <c r="C101" s="11" t="s">
        <v>7459</v>
      </c>
      <c r="D101" s="8" t="s">
        <v>3860</v>
      </c>
      <c r="E101" s="8" t="s">
        <v>3861</v>
      </c>
      <c r="F101" s="32">
        <v>39000</v>
      </c>
      <c r="G101" s="13">
        <v>0</v>
      </c>
      <c r="H101" s="35">
        <v>37890</v>
      </c>
      <c r="I101" t="s">
        <v>1</v>
      </c>
      <c r="J101" s="13"/>
      <c r="R101" s="13"/>
      <c r="S101" s="41">
        <v>2</v>
      </c>
      <c r="T101" s="13"/>
      <c r="U101" s="13" t="s">
        <v>10798</v>
      </c>
      <c r="W101" s="13"/>
    </row>
    <row r="102" spans="1:23" x14ac:dyDescent="0.2">
      <c r="A102" s="11">
        <v>7723729</v>
      </c>
      <c r="B102" s="8" t="s">
        <v>0</v>
      </c>
      <c r="C102" s="22" t="s">
        <v>7129</v>
      </c>
      <c r="D102" s="8" t="s">
        <v>11</v>
      </c>
      <c r="E102" s="8" t="s">
        <v>12</v>
      </c>
      <c r="F102" s="32">
        <v>2000</v>
      </c>
      <c r="G102" s="13">
        <v>0</v>
      </c>
      <c r="H102" s="35">
        <v>1100</v>
      </c>
      <c r="I102" t="s">
        <v>1</v>
      </c>
      <c r="J102" s="13"/>
      <c r="R102" s="13"/>
      <c r="S102" s="41">
        <v>1</v>
      </c>
      <c r="T102" s="39"/>
      <c r="U102" s="13"/>
      <c r="W102" s="13"/>
    </row>
    <row r="103" spans="1:23" x14ac:dyDescent="0.2">
      <c r="A103" s="11">
        <v>7724075</v>
      </c>
      <c r="B103" s="8" t="s">
        <v>0</v>
      </c>
      <c r="C103" s="22" t="s">
        <v>7175</v>
      </c>
      <c r="D103" s="8" t="s">
        <v>183</v>
      </c>
      <c r="E103" s="8" t="s">
        <v>184</v>
      </c>
      <c r="F103" s="32">
        <v>2000</v>
      </c>
      <c r="G103" s="13">
        <v>0</v>
      </c>
      <c r="H103" s="35">
        <v>0</v>
      </c>
      <c r="I103" t="s">
        <v>1</v>
      </c>
      <c r="J103" s="13"/>
      <c r="R103" s="13"/>
      <c r="S103" s="41">
        <v>1</v>
      </c>
      <c r="T103" s="39"/>
      <c r="U103" s="13"/>
      <c r="W103" s="13"/>
    </row>
    <row r="104" spans="1:23" x14ac:dyDescent="0.2">
      <c r="A104" s="11">
        <v>7724794</v>
      </c>
      <c r="B104" s="8" t="s">
        <v>0</v>
      </c>
      <c r="C104" s="22" t="s">
        <v>7384</v>
      </c>
      <c r="D104" s="8" t="s">
        <v>7605</v>
      </c>
      <c r="E104" s="8" t="s">
        <v>8906</v>
      </c>
      <c r="F104" s="32">
        <v>72136</v>
      </c>
      <c r="G104" s="13">
        <v>0</v>
      </c>
      <c r="H104" s="35">
        <v>72122</v>
      </c>
      <c r="I104" t="s">
        <v>1</v>
      </c>
      <c r="J104" s="13"/>
      <c r="R104" s="13"/>
      <c r="S104" s="41">
        <v>4</v>
      </c>
      <c r="T104" s="13"/>
      <c r="U104" s="13"/>
      <c r="W104" s="13"/>
    </row>
    <row r="105" spans="1:23" x14ac:dyDescent="0.2">
      <c r="A105" s="11">
        <v>7694410</v>
      </c>
      <c r="B105" s="8" t="s">
        <v>0</v>
      </c>
      <c r="C105" s="22" t="s">
        <v>7163</v>
      </c>
      <c r="D105" s="8" t="s">
        <v>183</v>
      </c>
      <c r="E105" s="8" t="s">
        <v>184</v>
      </c>
      <c r="F105" s="32">
        <v>4500</v>
      </c>
      <c r="G105" s="13">
        <v>0</v>
      </c>
      <c r="H105" s="35">
        <v>3050</v>
      </c>
      <c r="I105" t="s">
        <v>1</v>
      </c>
      <c r="J105" s="13"/>
      <c r="R105" s="13"/>
      <c r="S105" s="41">
        <v>1</v>
      </c>
      <c r="T105" s="39"/>
      <c r="U105" s="13"/>
      <c r="W105" s="13"/>
    </row>
    <row r="106" spans="1:23" x14ac:dyDescent="0.2">
      <c r="A106" s="11">
        <v>7694429</v>
      </c>
      <c r="B106" s="8" t="s">
        <v>0</v>
      </c>
      <c r="C106" s="22" t="s">
        <v>7163</v>
      </c>
      <c r="D106" s="8" t="s">
        <v>199</v>
      </c>
      <c r="E106" s="8" t="s">
        <v>200</v>
      </c>
      <c r="F106" s="32">
        <v>4500</v>
      </c>
      <c r="G106" s="13">
        <v>0</v>
      </c>
      <c r="H106" s="35">
        <v>0</v>
      </c>
      <c r="I106" t="s">
        <v>1</v>
      </c>
      <c r="J106" s="13"/>
      <c r="R106" s="13"/>
      <c r="S106" s="41">
        <v>1</v>
      </c>
      <c r="T106" s="39"/>
      <c r="U106" s="13"/>
      <c r="W106" s="13"/>
    </row>
    <row r="107" spans="1:23" x14ac:dyDescent="0.2">
      <c r="A107" s="11">
        <v>7694443</v>
      </c>
      <c r="B107" s="8" t="s">
        <v>0</v>
      </c>
      <c r="C107" s="22" t="s">
        <v>7163</v>
      </c>
      <c r="D107" s="8" t="s">
        <v>132</v>
      </c>
      <c r="E107" s="8" t="s">
        <v>133</v>
      </c>
      <c r="F107" s="32">
        <v>12500</v>
      </c>
      <c r="G107" s="13">
        <v>0</v>
      </c>
      <c r="H107" s="35">
        <v>2113</v>
      </c>
      <c r="I107" t="s">
        <v>1</v>
      </c>
      <c r="J107" s="13"/>
      <c r="R107" s="13"/>
      <c r="S107" s="41">
        <v>1</v>
      </c>
      <c r="T107" s="39"/>
      <c r="U107" s="13"/>
      <c r="W107" s="13"/>
    </row>
    <row r="108" spans="1:23" x14ac:dyDescent="0.2">
      <c r="A108" s="11">
        <v>7694447</v>
      </c>
      <c r="B108" s="8" t="s">
        <v>0</v>
      </c>
      <c r="C108" s="22" t="s">
        <v>7163</v>
      </c>
      <c r="D108" s="8" t="s">
        <v>224</v>
      </c>
      <c r="E108" s="8" t="s">
        <v>225</v>
      </c>
      <c r="F108" s="32">
        <v>73000</v>
      </c>
      <c r="G108" s="13">
        <v>0</v>
      </c>
      <c r="H108" s="35">
        <v>0</v>
      </c>
      <c r="I108" t="s">
        <v>1</v>
      </c>
      <c r="J108" s="13"/>
      <c r="R108" s="13"/>
      <c r="S108" s="41">
        <v>1</v>
      </c>
      <c r="T108" s="39"/>
      <c r="U108" s="13"/>
      <c r="W108" s="13"/>
    </row>
    <row r="109" spans="1:23" x14ac:dyDescent="0.2">
      <c r="A109" s="11">
        <v>7694449</v>
      </c>
      <c r="B109" s="8" t="s">
        <v>0</v>
      </c>
      <c r="C109" s="22" t="s">
        <v>7163</v>
      </c>
      <c r="D109" s="8" t="s">
        <v>228</v>
      </c>
      <c r="E109" s="8" t="s">
        <v>225</v>
      </c>
      <c r="F109" s="32">
        <v>9000</v>
      </c>
      <c r="G109" s="13">
        <v>0</v>
      </c>
      <c r="H109" s="35">
        <v>5100</v>
      </c>
      <c r="I109" t="s">
        <v>1</v>
      </c>
      <c r="J109" s="13"/>
      <c r="R109" s="13">
        <v>4000</v>
      </c>
      <c r="S109" s="41">
        <v>1</v>
      </c>
      <c r="T109" s="39"/>
      <c r="U109" s="13"/>
      <c r="W109" s="13"/>
    </row>
    <row r="110" spans="1:23" x14ac:dyDescent="0.2">
      <c r="A110" s="11">
        <v>7724230</v>
      </c>
      <c r="B110" s="8" t="s">
        <v>0</v>
      </c>
      <c r="C110" s="22" t="s">
        <v>7233</v>
      </c>
      <c r="D110" s="8" t="s">
        <v>5723</v>
      </c>
      <c r="E110" s="8" t="s">
        <v>8907</v>
      </c>
      <c r="F110" s="32">
        <v>680</v>
      </c>
      <c r="G110" s="13">
        <v>0</v>
      </c>
      <c r="H110" s="35">
        <v>0</v>
      </c>
      <c r="I110" t="s">
        <v>1</v>
      </c>
      <c r="J110" s="13"/>
      <c r="R110" s="13"/>
      <c r="S110" s="41">
        <v>1</v>
      </c>
      <c r="T110" s="13" t="s">
        <v>10797</v>
      </c>
      <c r="U110" s="13"/>
      <c r="W110" s="13"/>
    </row>
    <row r="111" spans="1:23" x14ac:dyDescent="0.2">
      <c r="A111" s="8">
        <v>7619126</v>
      </c>
      <c r="B111" s="8" t="s">
        <v>0</v>
      </c>
      <c r="C111" s="8" t="s">
        <v>10811</v>
      </c>
      <c r="D111" s="8" t="s">
        <v>4421</v>
      </c>
      <c r="E111" s="8" t="s">
        <v>8908</v>
      </c>
      <c r="F111" s="29">
        <v>5989</v>
      </c>
      <c r="G111" s="35">
        <v>0</v>
      </c>
      <c r="H111" s="35">
        <v>0</v>
      </c>
      <c r="I111" t="s">
        <v>1</v>
      </c>
      <c r="J111" s="33" t="s">
        <v>10793</v>
      </c>
      <c r="R111" s="13"/>
      <c r="S111" s="41">
        <v>1</v>
      </c>
      <c r="T111" s="43" t="s">
        <v>10797</v>
      </c>
      <c r="U111" s="13"/>
      <c r="W111" s="13"/>
    </row>
    <row r="112" spans="1:23" x14ac:dyDescent="0.2">
      <c r="A112" s="10" t="s">
        <v>7568</v>
      </c>
      <c r="B112" s="8" t="s">
        <v>0</v>
      </c>
      <c r="C112" s="19" t="s">
        <v>10827</v>
      </c>
      <c r="D112" s="8" t="s">
        <v>4421</v>
      </c>
      <c r="E112" s="8" t="s">
        <v>8908</v>
      </c>
      <c r="F112" s="31">
        <v>1000</v>
      </c>
      <c r="G112" s="33">
        <v>0</v>
      </c>
      <c r="H112" s="35">
        <v>500</v>
      </c>
      <c r="I112" t="s">
        <v>1</v>
      </c>
      <c r="J112" s="33"/>
      <c r="R112" s="13"/>
      <c r="S112" s="41">
        <v>1</v>
      </c>
      <c r="T112" s="43" t="s">
        <v>10797</v>
      </c>
      <c r="U112" s="13"/>
      <c r="W112" s="13"/>
    </row>
    <row r="113" spans="1:23" x14ac:dyDescent="0.2">
      <c r="A113" s="11"/>
      <c r="B113" s="8" t="s">
        <v>0</v>
      </c>
      <c r="C113" s="22" t="s">
        <v>10828</v>
      </c>
      <c r="D113" s="8" t="s">
        <v>7606</v>
      </c>
      <c r="E113" s="8" t="s">
        <v>8909</v>
      </c>
      <c r="F113" s="32">
        <v>550000</v>
      </c>
      <c r="G113" s="13">
        <v>0</v>
      </c>
      <c r="H113" s="35">
        <v>0</v>
      </c>
      <c r="I113" t="s">
        <v>1</v>
      </c>
      <c r="J113" s="13"/>
      <c r="R113" s="13"/>
      <c r="S113" s="41">
        <v>1</v>
      </c>
      <c r="T113" s="13"/>
      <c r="U113" s="13" t="s">
        <v>10804</v>
      </c>
      <c r="W113" s="13"/>
    </row>
    <row r="114" spans="1:23" x14ac:dyDescent="0.2">
      <c r="A114" s="11">
        <v>7727118</v>
      </c>
      <c r="B114" s="8" t="s">
        <v>0</v>
      </c>
      <c r="C114" s="22" t="s">
        <v>7274</v>
      </c>
      <c r="D114" s="8" t="s">
        <v>1399</v>
      </c>
      <c r="E114" s="8" t="s">
        <v>8910</v>
      </c>
      <c r="F114" s="32">
        <v>120000</v>
      </c>
      <c r="G114" s="13">
        <v>0</v>
      </c>
      <c r="H114" s="35">
        <v>115500</v>
      </c>
      <c r="I114" t="s">
        <v>1</v>
      </c>
      <c r="J114" s="13"/>
      <c r="R114" s="13"/>
      <c r="S114" s="41">
        <v>4</v>
      </c>
      <c r="T114" s="43" t="s">
        <v>10798</v>
      </c>
      <c r="U114" s="43" t="s">
        <v>10801</v>
      </c>
      <c r="W114" s="13"/>
    </row>
    <row r="115" spans="1:23" x14ac:dyDescent="0.2">
      <c r="A115" s="11">
        <v>7730535</v>
      </c>
      <c r="B115" s="8" t="s">
        <v>0</v>
      </c>
      <c r="C115" s="22" t="s">
        <v>7548</v>
      </c>
      <c r="D115" s="8" t="s">
        <v>6033</v>
      </c>
      <c r="E115" s="8" t="s">
        <v>6034</v>
      </c>
      <c r="F115" s="32">
        <v>300</v>
      </c>
      <c r="G115" s="13">
        <v>0</v>
      </c>
      <c r="H115" s="35">
        <v>0</v>
      </c>
      <c r="I115" t="s">
        <v>1</v>
      </c>
      <c r="J115" s="13"/>
      <c r="R115" s="13"/>
      <c r="S115" s="41">
        <v>1</v>
      </c>
      <c r="T115" s="13" t="s">
        <v>10797</v>
      </c>
      <c r="U115" s="13"/>
      <c r="W115" s="13"/>
    </row>
    <row r="116" spans="1:23" x14ac:dyDescent="0.2">
      <c r="A116" s="11" t="s">
        <v>7578</v>
      </c>
      <c r="B116" s="8" t="s">
        <v>0</v>
      </c>
      <c r="C116" s="22" t="s">
        <v>10829</v>
      </c>
      <c r="D116" s="8" t="s">
        <v>7607</v>
      </c>
      <c r="E116" s="8" t="s">
        <v>8911</v>
      </c>
      <c r="F116" s="13">
        <v>219</v>
      </c>
      <c r="G116" s="13">
        <v>0</v>
      </c>
      <c r="H116" s="35">
        <v>0</v>
      </c>
      <c r="I116" t="s">
        <v>1</v>
      </c>
      <c r="J116" s="13"/>
      <c r="R116" s="13"/>
      <c r="S116" s="41">
        <v>1</v>
      </c>
      <c r="T116" s="43" t="s">
        <v>10798</v>
      </c>
      <c r="U116" s="13" t="s">
        <v>10798</v>
      </c>
      <c r="W116" s="13"/>
    </row>
    <row r="117" spans="1:23" x14ac:dyDescent="0.2">
      <c r="A117" s="11">
        <v>7732091</v>
      </c>
      <c r="B117" s="8" t="s">
        <v>0</v>
      </c>
      <c r="C117" s="22" t="s">
        <v>7307</v>
      </c>
      <c r="D117" s="8" t="s">
        <v>7608</v>
      </c>
      <c r="E117" s="8" t="s">
        <v>8912</v>
      </c>
      <c r="F117" s="13">
        <v>200</v>
      </c>
      <c r="G117" s="13">
        <v>0</v>
      </c>
      <c r="H117" s="35">
        <v>0</v>
      </c>
      <c r="I117" t="s">
        <v>1</v>
      </c>
      <c r="J117" s="13"/>
      <c r="R117" s="13"/>
      <c r="S117" s="41">
        <v>1</v>
      </c>
      <c r="T117" s="13"/>
      <c r="U117" s="13" t="s">
        <v>10798</v>
      </c>
      <c r="V117">
        <v>202.08</v>
      </c>
      <c r="W117" s="13"/>
    </row>
    <row r="118" spans="1:23" x14ac:dyDescent="0.2">
      <c r="A118" s="11">
        <v>7734807</v>
      </c>
      <c r="B118" s="8" t="s">
        <v>0</v>
      </c>
      <c r="C118" s="22" t="s">
        <v>10830</v>
      </c>
      <c r="D118" s="8" t="s">
        <v>1257</v>
      </c>
      <c r="E118" s="8" t="s">
        <v>1258</v>
      </c>
      <c r="F118" s="13">
        <v>1000</v>
      </c>
      <c r="G118" s="13">
        <v>0</v>
      </c>
      <c r="H118" s="35">
        <v>50</v>
      </c>
      <c r="I118" t="s">
        <v>1</v>
      </c>
      <c r="J118" s="13"/>
      <c r="R118" s="13"/>
      <c r="S118" s="41">
        <v>1</v>
      </c>
      <c r="T118" s="43" t="s">
        <v>10798</v>
      </c>
      <c r="U118" s="12" t="s">
        <v>10804</v>
      </c>
      <c r="W118" s="13"/>
    </row>
    <row r="119" spans="1:23" x14ac:dyDescent="0.2">
      <c r="A119" s="11"/>
      <c r="B119" s="8" t="s">
        <v>0</v>
      </c>
      <c r="C119" s="22" t="s">
        <v>7188</v>
      </c>
      <c r="D119" s="8" t="s">
        <v>397</v>
      </c>
      <c r="E119" s="8" t="s">
        <v>8913</v>
      </c>
      <c r="F119" s="13">
        <v>40000</v>
      </c>
      <c r="G119" s="13">
        <v>0</v>
      </c>
      <c r="H119" s="35">
        <v>30000</v>
      </c>
      <c r="I119" t="s">
        <v>1</v>
      </c>
      <c r="J119" s="13"/>
      <c r="R119" s="13"/>
      <c r="S119" s="41">
        <v>4</v>
      </c>
      <c r="T119" s="43" t="s">
        <v>10798</v>
      </c>
      <c r="U119" s="43" t="s">
        <v>10801</v>
      </c>
      <c r="W119" s="13"/>
    </row>
    <row r="120" spans="1:23" x14ac:dyDescent="0.2">
      <c r="A120" s="11"/>
      <c r="B120" s="8" t="s">
        <v>0</v>
      </c>
      <c r="C120" s="22" t="s">
        <v>7212</v>
      </c>
      <c r="D120" s="8" t="s">
        <v>1179</v>
      </c>
      <c r="E120" s="8" t="s">
        <v>8914</v>
      </c>
      <c r="F120" s="32">
        <v>531</v>
      </c>
      <c r="G120" s="13">
        <v>0</v>
      </c>
      <c r="H120" s="35">
        <v>525</v>
      </c>
      <c r="I120" t="s">
        <v>1</v>
      </c>
      <c r="J120" s="13"/>
      <c r="R120" s="13"/>
      <c r="S120" s="41">
        <v>1</v>
      </c>
      <c r="T120" s="13"/>
      <c r="U120" s="13" t="s">
        <v>10798</v>
      </c>
      <c r="W120" s="13"/>
    </row>
    <row r="121" spans="1:23" x14ac:dyDescent="0.2">
      <c r="A121" s="11"/>
      <c r="B121" s="8" t="s">
        <v>0</v>
      </c>
      <c r="C121" s="22" t="s">
        <v>7212</v>
      </c>
      <c r="D121" s="8" t="s">
        <v>7609</v>
      </c>
      <c r="E121" s="8" t="s">
        <v>8915</v>
      </c>
      <c r="F121" s="32">
        <v>5000</v>
      </c>
      <c r="G121" s="13">
        <v>0</v>
      </c>
      <c r="H121" s="35">
        <v>4600</v>
      </c>
      <c r="I121" t="s">
        <v>1</v>
      </c>
      <c r="J121" s="13"/>
      <c r="R121" s="13"/>
      <c r="S121" s="41">
        <v>1</v>
      </c>
      <c r="T121" s="13"/>
      <c r="U121" s="13"/>
      <c r="V121">
        <v>42.72</v>
      </c>
      <c r="W121" s="13"/>
    </row>
    <row r="122" spans="1:23" x14ac:dyDescent="0.2">
      <c r="A122" s="11"/>
      <c r="B122" s="8" t="s">
        <v>0</v>
      </c>
      <c r="C122" s="22" t="s">
        <v>7165</v>
      </c>
      <c r="D122" s="8" t="s">
        <v>210</v>
      </c>
      <c r="E122" s="8" t="s">
        <v>211</v>
      </c>
      <c r="F122" s="13">
        <v>3000</v>
      </c>
      <c r="G122" s="13">
        <v>0</v>
      </c>
      <c r="H122" s="35">
        <v>2500</v>
      </c>
      <c r="I122" t="s">
        <v>1</v>
      </c>
      <c r="J122" s="13"/>
      <c r="R122" s="13"/>
      <c r="S122" s="41">
        <v>1</v>
      </c>
      <c r="T122" s="39"/>
      <c r="U122" s="13"/>
      <c r="W122" s="13"/>
    </row>
    <row r="123" spans="1:23" x14ac:dyDescent="0.2">
      <c r="A123" s="11"/>
      <c r="B123" s="8" t="s">
        <v>0</v>
      </c>
      <c r="C123" s="22" t="s">
        <v>7165</v>
      </c>
      <c r="D123" s="8" t="s">
        <v>100</v>
      </c>
      <c r="E123" s="8" t="s">
        <v>101</v>
      </c>
      <c r="F123" s="13">
        <v>24000</v>
      </c>
      <c r="G123" s="13">
        <v>0</v>
      </c>
      <c r="H123" s="35">
        <v>22060</v>
      </c>
      <c r="I123" t="s">
        <v>1</v>
      </c>
      <c r="J123" s="13"/>
      <c r="R123" s="13">
        <f>1500+440</f>
        <v>1940</v>
      </c>
      <c r="S123" s="41">
        <v>1</v>
      </c>
      <c r="T123" s="13"/>
      <c r="U123" s="13"/>
      <c r="W123" s="13"/>
    </row>
    <row r="124" spans="1:23" x14ac:dyDescent="0.2">
      <c r="A124" s="11"/>
      <c r="B124" s="8" t="s">
        <v>0</v>
      </c>
      <c r="C124" s="22" t="s">
        <v>10831</v>
      </c>
      <c r="D124" s="8" t="s">
        <v>7610</v>
      </c>
      <c r="E124" s="22" t="s">
        <v>8916</v>
      </c>
      <c r="F124" s="13">
        <v>100</v>
      </c>
      <c r="G124" s="13">
        <v>0</v>
      </c>
      <c r="H124" s="35">
        <v>0</v>
      </c>
      <c r="I124" t="s">
        <v>1</v>
      </c>
      <c r="J124" s="13"/>
      <c r="R124" s="13"/>
      <c r="S124" s="41">
        <v>1</v>
      </c>
      <c r="T124" s="39"/>
      <c r="U124" s="13"/>
      <c r="W124" s="13"/>
    </row>
    <row r="125" spans="1:23" x14ac:dyDescent="0.2">
      <c r="A125" s="11"/>
      <c r="B125" s="8" t="s">
        <v>0</v>
      </c>
      <c r="C125" s="22" t="s">
        <v>10831</v>
      </c>
      <c r="D125" s="8" t="s">
        <v>7611</v>
      </c>
      <c r="E125" s="22" t="s">
        <v>8917</v>
      </c>
      <c r="F125" s="13">
        <v>100</v>
      </c>
      <c r="G125" s="13">
        <v>0</v>
      </c>
      <c r="H125" s="35">
        <v>0</v>
      </c>
      <c r="I125" t="s">
        <v>1</v>
      </c>
      <c r="J125" s="13"/>
      <c r="R125" s="13"/>
      <c r="S125" s="41">
        <v>1</v>
      </c>
      <c r="T125" s="39"/>
      <c r="U125" s="13"/>
      <c r="W125" s="13"/>
    </row>
    <row r="126" spans="1:23" x14ac:dyDescent="0.2">
      <c r="A126" s="11"/>
      <c r="B126" s="8" t="s">
        <v>0</v>
      </c>
      <c r="C126" s="22" t="s">
        <v>10831</v>
      </c>
      <c r="D126" s="8" t="s">
        <v>7612</v>
      </c>
      <c r="E126" s="22" t="s">
        <v>8918</v>
      </c>
      <c r="F126" s="13">
        <v>100</v>
      </c>
      <c r="G126" s="13">
        <v>0</v>
      </c>
      <c r="H126" s="35">
        <v>0</v>
      </c>
      <c r="I126" t="s">
        <v>1</v>
      </c>
      <c r="J126" s="13"/>
      <c r="R126" s="13"/>
      <c r="S126" s="41">
        <v>1</v>
      </c>
      <c r="T126" s="39"/>
      <c r="U126" s="13"/>
      <c r="W126" s="13"/>
    </row>
    <row r="127" spans="1:23" x14ac:dyDescent="0.2">
      <c r="A127" s="11"/>
      <c r="B127" s="8" t="s">
        <v>0</v>
      </c>
      <c r="C127" s="22" t="s">
        <v>7134</v>
      </c>
      <c r="D127" s="8" t="s">
        <v>283</v>
      </c>
      <c r="E127" s="8" t="s">
        <v>284</v>
      </c>
      <c r="F127" s="13">
        <v>500</v>
      </c>
      <c r="G127" s="13">
        <v>0</v>
      </c>
      <c r="H127" s="35">
        <v>0</v>
      </c>
      <c r="I127" t="s">
        <v>1</v>
      </c>
      <c r="J127" s="13"/>
      <c r="R127" s="13"/>
      <c r="S127" s="41">
        <v>1</v>
      </c>
      <c r="T127" s="13"/>
      <c r="U127" s="13"/>
      <c r="W127" s="13"/>
    </row>
    <row r="128" spans="1:23" x14ac:dyDescent="0.2">
      <c r="A128" s="11"/>
      <c r="B128" s="8" t="s">
        <v>0</v>
      </c>
      <c r="C128" s="22" t="s">
        <v>7134</v>
      </c>
      <c r="D128" s="8" t="s">
        <v>6044</v>
      </c>
      <c r="E128" s="8" t="s">
        <v>6045</v>
      </c>
      <c r="F128" s="13">
        <v>500</v>
      </c>
      <c r="G128" s="13">
        <v>0</v>
      </c>
      <c r="H128" s="35">
        <v>0</v>
      </c>
      <c r="I128" t="s">
        <v>1</v>
      </c>
      <c r="J128" s="13"/>
      <c r="R128" s="13"/>
      <c r="S128" s="41">
        <v>1</v>
      </c>
      <c r="T128" s="43" t="s">
        <v>10798</v>
      </c>
      <c r="U128" s="12" t="s">
        <v>10804</v>
      </c>
      <c r="W128" s="13"/>
    </row>
    <row r="129" spans="1:23" x14ac:dyDescent="0.2">
      <c r="A129" s="11"/>
      <c r="B129" s="8" t="s">
        <v>0</v>
      </c>
      <c r="C129" s="22" t="s">
        <v>7134</v>
      </c>
      <c r="D129" s="8" t="s">
        <v>1377</v>
      </c>
      <c r="E129" s="8" t="s">
        <v>1378</v>
      </c>
      <c r="F129" s="13">
        <v>500</v>
      </c>
      <c r="G129" s="13">
        <v>0</v>
      </c>
      <c r="H129" s="35">
        <v>0</v>
      </c>
      <c r="I129" t="s">
        <v>1</v>
      </c>
      <c r="J129" s="13"/>
      <c r="R129" s="13"/>
      <c r="S129" s="41">
        <v>1</v>
      </c>
      <c r="T129" s="13"/>
      <c r="U129" s="13"/>
      <c r="W129" s="13"/>
    </row>
    <row r="130" spans="1:23" x14ac:dyDescent="0.2">
      <c r="A130" s="11"/>
      <c r="B130" s="8" t="s">
        <v>0</v>
      </c>
      <c r="C130" s="22" t="s">
        <v>7134</v>
      </c>
      <c r="D130" s="8" t="s">
        <v>39</v>
      </c>
      <c r="E130" s="8" t="s">
        <v>40</v>
      </c>
      <c r="F130" s="13">
        <v>21000</v>
      </c>
      <c r="G130" s="13">
        <v>0</v>
      </c>
      <c r="H130" s="35">
        <v>0</v>
      </c>
      <c r="I130" t="s">
        <v>1</v>
      </c>
      <c r="J130" s="13"/>
      <c r="R130" s="13">
        <v>21000</v>
      </c>
      <c r="S130" s="41">
        <v>1</v>
      </c>
      <c r="T130" s="13"/>
      <c r="U130" s="13"/>
      <c r="W130" s="13"/>
    </row>
    <row r="131" spans="1:23" x14ac:dyDescent="0.2">
      <c r="A131" s="11"/>
      <c r="B131" s="8" t="s">
        <v>0</v>
      </c>
      <c r="C131" s="22" t="s">
        <v>7134</v>
      </c>
      <c r="D131" s="8" t="s">
        <v>537</v>
      </c>
      <c r="E131" s="8" t="s">
        <v>538</v>
      </c>
      <c r="F131" s="13">
        <v>500</v>
      </c>
      <c r="G131" s="13">
        <v>0</v>
      </c>
      <c r="H131" s="35">
        <v>0</v>
      </c>
      <c r="I131" t="s">
        <v>1</v>
      </c>
      <c r="J131" s="13"/>
      <c r="R131" s="13"/>
      <c r="S131" s="41">
        <v>1</v>
      </c>
      <c r="T131" s="43" t="s">
        <v>10798</v>
      </c>
      <c r="U131" s="13" t="s">
        <v>10798</v>
      </c>
      <c r="W131" s="13"/>
    </row>
    <row r="132" spans="1:23" x14ac:dyDescent="0.2">
      <c r="A132" s="11"/>
      <c r="B132" s="8" t="s">
        <v>0</v>
      </c>
      <c r="C132" s="22" t="s">
        <v>7341</v>
      </c>
      <c r="D132" s="8" t="s">
        <v>3149</v>
      </c>
      <c r="E132" s="8" t="s">
        <v>3150</v>
      </c>
      <c r="F132" s="13">
        <v>1500</v>
      </c>
      <c r="G132" s="13">
        <v>0</v>
      </c>
      <c r="H132" s="35">
        <v>1000</v>
      </c>
      <c r="I132" t="s">
        <v>1</v>
      </c>
      <c r="J132" s="13"/>
      <c r="R132" s="13"/>
      <c r="S132" s="41">
        <v>1</v>
      </c>
      <c r="T132" s="13" t="s">
        <v>10797</v>
      </c>
      <c r="U132" s="13"/>
      <c r="W132" s="13"/>
    </row>
    <row r="133" spans="1:23" x14ac:dyDescent="0.2">
      <c r="A133" s="11"/>
      <c r="B133" s="8" t="s">
        <v>0</v>
      </c>
      <c r="C133" s="22" t="s">
        <v>7341</v>
      </c>
      <c r="D133" s="8" t="s">
        <v>3153</v>
      </c>
      <c r="E133" s="8" t="s">
        <v>3154</v>
      </c>
      <c r="F133" s="13">
        <v>1000</v>
      </c>
      <c r="G133" s="13">
        <v>0</v>
      </c>
      <c r="H133" s="35">
        <v>950</v>
      </c>
      <c r="I133" t="s">
        <v>1</v>
      </c>
      <c r="J133" s="13"/>
      <c r="R133" s="13"/>
      <c r="S133" s="41">
        <v>1</v>
      </c>
      <c r="T133" s="13" t="s">
        <v>10797</v>
      </c>
      <c r="U133" s="13"/>
      <c r="W133" s="13"/>
    </row>
    <row r="134" spans="1:23" x14ac:dyDescent="0.2">
      <c r="A134" s="8">
        <v>6892631</v>
      </c>
      <c r="B134" s="8" t="s">
        <v>0</v>
      </c>
      <c r="C134" s="8" t="s">
        <v>7476</v>
      </c>
      <c r="D134" s="8" t="s">
        <v>4309</v>
      </c>
      <c r="E134" s="8" t="s">
        <v>4310</v>
      </c>
      <c r="F134" s="29">
        <v>2100</v>
      </c>
      <c r="G134" s="35">
        <v>2032</v>
      </c>
      <c r="H134" s="35">
        <v>2032</v>
      </c>
      <c r="I134" t="s">
        <v>1</v>
      </c>
      <c r="J134" s="33" t="s">
        <v>4311</v>
      </c>
      <c r="R134" s="13"/>
      <c r="S134" s="41">
        <v>4</v>
      </c>
      <c r="T134" s="43" t="s">
        <v>10798</v>
      </c>
      <c r="U134" s="13" t="s">
        <v>10798</v>
      </c>
      <c r="W134" s="13"/>
    </row>
    <row r="135" spans="1:23" x14ac:dyDescent="0.2">
      <c r="A135" s="11"/>
      <c r="B135" s="8" t="s">
        <v>0</v>
      </c>
      <c r="C135" s="22" t="s">
        <v>7341</v>
      </c>
      <c r="D135" s="8" t="s">
        <v>3987</v>
      </c>
      <c r="E135" s="8" t="s">
        <v>3988</v>
      </c>
      <c r="F135" s="13">
        <v>10000</v>
      </c>
      <c r="G135" s="13">
        <v>0</v>
      </c>
      <c r="H135" s="35">
        <v>8750</v>
      </c>
      <c r="I135" t="s">
        <v>1</v>
      </c>
      <c r="J135" s="13"/>
      <c r="R135" s="13"/>
      <c r="S135" s="41">
        <v>1</v>
      </c>
      <c r="T135" s="43" t="s">
        <v>10798</v>
      </c>
      <c r="U135" s="12" t="s">
        <v>10798</v>
      </c>
      <c r="W135" s="13"/>
    </row>
    <row r="136" spans="1:23" x14ac:dyDescent="0.2">
      <c r="A136" s="8"/>
      <c r="B136" s="8" t="s">
        <v>0</v>
      </c>
      <c r="C136" s="11" t="s">
        <v>7400</v>
      </c>
      <c r="D136" s="8" t="s">
        <v>3129</v>
      </c>
      <c r="E136" s="8" t="s">
        <v>5500</v>
      </c>
      <c r="F136" s="13">
        <v>5400</v>
      </c>
      <c r="G136" s="13">
        <v>0</v>
      </c>
      <c r="H136" s="35">
        <v>0</v>
      </c>
      <c r="I136" t="s">
        <v>1</v>
      </c>
      <c r="J136" s="13"/>
      <c r="R136" s="13"/>
      <c r="S136" s="41">
        <v>2</v>
      </c>
      <c r="T136" s="43" t="s">
        <v>10798</v>
      </c>
      <c r="U136" s="13" t="s">
        <v>10801</v>
      </c>
      <c r="W136" s="13"/>
    </row>
    <row r="137" spans="1:23" x14ac:dyDescent="0.2">
      <c r="A137" s="8"/>
      <c r="B137" s="8" t="s">
        <v>0</v>
      </c>
      <c r="C137" s="11" t="s">
        <v>7400</v>
      </c>
      <c r="D137" s="8" t="s">
        <v>5477</v>
      </c>
      <c r="E137" s="8" t="s">
        <v>8919</v>
      </c>
      <c r="F137" s="13">
        <v>5070</v>
      </c>
      <c r="G137" s="13">
        <v>0</v>
      </c>
      <c r="H137" s="35">
        <v>0</v>
      </c>
      <c r="I137" t="s">
        <v>1</v>
      </c>
      <c r="J137" s="13"/>
      <c r="R137" s="13"/>
      <c r="S137" s="41">
        <v>1</v>
      </c>
      <c r="T137" s="13" t="s">
        <v>10797</v>
      </c>
      <c r="U137" s="13"/>
      <c r="W137" s="13"/>
    </row>
    <row r="138" spans="1:23" x14ac:dyDescent="0.2">
      <c r="A138" s="8"/>
      <c r="B138" s="8" t="s">
        <v>0</v>
      </c>
      <c r="C138" s="11" t="s">
        <v>7400</v>
      </c>
      <c r="D138" s="8" t="s">
        <v>5991</v>
      </c>
      <c r="E138" s="8" t="s">
        <v>8920</v>
      </c>
      <c r="F138" s="13">
        <v>3456</v>
      </c>
      <c r="G138" s="13">
        <v>0</v>
      </c>
      <c r="H138" s="35">
        <v>0</v>
      </c>
      <c r="I138" t="s">
        <v>1</v>
      </c>
      <c r="J138" s="13"/>
      <c r="R138" s="13">
        <f>3500+2000</f>
        <v>5500</v>
      </c>
      <c r="S138" s="41">
        <v>1</v>
      </c>
      <c r="T138" s="13"/>
      <c r="U138" s="13"/>
      <c r="W138" s="13"/>
    </row>
    <row r="139" spans="1:23" x14ac:dyDescent="0.2">
      <c r="A139" s="8"/>
      <c r="B139" s="8" t="s">
        <v>0</v>
      </c>
      <c r="C139" s="11" t="s">
        <v>7400</v>
      </c>
      <c r="D139" s="8" t="s">
        <v>7613</v>
      </c>
      <c r="E139" s="8" t="s">
        <v>8921</v>
      </c>
      <c r="F139" s="13">
        <v>10800</v>
      </c>
      <c r="G139" s="13">
        <v>0</v>
      </c>
      <c r="H139" s="35">
        <v>0</v>
      </c>
      <c r="I139" t="s">
        <v>1</v>
      </c>
      <c r="J139" s="13"/>
      <c r="R139" s="13"/>
      <c r="S139" s="41">
        <v>1</v>
      </c>
      <c r="T139" s="13"/>
      <c r="U139" s="13"/>
      <c r="W139" s="13"/>
    </row>
    <row r="140" spans="1:23" x14ac:dyDescent="0.2">
      <c r="A140" s="11"/>
      <c r="B140" s="8" t="s">
        <v>0</v>
      </c>
      <c r="C140" s="11" t="s">
        <v>7300</v>
      </c>
      <c r="D140" s="8" t="s">
        <v>466</v>
      </c>
      <c r="E140" s="8" t="s">
        <v>8922</v>
      </c>
      <c r="F140" s="32">
        <v>622</v>
      </c>
      <c r="G140" s="13">
        <v>0</v>
      </c>
      <c r="H140" s="35">
        <v>0</v>
      </c>
      <c r="I140" t="s">
        <v>1</v>
      </c>
      <c r="J140" s="13"/>
      <c r="R140" s="13"/>
      <c r="S140" s="41">
        <v>1</v>
      </c>
      <c r="T140" s="13" t="s">
        <v>10797</v>
      </c>
      <c r="U140" s="13"/>
      <c r="W140" s="13"/>
    </row>
    <row r="141" spans="1:23" x14ac:dyDescent="0.2">
      <c r="A141" s="11"/>
      <c r="B141" s="8" t="s">
        <v>0</v>
      </c>
      <c r="C141" s="11" t="s">
        <v>7300</v>
      </c>
      <c r="D141" s="8" t="s">
        <v>7606</v>
      </c>
      <c r="E141" s="8" t="s">
        <v>8909</v>
      </c>
      <c r="F141" s="32">
        <v>700000</v>
      </c>
      <c r="G141" s="13">
        <v>0</v>
      </c>
      <c r="H141" s="35">
        <v>0</v>
      </c>
      <c r="I141" t="s">
        <v>1</v>
      </c>
      <c r="J141" s="13"/>
      <c r="R141" s="13"/>
      <c r="S141" s="41">
        <v>1</v>
      </c>
      <c r="T141" s="13"/>
      <c r="U141" s="13" t="s">
        <v>10804</v>
      </c>
      <c r="W141" s="13"/>
    </row>
    <row r="142" spans="1:23" x14ac:dyDescent="0.2">
      <c r="A142" s="11"/>
      <c r="B142" s="8" t="s">
        <v>0</v>
      </c>
      <c r="C142" s="22" t="s">
        <v>7518</v>
      </c>
      <c r="D142" s="8" t="s">
        <v>7614</v>
      </c>
      <c r="E142" s="8" t="s">
        <v>8915</v>
      </c>
      <c r="F142" s="13">
        <v>6250</v>
      </c>
      <c r="G142" s="13">
        <v>0</v>
      </c>
      <c r="H142" s="35">
        <v>5427</v>
      </c>
      <c r="I142" t="s">
        <v>1</v>
      </c>
      <c r="J142" s="13"/>
      <c r="R142" s="13"/>
      <c r="S142" s="41">
        <v>1</v>
      </c>
      <c r="T142" s="13"/>
      <c r="U142" s="13"/>
      <c r="V142">
        <v>87.8964</v>
      </c>
      <c r="W142" s="13"/>
    </row>
    <row r="143" spans="1:23" x14ac:dyDescent="0.2">
      <c r="A143" s="11"/>
      <c r="B143" s="8" t="s">
        <v>0</v>
      </c>
      <c r="C143" s="22" t="s">
        <v>10832</v>
      </c>
      <c r="D143" s="8" t="s">
        <v>7615</v>
      </c>
      <c r="E143" s="8" t="s">
        <v>8923</v>
      </c>
      <c r="F143" s="13">
        <v>12600</v>
      </c>
      <c r="G143" s="13">
        <v>0</v>
      </c>
      <c r="H143" s="35">
        <v>0</v>
      </c>
      <c r="I143" t="s">
        <v>1</v>
      </c>
      <c r="J143" s="13"/>
      <c r="R143" s="13"/>
      <c r="S143" s="41">
        <v>1</v>
      </c>
      <c r="T143" s="43"/>
      <c r="U143" s="13" t="s">
        <v>10798</v>
      </c>
      <c r="W143" s="13"/>
    </row>
    <row r="144" spans="1:23" x14ac:dyDescent="0.2">
      <c r="A144" s="11"/>
      <c r="B144" s="8" t="s">
        <v>0</v>
      </c>
      <c r="C144" s="22" t="s">
        <v>10832</v>
      </c>
      <c r="D144" s="8" t="s">
        <v>7616</v>
      </c>
      <c r="E144" s="8" t="s">
        <v>8924</v>
      </c>
      <c r="F144" s="13">
        <v>12600</v>
      </c>
      <c r="G144" s="13">
        <v>0</v>
      </c>
      <c r="H144" s="35">
        <v>0</v>
      </c>
      <c r="I144" t="s">
        <v>1</v>
      </c>
      <c r="J144" s="13"/>
      <c r="R144" s="13"/>
      <c r="S144" s="41">
        <v>1</v>
      </c>
      <c r="T144" s="43"/>
      <c r="U144" s="13" t="s">
        <v>10798</v>
      </c>
      <c r="W144" s="13"/>
    </row>
    <row r="145" spans="1:23" x14ac:dyDescent="0.2">
      <c r="A145" s="11"/>
      <c r="B145" s="8" t="s">
        <v>0</v>
      </c>
      <c r="C145" s="22" t="s">
        <v>7202</v>
      </c>
      <c r="D145" s="8" t="s">
        <v>662</v>
      </c>
      <c r="E145" s="8" t="s">
        <v>663</v>
      </c>
      <c r="F145" s="13">
        <v>1000</v>
      </c>
      <c r="G145" s="13">
        <v>0</v>
      </c>
      <c r="H145" s="35">
        <v>384</v>
      </c>
      <c r="I145" t="s">
        <v>1</v>
      </c>
      <c r="J145" s="13"/>
      <c r="R145" s="13"/>
      <c r="S145" s="41">
        <v>1</v>
      </c>
      <c r="T145" s="43" t="s">
        <v>10798</v>
      </c>
      <c r="U145" s="43" t="s">
        <v>10802</v>
      </c>
      <c r="W145" s="13"/>
    </row>
    <row r="146" spans="1:23" x14ac:dyDescent="0.2">
      <c r="A146" s="11"/>
      <c r="B146" s="8" t="s">
        <v>0</v>
      </c>
      <c r="C146" s="22" t="s">
        <v>7265</v>
      </c>
      <c r="D146" s="8" t="s">
        <v>1396</v>
      </c>
      <c r="E146" s="8" t="s">
        <v>8925</v>
      </c>
      <c r="F146" s="13">
        <v>25000</v>
      </c>
      <c r="G146" s="13">
        <v>0</v>
      </c>
      <c r="H146" s="35">
        <v>24000</v>
      </c>
      <c r="I146" t="s">
        <v>1</v>
      </c>
      <c r="J146" s="13"/>
      <c r="R146" s="13"/>
      <c r="S146" s="41">
        <v>4</v>
      </c>
      <c r="T146" s="43" t="s">
        <v>10798</v>
      </c>
      <c r="U146" s="43" t="s">
        <v>10801</v>
      </c>
      <c r="W146" s="13"/>
    </row>
    <row r="147" spans="1:23" x14ac:dyDescent="0.2">
      <c r="A147" s="11"/>
      <c r="B147" s="8" t="s">
        <v>0</v>
      </c>
      <c r="C147" s="22" t="s">
        <v>7265</v>
      </c>
      <c r="D147" s="8" t="s">
        <v>6749</v>
      </c>
      <c r="E147" s="8" t="s">
        <v>8926</v>
      </c>
      <c r="F147" s="13">
        <v>210</v>
      </c>
      <c r="G147" s="13">
        <v>0</v>
      </c>
      <c r="H147" s="35">
        <v>0</v>
      </c>
      <c r="I147" t="s">
        <v>1</v>
      </c>
      <c r="J147" s="13"/>
      <c r="R147" s="13"/>
      <c r="S147" s="41">
        <v>1</v>
      </c>
      <c r="T147" s="13" t="s">
        <v>10797</v>
      </c>
      <c r="U147" s="13"/>
      <c r="W147" s="13"/>
    </row>
    <row r="148" spans="1:23" x14ac:dyDescent="0.2">
      <c r="A148" s="11"/>
      <c r="B148" s="8" t="s">
        <v>0</v>
      </c>
      <c r="C148" s="22" t="s">
        <v>7265</v>
      </c>
      <c r="D148" s="8" t="s">
        <v>7617</v>
      </c>
      <c r="E148" s="8" t="s">
        <v>8927</v>
      </c>
      <c r="F148" s="13">
        <v>2200</v>
      </c>
      <c r="G148" s="13">
        <v>0</v>
      </c>
      <c r="H148" s="35">
        <v>0</v>
      </c>
      <c r="I148" t="s">
        <v>1</v>
      </c>
      <c r="J148" s="13"/>
      <c r="R148" s="13">
        <v>3000</v>
      </c>
      <c r="S148" s="41">
        <v>1</v>
      </c>
      <c r="T148" s="13"/>
      <c r="U148" s="13"/>
      <c r="W148" s="13"/>
    </row>
    <row r="149" spans="1:23" x14ac:dyDescent="0.2">
      <c r="A149" s="11"/>
      <c r="B149" s="8" t="s">
        <v>0</v>
      </c>
      <c r="C149" s="22" t="s">
        <v>7265</v>
      </c>
      <c r="D149" s="8" t="s">
        <v>7618</v>
      </c>
      <c r="E149" s="8" t="s">
        <v>8928</v>
      </c>
      <c r="F149" s="13">
        <v>40000</v>
      </c>
      <c r="G149" s="13">
        <v>0</v>
      </c>
      <c r="H149" s="35">
        <v>39500</v>
      </c>
      <c r="I149" t="s">
        <v>1</v>
      </c>
      <c r="J149" s="13"/>
      <c r="R149" s="13"/>
      <c r="S149" s="41">
        <v>4</v>
      </c>
      <c r="T149" s="13"/>
      <c r="U149" s="13"/>
      <c r="V149">
        <v>4.919999999999999</v>
      </c>
      <c r="W149" s="13"/>
    </row>
    <row r="150" spans="1:23" x14ac:dyDescent="0.2">
      <c r="A150" s="11"/>
      <c r="B150" s="8" t="s">
        <v>0</v>
      </c>
      <c r="C150" s="22" t="s">
        <v>7265</v>
      </c>
      <c r="D150" s="8" t="s">
        <v>7619</v>
      </c>
      <c r="E150" s="8" t="s">
        <v>8929</v>
      </c>
      <c r="F150" s="13">
        <v>100000</v>
      </c>
      <c r="G150" s="13">
        <v>0</v>
      </c>
      <c r="H150" s="35">
        <v>0</v>
      </c>
      <c r="I150" t="s">
        <v>1</v>
      </c>
      <c r="J150" s="13"/>
      <c r="R150" s="13">
        <f>20000+10000</f>
        <v>30000</v>
      </c>
      <c r="S150" s="41">
        <v>1</v>
      </c>
      <c r="T150" s="13" t="s">
        <v>10797</v>
      </c>
      <c r="U150" s="13"/>
      <c r="V150">
        <v>571.19999999999993</v>
      </c>
      <c r="W150" s="13"/>
    </row>
    <row r="151" spans="1:23" x14ac:dyDescent="0.2">
      <c r="A151" s="11"/>
      <c r="B151" s="8" t="s">
        <v>0</v>
      </c>
      <c r="C151" s="22" t="s">
        <v>10833</v>
      </c>
      <c r="D151" s="8" t="s">
        <v>7620</v>
      </c>
      <c r="E151" s="8" t="s">
        <v>8930</v>
      </c>
      <c r="F151" s="13">
        <v>384</v>
      </c>
      <c r="G151" s="13">
        <v>0</v>
      </c>
      <c r="H151" s="35">
        <v>0</v>
      </c>
      <c r="I151" t="s">
        <v>1</v>
      </c>
      <c r="J151" s="13"/>
      <c r="R151" s="13"/>
      <c r="S151" s="41">
        <v>4</v>
      </c>
      <c r="T151" s="43" t="s">
        <v>10798</v>
      </c>
      <c r="U151" s="13" t="s">
        <v>10798</v>
      </c>
      <c r="V151">
        <v>6.1747199999999998</v>
      </c>
      <c r="W151" s="13"/>
    </row>
    <row r="152" spans="1:23" x14ac:dyDescent="0.2">
      <c r="A152" s="11"/>
      <c r="B152" s="8" t="s">
        <v>0</v>
      </c>
      <c r="C152" s="22" t="s">
        <v>7360</v>
      </c>
      <c r="D152" s="8" t="s">
        <v>4063</v>
      </c>
      <c r="E152" s="8" t="s">
        <v>4064</v>
      </c>
      <c r="F152" s="13">
        <v>2250</v>
      </c>
      <c r="G152" s="13">
        <v>0</v>
      </c>
      <c r="H152" s="35">
        <v>1350</v>
      </c>
      <c r="I152" t="s">
        <v>1</v>
      </c>
      <c r="J152" s="13"/>
      <c r="R152" s="13"/>
      <c r="S152" s="41">
        <v>1</v>
      </c>
      <c r="T152" s="13"/>
      <c r="U152" s="13" t="s">
        <v>10798</v>
      </c>
      <c r="W152" s="13"/>
    </row>
    <row r="153" spans="1:23" x14ac:dyDescent="0.2">
      <c r="A153" s="11"/>
      <c r="B153" s="8" t="s">
        <v>0</v>
      </c>
      <c r="C153" s="22" t="s">
        <v>7203</v>
      </c>
      <c r="D153" s="8" t="s">
        <v>639</v>
      </c>
      <c r="E153" s="8" t="s">
        <v>640</v>
      </c>
      <c r="F153" s="13">
        <v>1000</v>
      </c>
      <c r="G153" s="13">
        <v>0</v>
      </c>
      <c r="H153" s="35">
        <v>670</v>
      </c>
      <c r="I153" t="s">
        <v>1</v>
      </c>
      <c r="J153" s="13"/>
      <c r="R153" s="13"/>
      <c r="S153" s="41">
        <v>1</v>
      </c>
      <c r="T153" s="13"/>
      <c r="U153" s="13"/>
      <c r="W153" s="13"/>
    </row>
    <row r="154" spans="1:23" x14ac:dyDescent="0.2">
      <c r="A154" s="11"/>
      <c r="B154" s="8" t="s">
        <v>0</v>
      </c>
      <c r="C154" s="22" t="s">
        <v>7203</v>
      </c>
      <c r="D154" s="8" t="s">
        <v>1943</v>
      </c>
      <c r="E154" s="8" t="s">
        <v>1944</v>
      </c>
      <c r="F154" s="13">
        <v>3000</v>
      </c>
      <c r="G154" s="13">
        <v>0</v>
      </c>
      <c r="H154" s="35">
        <v>600</v>
      </c>
      <c r="I154" t="s">
        <v>1</v>
      </c>
      <c r="J154" s="13"/>
      <c r="R154" s="13"/>
      <c r="S154" s="41">
        <v>1</v>
      </c>
      <c r="T154" s="13" t="s">
        <v>10797</v>
      </c>
      <c r="U154" s="13"/>
      <c r="W154" s="13"/>
    </row>
    <row r="155" spans="1:23" x14ac:dyDescent="0.2">
      <c r="A155" s="11"/>
      <c r="B155" s="8" t="s">
        <v>0</v>
      </c>
      <c r="C155" s="22" t="s">
        <v>7187</v>
      </c>
      <c r="D155" s="8" t="s">
        <v>298</v>
      </c>
      <c r="E155" s="8" t="s">
        <v>8895</v>
      </c>
      <c r="F155" s="13">
        <v>10000</v>
      </c>
      <c r="G155" s="13">
        <v>0</v>
      </c>
      <c r="H155" s="35">
        <v>0</v>
      </c>
      <c r="I155" t="s">
        <v>1</v>
      </c>
      <c r="J155" s="13"/>
      <c r="R155" s="13"/>
      <c r="S155" s="41">
        <v>1</v>
      </c>
      <c r="T155" s="13"/>
      <c r="U155" s="13"/>
      <c r="W155" s="13"/>
    </row>
    <row r="156" spans="1:23" x14ac:dyDescent="0.2">
      <c r="A156" s="11"/>
      <c r="B156" s="8" t="s">
        <v>0</v>
      </c>
      <c r="C156" s="22" t="s">
        <v>10834</v>
      </c>
      <c r="D156" s="8" t="s">
        <v>7621</v>
      </c>
      <c r="E156" s="8" t="s">
        <v>8931</v>
      </c>
      <c r="F156" s="13">
        <v>7500</v>
      </c>
      <c r="G156" s="13">
        <v>0</v>
      </c>
      <c r="H156" s="35">
        <v>0</v>
      </c>
      <c r="I156" t="s">
        <v>1</v>
      </c>
      <c r="J156" s="13"/>
      <c r="R156" s="13"/>
      <c r="S156" s="41">
        <v>1</v>
      </c>
      <c r="T156" s="13" t="s">
        <v>10797</v>
      </c>
      <c r="U156" s="13"/>
      <c r="W156" s="13"/>
    </row>
    <row r="157" spans="1:23" x14ac:dyDescent="0.2">
      <c r="A157" s="11"/>
      <c r="B157" s="8" t="s">
        <v>0</v>
      </c>
      <c r="C157" s="22" t="s">
        <v>7161</v>
      </c>
      <c r="D157" s="8" t="s">
        <v>272</v>
      </c>
      <c r="E157" s="8" t="s">
        <v>273</v>
      </c>
      <c r="F157" s="13">
        <v>1600</v>
      </c>
      <c r="G157" s="13">
        <v>0</v>
      </c>
      <c r="H157" s="35">
        <v>0</v>
      </c>
      <c r="I157" t="s">
        <v>1</v>
      </c>
      <c r="J157" s="13"/>
      <c r="R157" s="13"/>
      <c r="S157" s="41">
        <v>1</v>
      </c>
      <c r="T157" s="39"/>
      <c r="U157" s="39"/>
      <c r="W157" s="13"/>
    </row>
    <row r="158" spans="1:23" x14ac:dyDescent="0.2">
      <c r="A158" s="11"/>
      <c r="B158" s="8" t="s">
        <v>0</v>
      </c>
      <c r="C158" s="22" t="s">
        <v>7161</v>
      </c>
      <c r="D158" s="8" t="s">
        <v>633</v>
      </c>
      <c r="E158" s="8" t="s">
        <v>634</v>
      </c>
      <c r="F158" s="13">
        <v>2500</v>
      </c>
      <c r="G158" s="13">
        <v>0</v>
      </c>
      <c r="H158" s="35">
        <v>0</v>
      </c>
      <c r="I158" t="s">
        <v>1</v>
      </c>
      <c r="J158" s="13"/>
      <c r="R158" s="13"/>
      <c r="S158" s="41">
        <v>1</v>
      </c>
      <c r="T158" s="39"/>
      <c r="U158" s="39"/>
      <c r="W158" s="13"/>
    </row>
    <row r="159" spans="1:23" x14ac:dyDescent="0.2">
      <c r="A159" s="11"/>
      <c r="B159" s="8" t="s">
        <v>0</v>
      </c>
      <c r="C159" s="22" t="s">
        <v>7161</v>
      </c>
      <c r="D159" s="8" t="s">
        <v>210</v>
      </c>
      <c r="E159" s="8" t="s">
        <v>211</v>
      </c>
      <c r="F159" s="13">
        <v>6500</v>
      </c>
      <c r="G159" s="13">
        <v>0</v>
      </c>
      <c r="H159" s="35">
        <v>5600</v>
      </c>
      <c r="I159" t="s">
        <v>1</v>
      </c>
      <c r="J159" s="13"/>
      <c r="R159" s="13"/>
      <c r="S159" s="41">
        <v>1</v>
      </c>
      <c r="T159" s="39"/>
      <c r="U159" s="39"/>
      <c r="W159" s="13"/>
    </row>
    <row r="160" spans="1:23" x14ac:dyDescent="0.2">
      <c r="A160" s="11"/>
      <c r="B160" s="8" t="s">
        <v>0</v>
      </c>
      <c r="C160" s="22" t="s">
        <v>7161</v>
      </c>
      <c r="D160" s="8" t="s">
        <v>630</v>
      </c>
      <c r="E160" s="8" t="s">
        <v>631</v>
      </c>
      <c r="F160" s="13">
        <v>500</v>
      </c>
      <c r="G160" s="13">
        <v>0</v>
      </c>
      <c r="H160" s="35">
        <v>0</v>
      </c>
      <c r="I160" t="s">
        <v>1</v>
      </c>
      <c r="J160" s="13"/>
      <c r="R160" s="13"/>
      <c r="S160" s="41">
        <v>1</v>
      </c>
      <c r="T160" s="39"/>
      <c r="U160" s="39"/>
      <c r="W160" s="13"/>
    </row>
    <row r="161" spans="1:23" x14ac:dyDescent="0.2">
      <c r="A161" s="11"/>
      <c r="B161" s="8" t="s">
        <v>0</v>
      </c>
      <c r="C161" s="22" t="s">
        <v>7161</v>
      </c>
      <c r="D161" s="8" t="s">
        <v>100</v>
      </c>
      <c r="E161" s="8" t="s">
        <v>101</v>
      </c>
      <c r="F161" s="13">
        <v>16000</v>
      </c>
      <c r="G161" s="13">
        <v>0</v>
      </c>
      <c r="H161" s="35">
        <v>12400</v>
      </c>
      <c r="I161" t="s">
        <v>1</v>
      </c>
      <c r="J161" s="13"/>
      <c r="R161" s="13">
        <f>2060+2000</f>
        <v>4060</v>
      </c>
      <c r="S161" s="41">
        <v>1</v>
      </c>
      <c r="T161" s="13"/>
      <c r="U161" s="13"/>
      <c r="W161" s="13"/>
    </row>
    <row r="162" spans="1:23" x14ac:dyDescent="0.2">
      <c r="A162" s="11"/>
      <c r="B162" s="8" t="s">
        <v>0</v>
      </c>
      <c r="C162" s="22" t="s">
        <v>7161</v>
      </c>
      <c r="D162" s="8" t="s">
        <v>125</v>
      </c>
      <c r="E162" s="8" t="s">
        <v>126</v>
      </c>
      <c r="F162" s="13">
        <v>1000</v>
      </c>
      <c r="G162" s="13">
        <v>0</v>
      </c>
      <c r="H162" s="35">
        <v>400</v>
      </c>
      <c r="I162" t="s">
        <v>1</v>
      </c>
      <c r="J162" s="13"/>
      <c r="R162" s="13">
        <v>1000</v>
      </c>
      <c r="S162" s="41">
        <v>1</v>
      </c>
      <c r="T162" s="13"/>
      <c r="U162" s="13"/>
      <c r="W162" s="13"/>
    </row>
    <row r="163" spans="1:23" x14ac:dyDescent="0.2">
      <c r="A163" s="11"/>
      <c r="B163" s="8" t="s">
        <v>0</v>
      </c>
      <c r="C163" s="22" t="s">
        <v>10835</v>
      </c>
      <c r="D163" s="8" t="s">
        <v>5217</v>
      </c>
      <c r="E163" s="8" t="s">
        <v>8932</v>
      </c>
      <c r="F163" s="13">
        <v>1000</v>
      </c>
      <c r="G163" s="13">
        <v>0</v>
      </c>
      <c r="H163" s="35">
        <v>0</v>
      </c>
      <c r="I163" t="s">
        <v>1</v>
      </c>
      <c r="J163" s="13"/>
      <c r="R163" s="13">
        <v>2000</v>
      </c>
      <c r="S163" s="41">
        <v>1</v>
      </c>
      <c r="T163" s="13"/>
      <c r="U163" s="13"/>
      <c r="W163" s="13"/>
    </row>
    <row r="164" spans="1:23" x14ac:dyDescent="0.2">
      <c r="A164" s="11"/>
      <c r="B164" s="8" t="s">
        <v>0</v>
      </c>
      <c r="C164" s="22" t="s">
        <v>7346</v>
      </c>
      <c r="D164" s="8" t="s">
        <v>2447</v>
      </c>
      <c r="E164" s="8" t="s">
        <v>2448</v>
      </c>
      <c r="F164" s="13">
        <v>2000</v>
      </c>
      <c r="G164" s="13">
        <v>0</v>
      </c>
      <c r="H164" s="35">
        <v>0</v>
      </c>
      <c r="I164" t="s">
        <v>1</v>
      </c>
      <c r="J164" s="13"/>
      <c r="R164" s="13"/>
      <c r="S164" s="41">
        <v>1</v>
      </c>
      <c r="T164" s="13"/>
      <c r="U164" s="39" t="s">
        <v>10801</v>
      </c>
      <c r="W164" s="13"/>
    </row>
    <row r="165" spans="1:23" x14ac:dyDescent="0.2">
      <c r="A165" s="11"/>
      <c r="B165" s="8" t="s">
        <v>0</v>
      </c>
      <c r="C165" s="22" t="s">
        <v>7344</v>
      </c>
      <c r="D165" s="8" t="s">
        <v>3196</v>
      </c>
      <c r="E165" s="8" t="s">
        <v>3197</v>
      </c>
      <c r="F165" s="13">
        <v>184</v>
      </c>
      <c r="G165" s="13">
        <v>0</v>
      </c>
      <c r="H165" s="35">
        <v>0</v>
      </c>
      <c r="I165" t="s">
        <v>1</v>
      </c>
      <c r="J165" s="13"/>
      <c r="R165" s="13"/>
      <c r="S165" s="41">
        <v>3</v>
      </c>
      <c r="T165" s="39"/>
      <c r="U165" s="39"/>
      <c r="W165" s="13"/>
    </row>
    <row r="166" spans="1:23" x14ac:dyDescent="0.2">
      <c r="A166" s="11"/>
      <c r="B166" s="8" t="s">
        <v>0</v>
      </c>
      <c r="C166" s="22" t="s">
        <v>7344</v>
      </c>
      <c r="D166" s="8" t="s">
        <v>6033</v>
      </c>
      <c r="E166" s="8" t="s">
        <v>6034</v>
      </c>
      <c r="F166" s="13">
        <v>304</v>
      </c>
      <c r="G166" s="13">
        <v>0</v>
      </c>
      <c r="H166" s="35">
        <v>0</v>
      </c>
      <c r="I166" t="s">
        <v>1</v>
      </c>
      <c r="J166" s="13"/>
      <c r="R166" s="13"/>
      <c r="S166" s="41">
        <v>1</v>
      </c>
      <c r="T166" s="13" t="s">
        <v>10797</v>
      </c>
      <c r="U166" s="13"/>
      <c r="W166" s="13"/>
    </row>
    <row r="167" spans="1:23" x14ac:dyDescent="0.2">
      <c r="A167" s="11"/>
      <c r="B167" s="8" t="s">
        <v>0</v>
      </c>
      <c r="C167" s="22" t="s">
        <v>7344</v>
      </c>
      <c r="D167" s="8" t="s">
        <v>4000</v>
      </c>
      <c r="E167" s="8" t="s">
        <v>4001</v>
      </c>
      <c r="F167" s="13">
        <v>128</v>
      </c>
      <c r="G167" s="13">
        <v>0</v>
      </c>
      <c r="H167" s="35">
        <v>0</v>
      </c>
      <c r="I167" t="s">
        <v>1</v>
      </c>
      <c r="J167" s="13"/>
      <c r="R167" s="13"/>
      <c r="S167" s="41">
        <v>3</v>
      </c>
      <c r="T167" s="39"/>
      <c r="U167" s="39"/>
      <c r="W167" s="13"/>
    </row>
    <row r="168" spans="1:23" ht="15" x14ac:dyDescent="0.25">
      <c r="A168" s="11"/>
      <c r="B168" s="8" t="s">
        <v>0</v>
      </c>
      <c r="C168" s="48" t="s">
        <v>7355</v>
      </c>
      <c r="D168" s="8" t="s">
        <v>2476</v>
      </c>
      <c r="E168" s="8" t="s">
        <v>2477</v>
      </c>
      <c r="F168" s="13">
        <v>3000</v>
      </c>
      <c r="G168" s="13">
        <v>0</v>
      </c>
      <c r="H168" s="35">
        <v>0</v>
      </c>
      <c r="I168" t="s">
        <v>1</v>
      </c>
      <c r="J168" s="13"/>
      <c r="R168" s="13"/>
      <c r="S168" s="41">
        <v>1</v>
      </c>
      <c r="T168" s="13"/>
      <c r="U168" s="39" t="s">
        <v>10801</v>
      </c>
      <c r="W168" s="13"/>
    </row>
    <row r="169" spans="1:23" x14ac:dyDescent="0.2">
      <c r="A169" s="11"/>
      <c r="B169" s="8" t="s">
        <v>0</v>
      </c>
      <c r="C169" s="22" t="s">
        <v>10836</v>
      </c>
      <c r="D169" s="8" t="s">
        <v>7622</v>
      </c>
      <c r="E169" s="8" t="s">
        <v>8933</v>
      </c>
      <c r="F169" s="13">
        <v>15000</v>
      </c>
      <c r="G169" s="13">
        <v>0</v>
      </c>
      <c r="H169" s="35">
        <v>0</v>
      </c>
      <c r="I169" t="s">
        <v>1</v>
      </c>
      <c r="J169" s="13"/>
      <c r="R169" s="13"/>
      <c r="S169" s="41">
        <v>1</v>
      </c>
      <c r="T169" s="13"/>
      <c r="U169" s="39"/>
      <c r="W169" s="13"/>
    </row>
    <row r="170" spans="1:23" x14ac:dyDescent="0.2">
      <c r="A170" s="11"/>
      <c r="B170" s="8" t="s">
        <v>0</v>
      </c>
      <c r="C170" s="22" t="s">
        <v>10837</v>
      </c>
      <c r="D170" s="8" t="s">
        <v>6091</v>
      </c>
      <c r="E170" s="8" t="s">
        <v>8934</v>
      </c>
      <c r="F170" s="13">
        <v>1098</v>
      </c>
      <c r="G170" s="13">
        <v>0</v>
      </c>
      <c r="H170" s="35">
        <v>476</v>
      </c>
      <c r="I170" t="s">
        <v>1</v>
      </c>
      <c r="J170" s="13"/>
      <c r="R170" s="13"/>
      <c r="S170" s="41">
        <v>1</v>
      </c>
      <c r="T170" s="13" t="s">
        <v>10797</v>
      </c>
      <c r="U170" s="13"/>
      <c r="V170">
        <v>313.488</v>
      </c>
      <c r="W170" s="13"/>
    </row>
    <row r="171" spans="1:23" x14ac:dyDescent="0.2">
      <c r="A171" s="11"/>
      <c r="B171" s="8" t="s">
        <v>0</v>
      </c>
      <c r="C171" s="22" t="s">
        <v>10838</v>
      </c>
      <c r="D171" s="8" t="s">
        <v>7623</v>
      </c>
      <c r="E171" s="8" t="s">
        <v>8935</v>
      </c>
      <c r="F171" s="13">
        <v>300</v>
      </c>
      <c r="G171" s="13">
        <v>0</v>
      </c>
      <c r="H171" s="35">
        <v>0</v>
      </c>
      <c r="I171" t="s">
        <v>1</v>
      </c>
      <c r="J171" s="13"/>
      <c r="R171" s="13"/>
      <c r="S171" s="41">
        <v>2</v>
      </c>
      <c r="T171" s="13" t="s">
        <v>10797</v>
      </c>
      <c r="U171" s="13"/>
      <c r="W171" s="13"/>
    </row>
    <row r="172" spans="1:23" x14ac:dyDescent="0.2">
      <c r="A172" s="11"/>
      <c r="B172" s="8" t="s">
        <v>0</v>
      </c>
      <c r="C172" s="22" t="s">
        <v>10839</v>
      </c>
      <c r="D172" s="8" t="s">
        <v>7624</v>
      </c>
      <c r="E172" s="8" t="s">
        <v>8936</v>
      </c>
      <c r="F172" s="13">
        <v>850</v>
      </c>
      <c r="G172" s="13">
        <v>0</v>
      </c>
      <c r="H172" s="35">
        <v>0</v>
      </c>
      <c r="I172" t="s">
        <v>1</v>
      </c>
      <c r="J172" s="13"/>
      <c r="R172" s="13"/>
      <c r="S172" s="41">
        <v>1</v>
      </c>
      <c r="T172" s="43" t="s">
        <v>10798</v>
      </c>
      <c r="U172" s="39" t="s">
        <v>10798</v>
      </c>
      <c r="W172" s="13"/>
    </row>
    <row r="173" spans="1:23" x14ac:dyDescent="0.2">
      <c r="A173" s="11"/>
      <c r="B173" s="8" t="s">
        <v>0</v>
      </c>
      <c r="C173" s="22" t="s">
        <v>7364</v>
      </c>
      <c r="D173" s="8" t="s">
        <v>2530</v>
      </c>
      <c r="E173" s="8" t="s">
        <v>2531</v>
      </c>
      <c r="F173" s="13">
        <v>45000</v>
      </c>
      <c r="G173" s="13">
        <v>0</v>
      </c>
      <c r="H173" s="35">
        <v>29000</v>
      </c>
      <c r="I173" t="s">
        <v>1</v>
      </c>
      <c r="J173" s="13"/>
      <c r="R173" s="13"/>
      <c r="S173" s="41">
        <v>3</v>
      </c>
      <c r="T173" s="43"/>
      <c r="U173" s="39" t="s">
        <v>10801</v>
      </c>
      <c r="W173" s="13"/>
    </row>
    <row r="174" spans="1:23" x14ac:dyDescent="0.2">
      <c r="A174" s="11"/>
      <c r="B174" s="8" t="s">
        <v>0</v>
      </c>
      <c r="C174" s="22" t="s">
        <v>7225</v>
      </c>
      <c r="D174" s="8" t="s">
        <v>7625</v>
      </c>
      <c r="E174" s="22" t="s">
        <v>8937</v>
      </c>
      <c r="F174" s="13">
        <v>40</v>
      </c>
      <c r="G174" s="13">
        <v>0</v>
      </c>
      <c r="H174" s="35">
        <v>0</v>
      </c>
      <c r="I174" t="s">
        <v>1</v>
      </c>
      <c r="J174" s="13"/>
      <c r="R174" s="13"/>
      <c r="S174" s="41">
        <v>1</v>
      </c>
      <c r="T174" s="39"/>
      <c r="U174" s="39"/>
      <c r="W174" s="13"/>
    </row>
    <row r="175" spans="1:23" x14ac:dyDescent="0.2">
      <c r="A175" s="11"/>
      <c r="B175" s="8" t="s">
        <v>0</v>
      </c>
      <c r="C175" s="22" t="s">
        <v>7225</v>
      </c>
      <c r="D175" s="8" t="s">
        <v>6962</v>
      </c>
      <c r="E175" s="22" t="s">
        <v>6963</v>
      </c>
      <c r="F175" s="13">
        <v>100</v>
      </c>
      <c r="G175" s="13">
        <v>0</v>
      </c>
      <c r="H175" s="35">
        <v>0</v>
      </c>
      <c r="I175" t="s">
        <v>1</v>
      </c>
      <c r="J175" s="13"/>
      <c r="R175" s="13"/>
      <c r="S175" s="41">
        <v>1</v>
      </c>
      <c r="T175" s="43"/>
      <c r="U175" s="39" t="s">
        <v>10798</v>
      </c>
      <c r="W175" s="13"/>
    </row>
    <row r="176" spans="1:23" x14ac:dyDescent="0.2">
      <c r="A176" s="11"/>
      <c r="B176" s="8" t="s">
        <v>0</v>
      </c>
      <c r="C176" s="22" t="s">
        <v>7225</v>
      </c>
      <c r="D176" s="8" t="s">
        <v>609</v>
      </c>
      <c r="E176" s="22" t="s">
        <v>610</v>
      </c>
      <c r="F176" s="13">
        <v>96</v>
      </c>
      <c r="G176" s="13">
        <v>0</v>
      </c>
      <c r="H176" s="35">
        <v>0</v>
      </c>
      <c r="I176" t="s">
        <v>1</v>
      </c>
      <c r="J176" s="13"/>
      <c r="R176" s="13"/>
      <c r="S176" s="41">
        <v>1</v>
      </c>
      <c r="T176" s="43" t="s">
        <v>10798</v>
      </c>
      <c r="U176" s="12" t="s">
        <v>10804</v>
      </c>
      <c r="W176" s="13"/>
    </row>
    <row r="177" spans="1:23" x14ac:dyDescent="0.2">
      <c r="A177" s="11"/>
      <c r="B177" s="8" t="s">
        <v>0</v>
      </c>
      <c r="C177" s="22" t="s">
        <v>7225</v>
      </c>
      <c r="D177" s="8" t="s">
        <v>1576</v>
      </c>
      <c r="E177" s="22" t="s">
        <v>1577</v>
      </c>
      <c r="F177" s="13">
        <v>100</v>
      </c>
      <c r="G177" s="13">
        <v>0</v>
      </c>
      <c r="H177" s="35">
        <v>0</v>
      </c>
      <c r="I177" t="s">
        <v>1</v>
      </c>
      <c r="J177" s="13"/>
      <c r="R177" s="13"/>
      <c r="S177" s="41">
        <v>1</v>
      </c>
      <c r="T177" s="13" t="s">
        <v>10799</v>
      </c>
      <c r="U177" s="13"/>
      <c r="W177" s="13"/>
    </row>
    <row r="178" spans="1:23" x14ac:dyDescent="0.2">
      <c r="A178" s="11"/>
      <c r="B178" s="8" t="s">
        <v>0</v>
      </c>
      <c r="C178" s="22" t="s">
        <v>7225</v>
      </c>
      <c r="D178" s="8" t="s">
        <v>7626</v>
      </c>
      <c r="E178" s="22" t="s">
        <v>8938</v>
      </c>
      <c r="F178" s="13">
        <v>450</v>
      </c>
      <c r="G178" s="13">
        <v>0</v>
      </c>
      <c r="H178" s="35">
        <v>0</v>
      </c>
      <c r="I178" t="s">
        <v>1</v>
      </c>
      <c r="J178" s="13"/>
      <c r="R178" s="13"/>
      <c r="S178" s="41">
        <v>1</v>
      </c>
      <c r="T178" s="39"/>
      <c r="U178" s="13"/>
      <c r="W178" s="13"/>
    </row>
    <row r="179" spans="1:23" x14ac:dyDescent="0.2">
      <c r="A179" s="11"/>
      <c r="B179" s="8" t="s">
        <v>0</v>
      </c>
      <c r="C179" s="22" t="s">
        <v>7225</v>
      </c>
      <c r="D179" s="8" t="s">
        <v>2539</v>
      </c>
      <c r="E179" s="22" t="s">
        <v>2540</v>
      </c>
      <c r="F179" s="13">
        <v>200</v>
      </c>
      <c r="G179" s="13">
        <v>0</v>
      </c>
      <c r="H179" s="35">
        <v>80</v>
      </c>
      <c r="I179" t="s">
        <v>1</v>
      </c>
      <c r="J179" s="13"/>
      <c r="R179" s="13"/>
      <c r="S179" s="41">
        <v>1</v>
      </c>
      <c r="T179" s="43"/>
      <c r="U179" s="13" t="s">
        <v>10802</v>
      </c>
      <c r="W179" s="13"/>
    </row>
    <row r="180" spans="1:23" x14ac:dyDescent="0.2">
      <c r="A180" s="11"/>
      <c r="B180" s="8" t="s">
        <v>0</v>
      </c>
      <c r="C180" s="22" t="s">
        <v>7132</v>
      </c>
      <c r="D180" s="8" t="s">
        <v>642</v>
      </c>
      <c r="E180" s="8" t="s">
        <v>643</v>
      </c>
      <c r="F180" s="13">
        <v>500</v>
      </c>
      <c r="G180" s="13">
        <v>0</v>
      </c>
      <c r="H180" s="35">
        <v>160</v>
      </c>
      <c r="I180" t="s">
        <v>1</v>
      </c>
      <c r="J180" s="13"/>
      <c r="R180" s="13"/>
      <c r="S180" s="41">
        <v>1</v>
      </c>
      <c r="T180" s="13" t="s">
        <v>10797</v>
      </c>
      <c r="U180" s="13"/>
      <c r="W180" s="13"/>
    </row>
    <row r="181" spans="1:23" x14ac:dyDescent="0.2">
      <c r="A181" s="11"/>
      <c r="B181" s="8" t="s">
        <v>0</v>
      </c>
      <c r="C181" s="22" t="s">
        <v>7132</v>
      </c>
      <c r="D181" s="8" t="s">
        <v>1377</v>
      </c>
      <c r="E181" s="8" t="s">
        <v>1378</v>
      </c>
      <c r="F181" s="13">
        <v>5000</v>
      </c>
      <c r="G181" s="13">
        <v>0</v>
      </c>
      <c r="H181" s="35">
        <v>0</v>
      </c>
      <c r="I181" t="s">
        <v>1</v>
      </c>
      <c r="J181" s="13"/>
      <c r="R181" s="13"/>
      <c r="S181" s="41">
        <v>1</v>
      </c>
      <c r="T181" s="39"/>
      <c r="U181" s="13"/>
      <c r="W181" s="13"/>
    </row>
    <row r="182" spans="1:23" x14ac:dyDescent="0.2">
      <c r="A182" s="11"/>
      <c r="B182" s="8" t="s">
        <v>0</v>
      </c>
      <c r="C182" s="22" t="s">
        <v>7132</v>
      </c>
      <c r="D182" s="8" t="s">
        <v>39</v>
      </c>
      <c r="E182" s="8" t="s">
        <v>40</v>
      </c>
      <c r="F182" s="13">
        <v>50000</v>
      </c>
      <c r="G182" s="13">
        <v>0</v>
      </c>
      <c r="H182" s="35">
        <v>0</v>
      </c>
      <c r="I182" t="s">
        <v>1</v>
      </c>
      <c r="J182" s="13"/>
      <c r="R182" s="13">
        <v>7600</v>
      </c>
      <c r="S182" s="41">
        <v>1</v>
      </c>
      <c r="T182" s="43" t="s">
        <v>10798</v>
      </c>
      <c r="U182" s="13" t="s">
        <v>10798</v>
      </c>
      <c r="W182" s="13"/>
    </row>
    <row r="183" spans="1:23" x14ac:dyDescent="0.2">
      <c r="A183" s="11"/>
      <c r="B183" s="8" t="s">
        <v>0</v>
      </c>
      <c r="C183" s="22" t="s">
        <v>7132</v>
      </c>
      <c r="D183" s="8" t="s">
        <v>926</v>
      </c>
      <c r="E183" s="8" t="s">
        <v>927</v>
      </c>
      <c r="F183" s="13">
        <v>500</v>
      </c>
      <c r="G183" s="13">
        <v>0</v>
      </c>
      <c r="H183" s="35">
        <v>0</v>
      </c>
      <c r="I183" t="s">
        <v>1</v>
      </c>
      <c r="J183" s="13"/>
      <c r="R183" s="13"/>
      <c r="S183" s="41">
        <v>1</v>
      </c>
      <c r="T183" s="13" t="s">
        <v>10797</v>
      </c>
      <c r="U183" s="13"/>
      <c r="W183" s="13"/>
    </row>
    <row r="184" spans="1:23" x14ac:dyDescent="0.2">
      <c r="A184" s="11"/>
      <c r="B184" s="8" t="s">
        <v>0</v>
      </c>
      <c r="C184" s="22" t="s">
        <v>7132</v>
      </c>
      <c r="D184" s="8" t="s">
        <v>944</v>
      </c>
      <c r="E184" s="8" t="s">
        <v>945</v>
      </c>
      <c r="F184" s="13">
        <v>500</v>
      </c>
      <c r="G184" s="13">
        <v>0</v>
      </c>
      <c r="H184" s="35">
        <v>450</v>
      </c>
      <c r="I184" t="s">
        <v>1</v>
      </c>
      <c r="J184" s="13"/>
      <c r="R184" s="13"/>
      <c r="S184" s="41">
        <v>1</v>
      </c>
      <c r="T184" s="43"/>
      <c r="U184" s="13" t="s">
        <v>10802</v>
      </c>
      <c r="W184" s="13"/>
    </row>
    <row r="185" spans="1:23" x14ac:dyDescent="0.2">
      <c r="A185" s="11"/>
      <c r="B185" s="8" t="s">
        <v>0</v>
      </c>
      <c r="C185" s="22" t="s">
        <v>7348</v>
      </c>
      <c r="D185" s="8" t="s">
        <v>2513</v>
      </c>
      <c r="E185" s="8" t="s">
        <v>2514</v>
      </c>
      <c r="F185" s="13">
        <v>4500</v>
      </c>
      <c r="G185" s="13">
        <v>0</v>
      </c>
      <c r="H185" s="35">
        <v>0</v>
      </c>
      <c r="I185" t="s">
        <v>1</v>
      </c>
      <c r="J185" s="13"/>
      <c r="R185" s="13"/>
      <c r="S185" s="41">
        <v>1</v>
      </c>
      <c r="T185" s="13"/>
      <c r="U185" s="39" t="s">
        <v>10801</v>
      </c>
      <c r="W185" s="13"/>
    </row>
    <row r="186" spans="1:23" x14ac:dyDescent="0.2">
      <c r="A186" s="11"/>
      <c r="B186" s="8" t="s">
        <v>0</v>
      </c>
      <c r="C186" s="22" t="s">
        <v>7348</v>
      </c>
      <c r="D186" s="8" t="s">
        <v>2456</v>
      </c>
      <c r="E186" s="8" t="s">
        <v>2457</v>
      </c>
      <c r="F186" s="13">
        <v>500</v>
      </c>
      <c r="G186" s="13">
        <v>0</v>
      </c>
      <c r="H186" s="35">
        <v>400</v>
      </c>
      <c r="I186" t="s">
        <v>1</v>
      </c>
      <c r="J186" s="13"/>
      <c r="R186" s="13"/>
      <c r="S186" s="41">
        <v>1</v>
      </c>
      <c r="T186" s="13"/>
      <c r="U186" s="39" t="s">
        <v>10801</v>
      </c>
      <c r="W186" s="13"/>
    </row>
    <row r="187" spans="1:23" x14ac:dyDescent="0.2">
      <c r="A187" s="11"/>
      <c r="B187" s="8" t="s">
        <v>0</v>
      </c>
      <c r="C187" s="22" t="s">
        <v>7348</v>
      </c>
      <c r="D187" s="8" t="s">
        <v>2453</v>
      </c>
      <c r="E187" s="8" t="s">
        <v>2454</v>
      </c>
      <c r="F187" s="13">
        <v>2200</v>
      </c>
      <c r="G187" s="13">
        <v>0</v>
      </c>
      <c r="H187" s="35">
        <v>0</v>
      </c>
      <c r="I187" t="s">
        <v>1</v>
      </c>
      <c r="J187" s="13"/>
      <c r="R187" s="13"/>
      <c r="S187" s="41">
        <v>1</v>
      </c>
      <c r="T187" s="13"/>
      <c r="U187" s="39" t="s">
        <v>10801</v>
      </c>
      <c r="W187" s="13"/>
    </row>
    <row r="188" spans="1:23" x14ac:dyDescent="0.2">
      <c r="A188" s="11"/>
      <c r="B188" s="8" t="s">
        <v>0</v>
      </c>
      <c r="C188" s="22" t="s">
        <v>7348</v>
      </c>
      <c r="D188" s="8" t="s">
        <v>2489</v>
      </c>
      <c r="E188" s="8" t="s">
        <v>2490</v>
      </c>
      <c r="F188" s="13">
        <v>1000</v>
      </c>
      <c r="G188" s="13">
        <v>0</v>
      </c>
      <c r="H188" s="35">
        <v>0</v>
      </c>
      <c r="I188" t="s">
        <v>1</v>
      </c>
      <c r="J188" s="13"/>
      <c r="R188" s="13"/>
      <c r="S188" s="41">
        <v>1</v>
      </c>
      <c r="T188" s="13"/>
      <c r="U188" s="39" t="s">
        <v>10801</v>
      </c>
      <c r="W188" s="13"/>
    </row>
    <row r="189" spans="1:23" x14ac:dyDescent="0.2">
      <c r="A189" s="11"/>
      <c r="B189" s="8" t="s">
        <v>0</v>
      </c>
      <c r="C189" s="22" t="s">
        <v>7340</v>
      </c>
      <c r="D189" s="8" t="s">
        <v>3153</v>
      </c>
      <c r="E189" s="8" t="s">
        <v>3154</v>
      </c>
      <c r="F189" s="13">
        <v>1000</v>
      </c>
      <c r="G189" s="13">
        <v>0</v>
      </c>
      <c r="H189" s="35">
        <v>450</v>
      </c>
      <c r="I189" t="s">
        <v>1</v>
      </c>
      <c r="J189" s="13"/>
      <c r="R189" s="13"/>
      <c r="S189" s="41">
        <v>1</v>
      </c>
      <c r="T189" s="13" t="s">
        <v>10797</v>
      </c>
      <c r="U189" s="13"/>
      <c r="W189" s="13"/>
    </row>
    <row r="190" spans="1:23" x14ac:dyDescent="0.2">
      <c r="A190" s="11"/>
      <c r="B190" s="8" t="s">
        <v>0</v>
      </c>
      <c r="C190" s="22" t="s">
        <v>7211</v>
      </c>
      <c r="D190" s="8" t="s">
        <v>3377</v>
      </c>
      <c r="E190" s="8" t="s">
        <v>8939</v>
      </c>
      <c r="F190" s="13">
        <v>1580</v>
      </c>
      <c r="G190" s="13">
        <v>0</v>
      </c>
      <c r="H190" s="35">
        <v>1420</v>
      </c>
      <c r="I190" t="s">
        <v>1</v>
      </c>
      <c r="J190" s="13"/>
      <c r="R190" s="13">
        <v>200</v>
      </c>
      <c r="S190" s="41">
        <v>1</v>
      </c>
      <c r="T190" s="13"/>
      <c r="U190" s="13"/>
      <c r="W190" s="13"/>
    </row>
    <row r="191" spans="1:23" x14ac:dyDescent="0.2">
      <c r="A191" s="11"/>
      <c r="B191" s="8" t="s">
        <v>0</v>
      </c>
      <c r="C191" s="22" t="s">
        <v>7211</v>
      </c>
      <c r="D191" s="8" t="s">
        <v>7627</v>
      </c>
      <c r="E191" s="8" t="s">
        <v>8940</v>
      </c>
      <c r="F191" s="13">
        <v>492</v>
      </c>
      <c r="G191" s="13">
        <v>0</v>
      </c>
      <c r="H191" s="35">
        <v>0</v>
      </c>
      <c r="I191" t="s">
        <v>1</v>
      </c>
      <c r="J191" s="13"/>
      <c r="R191" s="13"/>
      <c r="S191" s="41">
        <v>1</v>
      </c>
      <c r="T191" s="43" t="s">
        <v>10798</v>
      </c>
      <c r="U191" s="13" t="s">
        <v>10798</v>
      </c>
      <c r="W191" s="13"/>
    </row>
    <row r="192" spans="1:23" x14ac:dyDescent="0.2">
      <c r="A192" s="11"/>
      <c r="B192" s="8" t="s">
        <v>0</v>
      </c>
      <c r="C192" s="22" t="s">
        <v>7211</v>
      </c>
      <c r="D192" s="8" t="s">
        <v>4596</v>
      </c>
      <c r="E192" s="8" t="s">
        <v>8941</v>
      </c>
      <c r="F192" s="13">
        <v>606</v>
      </c>
      <c r="G192" s="13">
        <v>0</v>
      </c>
      <c r="H192" s="35">
        <v>0</v>
      </c>
      <c r="I192" t="s">
        <v>1</v>
      </c>
      <c r="J192" s="13"/>
      <c r="R192" s="13"/>
      <c r="S192" s="41">
        <v>1</v>
      </c>
      <c r="T192" s="43" t="s">
        <v>10798</v>
      </c>
      <c r="U192" s="13" t="s">
        <v>10801</v>
      </c>
      <c r="W192" s="13"/>
    </row>
    <row r="193" spans="1:23" x14ac:dyDescent="0.2">
      <c r="A193" s="11"/>
      <c r="B193" s="8" t="s">
        <v>0</v>
      </c>
      <c r="C193" s="22" t="s">
        <v>7496</v>
      </c>
      <c r="D193" s="8" t="s">
        <v>6081</v>
      </c>
      <c r="E193" s="8" t="s">
        <v>8942</v>
      </c>
      <c r="F193" s="13">
        <v>50000</v>
      </c>
      <c r="G193" s="13">
        <v>0</v>
      </c>
      <c r="H193" s="35">
        <v>49500</v>
      </c>
      <c r="I193" t="s">
        <v>1</v>
      </c>
      <c r="J193" s="13"/>
      <c r="R193" s="13"/>
      <c r="S193" s="41">
        <v>1</v>
      </c>
      <c r="T193" s="13"/>
      <c r="U193" s="13" t="s">
        <v>10804</v>
      </c>
      <c r="W193" s="13"/>
    </row>
    <row r="194" spans="1:23" x14ac:dyDescent="0.2">
      <c r="A194" s="11"/>
      <c r="B194" s="8" t="s">
        <v>0</v>
      </c>
      <c r="C194" s="22" t="s">
        <v>7208</v>
      </c>
      <c r="D194" s="8" t="s">
        <v>855</v>
      </c>
      <c r="E194" s="8" t="s">
        <v>8943</v>
      </c>
      <c r="F194" s="13">
        <v>5000</v>
      </c>
      <c r="G194" s="13">
        <v>0</v>
      </c>
      <c r="H194" s="35">
        <v>0</v>
      </c>
      <c r="I194" t="s">
        <v>1</v>
      </c>
      <c r="J194" s="13"/>
      <c r="R194" s="13"/>
      <c r="S194" s="41">
        <v>4</v>
      </c>
      <c r="T194" s="13" t="s">
        <v>10797</v>
      </c>
      <c r="U194" s="13"/>
      <c r="W194" s="13"/>
    </row>
    <row r="195" spans="1:23" x14ac:dyDescent="0.2">
      <c r="A195" s="11"/>
      <c r="B195" s="8" t="s">
        <v>0</v>
      </c>
      <c r="C195" s="22" t="s">
        <v>7216</v>
      </c>
      <c r="D195" s="8" t="s">
        <v>567</v>
      </c>
      <c r="E195" s="8" t="s">
        <v>568</v>
      </c>
      <c r="F195" s="13">
        <v>200</v>
      </c>
      <c r="G195" s="13">
        <v>0</v>
      </c>
      <c r="H195" s="35">
        <v>0</v>
      </c>
      <c r="I195" t="s">
        <v>1</v>
      </c>
      <c r="J195" s="13"/>
      <c r="R195" s="13"/>
      <c r="S195" s="41">
        <v>1</v>
      </c>
      <c r="T195" s="43" t="s">
        <v>10798</v>
      </c>
      <c r="U195" s="39" t="s">
        <v>10798</v>
      </c>
      <c r="W195" s="13"/>
    </row>
    <row r="196" spans="1:23" x14ac:dyDescent="0.2">
      <c r="A196" s="11"/>
      <c r="B196" s="8" t="s">
        <v>0</v>
      </c>
      <c r="C196" s="22" t="s">
        <v>7216</v>
      </c>
      <c r="D196" s="8" t="s">
        <v>570</v>
      </c>
      <c r="E196" s="8" t="s">
        <v>571</v>
      </c>
      <c r="F196" s="13">
        <v>200</v>
      </c>
      <c r="G196" s="13">
        <v>0</v>
      </c>
      <c r="H196" s="35">
        <v>0</v>
      </c>
      <c r="I196" t="s">
        <v>1</v>
      </c>
      <c r="J196" s="13"/>
      <c r="R196" s="13"/>
      <c r="S196" s="41">
        <v>1</v>
      </c>
      <c r="T196" s="43" t="s">
        <v>10798</v>
      </c>
      <c r="U196" s="39" t="s">
        <v>10798</v>
      </c>
      <c r="W196" s="13"/>
    </row>
    <row r="197" spans="1:23" x14ac:dyDescent="0.2">
      <c r="A197" s="11"/>
      <c r="B197" s="8" t="s">
        <v>0</v>
      </c>
      <c r="C197" s="22" t="s">
        <v>7216</v>
      </c>
      <c r="D197" s="8" t="s">
        <v>561</v>
      </c>
      <c r="E197" s="8" t="s">
        <v>562</v>
      </c>
      <c r="F197" s="13">
        <v>548</v>
      </c>
      <c r="G197" s="13">
        <v>0</v>
      </c>
      <c r="H197" s="35">
        <v>0</v>
      </c>
      <c r="I197" t="s">
        <v>1</v>
      </c>
      <c r="J197" s="13"/>
      <c r="R197" s="13"/>
      <c r="S197" s="41">
        <v>1</v>
      </c>
      <c r="T197" s="43"/>
      <c r="U197" s="13" t="s">
        <v>10798</v>
      </c>
      <c r="W197" s="13"/>
    </row>
    <row r="198" spans="1:23" x14ac:dyDescent="0.2">
      <c r="A198" s="11"/>
      <c r="B198" s="8" t="s">
        <v>0</v>
      </c>
      <c r="C198" s="22" t="s">
        <v>7216</v>
      </c>
      <c r="D198" s="8" t="s">
        <v>564</v>
      </c>
      <c r="E198" s="8" t="s">
        <v>565</v>
      </c>
      <c r="F198" s="13">
        <v>283</v>
      </c>
      <c r="G198" s="13">
        <v>0</v>
      </c>
      <c r="H198" s="35">
        <v>0</v>
      </c>
      <c r="I198" t="s">
        <v>1</v>
      </c>
      <c r="J198" s="13"/>
      <c r="R198" s="13"/>
      <c r="S198" s="41">
        <v>1</v>
      </c>
      <c r="T198" s="43"/>
      <c r="U198" s="13" t="s">
        <v>10798</v>
      </c>
      <c r="W198" s="13"/>
    </row>
    <row r="199" spans="1:23" x14ac:dyDescent="0.2">
      <c r="A199" s="11"/>
      <c r="B199" s="8" t="s">
        <v>0</v>
      </c>
      <c r="C199" s="22" t="s">
        <v>7216</v>
      </c>
      <c r="D199" s="8" t="s">
        <v>558</v>
      </c>
      <c r="E199" s="8" t="s">
        <v>559</v>
      </c>
      <c r="F199" s="13">
        <v>667</v>
      </c>
      <c r="G199" s="13">
        <v>0</v>
      </c>
      <c r="H199" s="35">
        <v>0</v>
      </c>
      <c r="I199" t="s">
        <v>1</v>
      </c>
      <c r="J199" s="13"/>
      <c r="R199" s="13"/>
      <c r="S199" s="41">
        <v>1</v>
      </c>
      <c r="T199" s="43"/>
      <c r="U199" s="13" t="s">
        <v>10802</v>
      </c>
      <c r="W199" s="13"/>
    </row>
    <row r="200" spans="1:23" x14ac:dyDescent="0.2">
      <c r="A200" s="11"/>
      <c r="B200" s="8" t="s">
        <v>0</v>
      </c>
      <c r="C200" s="22" t="s">
        <v>7130</v>
      </c>
      <c r="D200" s="8" t="s">
        <v>49</v>
      </c>
      <c r="E200" s="8" t="s">
        <v>50</v>
      </c>
      <c r="F200" s="13">
        <v>35000</v>
      </c>
      <c r="G200" s="13">
        <v>0</v>
      </c>
      <c r="H200" s="35">
        <v>16900</v>
      </c>
      <c r="I200" t="s">
        <v>1</v>
      </c>
      <c r="J200" s="13"/>
      <c r="R200" s="13">
        <f>5000+5500+6500</f>
        <v>17000</v>
      </c>
      <c r="S200" s="41">
        <v>1</v>
      </c>
      <c r="T200" s="43" t="s">
        <v>10798</v>
      </c>
      <c r="U200" s="13" t="s">
        <v>10798</v>
      </c>
      <c r="W200" s="13"/>
    </row>
    <row r="201" spans="1:23" x14ac:dyDescent="0.2">
      <c r="A201" s="11"/>
      <c r="B201" s="8" t="s">
        <v>0</v>
      </c>
      <c r="C201" s="22" t="s">
        <v>7130</v>
      </c>
      <c r="D201" s="8" t="s">
        <v>18</v>
      </c>
      <c r="E201" s="8" t="s">
        <v>19</v>
      </c>
      <c r="F201" s="13">
        <v>5000</v>
      </c>
      <c r="G201" s="13">
        <v>0</v>
      </c>
      <c r="H201" s="35">
        <v>0</v>
      </c>
      <c r="I201" t="s">
        <v>1</v>
      </c>
      <c r="J201" s="13"/>
      <c r="R201" s="13"/>
      <c r="S201" s="41">
        <v>1</v>
      </c>
      <c r="T201" s="43" t="s">
        <v>10798</v>
      </c>
      <c r="U201" s="13" t="s">
        <v>10798</v>
      </c>
      <c r="W201" s="13"/>
    </row>
    <row r="202" spans="1:23" x14ac:dyDescent="0.2">
      <c r="A202" s="11"/>
      <c r="B202" s="8" t="s">
        <v>0</v>
      </c>
      <c r="C202" s="22" t="s">
        <v>7130</v>
      </c>
      <c r="D202" s="8" t="s">
        <v>385</v>
      </c>
      <c r="E202" s="8" t="s">
        <v>386</v>
      </c>
      <c r="F202" s="13">
        <v>1700</v>
      </c>
      <c r="G202" s="13">
        <v>0</v>
      </c>
      <c r="H202" s="35">
        <v>0</v>
      </c>
      <c r="I202" t="s">
        <v>1</v>
      </c>
      <c r="J202" s="13"/>
      <c r="R202" s="13"/>
      <c r="S202" s="41">
        <v>1</v>
      </c>
      <c r="T202" s="43"/>
      <c r="U202" s="13" t="s">
        <v>10802</v>
      </c>
      <c r="W202" s="13"/>
    </row>
    <row r="203" spans="1:23" x14ac:dyDescent="0.2">
      <c r="A203" s="11"/>
      <c r="B203" s="8" t="s">
        <v>0</v>
      </c>
      <c r="C203" s="22" t="s">
        <v>7130</v>
      </c>
      <c r="D203" s="8" t="s">
        <v>388</v>
      </c>
      <c r="E203" s="8" t="s">
        <v>389</v>
      </c>
      <c r="F203" s="13">
        <v>1200</v>
      </c>
      <c r="G203" s="13">
        <v>0</v>
      </c>
      <c r="H203" s="35">
        <v>0</v>
      </c>
      <c r="I203" t="s">
        <v>1</v>
      </c>
      <c r="J203" s="13"/>
      <c r="R203" s="13"/>
      <c r="S203" s="41">
        <v>1</v>
      </c>
      <c r="T203" s="43"/>
      <c r="U203" s="13" t="s">
        <v>10802</v>
      </c>
      <c r="W203" s="13"/>
    </row>
    <row r="204" spans="1:23" x14ac:dyDescent="0.2">
      <c r="A204" s="11"/>
      <c r="B204" s="8" t="s">
        <v>0</v>
      </c>
      <c r="C204" s="22" t="s">
        <v>7308</v>
      </c>
      <c r="D204" s="8" t="s">
        <v>1898</v>
      </c>
      <c r="E204" s="8" t="s">
        <v>8944</v>
      </c>
      <c r="F204" s="13">
        <v>13086</v>
      </c>
      <c r="G204" s="13">
        <v>0</v>
      </c>
      <c r="H204" s="35">
        <v>4000</v>
      </c>
      <c r="I204" t="s">
        <v>1</v>
      </c>
      <c r="J204" s="13"/>
      <c r="R204" s="13">
        <v>5500</v>
      </c>
      <c r="S204" s="41">
        <v>3</v>
      </c>
      <c r="T204" s="13" t="s">
        <v>10797</v>
      </c>
      <c r="U204" s="13"/>
      <c r="W204" s="13"/>
    </row>
    <row r="205" spans="1:23" x14ac:dyDescent="0.2">
      <c r="A205" s="11"/>
      <c r="B205" s="8" t="s">
        <v>0</v>
      </c>
      <c r="C205" s="22" t="s">
        <v>10840</v>
      </c>
      <c r="D205" s="8" t="s">
        <v>4794</v>
      </c>
      <c r="E205" s="8" t="s">
        <v>8945</v>
      </c>
      <c r="F205" s="13">
        <v>40</v>
      </c>
      <c r="G205" s="13">
        <v>0</v>
      </c>
      <c r="H205" s="35">
        <v>0</v>
      </c>
      <c r="I205" t="s">
        <v>1</v>
      </c>
      <c r="J205" s="13"/>
      <c r="R205" s="13">
        <v>100</v>
      </c>
      <c r="S205" s="41">
        <v>1</v>
      </c>
      <c r="T205" s="13"/>
      <c r="U205" s="13"/>
      <c r="W205" s="13"/>
    </row>
    <row r="206" spans="1:23" x14ac:dyDescent="0.2">
      <c r="A206" s="11"/>
      <c r="B206" s="8" t="s">
        <v>0</v>
      </c>
      <c r="C206" s="22" t="s">
        <v>10840</v>
      </c>
      <c r="D206" s="8" t="s">
        <v>7628</v>
      </c>
      <c r="E206" s="8" t="s">
        <v>8946</v>
      </c>
      <c r="F206" s="13">
        <v>8</v>
      </c>
      <c r="G206" s="13">
        <v>0</v>
      </c>
      <c r="H206" s="35">
        <v>0</v>
      </c>
      <c r="I206" t="s">
        <v>1</v>
      </c>
      <c r="J206" s="13"/>
      <c r="R206" s="13">
        <v>1400</v>
      </c>
      <c r="S206" s="41">
        <v>1</v>
      </c>
      <c r="T206" s="13"/>
      <c r="U206" s="13"/>
      <c r="W206" s="13"/>
    </row>
    <row r="207" spans="1:23" x14ac:dyDescent="0.2">
      <c r="A207" s="11"/>
      <c r="B207" s="8" t="s">
        <v>0</v>
      </c>
      <c r="C207" s="22" t="s">
        <v>10840</v>
      </c>
      <c r="D207" s="8" t="s">
        <v>5809</v>
      </c>
      <c r="E207" s="8" t="s">
        <v>8947</v>
      </c>
      <c r="F207" s="13">
        <v>20</v>
      </c>
      <c r="G207" s="13">
        <v>0</v>
      </c>
      <c r="H207" s="35">
        <v>0</v>
      </c>
      <c r="I207" t="s">
        <v>1</v>
      </c>
      <c r="J207" s="13"/>
      <c r="R207" s="13"/>
      <c r="S207" s="41">
        <v>1</v>
      </c>
      <c r="T207" s="13"/>
      <c r="U207" s="13" t="s">
        <v>10798</v>
      </c>
      <c r="V207">
        <v>21.648</v>
      </c>
      <c r="W207" s="13"/>
    </row>
    <row r="208" spans="1:23" x14ac:dyDescent="0.2">
      <c r="A208" s="11"/>
      <c r="B208" s="8" t="s">
        <v>0</v>
      </c>
      <c r="C208" s="11" t="s">
        <v>7148</v>
      </c>
      <c r="D208" s="8" t="s">
        <v>4841</v>
      </c>
      <c r="E208" s="8" t="s">
        <v>4842</v>
      </c>
      <c r="F208" s="13">
        <v>3000</v>
      </c>
      <c r="G208" s="13">
        <v>0</v>
      </c>
      <c r="H208" s="35">
        <v>2011</v>
      </c>
      <c r="I208" t="s">
        <v>1</v>
      </c>
      <c r="J208" s="13"/>
      <c r="R208" s="13"/>
      <c r="S208" s="41">
        <v>1</v>
      </c>
      <c r="T208" s="13"/>
      <c r="U208" s="39"/>
      <c r="W208" s="13"/>
    </row>
    <row r="209" spans="1:23" x14ac:dyDescent="0.2">
      <c r="A209" s="11"/>
      <c r="B209" s="8" t="s">
        <v>0</v>
      </c>
      <c r="C209" s="11" t="s">
        <v>7148</v>
      </c>
      <c r="D209" s="8" t="s">
        <v>6075</v>
      </c>
      <c r="E209" s="8" t="s">
        <v>6076</v>
      </c>
      <c r="F209" s="13">
        <v>1000</v>
      </c>
      <c r="G209" s="13">
        <v>0</v>
      </c>
      <c r="H209" s="35">
        <v>0</v>
      </c>
      <c r="I209" t="s">
        <v>1</v>
      </c>
      <c r="J209" s="13"/>
      <c r="R209" s="13"/>
      <c r="S209" s="41">
        <v>2</v>
      </c>
      <c r="T209" s="13" t="s">
        <v>10797</v>
      </c>
      <c r="U209" s="13"/>
      <c r="W209" s="13"/>
    </row>
    <row r="210" spans="1:23" x14ac:dyDescent="0.2">
      <c r="A210" s="11"/>
      <c r="B210" s="8" t="s">
        <v>0</v>
      </c>
      <c r="C210" s="22" t="s">
        <v>7149</v>
      </c>
      <c r="D210" s="8" t="s">
        <v>1372</v>
      </c>
      <c r="E210" s="8" t="s">
        <v>1373</v>
      </c>
      <c r="F210" s="13">
        <v>7000</v>
      </c>
      <c r="G210" s="13">
        <v>0</v>
      </c>
      <c r="H210" s="35">
        <v>0</v>
      </c>
      <c r="I210" t="s">
        <v>1</v>
      </c>
      <c r="J210" s="13"/>
      <c r="R210" s="13"/>
      <c r="S210" s="41">
        <v>2</v>
      </c>
      <c r="T210" s="43" t="s">
        <v>10798</v>
      </c>
      <c r="U210" s="13" t="s">
        <v>10798</v>
      </c>
      <c r="W210" s="13"/>
    </row>
    <row r="211" spans="1:23" x14ac:dyDescent="0.2">
      <c r="A211" s="11"/>
      <c r="B211" s="8" t="s">
        <v>0</v>
      </c>
      <c r="C211" s="22" t="s">
        <v>7332</v>
      </c>
      <c r="D211" s="8" t="s">
        <v>2404</v>
      </c>
      <c r="E211" s="8" t="s">
        <v>8902</v>
      </c>
      <c r="F211" s="13">
        <v>7200</v>
      </c>
      <c r="G211" s="13">
        <v>0</v>
      </c>
      <c r="H211" s="35">
        <v>0</v>
      </c>
      <c r="I211" t="s">
        <v>1</v>
      </c>
      <c r="J211" s="13"/>
      <c r="R211" s="13"/>
      <c r="S211" s="41">
        <v>4</v>
      </c>
      <c r="T211" s="13"/>
      <c r="U211" s="13"/>
      <c r="W211" s="13"/>
    </row>
    <row r="212" spans="1:23" x14ac:dyDescent="0.2">
      <c r="A212" s="11"/>
      <c r="B212" s="8" t="s">
        <v>0</v>
      </c>
      <c r="C212" s="22" t="s">
        <v>7332</v>
      </c>
      <c r="D212" s="8" t="s">
        <v>2410</v>
      </c>
      <c r="E212" s="8" t="s">
        <v>8948</v>
      </c>
      <c r="F212" s="13">
        <v>7200</v>
      </c>
      <c r="G212" s="13">
        <v>0</v>
      </c>
      <c r="H212" s="35">
        <v>0</v>
      </c>
      <c r="I212" t="s">
        <v>1</v>
      </c>
      <c r="J212" s="13"/>
      <c r="R212" s="13"/>
      <c r="S212" s="41">
        <v>4</v>
      </c>
      <c r="T212" s="13"/>
      <c r="U212" s="13"/>
      <c r="W212" s="13"/>
    </row>
    <row r="213" spans="1:23" x14ac:dyDescent="0.2">
      <c r="A213" s="13"/>
      <c r="B213" s="8" t="s">
        <v>0</v>
      </c>
      <c r="C213" s="22" t="s">
        <v>7182</v>
      </c>
      <c r="D213" s="8" t="s">
        <v>3221</v>
      </c>
      <c r="E213" s="8" t="s">
        <v>3222</v>
      </c>
      <c r="F213" s="13">
        <v>1500</v>
      </c>
      <c r="G213" s="13">
        <v>0</v>
      </c>
      <c r="H213" s="35">
        <v>0</v>
      </c>
      <c r="I213" t="s">
        <v>1</v>
      </c>
      <c r="J213" s="13"/>
      <c r="R213" s="13"/>
      <c r="S213" s="41">
        <v>1</v>
      </c>
      <c r="T213" s="13"/>
      <c r="U213" s="13" t="s">
        <v>10798</v>
      </c>
      <c r="W213" s="13"/>
    </row>
    <row r="214" spans="1:23" x14ac:dyDescent="0.2">
      <c r="A214" s="11"/>
      <c r="B214" s="8" t="s">
        <v>0</v>
      </c>
      <c r="C214" s="22" t="s">
        <v>7433</v>
      </c>
      <c r="D214" s="8" t="s">
        <v>5329</v>
      </c>
      <c r="E214" s="8" t="s">
        <v>5330</v>
      </c>
      <c r="F214" s="13">
        <v>1950</v>
      </c>
      <c r="G214" s="13">
        <v>0</v>
      </c>
      <c r="H214" s="35">
        <v>0</v>
      </c>
      <c r="I214" t="s">
        <v>1</v>
      </c>
      <c r="J214" s="13"/>
      <c r="R214" s="13"/>
      <c r="S214" s="41">
        <v>1</v>
      </c>
      <c r="T214" s="13"/>
      <c r="U214" s="13"/>
      <c r="W214" s="13"/>
    </row>
    <row r="215" spans="1:23" x14ac:dyDescent="0.2">
      <c r="A215" s="11"/>
      <c r="B215" s="8" t="s">
        <v>0</v>
      </c>
      <c r="C215" s="22" t="s">
        <v>7249</v>
      </c>
      <c r="D215" s="8" t="s">
        <v>5163</v>
      </c>
      <c r="E215" s="8" t="s">
        <v>8949</v>
      </c>
      <c r="F215" s="13">
        <v>300</v>
      </c>
      <c r="G215" s="13">
        <v>0</v>
      </c>
      <c r="H215" s="35">
        <v>0</v>
      </c>
      <c r="I215" t="s">
        <v>1</v>
      </c>
      <c r="J215" s="13"/>
      <c r="R215" s="13">
        <v>400</v>
      </c>
      <c r="S215" s="41">
        <v>1</v>
      </c>
      <c r="T215" s="13"/>
      <c r="U215" s="39"/>
      <c r="W215" s="13"/>
    </row>
    <row r="216" spans="1:23" x14ac:dyDescent="0.2">
      <c r="A216" s="11"/>
      <c r="B216" s="8" t="s">
        <v>0</v>
      </c>
      <c r="C216" s="22" t="s">
        <v>7249</v>
      </c>
      <c r="D216" s="8" t="s">
        <v>5220</v>
      </c>
      <c r="E216" s="22" t="s">
        <v>8950</v>
      </c>
      <c r="F216" s="13">
        <v>264</v>
      </c>
      <c r="G216" s="13">
        <v>0</v>
      </c>
      <c r="H216" s="35">
        <v>0</v>
      </c>
      <c r="I216" t="s">
        <v>1</v>
      </c>
      <c r="J216" s="13"/>
      <c r="R216" s="13"/>
      <c r="S216" s="41">
        <v>1</v>
      </c>
      <c r="T216" s="13"/>
      <c r="U216" s="39"/>
      <c r="W216" s="13"/>
    </row>
    <row r="217" spans="1:23" x14ac:dyDescent="0.2">
      <c r="A217" s="11"/>
      <c r="B217" s="8" t="s">
        <v>0</v>
      </c>
      <c r="C217" s="22" t="s">
        <v>7249</v>
      </c>
      <c r="D217" s="8" t="s">
        <v>2566</v>
      </c>
      <c r="E217" s="22" t="s">
        <v>8951</v>
      </c>
      <c r="F217" s="13">
        <v>300</v>
      </c>
      <c r="G217" s="13">
        <v>0</v>
      </c>
      <c r="H217" s="35">
        <v>0</v>
      </c>
      <c r="I217" t="s">
        <v>1</v>
      </c>
      <c r="J217" s="13"/>
      <c r="R217" s="13"/>
      <c r="S217" s="41">
        <v>4</v>
      </c>
      <c r="T217" s="43"/>
      <c r="U217" s="13" t="s">
        <v>10798</v>
      </c>
      <c r="W217" s="13"/>
    </row>
    <row r="218" spans="1:23" x14ac:dyDescent="0.2">
      <c r="A218" s="11"/>
      <c r="B218" s="8" t="s">
        <v>0</v>
      </c>
      <c r="C218" s="22" t="s">
        <v>7249</v>
      </c>
      <c r="D218" s="8" t="s">
        <v>4776</v>
      </c>
      <c r="E218" s="8" t="s">
        <v>8952</v>
      </c>
      <c r="F218" s="13">
        <v>300</v>
      </c>
      <c r="G218" s="13">
        <v>0</v>
      </c>
      <c r="H218" s="35">
        <v>0</v>
      </c>
      <c r="I218" t="s">
        <v>1</v>
      </c>
      <c r="J218" s="13"/>
      <c r="R218" s="13"/>
      <c r="S218" s="41">
        <v>1</v>
      </c>
      <c r="T218" s="43" t="s">
        <v>10798</v>
      </c>
      <c r="U218" s="13" t="s">
        <v>10798</v>
      </c>
      <c r="V218">
        <v>52.199999999999996</v>
      </c>
      <c r="W218" s="13"/>
    </row>
    <row r="219" spans="1:23" x14ac:dyDescent="0.2">
      <c r="A219" s="11"/>
      <c r="B219" s="8" t="s">
        <v>0</v>
      </c>
      <c r="C219" s="22" t="s">
        <v>7249</v>
      </c>
      <c r="D219" s="8" t="s">
        <v>5217</v>
      </c>
      <c r="E219" s="8" t="s">
        <v>8932</v>
      </c>
      <c r="F219" s="13">
        <v>120</v>
      </c>
      <c r="G219" s="13">
        <v>0</v>
      </c>
      <c r="H219" s="35">
        <v>0</v>
      </c>
      <c r="I219" t="s">
        <v>1</v>
      </c>
      <c r="J219" s="13"/>
      <c r="R219" s="13">
        <v>400</v>
      </c>
      <c r="S219" s="41">
        <v>1</v>
      </c>
      <c r="T219" s="13"/>
      <c r="U219" s="13"/>
      <c r="W219" s="13"/>
    </row>
    <row r="220" spans="1:23" x14ac:dyDescent="0.2">
      <c r="A220" s="11"/>
      <c r="B220" s="8" t="s">
        <v>0</v>
      </c>
      <c r="C220" s="22" t="s">
        <v>7249</v>
      </c>
      <c r="D220" s="8" t="s">
        <v>1136</v>
      </c>
      <c r="E220" s="22" t="s">
        <v>8953</v>
      </c>
      <c r="F220" s="13">
        <v>10000</v>
      </c>
      <c r="G220" s="13">
        <v>0</v>
      </c>
      <c r="H220" s="35">
        <v>7000</v>
      </c>
      <c r="I220" t="s">
        <v>1</v>
      </c>
      <c r="J220" s="13"/>
      <c r="R220" s="13">
        <v>4000</v>
      </c>
      <c r="S220" s="41">
        <v>4</v>
      </c>
      <c r="T220" s="13"/>
      <c r="U220" s="13"/>
      <c r="W220" s="13"/>
    </row>
    <row r="221" spans="1:23" x14ac:dyDescent="0.2">
      <c r="A221" s="12" t="s">
        <v>7572</v>
      </c>
      <c r="B221" s="8" t="s">
        <v>0</v>
      </c>
      <c r="C221" s="22"/>
      <c r="D221" s="8" t="s">
        <v>18</v>
      </c>
      <c r="E221" s="8" t="s">
        <v>19</v>
      </c>
      <c r="F221" s="13">
        <v>10700</v>
      </c>
      <c r="G221" s="13">
        <v>0</v>
      </c>
      <c r="H221" s="35">
        <v>7500</v>
      </c>
      <c r="I221" t="s">
        <v>1</v>
      </c>
      <c r="J221" s="13"/>
      <c r="R221" s="13"/>
      <c r="S221" s="41">
        <v>1</v>
      </c>
      <c r="T221" s="43" t="s">
        <v>10798</v>
      </c>
      <c r="U221" s="13" t="s">
        <v>10798</v>
      </c>
      <c r="W221" s="13"/>
    </row>
    <row r="222" spans="1:23" x14ac:dyDescent="0.2">
      <c r="A222" s="11"/>
      <c r="B222" s="8" t="s">
        <v>0</v>
      </c>
      <c r="C222" s="22" t="s">
        <v>7301</v>
      </c>
      <c r="D222" s="8" t="s">
        <v>1771</v>
      </c>
      <c r="E222" s="8" t="s">
        <v>8954</v>
      </c>
      <c r="F222" s="13">
        <v>25600</v>
      </c>
      <c r="G222" s="13">
        <v>0</v>
      </c>
      <c r="H222" s="35">
        <v>20000</v>
      </c>
      <c r="I222" t="s">
        <v>1</v>
      </c>
      <c r="J222" s="13"/>
      <c r="R222" s="13">
        <v>5600</v>
      </c>
      <c r="S222" s="41">
        <v>4</v>
      </c>
      <c r="T222" s="13"/>
      <c r="U222" s="13"/>
      <c r="W222" s="13"/>
    </row>
    <row r="223" spans="1:23" x14ac:dyDescent="0.2">
      <c r="A223" s="11"/>
      <c r="B223" s="8" t="s">
        <v>0</v>
      </c>
      <c r="C223" s="22" t="s">
        <v>7221</v>
      </c>
      <c r="D223" s="8" t="s">
        <v>595</v>
      </c>
      <c r="E223" s="22" t="s">
        <v>8955</v>
      </c>
      <c r="F223" s="13">
        <v>30000</v>
      </c>
      <c r="G223" s="13">
        <v>0</v>
      </c>
      <c r="H223" s="35">
        <v>25000</v>
      </c>
      <c r="I223" t="s">
        <v>1</v>
      </c>
      <c r="J223" s="13"/>
      <c r="R223" s="13"/>
      <c r="S223" s="41">
        <v>2</v>
      </c>
      <c r="T223" s="13" t="s">
        <v>10797</v>
      </c>
      <c r="U223" s="13"/>
      <c r="W223" s="13"/>
    </row>
    <row r="224" spans="1:23" x14ac:dyDescent="0.2">
      <c r="A224" s="11"/>
      <c r="B224" s="8" t="s">
        <v>0</v>
      </c>
      <c r="C224" s="22" t="s">
        <v>7234</v>
      </c>
      <c r="D224" s="8" t="s">
        <v>890</v>
      </c>
      <c r="E224" s="22" t="s">
        <v>891</v>
      </c>
      <c r="F224" s="32">
        <v>250000</v>
      </c>
      <c r="G224" s="13">
        <v>0</v>
      </c>
      <c r="H224" s="35">
        <v>234000</v>
      </c>
      <c r="I224" t="s">
        <v>1</v>
      </c>
      <c r="J224" s="13"/>
      <c r="R224" s="13"/>
      <c r="S224" s="41">
        <v>2</v>
      </c>
      <c r="T224" s="13"/>
      <c r="U224" s="13" t="s">
        <v>10798</v>
      </c>
      <c r="W224" s="13"/>
    </row>
    <row r="225" spans="1:23" x14ac:dyDescent="0.2">
      <c r="A225" s="11"/>
      <c r="B225" s="8" t="s">
        <v>0</v>
      </c>
      <c r="C225" s="22" t="s">
        <v>10841</v>
      </c>
      <c r="D225" s="8" t="s">
        <v>4421</v>
      </c>
      <c r="E225" s="22" t="s">
        <v>8908</v>
      </c>
      <c r="F225" s="32">
        <v>10000</v>
      </c>
      <c r="G225" s="13">
        <v>0</v>
      </c>
      <c r="H225" s="35">
        <v>0</v>
      </c>
      <c r="I225" t="s">
        <v>1</v>
      </c>
      <c r="J225" s="13"/>
      <c r="R225" s="13"/>
      <c r="S225" s="41">
        <v>1</v>
      </c>
      <c r="T225" s="13" t="s">
        <v>10797</v>
      </c>
      <c r="U225" s="13"/>
      <c r="W225" s="13"/>
    </row>
    <row r="226" spans="1:23" x14ac:dyDescent="0.2">
      <c r="A226" s="11"/>
      <c r="B226" s="8" t="s">
        <v>0</v>
      </c>
      <c r="C226" s="22" t="s">
        <v>7281</v>
      </c>
      <c r="D226" s="8" t="s">
        <v>2525</v>
      </c>
      <c r="E226" s="22" t="s">
        <v>8872</v>
      </c>
      <c r="F226" s="13">
        <v>30000</v>
      </c>
      <c r="G226" s="13">
        <v>0</v>
      </c>
      <c r="H226" s="35">
        <v>0</v>
      </c>
      <c r="I226" t="s">
        <v>1</v>
      </c>
      <c r="J226" s="13"/>
      <c r="R226" s="13"/>
      <c r="S226" s="41">
        <v>3</v>
      </c>
      <c r="T226" s="43"/>
      <c r="U226" s="39" t="s">
        <v>10801</v>
      </c>
      <c r="W226" s="13"/>
    </row>
    <row r="227" spans="1:23" x14ac:dyDescent="0.2">
      <c r="A227" s="11"/>
      <c r="B227" s="8" t="s">
        <v>0</v>
      </c>
      <c r="C227" s="22" t="s">
        <v>7280</v>
      </c>
      <c r="D227" s="8" t="s">
        <v>1504</v>
      </c>
      <c r="E227" s="22" t="s">
        <v>8956</v>
      </c>
      <c r="F227" s="13">
        <v>264143</v>
      </c>
      <c r="G227" s="13">
        <v>0</v>
      </c>
      <c r="H227" s="35">
        <v>0</v>
      </c>
      <c r="I227" t="s">
        <v>1</v>
      </c>
      <c r="J227" s="13"/>
      <c r="R227" s="13"/>
      <c r="S227" s="41">
        <v>2</v>
      </c>
      <c r="T227" s="43" t="s">
        <v>10798</v>
      </c>
      <c r="U227" s="13" t="s">
        <v>10798</v>
      </c>
      <c r="W227" s="13"/>
    </row>
    <row r="228" spans="1:23" x14ac:dyDescent="0.2">
      <c r="A228" s="11"/>
      <c r="B228" s="8" t="s">
        <v>0</v>
      </c>
      <c r="C228" s="22" t="s">
        <v>10842</v>
      </c>
      <c r="D228" s="8" t="s">
        <v>7629</v>
      </c>
      <c r="E228" s="22" t="s">
        <v>8957</v>
      </c>
      <c r="F228" s="13">
        <v>300</v>
      </c>
      <c r="G228" s="13">
        <v>0</v>
      </c>
      <c r="H228" s="35">
        <v>0</v>
      </c>
      <c r="I228" t="s">
        <v>1</v>
      </c>
      <c r="J228" s="13"/>
      <c r="R228" s="13"/>
      <c r="S228" s="41">
        <v>2</v>
      </c>
      <c r="T228" s="13"/>
      <c r="U228" s="39"/>
      <c r="W228" s="13"/>
    </row>
    <row r="229" spans="1:23" x14ac:dyDescent="0.2">
      <c r="A229" s="11"/>
      <c r="B229" s="8" t="s">
        <v>0</v>
      </c>
      <c r="C229" s="22" t="s">
        <v>7336</v>
      </c>
      <c r="D229" s="8" t="s">
        <v>2507</v>
      </c>
      <c r="E229" s="22" t="s">
        <v>2508</v>
      </c>
      <c r="F229" s="13">
        <v>5400</v>
      </c>
      <c r="G229" s="13">
        <v>0</v>
      </c>
      <c r="H229" s="35">
        <v>0</v>
      </c>
      <c r="I229" t="s">
        <v>1</v>
      </c>
      <c r="J229" s="13"/>
      <c r="R229" s="13"/>
      <c r="S229" s="41">
        <v>1</v>
      </c>
      <c r="T229" s="43"/>
      <c r="U229" s="13" t="s">
        <v>10798</v>
      </c>
      <c r="W229" s="13"/>
    </row>
    <row r="230" spans="1:23" x14ac:dyDescent="0.2">
      <c r="A230" s="11"/>
      <c r="B230" s="8" t="s">
        <v>0</v>
      </c>
      <c r="C230" s="22" t="s">
        <v>7336</v>
      </c>
      <c r="D230" s="8" t="s">
        <v>3210</v>
      </c>
      <c r="E230" s="22" t="s">
        <v>3211</v>
      </c>
      <c r="F230" s="13">
        <v>86400</v>
      </c>
      <c r="G230" s="13">
        <v>0</v>
      </c>
      <c r="H230" s="35">
        <v>17000</v>
      </c>
      <c r="I230" t="s">
        <v>1</v>
      </c>
      <c r="J230" s="13"/>
      <c r="R230" s="13"/>
      <c r="S230" s="41">
        <v>3</v>
      </c>
      <c r="T230" s="13"/>
      <c r="U230" s="13"/>
      <c r="W230" s="13"/>
    </row>
    <row r="231" spans="1:23" x14ac:dyDescent="0.2">
      <c r="A231" s="11"/>
      <c r="B231" s="8" t="s">
        <v>0</v>
      </c>
      <c r="C231" s="22" t="s">
        <v>7418</v>
      </c>
      <c r="D231" s="8" t="s">
        <v>4974</v>
      </c>
      <c r="E231" s="22" t="s">
        <v>4975</v>
      </c>
      <c r="F231" s="13">
        <v>2000</v>
      </c>
      <c r="G231" s="13">
        <v>0</v>
      </c>
      <c r="H231" s="35">
        <v>0</v>
      </c>
      <c r="I231" t="s">
        <v>1</v>
      </c>
      <c r="J231" s="13"/>
      <c r="R231" s="13"/>
      <c r="S231" s="41">
        <v>1</v>
      </c>
      <c r="T231" s="43"/>
      <c r="U231" s="13" t="s">
        <v>10801</v>
      </c>
      <c r="W231" s="13"/>
    </row>
    <row r="232" spans="1:23" x14ac:dyDescent="0.2">
      <c r="A232" s="11"/>
      <c r="B232" s="8" t="s">
        <v>0</v>
      </c>
      <c r="C232" s="22" t="s">
        <v>7150</v>
      </c>
      <c r="D232" s="8" t="s">
        <v>1858</v>
      </c>
      <c r="E232" s="22" t="s">
        <v>1859</v>
      </c>
      <c r="F232" s="13">
        <v>3000</v>
      </c>
      <c r="G232" s="13">
        <v>0</v>
      </c>
      <c r="H232" s="35">
        <v>0</v>
      </c>
      <c r="I232" t="s">
        <v>1</v>
      </c>
      <c r="J232" s="13"/>
      <c r="R232" s="13"/>
      <c r="S232" s="41">
        <v>2</v>
      </c>
      <c r="T232" s="43"/>
      <c r="U232" s="13" t="s">
        <v>10803</v>
      </c>
      <c r="W232" s="13"/>
    </row>
    <row r="233" spans="1:23" x14ac:dyDescent="0.2">
      <c r="A233" s="11"/>
      <c r="B233" s="8" t="s">
        <v>0</v>
      </c>
      <c r="C233" s="22" t="s">
        <v>7490</v>
      </c>
      <c r="D233" s="8" t="s">
        <v>6212</v>
      </c>
      <c r="E233" s="22" t="s">
        <v>8958</v>
      </c>
      <c r="F233" s="13">
        <v>1000</v>
      </c>
      <c r="G233" s="13">
        <v>0</v>
      </c>
      <c r="H233" s="35">
        <v>0</v>
      </c>
      <c r="I233" t="s">
        <v>1</v>
      </c>
      <c r="J233" s="13"/>
      <c r="R233" s="13"/>
      <c r="S233" s="41">
        <v>1</v>
      </c>
      <c r="T233" s="43" t="s">
        <v>10798</v>
      </c>
      <c r="U233" s="13" t="s">
        <v>10801</v>
      </c>
      <c r="W233" s="13"/>
    </row>
    <row r="234" spans="1:23" x14ac:dyDescent="0.2">
      <c r="A234" s="11"/>
      <c r="B234" s="8" t="s">
        <v>0</v>
      </c>
      <c r="C234" s="22" t="s">
        <v>7410</v>
      </c>
      <c r="D234" s="8" t="s">
        <v>7630</v>
      </c>
      <c r="E234" s="22" t="s">
        <v>8959</v>
      </c>
      <c r="F234" s="13">
        <v>128</v>
      </c>
      <c r="G234" s="13">
        <v>0</v>
      </c>
      <c r="H234" s="35">
        <v>0</v>
      </c>
      <c r="I234" t="s">
        <v>1</v>
      </c>
      <c r="J234" s="13"/>
      <c r="R234" s="13"/>
      <c r="S234" s="41">
        <v>2</v>
      </c>
      <c r="T234" s="13"/>
      <c r="U234" s="13"/>
      <c r="W234" s="13"/>
    </row>
    <row r="235" spans="1:23" x14ac:dyDescent="0.2">
      <c r="A235" s="11"/>
      <c r="B235" s="8" t="s">
        <v>0</v>
      </c>
      <c r="C235" s="22" t="s">
        <v>7410</v>
      </c>
      <c r="D235" s="8" t="s">
        <v>3143</v>
      </c>
      <c r="E235" s="22" t="s">
        <v>8960</v>
      </c>
      <c r="F235" s="13">
        <v>512</v>
      </c>
      <c r="G235" s="13">
        <v>0</v>
      </c>
      <c r="H235" s="35">
        <v>0</v>
      </c>
      <c r="I235" t="s">
        <v>1</v>
      </c>
      <c r="J235" s="13"/>
      <c r="R235" s="13"/>
      <c r="S235" s="41">
        <v>2</v>
      </c>
      <c r="T235" s="43"/>
      <c r="U235" s="13" t="s">
        <v>10798</v>
      </c>
      <c r="W235" s="13"/>
    </row>
    <row r="236" spans="1:23" x14ac:dyDescent="0.2">
      <c r="A236" s="11"/>
      <c r="B236" s="8" t="s">
        <v>0</v>
      </c>
      <c r="C236" s="22" t="s">
        <v>7410</v>
      </c>
      <c r="D236" s="8" t="s">
        <v>7631</v>
      </c>
      <c r="E236" s="22" t="s">
        <v>8961</v>
      </c>
      <c r="F236" s="13">
        <v>4</v>
      </c>
      <c r="G236" s="13">
        <v>0</v>
      </c>
      <c r="H236" s="35">
        <v>0</v>
      </c>
      <c r="I236" t="s">
        <v>1</v>
      </c>
      <c r="J236" s="13"/>
      <c r="R236" s="13"/>
      <c r="S236" s="41">
        <v>2</v>
      </c>
      <c r="T236" s="13"/>
      <c r="U236" s="13"/>
      <c r="W236" s="13"/>
    </row>
    <row r="237" spans="1:23" x14ac:dyDescent="0.2">
      <c r="A237" s="11"/>
      <c r="B237" s="8" t="s">
        <v>0</v>
      </c>
      <c r="C237" s="22" t="s">
        <v>7371</v>
      </c>
      <c r="D237" s="8" t="s">
        <v>3726</v>
      </c>
      <c r="E237" s="22" t="s">
        <v>3727</v>
      </c>
      <c r="F237" s="13">
        <v>24</v>
      </c>
      <c r="G237" s="13">
        <v>0</v>
      </c>
      <c r="H237" s="35">
        <v>0</v>
      </c>
      <c r="I237" t="s">
        <v>1</v>
      </c>
      <c r="J237" s="13"/>
      <c r="R237" s="13"/>
      <c r="S237" s="41">
        <v>4</v>
      </c>
      <c r="T237" s="13" t="s">
        <v>10797</v>
      </c>
      <c r="U237" s="13"/>
      <c r="W237" s="13"/>
    </row>
    <row r="238" spans="1:23" x14ac:dyDescent="0.2">
      <c r="A238" s="11"/>
      <c r="B238" s="8" t="s">
        <v>0</v>
      </c>
      <c r="C238" s="22" t="s">
        <v>7371</v>
      </c>
      <c r="D238" s="8" t="s">
        <v>7632</v>
      </c>
      <c r="E238" s="22" t="s">
        <v>8962</v>
      </c>
      <c r="F238" s="13">
        <v>150</v>
      </c>
      <c r="G238" s="13">
        <v>0</v>
      </c>
      <c r="H238" s="35">
        <v>0</v>
      </c>
      <c r="I238" t="s">
        <v>1</v>
      </c>
      <c r="J238" s="13"/>
      <c r="R238" s="13"/>
      <c r="S238" s="41">
        <v>1</v>
      </c>
      <c r="T238" s="39"/>
      <c r="U238" s="43"/>
      <c r="W238" s="13"/>
    </row>
    <row r="239" spans="1:23" x14ac:dyDescent="0.2">
      <c r="A239" s="8"/>
      <c r="B239" s="8" t="s">
        <v>0</v>
      </c>
      <c r="C239" s="26" t="s">
        <v>7422</v>
      </c>
      <c r="D239" s="8" t="s">
        <v>3242</v>
      </c>
      <c r="E239" s="26" t="s">
        <v>3243</v>
      </c>
      <c r="F239" s="13">
        <v>285000</v>
      </c>
      <c r="G239" s="13">
        <v>0</v>
      </c>
      <c r="H239" s="35">
        <v>229000</v>
      </c>
      <c r="I239" t="s">
        <v>1</v>
      </c>
      <c r="J239" s="33"/>
      <c r="R239" s="33">
        <f>15000+30000+11500</f>
        <v>56500</v>
      </c>
      <c r="S239" s="41">
        <v>2</v>
      </c>
      <c r="T239" s="13"/>
      <c r="U239" s="33"/>
      <c r="W239" s="33"/>
    </row>
    <row r="240" spans="1:23" x14ac:dyDescent="0.2">
      <c r="A240" s="11"/>
      <c r="B240" s="8" t="s">
        <v>0</v>
      </c>
      <c r="C240" s="22" t="s">
        <v>7454</v>
      </c>
      <c r="D240" s="8" t="s">
        <v>4040</v>
      </c>
      <c r="E240" s="22" t="s">
        <v>8963</v>
      </c>
      <c r="F240" s="13">
        <v>150</v>
      </c>
      <c r="G240" s="13">
        <v>0</v>
      </c>
      <c r="H240" s="35">
        <v>0</v>
      </c>
      <c r="I240" t="s">
        <v>1</v>
      </c>
      <c r="J240" s="13"/>
      <c r="R240" s="13">
        <v>300</v>
      </c>
      <c r="S240" s="41">
        <v>4</v>
      </c>
      <c r="T240" s="13"/>
      <c r="U240" s="13"/>
      <c r="W240" s="13"/>
    </row>
    <row r="241" spans="1:23" x14ac:dyDescent="0.2">
      <c r="A241" s="11"/>
      <c r="B241" s="8" t="s">
        <v>0</v>
      </c>
      <c r="C241" s="22" t="s">
        <v>7210</v>
      </c>
      <c r="D241" s="8" t="s">
        <v>7633</v>
      </c>
      <c r="E241" s="22" t="s">
        <v>8964</v>
      </c>
      <c r="F241" s="32">
        <v>979</v>
      </c>
      <c r="G241" s="13">
        <v>0</v>
      </c>
      <c r="H241" s="35">
        <v>978</v>
      </c>
      <c r="I241" t="s">
        <v>1</v>
      </c>
      <c r="J241" s="13"/>
      <c r="R241" s="13"/>
      <c r="S241" s="41">
        <v>1</v>
      </c>
      <c r="T241" s="13"/>
      <c r="U241" s="13"/>
      <c r="W241" s="13"/>
    </row>
    <row r="242" spans="1:23" x14ac:dyDescent="0.2">
      <c r="A242" s="11"/>
      <c r="B242" s="8" t="s">
        <v>0</v>
      </c>
      <c r="C242" s="22" t="s">
        <v>7195</v>
      </c>
      <c r="D242" s="8" t="s">
        <v>348</v>
      </c>
      <c r="E242" s="22" t="s">
        <v>349</v>
      </c>
      <c r="F242" s="13">
        <v>300000</v>
      </c>
      <c r="G242" s="13">
        <v>0</v>
      </c>
      <c r="H242" s="35">
        <v>3000</v>
      </c>
      <c r="I242" t="s">
        <v>1</v>
      </c>
      <c r="J242" s="13"/>
      <c r="R242" s="13"/>
      <c r="S242" s="41">
        <v>3</v>
      </c>
      <c r="T242" s="13" t="s">
        <v>10797</v>
      </c>
      <c r="U242" s="13"/>
      <c r="W242" s="13"/>
    </row>
    <row r="243" spans="1:23" x14ac:dyDescent="0.2">
      <c r="A243" s="11"/>
      <c r="B243" s="8" t="s">
        <v>0</v>
      </c>
      <c r="C243" s="22" t="s">
        <v>7271</v>
      </c>
      <c r="D243" s="8" t="s">
        <v>1579</v>
      </c>
      <c r="E243" s="22" t="s">
        <v>8965</v>
      </c>
      <c r="F243" s="13">
        <v>2600</v>
      </c>
      <c r="G243" s="13">
        <v>0</v>
      </c>
      <c r="H243" s="35">
        <v>1000</v>
      </c>
      <c r="I243" t="s">
        <v>1</v>
      </c>
      <c r="J243" s="13"/>
      <c r="R243" s="13"/>
      <c r="S243" s="41">
        <v>1</v>
      </c>
      <c r="T243" s="13"/>
      <c r="U243" s="13" t="s">
        <v>10798</v>
      </c>
      <c r="W243" s="13"/>
    </row>
    <row r="244" spans="1:23" x14ac:dyDescent="0.2">
      <c r="A244" s="11"/>
      <c r="B244" s="8" t="s">
        <v>0</v>
      </c>
      <c r="C244" s="22" t="s">
        <v>7271</v>
      </c>
      <c r="D244" s="8" t="s">
        <v>2578</v>
      </c>
      <c r="E244" s="22" t="s">
        <v>2579</v>
      </c>
      <c r="F244" s="13">
        <v>500</v>
      </c>
      <c r="G244" s="13">
        <v>0</v>
      </c>
      <c r="H244" s="35">
        <v>300</v>
      </c>
      <c r="I244" t="s">
        <v>1</v>
      </c>
      <c r="J244" s="13"/>
      <c r="R244" s="13"/>
      <c r="S244" s="41">
        <v>1</v>
      </c>
      <c r="T244" s="43"/>
      <c r="U244" s="13" t="s">
        <v>10801</v>
      </c>
      <c r="W244" s="13"/>
    </row>
    <row r="245" spans="1:23" x14ac:dyDescent="0.2">
      <c r="A245" s="11"/>
      <c r="B245" s="8" t="s">
        <v>0</v>
      </c>
      <c r="C245" s="22" t="s">
        <v>7271</v>
      </c>
      <c r="D245" s="8" t="s">
        <v>5238</v>
      </c>
      <c r="E245" s="22" t="s">
        <v>5239</v>
      </c>
      <c r="F245" s="13">
        <v>1500</v>
      </c>
      <c r="G245" s="13">
        <v>0</v>
      </c>
      <c r="H245" s="35">
        <v>700</v>
      </c>
      <c r="I245" t="s">
        <v>1</v>
      </c>
      <c r="J245" s="13"/>
      <c r="R245" s="13"/>
      <c r="S245" s="41">
        <v>1</v>
      </c>
      <c r="T245" s="43" t="s">
        <v>10798</v>
      </c>
      <c r="U245" s="12" t="s">
        <v>10798</v>
      </c>
      <c r="W245" s="13"/>
    </row>
    <row r="246" spans="1:23" x14ac:dyDescent="0.2">
      <c r="A246" s="11"/>
      <c r="B246" s="8" t="s">
        <v>0</v>
      </c>
      <c r="C246" s="22" t="s">
        <v>7271</v>
      </c>
      <c r="D246" s="8" t="s">
        <v>5232</v>
      </c>
      <c r="E246" s="22" t="s">
        <v>5233</v>
      </c>
      <c r="F246" s="13">
        <v>100</v>
      </c>
      <c r="G246" s="13">
        <v>0</v>
      </c>
      <c r="H246" s="35">
        <v>0</v>
      </c>
      <c r="I246" t="s">
        <v>1</v>
      </c>
      <c r="J246" s="13"/>
      <c r="R246" s="13"/>
      <c r="S246" s="41">
        <v>1</v>
      </c>
      <c r="T246" s="43" t="s">
        <v>10798</v>
      </c>
      <c r="U246" s="12" t="s">
        <v>10798</v>
      </c>
      <c r="W246" s="13"/>
    </row>
    <row r="247" spans="1:23" x14ac:dyDescent="0.2">
      <c r="A247" s="11"/>
      <c r="B247" s="8" t="s">
        <v>0</v>
      </c>
      <c r="C247" s="22" t="s">
        <v>7271</v>
      </c>
      <c r="D247" s="8" t="s">
        <v>1970</v>
      </c>
      <c r="E247" s="22" t="s">
        <v>1971</v>
      </c>
      <c r="F247" s="13">
        <v>200</v>
      </c>
      <c r="G247" s="13">
        <v>0</v>
      </c>
      <c r="H247" s="35">
        <v>0</v>
      </c>
      <c r="I247" t="s">
        <v>1</v>
      </c>
      <c r="J247" s="13"/>
      <c r="R247" s="13"/>
      <c r="S247" s="41">
        <v>1</v>
      </c>
      <c r="T247" s="43"/>
      <c r="U247" s="13" t="s">
        <v>10798</v>
      </c>
      <c r="W247" s="13"/>
    </row>
    <row r="248" spans="1:23" x14ac:dyDescent="0.2">
      <c r="A248" s="11"/>
      <c r="B248" s="8" t="s">
        <v>0</v>
      </c>
      <c r="C248" s="22" t="s">
        <v>7271</v>
      </c>
      <c r="D248" s="8" t="s">
        <v>5235</v>
      </c>
      <c r="E248" s="22" t="s">
        <v>5236</v>
      </c>
      <c r="F248" s="13">
        <v>240</v>
      </c>
      <c r="G248" s="13">
        <v>0</v>
      </c>
      <c r="H248" s="35">
        <v>0</v>
      </c>
      <c r="I248" t="s">
        <v>1</v>
      </c>
      <c r="J248" s="13"/>
      <c r="R248" s="13"/>
      <c r="S248" s="41">
        <v>1</v>
      </c>
      <c r="T248" s="43" t="s">
        <v>10798</v>
      </c>
      <c r="U248" s="12" t="s">
        <v>10798</v>
      </c>
      <c r="W248" s="13"/>
    </row>
    <row r="249" spans="1:23" x14ac:dyDescent="0.2">
      <c r="A249" s="11"/>
      <c r="B249" s="8" t="s">
        <v>0</v>
      </c>
      <c r="C249" s="22" t="s">
        <v>7271</v>
      </c>
      <c r="D249" s="8" t="s">
        <v>1967</v>
      </c>
      <c r="E249" s="22" t="s">
        <v>1968</v>
      </c>
      <c r="F249" s="13">
        <v>1050</v>
      </c>
      <c r="G249" s="13">
        <v>0</v>
      </c>
      <c r="H249" s="35">
        <v>0</v>
      </c>
      <c r="I249" t="s">
        <v>1</v>
      </c>
      <c r="J249" s="13"/>
      <c r="R249" s="13"/>
      <c r="S249" s="41">
        <v>1</v>
      </c>
      <c r="T249" s="43"/>
      <c r="U249" s="13" t="s">
        <v>10798</v>
      </c>
      <c r="W249" s="13"/>
    </row>
    <row r="250" spans="1:23" x14ac:dyDescent="0.2">
      <c r="A250" s="11"/>
      <c r="B250" s="8" t="s">
        <v>0</v>
      </c>
      <c r="C250" s="22" t="s">
        <v>7271</v>
      </c>
      <c r="D250" s="8" t="s">
        <v>2575</v>
      </c>
      <c r="E250" s="22" t="s">
        <v>2576</v>
      </c>
      <c r="F250" s="13">
        <v>250</v>
      </c>
      <c r="G250" s="13">
        <v>0</v>
      </c>
      <c r="H250" s="35">
        <v>100</v>
      </c>
      <c r="I250" t="s">
        <v>1</v>
      </c>
      <c r="J250" s="13"/>
      <c r="R250" s="13"/>
      <c r="S250" s="41">
        <v>1</v>
      </c>
      <c r="T250" s="43"/>
      <c r="U250" s="39" t="s">
        <v>10802</v>
      </c>
      <c r="W250" s="13"/>
    </row>
    <row r="251" spans="1:23" x14ac:dyDescent="0.2">
      <c r="A251" s="11"/>
      <c r="B251" s="8" t="s">
        <v>0</v>
      </c>
      <c r="C251" s="22" t="s">
        <v>7271</v>
      </c>
      <c r="D251" s="8" t="s">
        <v>3245</v>
      </c>
      <c r="E251" s="22" t="s">
        <v>3246</v>
      </c>
      <c r="F251" s="13">
        <v>1000</v>
      </c>
      <c r="G251" s="13">
        <v>0</v>
      </c>
      <c r="H251" s="35">
        <v>600</v>
      </c>
      <c r="I251" t="s">
        <v>1</v>
      </c>
      <c r="J251" s="13"/>
      <c r="R251" s="13"/>
      <c r="S251" s="41">
        <v>1</v>
      </c>
      <c r="T251" s="43"/>
      <c r="U251" s="13" t="s">
        <v>10798</v>
      </c>
      <c r="W251" s="13"/>
    </row>
    <row r="252" spans="1:23" x14ac:dyDescent="0.2">
      <c r="A252" s="11"/>
      <c r="B252" s="8" t="s">
        <v>0</v>
      </c>
      <c r="C252" s="22" t="s">
        <v>7271</v>
      </c>
      <c r="D252" s="8" t="s">
        <v>4072</v>
      </c>
      <c r="E252" s="22" t="s">
        <v>4073</v>
      </c>
      <c r="F252" s="13">
        <v>150</v>
      </c>
      <c r="G252" s="13">
        <v>0</v>
      </c>
      <c r="H252" s="35">
        <v>140</v>
      </c>
      <c r="I252" t="s">
        <v>1</v>
      </c>
      <c r="J252" s="13"/>
      <c r="R252" s="13">
        <v>500</v>
      </c>
      <c r="S252" s="41">
        <v>1</v>
      </c>
      <c r="T252" s="13"/>
      <c r="U252" s="13"/>
      <c r="W252" s="13"/>
    </row>
    <row r="253" spans="1:23" x14ac:dyDescent="0.2">
      <c r="A253" s="11"/>
      <c r="B253" s="8" t="s">
        <v>0</v>
      </c>
      <c r="C253" s="22" t="s">
        <v>7271</v>
      </c>
      <c r="D253" s="8" t="s">
        <v>4075</v>
      </c>
      <c r="E253" s="22" t="s">
        <v>4076</v>
      </c>
      <c r="F253" s="13">
        <v>250</v>
      </c>
      <c r="G253" s="13">
        <v>0</v>
      </c>
      <c r="H253" s="35">
        <v>200</v>
      </c>
      <c r="I253" t="s">
        <v>1</v>
      </c>
      <c r="J253" s="13"/>
      <c r="R253" s="13">
        <v>500</v>
      </c>
      <c r="S253" s="41">
        <v>1</v>
      </c>
      <c r="T253" s="13"/>
      <c r="U253" s="13"/>
      <c r="W253" s="13"/>
    </row>
    <row r="254" spans="1:23" x14ac:dyDescent="0.2">
      <c r="A254" s="11"/>
      <c r="B254" s="8" t="s">
        <v>0</v>
      </c>
      <c r="C254" s="22" t="s">
        <v>7271</v>
      </c>
      <c r="D254" s="8" t="s">
        <v>4069</v>
      </c>
      <c r="E254" s="22" t="s">
        <v>4070</v>
      </c>
      <c r="F254" s="13">
        <v>600</v>
      </c>
      <c r="G254" s="13">
        <v>0</v>
      </c>
      <c r="H254" s="35">
        <v>100</v>
      </c>
      <c r="I254" t="s">
        <v>1</v>
      </c>
      <c r="J254" s="13"/>
      <c r="R254" s="13">
        <v>700</v>
      </c>
      <c r="S254" s="41">
        <v>1</v>
      </c>
      <c r="T254" s="13"/>
      <c r="U254" s="13"/>
      <c r="W254" s="13"/>
    </row>
    <row r="255" spans="1:23" x14ac:dyDescent="0.2">
      <c r="A255" s="11"/>
      <c r="B255" s="8" t="s">
        <v>0</v>
      </c>
      <c r="C255" s="22" t="s">
        <v>7271</v>
      </c>
      <c r="D255" s="8" t="s">
        <v>3251</v>
      </c>
      <c r="E255" s="22" t="s">
        <v>3252</v>
      </c>
      <c r="F255" s="13">
        <v>2000</v>
      </c>
      <c r="G255" s="13">
        <v>0</v>
      </c>
      <c r="H255" s="35">
        <v>0</v>
      </c>
      <c r="I255" t="s">
        <v>1</v>
      </c>
      <c r="J255" s="13"/>
      <c r="R255" s="13"/>
      <c r="S255" s="41">
        <v>1</v>
      </c>
      <c r="T255" s="43" t="s">
        <v>10798</v>
      </c>
      <c r="U255" s="13" t="s">
        <v>10803</v>
      </c>
      <c r="W255" s="13"/>
    </row>
    <row r="256" spans="1:23" x14ac:dyDescent="0.2">
      <c r="A256" s="11"/>
      <c r="B256" s="8" t="s">
        <v>0</v>
      </c>
      <c r="C256" s="22" t="s">
        <v>7350</v>
      </c>
      <c r="D256" s="8" t="s">
        <v>5195</v>
      </c>
      <c r="E256" s="22" t="s">
        <v>8966</v>
      </c>
      <c r="F256" s="13">
        <v>500</v>
      </c>
      <c r="G256" s="13">
        <v>0</v>
      </c>
      <c r="H256" s="35">
        <v>0</v>
      </c>
      <c r="I256" t="s">
        <v>1</v>
      </c>
      <c r="J256" s="13"/>
      <c r="R256" s="13">
        <v>200</v>
      </c>
      <c r="S256" s="41">
        <v>1</v>
      </c>
      <c r="T256" s="43"/>
      <c r="U256" s="39" t="s">
        <v>10798</v>
      </c>
      <c r="W256" s="13"/>
    </row>
    <row r="257" spans="1:23" x14ac:dyDescent="0.2">
      <c r="A257" s="11"/>
      <c r="B257" s="8" t="s">
        <v>0</v>
      </c>
      <c r="C257" s="22" t="s">
        <v>7310</v>
      </c>
      <c r="D257" s="8" t="s">
        <v>6060</v>
      </c>
      <c r="E257" s="22" t="s">
        <v>8967</v>
      </c>
      <c r="F257" s="13">
        <v>399</v>
      </c>
      <c r="G257" s="13">
        <v>0</v>
      </c>
      <c r="H257" s="35">
        <v>0</v>
      </c>
      <c r="I257" t="s">
        <v>1</v>
      </c>
      <c r="J257" s="13"/>
      <c r="R257" s="13"/>
      <c r="S257" s="41">
        <v>1</v>
      </c>
      <c r="T257" s="13" t="s">
        <v>10798</v>
      </c>
      <c r="U257" s="13" t="s">
        <v>10801</v>
      </c>
      <c r="W257" s="13"/>
    </row>
    <row r="258" spans="1:23" x14ac:dyDescent="0.2">
      <c r="A258" s="11"/>
      <c r="B258" s="8" t="s">
        <v>0</v>
      </c>
      <c r="C258" s="22" t="s">
        <v>7310</v>
      </c>
      <c r="D258" s="8" t="s">
        <v>6003</v>
      </c>
      <c r="E258" s="22" t="s">
        <v>8968</v>
      </c>
      <c r="F258" s="13">
        <v>399</v>
      </c>
      <c r="G258" s="13">
        <v>0</v>
      </c>
      <c r="H258" s="35">
        <v>0</v>
      </c>
      <c r="I258" t="s">
        <v>1</v>
      </c>
      <c r="J258" s="13"/>
      <c r="R258" s="13"/>
      <c r="S258" s="41">
        <v>1</v>
      </c>
      <c r="T258" s="13" t="s">
        <v>10798</v>
      </c>
      <c r="U258" s="13" t="s">
        <v>10801</v>
      </c>
      <c r="W258" s="13"/>
    </row>
    <row r="259" spans="1:23" x14ac:dyDescent="0.2">
      <c r="A259" s="11"/>
      <c r="B259" s="8" t="s">
        <v>0</v>
      </c>
      <c r="C259" s="22" t="s">
        <v>7310</v>
      </c>
      <c r="D259" s="8" t="s">
        <v>1915</v>
      </c>
      <c r="E259" s="22" t="s">
        <v>1916</v>
      </c>
      <c r="F259" s="13">
        <v>399</v>
      </c>
      <c r="G259" s="13">
        <v>0</v>
      </c>
      <c r="H259" s="35">
        <v>0</v>
      </c>
      <c r="I259" t="s">
        <v>1</v>
      </c>
      <c r="J259" s="13"/>
      <c r="R259" s="13"/>
      <c r="S259" s="41">
        <v>4</v>
      </c>
      <c r="T259" s="13"/>
      <c r="U259" s="13" t="s">
        <v>10798</v>
      </c>
      <c r="W259" s="13"/>
    </row>
    <row r="260" spans="1:23" x14ac:dyDescent="0.2">
      <c r="A260" s="11"/>
      <c r="B260" s="8" t="s">
        <v>0</v>
      </c>
      <c r="C260" s="22" t="s">
        <v>7135</v>
      </c>
      <c r="D260" s="8" t="s">
        <v>39</v>
      </c>
      <c r="E260" s="22" t="s">
        <v>40</v>
      </c>
      <c r="F260" s="13">
        <v>25000</v>
      </c>
      <c r="G260" s="13">
        <v>0</v>
      </c>
      <c r="H260" s="35">
        <v>0</v>
      </c>
      <c r="I260" t="s">
        <v>1</v>
      </c>
      <c r="J260" s="13"/>
      <c r="R260" s="13">
        <f>4400+10000+10600</f>
        <v>25000</v>
      </c>
      <c r="S260" s="41">
        <v>1</v>
      </c>
      <c r="T260" s="13"/>
      <c r="U260" s="13"/>
      <c r="W260" s="13"/>
    </row>
    <row r="261" spans="1:23" x14ac:dyDescent="0.2">
      <c r="A261" s="11"/>
      <c r="B261" s="8" t="s">
        <v>0</v>
      </c>
      <c r="C261" s="22" t="s">
        <v>7128</v>
      </c>
      <c r="D261" s="8" t="s">
        <v>1243</v>
      </c>
      <c r="E261" s="22" t="s">
        <v>1244</v>
      </c>
      <c r="F261" s="13">
        <v>500</v>
      </c>
      <c r="G261" s="13">
        <v>0</v>
      </c>
      <c r="H261" s="35">
        <v>0</v>
      </c>
      <c r="I261" t="s">
        <v>1</v>
      </c>
      <c r="J261" s="13"/>
      <c r="R261" s="13"/>
      <c r="S261" s="41">
        <v>1</v>
      </c>
      <c r="T261" s="13" t="s">
        <v>10797</v>
      </c>
      <c r="U261" s="13"/>
      <c r="W261" s="13"/>
    </row>
    <row r="262" spans="1:23" x14ac:dyDescent="0.2">
      <c r="A262" s="11"/>
      <c r="B262" s="8" t="s">
        <v>0</v>
      </c>
      <c r="C262" s="22" t="s">
        <v>7128</v>
      </c>
      <c r="D262" s="8" t="s">
        <v>951</v>
      </c>
      <c r="E262" s="22" t="s">
        <v>952</v>
      </c>
      <c r="F262" s="13">
        <v>63000</v>
      </c>
      <c r="G262" s="13">
        <v>0</v>
      </c>
      <c r="H262" s="35">
        <v>56000</v>
      </c>
      <c r="I262" t="s">
        <v>1</v>
      </c>
      <c r="J262" s="13"/>
      <c r="R262" s="13"/>
      <c r="S262" s="41">
        <v>1</v>
      </c>
      <c r="T262" s="13" t="s">
        <v>10797</v>
      </c>
      <c r="U262" s="13"/>
      <c r="W262" s="13"/>
    </row>
    <row r="263" spans="1:23" x14ac:dyDescent="0.2">
      <c r="A263" s="11"/>
      <c r="B263" s="8" t="s">
        <v>0</v>
      </c>
      <c r="C263" s="22" t="s">
        <v>7128</v>
      </c>
      <c r="D263" s="8" t="s">
        <v>1127</v>
      </c>
      <c r="E263" s="22" t="s">
        <v>1128</v>
      </c>
      <c r="F263" s="13">
        <v>500</v>
      </c>
      <c r="G263" s="13">
        <v>0</v>
      </c>
      <c r="H263" s="35">
        <v>200</v>
      </c>
      <c r="I263" t="s">
        <v>1</v>
      </c>
      <c r="J263" s="13"/>
      <c r="R263" s="13"/>
      <c r="S263" s="41">
        <v>1</v>
      </c>
      <c r="T263" s="43"/>
      <c r="U263" s="13" t="s">
        <v>10798</v>
      </c>
      <c r="W263" s="13"/>
    </row>
    <row r="264" spans="1:23" x14ac:dyDescent="0.2">
      <c r="A264" s="11"/>
      <c r="B264" s="8" t="s">
        <v>0</v>
      </c>
      <c r="C264" s="22" t="s">
        <v>7128</v>
      </c>
      <c r="D264" s="8" t="s">
        <v>1062</v>
      </c>
      <c r="E264" s="22" t="s">
        <v>1063</v>
      </c>
      <c r="F264" s="13">
        <v>1500</v>
      </c>
      <c r="G264" s="13">
        <v>0</v>
      </c>
      <c r="H264" s="35">
        <v>0</v>
      </c>
      <c r="I264" t="s">
        <v>1</v>
      </c>
      <c r="J264" s="13"/>
      <c r="R264" s="13"/>
      <c r="S264" s="41">
        <v>1</v>
      </c>
      <c r="T264" s="13" t="s">
        <v>10797</v>
      </c>
      <c r="U264" s="13"/>
      <c r="W264" s="13"/>
    </row>
    <row r="265" spans="1:23" x14ac:dyDescent="0.2">
      <c r="A265" s="11"/>
      <c r="B265" s="8" t="s">
        <v>0</v>
      </c>
      <c r="C265" s="22" t="s">
        <v>7128</v>
      </c>
      <c r="D265" s="8" t="s">
        <v>3993</v>
      </c>
      <c r="E265" s="22" t="s">
        <v>3994</v>
      </c>
      <c r="F265" s="13">
        <v>1000</v>
      </c>
      <c r="G265" s="13">
        <v>0</v>
      </c>
      <c r="H265" s="35">
        <v>580</v>
      </c>
      <c r="I265" t="s">
        <v>1</v>
      </c>
      <c r="J265" s="13"/>
      <c r="R265" s="13"/>
      <c r="S265" s="41">
        <v>1</v>
      </c>
      <c r="T265" s="43"/>
      <c r="U265" s="13" t="s">
        <v>10802</v>
      </c>
      <c r="W265" s="13"/>
    </row>
    <row r="266" spans="1:23" x14ac:dyDescent="0.2">
      <c r="A266" s="11"/>
      <c r="B266" s="8" t="s">
        <v>0</v>
      </c>
      <c r="C266" s="22" t="s">
        <v>7128</v>
      </c>
      <c r="D266" s="8" t="s">
        <v>929</v>
      </c>
      <c r="E266" s="22" t="s">
        <v>930</v>
      </c>
      <c r="F266" s="13">
        <v>5000</v>
      </c>
      <c r="G266" s="13">
        <v>0</v>
      </c>
      <c r="H266" s="35">
        <v>0</v>
      </c>
      <c r="I266" t="s">
        <v>1</v>
      </c>
      <c r="J266" s="13"/>
      <c r="R266" s="13"/>
      <c r="S266" s="41">
        <v>1</v>
      </c>
      <c r="T266" s="13" t="s">
        <v>10797</v>
      </c>
      <c r="U266" s="13"/>
      <c r="W266" s="13"/>
    </row>
    <row r="267" spans="1:23" x14ac:dyDescent="0.2">
      <c r="A267" s="11"/>
      <c r="B267" s="8" t="s">
        <v>0</v>
      </c>
      <c r="C267" s="22" t="s">
        <v>7128</v>
      </c>
      <c r="D267" s="8" t="s">
        <v>1068</v>
      </c>
      <c r="E267" s="22" t="s">
        <v>1069</v>
      </c>
      <c r="F267" s="13">
        <v>500</v>
      </c>
      <c r="G267" s="13">
        <v>0</v>
      </c>
      <c r="H267" s="35">
        <v>445</v>
      </c>
      <c r="I267" t="s">
        <v>1</v>
      </c>
      <c r="J267" s="13"/>
      <c r="R267" s="13"/>
      <c r="S267" s="41">
        <v>1</v>
      </c>
      <c r="T267" s="43"/>
      <c r="U267" s="13" t="s">
        <v>10804</v>
      </c>
      <c r="W267" s="13"/>
    </row>
    <row r="268" spans="1:23" x14ac:dyDescent="0.2">
      <c r="A268" s="11"/>
      <c r="B268" s="8" t="s">
        <v>0</v>
      </c>
      <c r="C268" s="22" t="s">
        <v>7128</v>
      </c>
      <c r="D268" s="8" t="s">
        <v>4051</v>
      </c>
      <c r="E268" s="22" t="s">
        <v>4052</v>
      </c>
      <c r="F268" s="13">
        <v>9000</v>
      </c>
      <c r="G268" s="13">
        <v>0</v>
      </c>
      <c r="H268" s="35">
        <v>0</v>
      </c>
      <c r="I268" t="s">
        <v>1</v>
      </c>
      <c r="J268" s="13"/>
      <c r="R268" s="13"/>
      <c r="S268" s="41">
        <v>1</v>
      </c>
      <c r="T268" s="13" t="s">
        <v>10797</v>
      </c>
      <c r="U268" s="13"/>
      <c r="W268" s="13"/>
    </row>
    <row r="269" spans="1:23" x14ac:dyDescent="0.2">
      <c r="A269" s="11"/>
      <c r="B269" s="8" t="s">
        <v>0</v>
      </c>
      <c r="C269" s="22" t="s">
        <v>7128</v>
      </c>
      <c r="D269" s="8" t="s">
        <v>530</v>
      </c>
      <c r="E269" s="22" t="s">
        <v>531</v>
      </c>
      <c r="F269" s="13">
        <v>500</v>
      </c>
      <c r="G269" s="13">
        <v>0</v>
      </c>
      <c r="H269" s="35">
        <v>80</v>
      </c>
      <c r="I269" t="s">
        <v>1</v>
      </c>
      <c r="J269" s="13"/>
      <c r="R269" s="13"/>
      <c r="S269" s="41">
        <v>1</v>
      </c>
      <c r="T269" s="43" t="s">
        <v>10798</v>
      </c>
      <c r="U269" s="12" t="s">
        <v>10804</v>
      </c>
      <c r="W269" s="13"/>
    </row>
    <row r="270" spans="1:23" x14ac:dyDescent="0.2">
      <c r="A270" s="11"/>
      <c r="B270" s="8" t="s">
        <v>0</v>
      </c>
      <c r="C270" s="22" t="s">
        <v>7128</v>
      </c>
      <c r="D270" s="8" t="s">
        <v>932</v>
      </c>
      <c r="E270" s="22" t="s">
        <v>933</v>
      </c>
      <c r="F270" s="13">
        <v>31000</v>
      </c>
      <c r="G270" s="13">
        <v>0</v>
      </c>
      <c r="H270" s="35">
        <v>28500</v>
      </c>
      <c r="I270" t="s">
        <v>1</v>
      </c>
      <c r="J270" s="13"/>
      <c r="R270" s="13"/>
      <c r="S270" s="41">
        <v>1</v>
      </c>
      <c r="T270" s="13" t="s">
        <v>10797</v>
      </c>
      <c r="U270" s="13"/>
      <c r="W270" s="13"/>
    </row>
    <row r="271" spans="1:23" x14ac:dyDescent="0.2">
      <c r="A271" s="11"/>
      <c r="B271" s="8" t="s">
        <v>0</v>
      </c>
      <c r="C271" s="22" t="s">
        <v>7342</v>
      </c>
      <c r="D271" s="8" t="s">
        <v>3153</v>
      </c>
      <c r="E271" s="22" t="s">
        <v>3154</v>
      </c>
      <c r="F271" s="13">
        <v>5000</v>
      </c>
      <c r="G271" s="13">
        <v>0</v>
      </c>
      <c r="H271" s="35">
        <v>3750</v>
      </c>
      <c r="I271" t="s">
        <v>1</v>
      </c>
      <c r="J271" s="13"/>
      <c r="R271" s="13"/>
      <c r="S271" s="41">
        <v>1</v>
      </c>
      <c r="T271" s="13" t="s">
        <v>10797</v>
      </c>
      <c r="U271" s="13"/>
      <c r="W271" s="13"/>
    </row>
    <row r="272" spans="1:23" x14ac:dyDescent="0.2">
      <c r="A272" s="11"/>
      <c r="B272" s="8" t="s">
        <v>0</v>
      </c>
      <c r="C272" s="22" t="s">
        <v>7342</v>
      </c>
      <c r="D272" s="8" t="s">
        <v>3149</v>
      </c>
      <c r="E272" s="22" t="s">
        <v>3150</v>
      </c>
      <c r="F272" s="13">
        <v>4000</v>
      </c>
      <c r="G272" s="13">
        <v>0</v>
      </c>
      <c r="H272" s="35">
        <v>2500</v>
      </c>
      <c r="I272" t="s">
        <v>1</v>
      </c>
      <c r="J272" s="13"/>
      <c r="R272" s="13"/>
      <c r="S272" s="41">
        <v>1</v>
      </c>
      <c r="T272" s="13" t="s">
        <v>10797</v>
      </c>
      <c r="U272" s="13"/>
      <c r="W272" s="13"/>
    </row>
    <row r="273" spans="1:23" x14ac:dyDescent="0.2">
      <c r="A273" s="11"/>
      <c r="B273" s="8" t="s">
        <v>0</v>
      </c>
      <c r="C273" s="22" t="s">
        <v>7342</v>
      </c>
      <c r="D273" s="8" t="s">
        <v>3981</v>
      </c>
      <c r="E273" s="22" t="s">
        <v>3982</v>
      </c>
      <c r="F273" s="13">
        <v>5000</v>
      </c>
      <c r="G273" s="13">
        <v>0</v>
      </c>
      <c r="H273" s="35">
        <v>3500</v>
      </c>
      <c r="I273" t="s">
        <v>1</v>
      </c>
      <c r="J273" s="13"/>
      <c r="R273" s="13"/>
      <c r="S273" s="41">
        <v>1</v>
      </c>
      <c r="T273" s="13" t="s">
        <v>10797</v>
      </c>
      <c r="U273" s="13"/>
      <c r="W273" s="13"/>
    </row>
    <row r="274" spans="1:23" x14ac:dyDescent="0.2">
      <c r="A274" s="11"/>
      <c r="B274" s="8" t="s">
        <v>0</v>
      </c>
      <c r="C274" s="22" t="s">
        <v>7342</v>
      </c>
      <c r="D274" s="8" t="s">
        <v>3978</v>
      </c>
      <c r="E274" s="22" t="s">
        <v>3979</v>
      </c>
      <c r="F274" s="13">
        <v>5000</v>
      </c>
      <c r="G274" s="13">
        <v>0</v>
      </c>
      <c r="H274" s="35">
        <v>1200</v>
      </c>
      <c r="I274" t="s">
        <v>1</v>
      </c>
      <c r="J274" s="13"/>
      <c r="R274" s="13"/>
      <c r="S274" s="41">
        <v>1</v>
      </c>
      <c r="T274" s="13" t="s">
        <v>10797</v>
      </c>
      <c r="U274" s="13"/>
      <c r="W274" s="13"/>
    </row>
    <row r="275" spans="1:23" x14ac:dyDescent="0.2">
      <c r="A275" s="11"/>
      <c r="B275" s="8" t="s">
        <v>0</v>
      </c>
      <c r="C275" s="22" t="s">
        <v>7342</v>
      </c>
      <c r="D275" s="8" t="s">
        <v>2522</v>
      </c>
      <c r="E275" s="22" t="s">
        <v>2523</v>
      </c>
      <c r="F275" s="13">
        <v>5000</v>
      </c>
      <c r="G275" s="13">
        <v>0</v>
      </c>
      <c r="H275" s="35">
        <v>2550</v>
      </c>
      <c r="I275" t="s">
        <v>1</v>
      </c>
      <c r="J275" s="13"/>
      <c r="R275" s="13"/>
      <c r="S275" s="41">
        <v>1</v>
      </c>
      <c r="T275" s="13" t="s">
        <v>10797</v>
      </c>
      <c r="U275" s="13"/>
      <c r="W275" s="13"/>
    </row>
    <row r="276" spans="1:23" x14ac:dyDescent="0.2">
      <c r="A276" s="11"/>
      <c r="B276" s="8" t="s">
        <v>0</v>
      </c>
      <c r="C276" s="22" t="s">
        <v>7449</v>
      </c>
      <c r="D276" s="8" t="s">
        <v>3736</v>
      </c>
      <c r="E276" s="22" t="s">
        <v>3737</v>
      </c>
      <c r="F276" s="13">
        <v>117492</v>
      </c>
      <c r="G276" s="13">
        <v>0</v>
      </c>
      <c r="H276" s="35">
        <v>91850</v>
      </c>
      <c r="I276" t="s">
        <v>1</v>
      </c>
      <c r="J276" s="13"/>
      <c r="R276" s="13">
        <v>25700</v>
      </c>
      <c r="S276" s="41">
        <v>1</v>
      </c>
      <c r="T276" s="13"/>
      <c r="U276" s="13"/>
      <c r="W276" s="13"/>
    </row>
    <row r="277" spans="1:23" x14ac:dyDescent="0.2">
      <c r="A277" s="11"/>
      <c r="B277" s="8" t="s">
        <v>0</v>
      </c>
      <c r="C277" s="22" t="s">
        <v>7345</v>
      </c>
      <c r="D277" s="8" t="s">
        <v>2443</v>
      </c>
      <c r="E277" s="22" t="s">
        <v>2444</v>
      </c>
      <c r="F277" s="13">
        <v>640</v>
      </c>
      <c r="G277" s="13">
        <v>0</v>
      </c>
      <c r="H277" s="35">
        <v>0</v>
      </c>
      <c r="I277" t="s">
        <v>1</v>
      </c>
      <c r="J277" s="13"/>
      <c r="R277" s="13"/>
      <c r="S277" s="41">
        <v>3</v>
      </c>
      <c r="T277" s="43"/>
      <c r="U277" s="13" t="s">
        <v>10801</v>
      </c>
      <c r="W277" s="13"/>
    </row>
    <row r="278" spans="1:23" x14ac:dyDescent="0.2">
      <c r="A278" s="11"/>
      <c r="B278" s="8" t="s">
        <v>0</v>
      </c>
      <c r="C278" s="22" t="s">
        <v>7345</v>
      </c>
      <c r="D278" s="8" t="s">
        <v>3196</v>
      </c>
      <c r="E278" s="22" t="s">
        <v>3197</v>
      </c>
      <c r="F278" s="13">
        <v>320</v>
      </c>
      <c r="G278" s="13">
        <v>0</v>
      </c>
      <c r="H278" s="35">
        <v>0</v>
      </c>
      <c r="I278" t="s">
        <v>1</v>
      </c>
      <c r="J278" s="13"/>
      <c r="R278" s="13"/>
      <c r="S278" s="41">
        <v>3</v>
      </c>
      <c r="T278" s="43" t="s">
        <v>10798</v>
      </c>
      <c r="U278" s="39" t="s">
        <v>10801</v>
      </c>
      <c r="W278" s="13"/>
    </row>
    <row r="279" spans="1:23" x14ac:dyDescent="0.2">
      <c r="A279" s="11"/>
      <c r="B279" s="8" t="s">
        <v>0</v>
      </c>
      <c r="C279" s="22" t="s">
        <v>7345</v>
      </c>
      <c r="D279" s="8" t="s">
        <v>6033</v>
      </c>
      <c r="E279" s="22" t="s">
        <v>6034</v>
      </c>
      <c r="F279" s="13">
        <v>720</v>
      </c>
      <c r="G279" s="13">
        <v>0</v>
      </c>
      <c r="H279" s="35">
        <v>0</v>
      </c>
      <c r="I279" t="s">
        <v>1</v>
      </c>
      <c r="J279" s="13"/>
      <c r="R279" s="13"/>
      <c r="S279" s="13"/>
      <c r="T279" s="13" t="s">
        <v>10797</v>
      </c>
      <c r="U279" s="13"/>
      <c r="W279" s="13"/>
    </row>
    <row r="280" spans="1:23" x14ac:dyDescent="0.2">
      <c r="A280" s="11"/>
      <c r="B280" s="8" t="s">
        <v>0</v>
      </c>
      <c r="C280" s="22" t="s">
        <v>7345</v>
      </c>
      <c r="D280" s="8" t="s">
        <v>4000</v>
      </c>
      <c r="E280" s="22" t="s">
        <v>4001</v>
      </c>
      <c r="F280" s="13">
        <v>640</v>
      </c>
      <c r="G280" s="13">
        <v>0</v>
      </c>
      <c r="H280" s="35">
        <v>0</v>
      </c>
      <c r="I280" t="s">
        <v>1</v>
      </c>
      <c r="J280" s="13"/>
      <c r="R280" s="13"/>
      <c r="S280" s="41">
        <v>1</v>
      </c>
      <c r="T280" s="13"/>
      <c r="U280" s="13"/>
      <c r="W280" s="13"/>
    </row>
    <row r="281" spans="1:23" x14ac:dyDescent="0.2">
      <c r="A281" s="11"/>
      <c r="B281" s="8" t="s">
        <v>0</v>
      </c>
      <c r="C281" s="22" t="s">
        <v>7345</v>
      </c>
      <c r="D281" s="8" t="s">
        <v>3200</v>
      </c>
      <c r="E281" s="22" t="s">
        <v>3201</v>
      </c>
      <c r="F281" s="13">
        <v>320</v>
      </c>
      <c r="G281" s="13">
        <v>0</v>
      </c>
      <c r="H281" s="35">
        <v>0</v>
      </c>
      <c r="I281" t="s">
        <v>1</v>
      </c>
      <c r="J281" s="13"/>
      <c r="R281" s="13"/>
      <c r="S281" s="41">
        <v>1</v>
      </c>
      <c r="T281" s="13"/>
      <c r="U281" s="13"/>
      <c r="W281" s="13"/>
    </row>
    <row r="282" spans="1:23" x14ac:dyDescent="0.2">
      <c r="A282" s="11"/>
      <c r="B282" s="8" t="s">
        <v>0</v>
      </c>
      <c r="C282" s="22" t="s">
        <v>7325</v>
      </c>
      <c r="D282" s="8" t="s">
        <v>2773</v>
      </c>
      <c r="E282" s="22" t="s">
        <v>2774</v>
      </c>
      <c r="F282" s="13">
        <v>1953</v>
      </c>
      <c r="G282" s="13">
        <v>0</v>
      </c>
      <c r="H282" s="35">
        <v>0</v>
      </c>
      <c r="I282" t="s">
        <v>1</v>
      </c>
      <c r="J282" s="13"/>
      <c r="R282" s="13"/>
      <c r="S282" s="41">
        <v>2</v>
      </c>
      <c r="T282" s="13" t="s">
        <v>10797</v>
      </c>
      <c r="U282" s="13"/>
      <c r="W282" s="13"/>
    </row>
    <row r="283" spans="1:23" x14ac:dyDescent="0.2">
      <c r="A283" s="11"/>
      <c r="B283" s="8" t="s">
        <v>0</v>
      </c>
      <c r="C283" s="22" t="s">
        <v>7325</v>
      </c>
      <c r="D283" s="8" t="s">
        <v>2806</v>
      </c>
      <c r="E283" s="22" t="s">
        <v>2807</v>
      </c>
      <c r="F283" s="13">
        <v>3600</v>
      </c>
      <c r="G283" s="13">
        <v>0</v>
      </c>
      <c r="H283" s="35">
        <v>0</v>
      </c>
      <c r="I283" t="s">
        <v>1</v>
      </c>
      <c r="J283" s="13"/>
      <c r="R283" s="13"/>
      <c r="S283" s="41">
        <v>2</v>
      </c>
      <c r="T283" s="13" t="s">
        <v>10797</v>
      </c>
      <c r="U283" s="13"/>
      <c r="W283" s="13"/>
    </row>
    <row r="284" spans="1:23" x14ac:dyDescent="0.2">
      <c r="A284" s="11"/>
      <c r="B284" s="8" t="s">
        <v>0</v>
      </c>
      <c r="C284" s="22" t="s">
        <v>7325</v>
      </c>
      <c r="D284" s="8" t="s">
        <v>2287</v>
      </c>
      <c r="E284" s="22" t="s">
        <v>2288</v>
      </c>
      <c r="F284" s="13">
        <v>8000</v>
      </c>
      <c r="G284" s="13">
        <v>0</v>
      </c>
      <c r="H284" s="35">
        <v>0</v>
      </c>
      <c r="I284" t="s">
        <v>1</v>
      </c>
      <c r="J284" s="13"/>
      <c r="R284" s="13"/>
      <c r="S284" s="41">
        <v>3</v>
      </c>
      <c r="T284" s="43" t="s">
        <v>10798</v>
      </c>
      <c r="U284" s="13" t="s">
        <v>10798</v>
      </c>
      <c r="W284" s="13"/>
    </row>
    <row r="285" spans="1:23" x14ac:dyDescent="0.2">
      <c r="A285" s="11"/>
      <c r="B285" s="8" t="s">
        <v>0</v>
      </c>
      <c r="C285" s="22" t="s">
        <v>7325</v>
      </c>
      <c r="D285" s="8" t="s">
        <v>2924</v>
      </c>
      <c r="E285" s="22" t="s">
        <v>2925</v>
      </c>
      <c r="F285" s="13">
        <v>14000</v>
      </c>
      <c r="G285" s="13">
        <v>0</v>
      </c>
      <c r="H285" s="35">
        <v>0</v>
      </c>
      <c r="I285" t="s">
        <v>1</v>
      </c>
      <c r="J285" s="13"/>
      <c r="R285" s="13"/>
      <c r="S285" s="41">
        <v>3</v>
      </c>
      <c r="T285" s="43" t="s">
        <v>10798</v>
      </c>
      <c r="U285" s="13" t="s">
        <v>10798</v>
      </c>
      <c r="W285" s="13"/>
    </row>
    <row r="286" spans="1:23" x14ac:dyDescent="0.2">
      <c r="A286" s="11"/>
      <c r="B286" s="8" t="s">
        <v>0</v>
      </c>
      <c r="C286" s="22" t="s">
        <v>7273</v>
      </c>
      <c r="D286" s="8" t="s">
        <v>3435</v>
      </c>
      <c r="E286" s="22" t="s">
        <v>8969</v>
      </c>
      <c r="F286" s="13">
        <v>864</v>
      </c>
      <c r="G286" s="13">
        <v>0</v>
      </c>
      <c r="H286" s="35">
        <v>0</v>
      </c>
      <c r="I286" t="s">
        <v>1</v>
      </c>
      <c r="J286" s="13"/>
      <c r="R286" s="13"/>
      <c r="S286" s="41">
        <v>4</v>
      </c>
      <c r="T286" s="43" t="s">
        <v>10798</v>
      </c>
      <c r="U286" s="13" t="s">
        <v>10798</v>
      </c>
      <c r="W286" s="13"/>
    </row>
    <row r="287" spans="1:23" x14ac:dyDescent="0.2">
      <c r="A287" s="11"/>
      <c r="B287" s="8" t="s">
        <v>0</v>
      </c>
      <c r="C287" s="22" t="s">
        <v>7465</v>
      </c>
      <c r="D287" s="8" t="s">
        <v>3900</v>
      </c>
      <c r="E287" s="22" t="s">
        <v>3901</v>
      </c>
      <c r="F287" s="13">
        <v>6000</v>
      </c>
      <c r="G287" s="13">
        <v>0</v>
      </c>
      <c r="H287" s="35">
        <v>0</v>
      </c>
      <c r="I287" t="s">
        <v>1</v>
      </c>
      <c r="J287" s="13"/>
      <c r="R287" s="13"/>
      <c r="S287" s="41">
        <v>2</v>
      </c>
      <c r="T287" s="43" t="s">
        <v>10798</v>
      </c>
      <c r="U287" s="13" t="s">
        <v>10798</v>
      </c>
      <c r="W287" s="13"/>
    </row>
    <row r="288" spans="1:23" x14ac:dyDescent="0.2">
      <c r="A288" s="11"/>
      <c r="B288" s="8" t="s">
        <v>0</v>
      </c>
      <c r="C288" s="22" t="s">
        <v>7465</v>
      </c>
      <c r="D288" s="8" t="s">
        <v>7634</v>
      </c>
      <c r="E288" s="22" t="s">
        <v>8970</v>
      </c>
      <c r="F288" s="13">
        <v>6000</v>
      </c>
      <c r="G288" s="13">
        <v>0</v>
      </c>
      <c r="H288" s="35">
        <v>0</v>
      </c>
      <c r="I288" t="s">
        <v>1</v>
      </c>
      <c r="J288" s="13"/>
      <c r="R288" s="13">
        <v>6500</v>
      </c>
      <c r="S288" s="41">
        <v>1</v>
      </c>
      <c r="T288" s="13"/>
      <c r="U288" s="13"/>
      <c r="W288" s="13"/>
    </row>
    <row r="289" spans="1:23" x14ac:dyDescent="0.2">
      <c r="A289" s="11"/>
      <c r="B289" s="8" t="s">
        <v>0</v>
      </c>
      <c r="C289" s="22" t="s">
        <v>7154</v>
      </c>
      <c r="D289" s="8" t="s">
        <v>73</v>
      </c>
      <c r="E289" s="22" t="s">
        <v>74</v>
      </c>
      <c r="F289" s="13">
        <v>10000</v>
      </c>
      <c r="G289" s="13">
        <v>0</v>
      </c>
      <c r="H289" s="35">
        <v>4000</v>
      </c>
      <c r="I289" t="s">
        <v>1</v>
      </c>
      <c r="J289" s="13"/>
      <c r="R289" s="13">
        <v>6500</v>
      </c>
      <c r="S289" s="41">
        <v>1</v>
      </c>
      <c r="T289" s="13"/>
      <c r="U289" s="13"/>
      <c r="W289" s="13"/>
    </row>
    <row r="290" spans="1:23" x14ac:dyDescent="0.2">
      <c r="A290" s="11"/>
      <c r="B290" s="8" t="s">
        <v>0</v>
      </c>
      <c r="C290" s="22" t="s">
        <v>7198</v>
      </c>
      <c r="D290" s="8" t="s">
        <v>958</v>
      </c>
      <c r="E290" s="22" t="s">
        <v>959</v>
      </c>
      <c r="F290" s="13">
        <v>4000</v>
      </c>
      <c r="G290" s="13">
        <v>0</v>
      </c>
      <c r="H290" s="35">
        <v>3000</v>
      </c>
      <c r="I290" t="s">
        <v>1</v>
      </c>
      <c r="J290" s="13"/>
      <c r="R290" s="13"/>
      <c r="S290" s="41">
        <v>1</v>
      </c>
      <c r="T290" s="43"/>
      <c r="U290" s="13" t="s">
        <v>10802</v>
      </c>
      <c r="W290" s="13"/>
    </row>
    <row r="291" spans="1:23" x14ac:dyDescent="0.2">
      <c r="A291" s="11"/>
      <c r="B291" s="8" t="s">
        <v>0</v>
      </c>
      <c r="C291" s="22" t="s">
        <v>7198</v>
      </c>
      <c r="D291" s="8" t="s">
        <v>1266</v>
      </c>
      <c r="E291" s="22" t="s">
        <v>1267</v>
      </c>
      <c r="F291" s="13">
        <v>3500</v>
      </c>
      <c r="G291" s="13">
        <v>0</v>
      </c>
      <c r="H291" s="35">
        <v>2000</v>
      </c>
      <c r="I291" t="s">
        <v>1</v>
      </c>
      <c r="J291" s="13"/>
      <c r="R291" s="13"/>
      <c r="S291" s="41">
        <v>1</v>
      </c>
      <c r="T291" s="43" t="s">
        <v>10798</v>
      </c>
      <c r="U291" s="13" t="s">
        <v>10798</v>
      </c>
      <c r="W291" s="13"/>
    </row>
    <row r="292" spans="1:23" x14ac:dyDescent="0.2">
      <c r="A292" s="11"/>
      <c r="B292" s="8" t="s">
        <v>0</v>
      </c>
      <c r="C292" s="22" t="s">
        <v>7198</v>
      </c>
      <c r="D292" s="8" t="s">
        <v>382</v>
      </c>
      <c r="E292" s="22" t="s">
        <v>383</v>
      </c>
      <c r="F292" s="13">
        <v>8000</v>
      </c>
      <c r="G292" s="13">
        <v>0</v>
      </c>
      <c r="H292" s="35">
        <v>1950</v>
      </c>
      <c r="I292" t="s">
        <v>1</v>
      </c>
      <c r="J292" s="13"/>
      <c r="R292" s="13"/>
      <c r="S292" s="41">
        <v>1</v>
      </c>
      <c r="T292" s="13" t="s">
        <v>10797</v>
      </c>
      <c r="U292" s="13"/>
      <c r="W292" s="13"/>
    </row>
    <row r="293" spans="1:23" x14ac:dyDescent="0.2">
      <c r="A293" s="11"/>
      <c r="B293" s="8" t="s">
        <v>0</v>
      </c>
      <c r="C293" s="22" t="s">
        <v>7198</v>
      </c>
      <c r="D293" s="8" t="s">
        <v>606</v>
      </c>
      <c r="E293" s="22" t="s">
        <v>607</v>
      </c>
      <c r="F293" s="13">
        <v>1000</v>
      </c>
      <c r="G293" s="13">
        <v>0</v>
      </c>
      <c r="H293" s="35">
        <v>0</v>
      </c>
      <c r="I293" t="s">
        <v>1</v>
      </c>
      <c r="J293" s="13"/>
      <c r="R293" s="13"/>
      <c r="S293" s="41">
        <v>1</v>
      </c>
      <c r="T293" s="13" t="s">
        <v>10797</v>
      </c>
      <c r="U293" s="13"/>
      <c r="W293" s="13"/>
    </row>
    <row r="294" spans="1:23" x14ac:dyDescent="0.2">
      <c r="A294" s="11"/>
      <c r="B294" s="8" t="s">
        <v>0</v>
      </c>
      <c r="C294" s="22" t="s">
        <v>10843</v>
      </c>
      <c r="D294" s="8" t="s">
        <v>5007</v>
      </c>
      <c r="E294" s="22" t="s">
        <v>8971</v>
      </c>
      <c r="F294" s="13">
        <v>1000</v>
      </c>
      <c r="G294" s="13">
        <v>0</v>
      </c>
      <c r="H294" s="35">
        <v>0</v>
      </c>
      <c r="I294" t="s">
        <v>1</v>
      </c>
      <c r="J294" s="13"/>
      <c r="R294" s="13"/>
      <c r="S294" s="41">
        <v>2</v>
      </c>
      <c r="T294" s="13"/>
      <c r="U294" s="39"/>
      <c r="W294" s="13"/>
    </row>
    <row r="295" spans="1:23" x14ac:dyDescent="0.2">
      <c r="A295" s="11"/>
      <c r="B295" s="8" t="s">
        <v>0</v>
      </c>
      <c r="C295" s="22" t="s">
        <v>10843</v>
      </c>
      <c r="D295" s="8" t="s">
        <v>7635</v>
      </c>
      <c r="E295" s="22" t="s">
        <v>8972</v>
      </c>
      <c r="F295" s="13">
        <v>33000</v>
      </c>
      <c r="G295" s="13">
        <v>0</v>
      </c>
      <c r="H295" s="35">
        <v>30000</v>
      </c>
      <c r="I295" t="s">
        <v>1</v>
      </c>
      <c r="J295" s="13"/>
      <c r="R295" s="13">
        <v>3500</v>
      </c>
      <c r="S295" s="41">
        <v>4</v>
      </c>
      <c r="T295" s="13"/>
      <c r="U295" s="43"/>
      <c r="W295" s="13"/>
    </row>
    <row r="296" spans="1:23" x14ac:dyDescent="0.2">
      <c r="A296" s="11"/>
      <c r="B296" s="8" t="s">
        <v>0</v>
      </c>
      <c r="C296" s="22" t="s">
        <v>7183</v>
      </c>
      <c r="D296" s="8" t="s">
        <v>4306</v>
      </c>
      <c r="E296" s="22" t="s">
        <v>4307</v>
      </c>
      <c r="F296" s="13">
        <v>1200</v>
      </c>
      <c r="G296" s="13">
        <v>0</v>
      </c>
      <c r="H296" s="35">
        <v>1030</v>
      </c>
      <c r="I296" t="s">
        <v>1</v>
      </c>
      <c r="J296" s="13"/>
      <c r="R296" s="13"/>
      <c r="S296" s="41">
        <v>1</v>
      </c>
      <c r="T296" s="13"/>
      <c r="U296" s="13" t="s">
        <v>10802</v>
      </c>
      <c r="W296" s="13"/>
    </row>
    <row r="297" spans="1:23" x14ac:dyDescent="0.2">
      <c r="A297" s="11"/>
      <c r="B297" s="8" t="s">
        <v>0</v>
      </c>
      <c r="C297" s="22" t="s">
        <v>7288</v>
      </c>
      <c r="D297" s="8" t="s">
        <v>1582</v>
      </c>
      <c r="E297" s="22" t="s">
        <v>8973</v>
      </c>
      <c r="F297" s="13">
        <v>8640</v>
      </c>
      <c r="G297" s="13">
        <v>0</v>
      </c>
      <c r="H297" s="35">
        <v>200</v>
      </c>
      <c r="I297" t="s">
        <v>1</v>
      </c>
      <c r="J297" s="13"/>
      <c r="R297" s="13"/>
      <c r="S297" s="41">
        <v>4</v>
      </c>
      <c r="T297" s="13"/>
      <c r="U297" s="13"/>
      <c r="W297" s="13"/>
    </row>
    <row r="298" spans="1:23" x14ac:dyDescent="0.2">
      <c r="A298" s="11"/>
      <c r="B298" s="8" t="s">
        <v>0</v>
      </c>
      <c r="C298" s="22" t="s">
        <v>7153</v>
      </c>
      <c r="D298" s="8" t="s">
        <v>1858</v>
      </c>
      <c r="E298" s="22" t="s">
        <v>1859</v>
      </c>
      <c r="F298" s="13">
        <v>14000</v>
      </c>
      <c r="G298" s="13">
        <v>0</v>
      </c>
      <c r="H298" s="35">
        <v>0</v>
      </c>
      <c r="I298" t="s">
        <v>1</v>
      </c>
      <c r="J298" s="13"/>
      <c r="R298" s="13"/>
      <c r="S298" s="41">
        <v>1</v>
      </c>
      <c r="T298" s="43"/>
      <c r="U298" s="13" t="s">
        <v>10803</v>
      </c>
      <c r="W298" s="13"/>
    </row>
    <row r="299" spans="1:23" x14ac:dyDescent="0.2">
      <c r="A299" s="12" t="s">
        <v>7572</v>
      </c>
      <c r="B299" s="8" t="s">
        <v>0</v>
      </c>
      <c r="C299" s="22"/>
      <c r="D299" s="8" t="s">
        <v>7636</v>
      </c>
      <c r="E299" s="22" t="s">
        <v>8974</v>
      </c>
      <c r="F299" s="13">
        <v>9000</v>
      </c>
      <c r="G299" s="13">
        <v>0</v>
      </c>
      <c r="H299" s="35">
        <v>0</v>
      </c>
      <c r="I299" t="s">
        <v>1</v>
      </c>
      <c r="J299" s="13"/>
      <c r="R299" s="13"/>
      <c r="S299" s="41">
        <v>1</v>
      </c>
      <c r="T299" s="13" t="s">
        <v>10797</v>
      </c>
      <c r="U299" s="13"/>
      <c r="W299" s="13"/>
    </row>
    <row r="300" spans="1:23" x14ac:dyDescent="0.2">
      <c r="A300" s="11"/>
      <c r="B300" s="8" t="s">
        <v>0</v>
      </c>
      <c r="C300" s="22" t="s">
        <v>7214</v>
      </c>
      <c r="D300" s="8" t="s">
        <v>813</v>
      </c>
      <c r="E300" s="22" t="s">
        <v>814</v>
      </c>
      <c r="F300" s="13">
        <v>5000</v>
      </c>
      <c r="G300" s="13">
        <v>0</v>
      </c>
      <c r="H300" s="35">
        <v>0</v>
      </c>
      <c r="I300" t="s">
        <v>1</v>
      </c>
      <c r="J300" s="13"/>
      <c r="R300" s="13"/>
      <c r="S300" s="41">
        <v>1</v>
      </c>
      <c r="T300" s="13"/>
      <c r="U300" s="13"/>
      <c r="W300" s="13"/>
    </row>
    <row r="301" spans="1:23" x14ac:dyDescent="0.2">
      <c r="A301" s="11"/>
      <c r="B301" s="8" t="s">
        <v>0</v>
      </c>
      <c r="C301" s="22" t="s">
        <v>7331</v>
      </c>
      <c r="D301" s="8" t="s">
        <v>4653</v>
      </c>
      <c r="E301" s="22" t="s">
        <v>4654</v>
      </c>
      <c r="F301" s="13">
        <v>600</v>
      </c>
      <c r="G301" s="13">
        <v>0</v>
      </c>
      <c r="H301" s="35">
        <v>0</v>
      </c>
      <c r="I301" t="s">
        <v>1</v>
      </c>
      <c r="J301" s="13"/>
      <c r="R301" s="13"/>
      <c r="S301" s="41">
        <v>1</v>
      </c>
      <c r="T301" s="43" t="s">
        <v>10798</v>
      </c>
      <c r="U301" s="13" t="s">
        <v>10802</v>
      </c>
      <c r="V301">
        <v>141.11999999999998</v>
      </c>
      <c r="W301" s="13"/>
    </row>
    <row r="302" spans="1:23" x14ac:dyDescent="0.2">
      <c r="A302" s="11"/>
      <c r="B302" s="8" t="s">
        <v>0</v>
      </c>
      <c r="C302" s="22" t="s">
        <v>7331</v>
      </c>
      <c r="D302" s="8" t="s">
        <v>4657</v>
      </c>
      <c r="E302" s="22" t="s">
        <v>4658</v>
      </c>
      <c r="F302" s="13">
        <v>600</v>
      </c>
      <c r="G302" s="13">
        <v>0</v>
      </c>
      <c r="H302" s="35">
        <v>0</v>
      </c>
      <c r="I302" t="s">
        <v>1</v>
      </c>
      <c r="J302" s="13"/>
      <c r="R302" s="13"/>
      <c r="S302" s="41">
        <v>1</v>
      </c>
      <c r="T302" s="43" t="s">
        <v>10798</v>
      </c>
      <c r="U302" s="13" t="s">
        <v>10802</v>
      </c>
      <c r="V302">
        <v>177.83999999999997</v>
      </c>
      <c r="W302" s="13"/>
    </row>
    <row r="303" spans="1:23" x14ac:dyDescent="0.2">
      <c r="A303" s="11"/>
      <c r="B303" s="8" t="s">
        <v>0</v>
      </c>
      <c r="C303" s="22" t="s">
        <v>7331</v>
      </c>
      <c r="D303" s="8" t="s">
        <v>2283</v>
      </c>
      <c r="E303" s="22" t="s">
        <v>8975</v>
      </c>
      <c r="F303" s="13">
        <v>1000</v>
      </c>
      <c r="G303" s="13">
        <v>0</v>
      </c>
      <c r="H303" s="35">
        <v>0</v>
      </c>
      <c r="I303" t="s">
        <v>1</v>
      </c>
      <c r="J303" s="13"/>
      <c r="R303" s="13"/>
      <c r="S303" s="41">
        <v>3</v>
      </c>
      <c r="T303" s="43" t="s">
        <v>10798</v>
      </c>
      <c r="U303" s="13" t="s">
        <v>10802</v>
      </c>
      <c r="V303">
        <v>13.860000000000001</v>
      </c>
      <c r="W303" s="13"/>
    </row>
    <row r="304" spans="1:23" x14ac:dyDescent="0.2">
      <c r="A304" s="11"/>
      <c r="B304" s="8" t="s">
        <v>0</v>
      </c>
      <c r="C304" s="22" t="s">
        <v>7331</v>
      </c>
      <c r="D304" s="8" t="s">
        <v>3712</v>
      </c>
      <c r="E304" s="22" t="s">
        <v>3713</v>
      </c>
      <c r="F304" s="13">
        <v>3000</v>
      </c>
      <c r="G304" s="13">
        <v>0</v>
      </c>
      <c r="H304" s="35">
        <v>0</v>
      </c>
      <c r="I304" t="s">
        <v>1</v>
      </c>
      <c r="J304" s="13"/>
      <c r="R304" s="13"/>
      <c r="S304" s="41">
        <v>2</v>
      </c>
      <c r="T304" s="43" t="s">
        <v>10798</v>
      </c>
      <c r="U304" s="13" t="s">
        <v>10802</v>
      </c>
      <c r="V304">
        <v>106.55999999999999</v>
      </c>
      <c r="W304" s="13"/>
    </row>
    <row r="305" spans="1:23" x14ac:dyDescent="0.2">
      <c r="A305" s="11"/>
      <c r="B305" s="8" t="s">
        <v>0</v>
      </c>
      <c r="C305" s="22" t="s">
        <v>7331</v>
      </c>
      <c r="D305" s="8" t="s">
        <v>4710</v>
      </c>
      <c r="E305" s="22" t="s">
        <v>4711</v>
      </c>
      <c r="F305" s="13">
        <v>1200</v>
      </c>
      <c r="G305" s="13">
        <v>0</v>
      </c>
      <c r="H305" s="35">
        <v>0</v>
      </c>
      <c r="I305" t="s">
        <v>1</v>
      </c>
      <c r="J305" s="13"/>
      <c r="R305" s="13"/>
      <c r="S305" s="41">
        <v>2</v>
      </c>
      <c r="T305" s="43" t="s">
        <v>10798</v>
      </c>
      <c r="U305" s="13" t="s">
        <v>10802</v>
      </c>
      <c r="V305">
        <v>92.491199999999992</v>
      </c>
      <c r="W305" s="13"/>
    </row>
    <row r="306" spans="1:23" x14ac:dyDescent="0.2">
      <c r="A306" s="11"/>
      <c r="B306" s="8" t="s">
        <v>0</v>
      </c>
      <c r="C306" s="22" t="s">
        <v>7257</v>
      </c>
      <c r="D306" s="8" t="s">
        <v>1229</v>
      </c>
      <c r="E306" s="22" t="s">
        <v>8976</v>
      </c>
      <c r="F306" s="13">
        <v>999</v>
      </c>
      <c r="G306" s="13">
        <v>0</v>
      </c>
      <c r="H306" s="35">
        <v>0</v>
      </c>
      <c r="I306" t="s">
        <v>1</v>
      </c>
      <c r="J306" s="13"/>
      <c r="R306" s="13"/>
      <c r="S306" s="41">
        <v>2</v>
      </c>
      <c r="T306" s="13" t="s">
        <v>10798</v>
      </c>
      <c r="U306" s="13" t="s">
        <v>10801</v>
      </c>
      <c r="W306" s="13"/>
    </row>
    <row r="307" spans="1:23" x14ac:dyDescent="0.2">
      <c r="A307" s="11"/>
      <c r="B307" s="8" t="s">
        <v>0</v>
      </c>
      <c r="C307" s="22" t="s">
        <v>7207</v>
      </c>
      <c r="D307" s="8" t="s">
        <v>6476</v>
      </c>
      <c r="E307" s="22" t="s">
        <v>8977</v>
      </c>
      <c r="F307" s="13">
        <v>1622</v>
      </c>
      <c r="G307" s="13">
        <v>0</v>
      </c>
      <c r="H307" s="35">
        <v>1602</v>
      </c>
      <c r="I307" t="s">
        <v>1</v>
      </c>
      <c r="J307" s="13"/>
      <c r="R307" s="13">
        <v>100</v>
      </c>
      <c r="S307" s="41">
        <v>1</v>
      </c>
      <c r="T307" s="43"/>
      <c r="U307" s="39" t="s">
        <v>10798</v>
      </c>
      <c r="W307" s="13"/>
    </row>
    <row r="308" spans="1:23" x14ac:dyDescent="0.2">
      <c r="A308" s="11"/>
      <c r="B308" s="8" t="s">
        <v>0</v>
      </c>
      <c r="C308" s="22" t="s">
        <v>7207</v>
      </c>
      <c r="D308" s="8" t="s">
        <v>6373</v>
      </c>
      <c r="E308" s="22" t="s">
        <v>8978</v>
      </c>
      <c r="F308" s="13">
        <v>2678</v>
      </c>
      <c r="G308" s="13">
        <v>0</v>
      </c>
      <c r="H308" s="35">
        <v>2367</v>
      </c>
      <c r="I308" t="s">
        <v>1</v>
      </c>
      <c r="J308" s="13"/>
      <c r="R308" s="13">
        <v>400</v>
      </c>
      <c r="S308" s="41">
        <v>1</v>
      </c>
      <c r="T308" s="43"/>
      <c r="U308" s="39"/>
      <c r="W308" s="13"/>
    </row>
    <row r="309" spans="1:23" x14ac:dyDescent="0.2">
      <c r="A309" s="11"/>
      <c r="B309" s="8" t="s">
        <v>0</v>
      </c>
      <c r="C309" s="22" t="s">
        <v>7207</v>
      </c>
      <c r="D309" s="8" t="s">
        <v>6402</v>
      </c>
      <c r="E309" s="22" t="s">
        <v>8979</v>
      </c>
      <c r="F309" s="13">
        <v>214</v>
      </c>
      <c r="G309" s="13">
        <v>0</v>
      </c>
      <c r="H309" s="35">
        <v>202</v>
      </c>
      <c r="I309" t="s">
        <v>1</v>
      </c>
      <c r="J309" s="13"/>
      <c r="R309" s="13">
        <v>50</v>
      </c>
      <c r="S309" s="41">
        <v>1</v>
      </c>
      <c r="T309" s="13"/>
      <c r="U309" s="39"/>
      <c r="W309" s="13"/>
    </row>
    <row r="310" spans="1:23" x14ac:dyDescent="0.2">
      <c r="A310" s="11"/>
      <c r="B310" s="8" t="s">
        <v>0</v>
      </c>
      <c r="C310" s="22" t="s">
        <v>7207</v>
      </c>
      <c r="D310" s="8" t="s">
        <v>6602</v>
      </c>
      <c r="E310" s="22" t="s">
        <v>8980</v>
      </c>
      <c r="F310" s="13">
        <v>1046</v>
      </c>
      <c r="G310" s="13">
        <v>0</v>
      </c>
      <c r="H310" s="35">
        <v>946</v>
      </c>
      <c r="I310" t="s">
        <v>1</v>
      </c>
      <c r="J310" s="13"/>
      <c r="R310" s="13"/>
      <c r="S310" s="41">
        <v>1</v>
      </c>
      <c r="T310" s="43"/>
      <c r="U310" s="39" t="s">
        <v>10798</v>
      </c>
      <c r="W310" s="13"/>
    </row>
    <row r="311" spans="1:23" x14ac:dyDescent="0.2">
      <c r="A311" s="11"/>
      <c r="B311" s="8" t="s">
        <v>0</v>
      </c>
      <c r="C311" s="22" t="s">
        <v>7207</v>
      </c>
      <c r="D311" s="8" t="s">
        <v>6606</v>
      </c>
      <c r="E311" s="22" t="s">
        <v>8981</v>
      </c>
      <c r="F311" s="13">
        <v>718</v>
      </c>
      <c r="G311" s="13">
        <v>0</v>
      </c>
      <c r="H311" s="35">
        <v>614</v>
      </c>
      <c r="I311" t="s">
        <v>1</v>
      </c>
      <c r="J311" s="13"/>
      <c r="R311" s="13">
        <v>150</v>
      </c>
      <c r="S311" s="41">
        <v>1</v>
      </c>
      <c r="T311" s="43"/>
      <c r="U311" s="39" t="s">
        <v>10798</v>
      </c>
      <c r="V311">
        <v>-56.304000000000002</v>
      </c>
      <c r="W311" s="13"/>
    </row>
    <row r="312" spans="1:23" x14ac:dyDescent="0.2">
      <c r="A312" s="11"/>
      <c r="B312" s="8" t="s">
        <v>0</v>
      </c>
      <c r="C312" s="22" t="s">
        <v>7207</v>
      </c>
      <c r="D312" s="8" t="s">
        <v>6614</v>
      </c>
      <c r="E312" s="22" t="s">
        <v>8982</v>
      </c>
      <c r="F312" s="13">
        <v>2525</v>
      </c>
      <c r="G312" s="13">
        <v>0</v>
      </c>
      <c r="H312" s="35">
        <v>1910</v>
      </c>
      <c r="I312" t="s">
        <v>1</v>
      </c>
      <c r="J312" s="13"/>
      <c r="R312" s="13"/>
      <c r="S312" s="41">
        <v>1</v>
      </c>
      <c r="T312" s="43"/>
      <c r="U312" s="39" t="s">
        <v>10798</v>
      </c>
      <c r="W312" s="13"/>
    </row>
    <row r="313" spans="1:23" x14ac:dyDescent="0.2">
      <c r="A313" s="11"/>
      <c r="B313" s="8" t="s">
        <v>0</v>
      </c>
      <c r="C313" s="22" t="s">
        <v>7207</v>
      </c>
      <c r="D313" s="8" t="s">
        <v>6623</v>
      </c>
      <c r="E313" s="22" t="s">
        <v>8983</v>
      </c>
      <c r="F313" s="13">
        <v>1358</v>
      </c>
      <c r="G313" s="13">
        <v>0</v>
      </c>
      <c r="H313" s="35">
        <v>876</v>
      </c>
      <c r="I313" t="s">
        <v>1</v>
      </c>
      <c r="J313" s="13"/>
      <c r="R313" s="13"/>
      <c r="S313" s="41">
        <v>1</v>
      </c>
      <c r="T313" s="43"/>
      <c r="U313" s="39" t="s">
        <v>10798</v>
      </c>
      <c r="W313" s="13"/>
    </row>
    <row r="314" spans="1:23" x14ac:dyDescent="0.2">
      <c r="A314" s="11"/>
      <c r="B314" s="8" t="s">
        <v>0</v>
      </c>
      <c r="C314" s="22" t="s">
        <v>7207</v>
      </c>
      <c r="D314" s="8" t="s">
        <v>6635</v>
      </c>
      <c r="E314" s="22" t="s">
        <v>8984</v>
      </c>
      <c r="F314" s="13">
        <v>191</v>
      </c>
      <c r="G314" s="13">
        <v>0</v>
      </c>
      <c r="H314" s="35">
        <v>136</v>
      </c>
      <c r="I314" t="s">
        <v>1</v>
      </c>
      <c r="J314" s="13"/>
      <c r="R314" s="13"/>
      <c r="S314" s="41">
        <v>1</v>
      </c>
      <c r="T314" s="43"/>
      <c r="U314" s="39" t="s">
        <v>10798</v>
      </c>
      <c r="V314">
        <v>118.14</v>
      </c>
      <c r="W314" s="13"/>
    </row>
    <row r="315" spans="1:23" x14ac:dyDescent="0.2">
      <c r="A315" s="11"/>
      <c r="B315" s="8" t="s">
        <v>0</v>
      </c>
      <c r="C315" s="22" t="s">
        <v>7254</v>
      </c>
      <c r="D315" s="8" t="s">
        <v>2456</v>
      </c>
      <c r="E315" s="22" t="s">
        <v>2457</v>
      </c>
      <c r="F315" s="13">
        <v>2000</v>
      </c>
      <c r="G315" s="13">
        <v>0</v>
      </c>
      <c r="H315" s="35">
        <v>0</v>
      </c>
      <c r="I315" t="s">
        <v>1</v>
      </c>
      <c r="J315" s="13"/>
      <c r="R315" s="13"/>
      <c r="S315" s="41">
        <v>1</v>
      </c>
      <c r="T315" s="13"/>
      <c r="U315" s="39" t="s">
        <v>10801</v>
      </c>
      <c r="W315" s="13"/>
    </row>
    <row r="316" spans="1:23" x14ac:dyDescent="0.2">
      <c r="A316" s="11"/>
      <c r="B316" s="8" t="s">
        <v>0</v>
      </c>
      <c r="C316" s="22" t="s">
        <v>7254</v>
      </c>
      <c r="D316" s="8" t="s">
        <v>2489</v>
      </c>
      <c r="E316" s="22" t="s">
        <v>2490</v>
      </c>
      <c r="F316" s="13">
        <v>1500</v>
      </c>
      <c r="G316" s="13">
        <v>0</v>
      </c>
      <c r="H316" s="35">
        <v>0</v>
      </c>
      <c r="I316" t="s">
        <v>1</v>
      </c>
      <c r="J316" s="13"/>
      <c r="R316" s="13"/>
      <c r="S316" s="41">
        <v>1</v>
      </c>
      <c r="T316" s="13"/>
      <c r="U316" s="39" t="s">
        <v>10801</v>
      </c>
      <c r="W316" s="13"/>
    </row>
    <row r="317" spans="1:23" x14ac:dyDescent="0.2">
      <c r="A317" s="11"/>
      <c r="B317" s="8" t="s">
        <v>0</v>
      </c>
      <c r="C317" s="22" t="s">
        <v>7247</v>
      </c>
      <c r="D317" s="8" t="s">
        <v>947</v>
      </c>
      <c r="E317" s="22" t="s">
        <v>948</v>
      </c>
      <c r="F317" s="13">
        <v>365000</v>
      </c>
      <c r="G317" s="13">
        <v>0</v>
      </c>
      <c r="H317" s="35">
        <v>95300</v>
      </c>
      <c r="I317" t="s">
        <v>1</v>
      </c>
      <c r="J317" s="13"/>
      <c r="R317" s="13"/>
      <c r="S317" s="41">
        <v>1</v>
      </c>
      <c r="T317" s="13" t="s">
        <v>10797</v>
      </c>
      <c r="U317" s="13"/>
      <c r="W317" s="13"/>
    </row>
    <row r="318" spans="1:23" x14ac:dyDescent="0.2">
      <c r="A318" s="11"/>
      <c r="B318" s="8" t="s">
        <v>0</v>
      </c>
      <c r="C318" s="22" t="s">
        <v>7156</v>
      </c>
      <c r="D318" s="8" t="s">
        <v>5101</v>
      </c>
      <c r="E318" s="22" t="s">
        <v>8985</v>
      </c>
      <c r="F318" s="13">
        <v>66600</v>
      </c>
      <c r="G318" s="13">
        <v>0</v>
      </c>
      <c r="H318" s="35">
        <v>8300</v>
      </c>
      <c r="I318" t="s">
        <v>1</v>
      </c>
      <c r="J318" s="13"/>
      <c r="R318" s="13">
        <f>29000+22700+7000</f>
        <v>58700</v>
      </c>
      <c r="S318" s="41">
        <v>1</v>
      </c>
      <c r="T318" s="43"/>
      <c r="U318" s="39"/>
      <c r="W318" s="13"/>
    </row>
    <row r="319" spans="1:23" x14ac:dyDescent="0.2">
      <c r="A319" s="11"/>
      <c r="B319" s="8" t="s">
        <v>0</v>
      </c>
      <c r="C319" s="22" t="s">
        <v>7156</v>
      </c>
      <c r="D319" s="8" t="s">
        <v>4785</v>
      </c>
      <c r="E319" s="22" t="s">
        <v>8986</v>
      </c>
      <c r="F319" s="13">
        <v>65000</v>
      </c>
      <c r="G319" s="13">
        <v>0</v>
      </c>
      <c r="H319" s="35">
        <v>0</v>
      </c>
      <c r="I319" t="s">
        <v>1</v>
      </c>
      <c r="J319" s="13"/>
      <c r="R319" s="13">
        <f>4600+7000+7300+20700+24400</f>
        <v>64000</v>
      </c>
      <c r="S319" s="41">
        <v>1</v>
      </c>
      <c r="T319" s="43"/>
      <c r="U319" s="39" t="s">
        <v>10798</v>
      </c>
      <c r="W319" s="13"/>
    </row>
    <row r="320" spans="1:23" x14ac:dyDescent="0.2">
      <c r="A320" s="11"/>
      <c r="B320" s="8" t="s">
        <v>0</v>
      </c>
      <c r="C320" s="22" t="s">
        <v>7156</v>
      </c>
      <c r="D320" s="8" t="s">
        <v>4788</v>
      </c>
      <c r="E320" s="22" t="s">
        <v>8987</v>
      </c>
      <c r="F320" s="13">
        <v>44500</v>
      </c>
      <c r="G320" s="13">
        <v>0</v>
      </c>
      <c r="H320" s="35">
        <v>0</v>
      </c>
      <c r="I320" t="s">
        <v>1</v>
      </c>
      <c r="J320" s="13"/>
      <c r="R320" s="13">
        <f>9200+16300+10500+9000</f>
        <v>45000</v>
      </c>
      <c r="S320" s="41">
        <v>1</v>
      </c>
      <c r="T320" s="43"/>
      <c r="U320" s="39"/>
      <c r="W320" s="13"/>
    </row>
    <row r="321" spans="1:23" x14ac:dyDescent="0.2">
      <c r="A321" s="11"/>
      <c r="B321" s="8" t="s">
        <v>0</v>
      </c>
      <c r="C321" s="22" t="s">
        <v>7156</v>
      </c>
      <c r="D321" s="8" t="s">
        <v>5200</v>
      </c>
      <c r="E321" s="22" t="s">
        <v>8988</v>
      </c>
      <c r="F321" s="13">
        <v>35000</v>
      </c>
      <c r="G321" s="13">
        <v>0</v>
      </c>
      <c r="H321" s="35">
        <v>0</v>
      </c>
      <c r="I321" t="s">
        <v>1</v>
      </c>
      <c r="J321" s="13"/>
      <c r="R321" s="13">
        <f>6600+14000+11000+4000</f>
        <v>35600</v>
      </c>
      <c r="S321" s="41">
        <v>1</v>
      </c>
      <c r="T321" s="13"/>
      <c r="U321" s="39"/>
      <c r="W321" s="13"/>
    </row>
    <row r="322" spans="1:23" x14ac:dyDescent="0.2">
      <c r="A322" s="11"/>
      <c r="B322" s="8" t="s">
        <v>0</v>
      </c>
      <c r="C322" s="22" t="s">
        <v>7156</v>
      </c>
      <c r="D322" s="8" t="s">
        <v>5205</v>
      </c>
      <c r="E322" s="22" t="s">
        <v>8989</v>
      </c>
      <c r="F322" s="13">
        <v>19500</v>
      </c>
      <c r="G322" s="13">
        <v>0</v>
      </c>
      <c r="H322" s="35">
        <v>10500</v>
      </c>
      <c r="I322" t="s">
        <v>1</v>
      </c>
      <c r="J322" s="13"/>
      <c r="R322" s="13">
        <f>6000+3500</f>
        <v>9500</v>
      </c>
      <c r="S322" s="41">
        <v>1</v>
      </c>
      <c r="T322" s="13"/>
      <c r="U322" s="39"/>
      <c r="W322" s="13"/>
    </row>
    <row r="323" spans="1:23" x14ac:dyDescent="0.2">
      <c r="A323" s="11"/>
      <c r="B323" s="8" t="s">
        <v>0</v>
      </c>
      <c r="C323" s="22" t="s">
        <v>7156</v>
      </c>
      <c r="D323" s="8" t="s">
        <v>5104</v>
      </c>
      <c r="E323" s="22" t="s">
        <v>8990</v>
      </c>
      <c r="F323" s="13">
        <v>2100</v>
      </c>
      <c r="G323" s="13">
        <v>0</v>
      </c>
      <c r="H323" s="35">
        <v>300</v>
      </c>
      <c r="I323" t="s">
        <v>1</v>
      </c>
      <c r="J323" s="13"/>
      <c r="R323" s="13">
        <v>2200</v>
      </c>
      <c r="S323" s="41">
        <v>1</v>
      </c>
      <c r="T323" s="44"/>
      <c r="U323" s="39"/>
      <c r="W323" s="13"/>
    </row>
    <row r="324" spans="1:23" x14ac:dyDescent="0.2">
      <c r="A324" s="11"/>
      <c r="B324" s="8" t="s">
        <v>0</v>
      </c>
      <c r="C324" s="22" t="s">
        <v>7156</v>
      </c>
      <c r="D324" s="8" t="s">
        <v>5119</v>
      </c>
      <c r="E324" s="22" t="s">
        <v>8991</v>
      </c>
      <c r="F324" s="13">
        <v>100</v>
      </c>
      <c r="G324" s="13">
        <v>0</v>
      </c>
      <c r="H324" s="35">
        <v>0</v>
      </c>
      <c r="I324" t="s">
        <v>1</v>
      </c>
      <c r="J324" s="13"/>
      <c r="R324" s="13">
        <v>200</v>
      </c>
      <c r="S324" s="41">
        <v>1</v>
      </c>
      <c r="T324" s="13"/>
      <c r="U324" s="39"/>
      <c r="W324" s="13"/>
    </row>
    <row r="325" spans="1:23" x14ac:dyDescent="0.2">
      <c r="A325" s="11"/>
      <c r="B325" s="8" t="s">
        <v>0</v>
      </c>
      <c r="C325" s="22" t="s">
        <v>7156</v>
      </c>
      <c r="D325" s="8" t="s">
        <v>6931</v>
      </c>
      <c r="E325" s="22" t="s">
        <v>8992</v>
      </c>
      <c r="F325" s="13">
        <v>800</v>
      </c>
      <c r="G325" s="13">
        <v>0</v>
      </c>
      <c r="H325" s="35">
        <v>0</v>
      </c>
      <c r="I325" t="s">
        <v>1</v>
      </c>
      <c r="J325" s="13"/>
      <c r="R325" s="13">
        <v>1000</v>
      </c>
      <c r="S325" s="41">
        <v>1</v>
      </c>
      <c r="T325" s="13"/>
      <c r="U325" s="13"/>
      <c r="W325" s="13"/>
    </row>
    <row r="326" spans="1:23" x14ac:dyDescent="0.2">
      <c r="A326" s="11"/>
      <c r="B326" s="8" t="s">
        <v>0</v>
      </c>
      <c r="C326" s="22" t="s">
        <v>7156</v>
      </c>
      <c r="D326" s="8" t="s">
        <v>5978</v>
      </c>
      <c r="E326" s="22" t="s">
        <v>5979</v>
      </c>
      <c r="F326" s="13">
        <v>20700</v>
      </c>
      <c r="G326" s="13">
        <v>0</v>
      </c>
      <c r="H326" s="35">
        <v>0</v>
      </c>
      <c r="I326" t="s">
        <v>1</v>
      </c>
      <c r="J326" s="13"/>
      <c r="R326" s="13">
        <v>21000</v>
      </c>
      <c r="S326" s="41">
        <v>2</v>
      </c>
      <c r="T326" s="13"/>
      <c r="U326" s="13"/>
      <c r="W326" s="13"/>
    </row>
    <row r="327" spans="1:23" x14ac:dyDescent="0.2">
      <c r="A327" s="11"/>
      <c r="B327" s="8" t="s">
        <v>0</v>
      </c>
      <c r="C327" s="22" t="s">
        <v>7145</v>
      </c>
      <c r="D327" s="8" t="s">
        <v>5814</v>
      </c>
      <c r="E327" s="22" t="s">
        <v>8993</v>
      </c>
      <c r="F327" s="13">
        <v>399</v>
      </c>
      <c r="G327" s="13">
        <v>0</v>
      </c>
      <c r="H327" s="35">
        <v>0</v>
      </c>
      <c r="I327" t="s">
        <v>1</v>
      </c>
      <c r="J327" s="13"/>
      <c r="R327" s="13">
        <v>600</v>
      </c>
      <c r="S327" s="41">
        <v>1</v>
      </c>
      <c r="T327" s="13"/>
      <c r="U327" s="39"/>
      <c r="W327" s="13"/>
    </row>
    <row r="328" spans="1:23" x14ac:dyDescent="0.2">
      <c r="A328" s="11"/>
      <c r="B328" s="8" t="s">
        <v>0</v>
      </c>
      <c r="C328" s="22" t="s">
        <v>7145</v>
      </c>
      <c r="D328" s="8" t="s">
        <v>2431</v>
      </c>
      <c r="E328" s="22" t="s">
        <v>8994</v>
      </c>
      <c r="F328" s="13">
        <v>781</v>
      </c>
      <c r="G328" s="13">
        <v>0</v>
      </c>
      <c r="H328" s="35">
        <v>0</v>
      </c>
      <c r="I328" t="s">
        <v>1</v>
      </c>
      <c r="J328" s="13"/>
      <c r="R328" s="13"/>
      <c r="S328" s="41">
        <v>4</v>
      </c>
      <c r="T328" s="13" t="s">
        <v>10797</v>
      </c>
      <c r="U328" s="13"/>
      <c r="W328" s="13"/>
    </row>
    <row r="329" spans="1:23" x14ac:dyDescent="0.2">
      <c r="A329" s="11"/>
      <c r="B329" s="8" t="s">
        <v>0</v>
      </c>
      <c r="C329" s="22" t="s">
        <v>7145</v>
      </c>
      <c r="D329" s="8" t="s">
        <v>3990</v>
      </c>
      <c r="E329" s="22" t="s">
        <v>8995</v>
      </c>
      <c r="F329" s="13">
        <v>199</v>
      </c>
      <c r="G329" s="13">
        <v>0</v>
      </c>
      <c r="H329" s="35">
        <v>0</v>
      </c>
      <c r="I329" t="s">
        <v>1</v>
      </c>
      <c r="J329" s="13"/>
      <c r="R329" s="13"/>
      <c r="S329" s="41">
        <v>4</v>
      </c>
      <c r="T329" s="13" t="s">
        <v>10798</v>
      </c>
      <c r="U329" s="13" t="s">
        <v>10798</v>
      </c>
      <c r="W329" s="13"/>
    </row>
    <row r="330" spans="1:23" x14ac:dyDescent="0.2">
      <c r="A330" s="11"/>
      <c r="B330" s="8" t="s">
        <v>0</v>
      </c>
      <c r="C330" s="22" t="s">
        <v>7145</v>
      </c>
      <c r="D330" s="8" t="s">
        <v>4040</v>
      </c>
      <c r="E330" s="22" t="s">
        <v>8996</v>
      </c>
      <c r="F330" s="13">
        <v>591</v>
      </c>
      <c r="G330" s="13">
        <v>0</v>
      </c>
      <c r="H330" s="35">
        <v>0</v>
      </c>
      <c r="I330" t="s">
        <v>1</v>
      </c>
      <c r="J330" s="13"/>
      <c r="R330" s="13"/>
      <c r="S330" s="41">
        <v>4</v>
      </c>
      <c r="T330" s="13" t="s">
        <v>10798</v>
      </c>
      <c r="U330" s="13" t="s">
        <v>10798</v>
      </c>
      <c r="W330" s="13"/>
    </row>
    <row r="331" spans="1:23" x14ac:dyDescent="0.2">
      <c r="A331" s="11"/>
      <c r="B331" s="8" t="s">
        <v>0</v>
      </c>
      <c r="C331" s="22" t="s">
        <v>7145</v>
      </c>
      <c r="D331" s="8" t="s">
        <v>4028</v>
      </c>
      <c r="E331" s="22" t="s">
        <v>8997</v>
      </c>
      <c r="F331" s="13">
        <v>999</v>
      </c>
      <c r="G331" s="13">
        <v>0</v>
      </c>
      <c r="H331" s="35">
        <v>0</v>
      </c>
      <c r="I331" t="s">
        <v>1</v>
      </c>
      <c r="J331" s="13"/>
      <c r="R331" s="13">
        <v>400</v>
      </c>
      <c r="S331" s="41">
        <v>4</v>
      </c>
      <c r="T331" s="13"/>
      <c r="U331" s="13"/>
      <c r="W331" s="13"/>
    </row>
    <row r="332" spans="1:23" x14ac:dyDescent="0.2">
      <c r="A332" s="11"/>
      <c r="B332" s="8" t="s">
        <v>0</v>
      </c>
      <c r="C332" s="22" t="s">
        <v>7524</v>
      </c>
      <c r="D332" s="8" t="s">
        <v>6091</v>
      </c>
      <c r="E332" s="22" t="s">
        <v>6092</v>
      </c>
      <c r="F332" s="13">
        <v>1791</v>
      </c>
      <c r="G332" s="13">
        <v>0</v>
      </c>
      <c r="H332" s="35">
        <v>0</v>
      </c>
      <c r="I332" t="s">
        <v>1</v>
      </c>
      <c r="J332" s="13"/>
      <c r="R332" s="13"/>
      <c r="S332" s="41">
        <v>1</v>
      </c>
      <c r="T332" s="13" t="s">
        <v>10797</v>
      </c>
      <c r="U332" s="13"/>
      <c r="W332" s="13"/>
    </row>
    <row r="333" spans="1:23" x14ac:dyDescent="0.2">
      <c r="A333" s="11"/>
      <c r="B333" s="8" t="s">
        <v>0</v>
      </c>
      <c r="C333" s="22" t="s">
        <v>7524</v>
      </c>
      <c r="D333" s="8" t="s">
        <v>6096</v>
      </c>
      <c r="E333" s="22" t="s">
        <v>6097</v>
      </c>
      <c r="F333" s="13">
        <v>4210</v>
      </c>
      <c r="G333" s="13">
        <v>0</v>
      </c>
      <c r="H333" s="35">
        <v>700</v>
      </c>
      <c r="I333" t="s">
        <v>1</v>
      </c>
      <c r="J333" s="13"/>
      <c r="R333" s="13"/>
      <c r="S333" s="41">
        <v>1</v>
      </c>
      <c r="T333" s="13" t="s">
        <v>10797</v>
      </c>
      <c r="U333" s="13"/>
      <c r="W333" s="13"/>
    </row>
    <row r="334" spans="1:23" x14ac:dyDescent="0.2">
      <c r="A334" s="11"/>
      <c r="B334" s="8" t="s">
        <v>0</v>
      </c>
      <c r="C334" s="22" t="s">
        <v>7524</v>
      </c>
      <c r="D334" s="8" t="s">
        <v>6101</v>
      </c>
      <c r="E334" s="22" t="s">
        <v>6102</v>
      </c>
      <c r="F334" s="13">
        <v>12484</v>
      </c>
      <c r="G334" s="13">
        <v>0</v>
      </c>
      <c r="H334" s="35">
        <v>900</v>
      </c>
      <c r="I334" t="s">
        <v>1</v>
      </c>
      <c r="J334" s="13"/>
      <c r="R334" s="13"/>
      <c r="S334" s="41">
        <v>1</v>
      </c>
      <c r="T334" s="13" t="s">
        <v>10797</v>
      </c>
      <c r="U334" s="13"/>
      <c r="W334" s="13"/>
    </row>
    <row r="335" spans="1:23" x14ac:dyDescent="0.2">
      <c r="A335" s="11"/>
      <c r="B335" s="8" t="s">
        <v>0</v>
      </c>
      <c r="C335" s="22" t="s">
        <v>7524</v>
      </c>
      <c r="D335" s="8" t="s">
        <v>6106</v>
      </c>
      <c r="E335" s="22" t="s">
        <v>6107</v>
      </c>
      <c r="F335" s="13">
        <v>3813</v>
      </c>
      <c r="G335" s="13">
        <v>0</v>
      </c>
      <c r="H335" s="35">
        <v>0</v>
      </c>
      <c r="I335" t="s">
        <v>1</v>
      </c>
      <c r="J335" s="13"/>
      <c r="R335" s="13"/>
      <c r="S335" s="41">
        <v>1</v>
      </c>
      <c r="T335" s="13" t="s">
        <v>10797</v>
      </c>
      <c r="U335" s="13"/>
      <c r="W335" s="13"/>
    </row>
    <row r="336" spans="1:23" x14ac:dyDescent="0.2">
      <c r="A336" s="11"/>
      <c r="B336" s="8" t="s">
        <v>0</v>
      </c>
      <c r="C336" s="22" t="s">
        <v>7524</v>
      </c>
      <c r="D336" s="8" t="s">
        <v>5509</v>
      </c>
      <c r="E336" s="22" t="s">
        <v>5510</v>
      </c>
      <c r="F336" s="13">
        <v>832</v>
      </c>
      <c r="G336" s="13">
        <v>0</v>
      </c>
      <c r="H336" s="35">
        <v>700</v>
      </c>
      <c r="I336" t="s">
        <v>1</v>
      </c>
      <c r="J336" s="13"/>
      <c r="R336" s="13"/>
      <c r="S336" s="41">
        <v>1</v>
      </c>
      <c r="T336" s="13" t="s">
        <v>10797</v>
      </c>
      <c r="U336" s="13"/>
      <c r="W336" s="13"/>
    </row>
    <row r="337" spans="1:23" x14ac:dyDescent="0.2">
      <c r="A337" s="11"/>
      <c r="B337" s="8" t="s">
        <v>0</v>
      </c>
      <c r="C337" s="22" t="s">
        <v>7524</v>
      </c>
      <c r="D337" s="8" t="s">
        <v>6111</v>
      </c>
      <c r="E337" s="22" t="s">
        <v>6112</v>
      </c>
      <c r="F337" s="13">
        <v>1310</v>
      </c>
      <c r="G337" s="13">
        <v>0</v>
      </c>
      <c r="H337" s="35">
        <v>0</v>
      </c>
      <c r="I337" t="s">
        <v>1</v>
      </c>
      <c r="J337" s="13"/>
      <c r="R337" s="13">
        <v>1400</v>
      </c>
      <c r="S337" s="41">
        <v>1</v>
      </c>
      <c r="T337" s="13"/>
      <c r="U337" s="13"/>
      <c r="W337" s="13"/>
    </row>
    <row r="338" spans="1:23" x14ac:dyDescent="0.2">
      <c r="A338" s="11"/>
      <c r="B338" s="8" t="s">
        <v>0</v>
      </c>
      <c r="C338" s="22" t="s">
        <v>7524</v>
      </c>
      <c r="D338" s="8" t="s">
        <v>6130</v>
      </c>
      <c r="E338" s="22" t="s">
        <v>6131</v>
      </c>
      <c r="F338" s="13">
        <v>4212</v>
      </c>
      <c r="G338" s="13">
        <v>0</v>
      </c>
      <c r="H338" s="35">
        <v>0</v>
      </c>
      <c r="I338" t="s">
        <v>1</v>
      </c>
      <c r="J338" s="13"/>
      <c r="R338" s="13"/>
      <c r="S338" s="41">
        <v>1</v>
      </c>
      <c r="T338" s="13" t="s">
        <v>10797</v>
      </c>
      <c r="U338" s="13"/>
      <c r="W338" s="13"/>
    </row>
    <row r="339" spans="1:23" x14ac:dyDescent="0.2">
      <c r="A339" s="11"/>
      <c r="B339" s="8" t="s">
        <v>0</v>
      </c>
      <c r="C339" s="22" t="s">
        <v>7524</v>
      </c>
      <c r="D339" s="8" t="s">
        <v>6136</v>
      </c>
      <c r="E339" s="22" t="s">
        <v>6137</v>
      </c>
      <c r="F339" s="13">
        <v>7750</v>
      </c>
      <c r="G339" s="13">
        <v>0</v>
      </c>
      <c r="H339" s="35">
        <v>7500</v>
      </c>
      <c r="I339" t="s">
        <v>1</v>
      </c>
      <c r="J339" s="13"/>
      <c r="R339" s="13"/>
      <c r="S339" s="41">
        <v>1</v>
      </c>
      <c r="T339" s="13" t="s">
        <v>10797</v>
      </c>
      <c r="U339" s="13"/>
      <c r="W339" s="13"/>
    </row>
    <row r="340" spans="1:23" x14ac:dyDescent="0.2">
      <c r="A340" s="11"/>
      <c r="B340" s="8" t="s">
        <v>0</v>
      </c>
      <c r="C340" s="22" t="s">
        <v>7524</v>
      </c>
      <c r="D340" s="8" t="s">
        <v>6143</v>
      </c>
      <c r="E340" s="22" t="s">
        <v>6144</v>
      </c>
      <c r="F340" s="13">
        <v>5242</v>
      </c>
      <c r="G340" s="13">
        <v>0</v>
      </c>
      <c r="H340" s="35">
        <v>2500</v>
      </c>
      <c r="I340" t="s">
        <v>1</v>
      </c>
      <c r="J340" s="13"/>
      <c r="R340" s="13"/>
      <c r="S340" s="41">
        <v>1</v>
      </c>
      <c r="T340" s="13" t="s">
        <v>10797</v>
      </c>
      <c r="U340" s="13"/>
      <c r="W340" s="13"/>
    </row>
    <row r="341" spans="1:23" x14ac:dyDescent="0.2">
      <c r="A341" s="11"/>
      <c r="B341" s="8" t="s">
        <v>0</v>
      </c>
      <c r="C341" s="22" t="s">
        <v>7524</v>
      </c>
      <c r="D341" s="8" t="s">
        <v>6148</v>
      </c>
      <c r="E341" s="22" t="s">
        <v>6149</v>
      </c>
      <c r="F341" s="13">
        <v>8840</v>
      </c>
      <c r="G341" s="13">
        <v>0</v>
      </c>
      <c r="H341" s="35">
        <v>3200</v>
      </c>
      <c r="I341" t="s">
        <v>1</v>
      </c>
      <c r="J341" s="13"/>
      <c r="R341" s="13">
        <v>5700</v>
      </c>
      <c r="S341" s="41">
        <v>1</v>
      </c>
      <c r="T341" s="13"/>
      <c r="U341" s="13"/>
      <c r="W341" s="13"/>
    </row>
    <row r="342" spans="1:23" x14ac:dyDescent="0.2">
      <c r="A342" s="11"/>
      <c r="B342" s="8" t="s">
        <v>0</v>
      </c>
      <c r="C342" s="22" t="s">
        <v>7524</v>
      </c>
      <c r="D342" s="8" t="s">
        <v>6153</v>
      </c>
      <c r="E342" s="22" t="s">
        <v>6154</v>
      </c>
      <c r="F342" s="13">
        <v>2870</v>
      </c>
      <c r="G342" s="13">
        <v>0</v>
      </c>
      <c r="H342" s="35">
        <v>0</v>
      </c>
      <c r="I342" t="s">
        <v>1</v>
      </c>
      <c r="J342" s="13"/>
      <c r="R342" s="13"/>
      <c r="S342" s="41">
        <v>1</v>
      </c>
      <c r="T342" s="13" t="s">
        <v>10797</v>
      </c>
      <c r="U342" s="13"/>
      <c r="W342" s="13"/>
    </row>
    <row r="343" spans="1:23" x14ac:dyDescent="0.2">
      <c r="A343" s="11"/>
      <c r="B343" s="8" t="s">
        <v>0</v>
      </c>
      <c r="C343" s="22" t="s">
        <v>7524</v>
      </c>
      <c r="D343" s="8" t="s">
        <v>6159</v>
      </c>
      <c r="E343" s="22" t="s">
        <v>6160</v>
      </c>
      <c r="F343" s="13">
        <v>16578</v>
      </c>
      <c r="G343" s="13">
        <v>0</v>
      </c>
      <c r="H343" s="35">
        <v>0</v>
      </c>
      <c r="I343" t="s">
        <v>1</v>
      </c>
      <c r="J343" s="13"/>
      <c r="R343" s="13"/>
      <c r="S343" s="41">
        <v>1</v>
      </c>
      <c r="T343" s="13"/>
      <c r="U343" s="13"/>
      <c r="W343" s="13"/>
    </row>
    <row r="344" spans="1:23" x14ac:dyDescent="0.2">
      <c r="A344" s="11"/>
      <c r="B344" s="8" t="s">
        <v>0</v>
      </c>
      <c r="C344" s="22" t="s">
        <v>7524</v>
      </c>
      <c r="D344" s="8" t="s">
        <v>6164</v>
      </c>
      <c r="E344" s="22" t="s">
        <v>6165</v>
      </c>
      <c r="F344" s="13">
        <v>5504</v>
      </c>
      <c r="G344" s="13">
        <v>0</v>
      </c>
      <c r="H344" s="35">
        <v>0</v>
      </c>
      <c r="I344" t="s">
        <v>1</v>
      </c>
      <c r="J344" s="13"/>
      <c r="R344" s="13"/>
      <c r="S344" s="41">
        <v>1</v>
      </c>
      <c r="T344" s="13"/>
      <c r="U344" s="13"/>
      <c r="W344" s="13"/>
    </row>
    <row r="345" spans="1:23" x14ac:dyDescent="0.2">
      <c r="A345" s="11"/>
      <c r="B345" s="8" t="s">
        <v>0</v>
      </c>
      <c r="C345" s="22" t="s">
        <v>7524</v>
      </c>
      <c r="D345" s="8" t="s">
        <v>6169</v>
      </c>
      <c r="E345" s="22" t="s">
        <v>6170</v>
      </c>
      <c r="F345" s="13">
        <v>15575</v>
      </c>
      <c r="G345" s="13">
        <v>0</v>
      </c>
      <c r="H345" s="35">
        <v>0</v>
      </c>
      <c r="I345" t="s">
        <v>1</v>
      </c>
      <c r="J345" s="13"/>
      <c r="R345" s="13"/>
      <c r="S345" s="41">
        <v>1</v>
      </c>
      <c r="T345" s="13"/>
      <c r="U345" s="13"/>
      <c r="W345" s="13"/>
    </row>
    <row r="346" spans="1:23" x14ac:dyDescent="0.2">
      <c r="A346" s="11"/>
      <c r="B346" s="8" t="s">
        <v>0</v>
      </c>
      <c r="C346" s="22" t="s">
        <v>7524</v>
      </c>
      <c r="D346" s="8" t="s">
        <v>6174</v>
      </c>
      <c r="E346" s="22" t="s">
        <v>6175</v>
      </c>
      <c r="F346" s="13">
        <v>4343</v>
      </c>
      <c r="G346" s="13">
        <v>0</v>
      </c>
      <c r="H346" s="35">
        <v>0</v>
      </c>
      <c r="I346" t="s">
        <v>1</v>
      </c>
      <c r="J346" s="13"/>
      <c r="R346" s="13"/>
      <c r="S346" s="41">
        <v>1</v>
      </c>
      <c r="T346" s="13"/>
      <c r="U346" s="13"/>
      <c r="W346" s="13"/>
    </row>
    <row r="347" spans="1:23" x14ac:dyDescent="0.2">
      <c r="A347" s="11"/>
      <c r="B347" s="8" t="s">
        <v>0</v>
      </c>
      <c r="C347" s="22" t="s">
        <v>7524</v>
      </c>
      <c r="D347" s="8" t="s">
        <v>6178</v>
      </c>
      <c r="E347" s="22" t="s">
        <v>6179</v>
      </c>
      <c r="F347" s="13">
        <v>12713</v>
      </c>
      <c r="G347" s="13">
        <v>0</v>
      </c>
      <c r="H347" s="35">
        <v>0</v>
      </c>
      <c r="I347" t="s">
        <v>1</v>
      </c>
      <c r="J347" s="13"/>
      <c r="R347" s="13"/>
      <c r="S347" s="41">
        <v>1</v>
      </c>
      <c r="T347" s="13"/>
      <c r="U347" s="13"/>
      <c r="W347" s="13"/>
    </row>
    <row r="348" spans="1:23" x14ac:dyDescent="0.2">
      <c r="A348" s="11"/>
      <c r="B348" s="8" t="s">
        <v>0</v>
      </c>
      <c r="C348" s="22" t="s">
        <v>7524</v>
      </c>
      <c r="D348" s="8" t="s">
        <v>6185</v>
      </c>
      <c r="E348" s="22" t="s">
        <v>6186</v>
      </c>
      <c r="F348" s="13">
        <v>2796</v>
      </c>
      <c r="G348" s="13">
        <v>0</v>
      </c>
      <c r="H348" s="35">
        <v>0</v>
      </c>
      <c r="I348" t="s">
        <v>1</v>
      </c>
      <c r="J348" s="13"/>
      <c r="R348" s="13"/>
      <c r="S348" s="41">
        <v>1</v>
      </c>
      <c r="T348" s="13"/>
      <c r="U348" s="13"/>
      <c r="W348" s="13"/>
    </row>
    <row r="349" spans="1:23" x14ac:dyDescent="0.2">
      <c r="A349" s="11"/>
      <c r="B349" s="8" t="s">
        <v>0</v>
      </c>
      <c r="C349" s="22" t="s">
        <v>7524</v>
      </c>
      <c r="D349" s="8" t="s">
        <v>5462</v>
      </c>
      <c r="E349" s="22" t="s">
        <v>5463</v>
      </c>
      <c r="F349" s="13">
        <v>2312</v>
      </c>
      <c r="G349" s="13">
        <v>0</v>
      </c>
      <c r="H349" s="35">
        <v>0</v>
      </c>
      <c r="I349" t="s">
        <v>1</v>
      </c>
      <c r="J349" s="13"/>
      <c r="R349" s="13">
        <v>2400</v>
      </c>
      <c r="S349" s="41">
        <v>1</v>
      </c>
      <c r="T349" s="13"/>
      <c r="U349" s="13"/>
      <c r="W349" s="13"/>
    </row>
    <row r="350" spans="1:23" x14ac:dyDescent="0.2">
      <c r="A350" s="11"/>
      <c r="B350" s="8" t="s">
        <v>0</v>
      </c>
      <c r="C350" s="22" t="s">
        <v>7524</v>
      </c>
      <c r="D350" s="8" t="s">
        <v>5995</v>
      </c>
      <c r="E350" s="22" t="s">
        <v>5996</v>
      </c>
      <c r="F350" s="13">
        <v>121838</v>
      </c>
      <c r="G350" s="13">
        <v>0</v>
      </c>
      <c r="H350" s="35">
        <v>59500</v>
      </c>
      <c r="I350" t="s">
        <v>1</v>
      </c>
      <c r="J350" s="13"/>
      <c r="R350" s="13">
        <f>21500+10000+5500+15400+9950</f>
        <v>62350</v>
      </c>
      <c r="S350" s="41">
        <v>1</v>
      </c>
      <c r="T350" s="13"/>
      <c r="U350" s="13"/>
      <c r="W350" s="13"/>
    </row>
    <row r="351" spans="1:23" x14ac:dyDescent="0.2">
      <c r="A351" s="11"/>
      <c r="B351" s="8" t="s">
        <v>0</v>
      </c>
      <c r="C351" s="22" t="s">
        <v>7419</v>
      </c>
      <c r="D351" s="8" t="s">
        <v>3233</v>
      </c>
      <c r="E351" s="22" t="s">
        <v>3234</v>
      </c>
      <c r="F351" s="13">
        <v>12000</v>
      </c>
      <c r="G351" s="13">
        <v>0</v>
      </c>
      <c r="H351" s="35">
        <v>4000</v>
      </c>
      <c r="I351" t="s">
        <v>1</v>
      </c>
      <c r="J351" s="13"/>
      <c r="R351" s="13">
        <f>1500+7500</f>
        <v>9000</v>
      </c>
      <c r="S351" s="41">
        <v>1</v>
      </c>
      <c r="T351" s="43"/>
      <c r="U351" s="13"/>
      <c r="W351" s="13"/>
    </row>
    <row r="352" spans="1:23" x14ac:dyDescent="0.2">
      <c r="A352" s="11"/>
      <c r="B352" s="8" t="s">
        <v>0</v>
      </c>
      <c r="C352" s="22" t="s">
        <v>7294</v>
      </c>
      <c r="D352" s="8" t="s">
        <v>7637</v>
      </c>
      <c r="E352" s="22" t="s">
        <v>8998</v>
      </c>
      <c r="F352" s="13">
        <v>30000</v>
      </c>
      <c r="G352" s="13">
        <v>0</v>
      </c>
      <c r="H352" s="35">
        <v>0</v>
      </c>
      <c r="I352" t="s">
        <v>1</v>
      </c>
      <c r="J352" s="13"/>
      <c r="R352" s="13">
        <f>5000+20000+4000+2000</f>
        <v>31000</v>
      </c>
      <c r="S352" s="41">
        <v>4</v>
      </c>
      <c r="T352" s="13"/>
      <c r="U352" s="13"/>
      <c r="W352" s="13"/>
    </row>
    <row r="353" spans="1:23" x14ac:dyDescent="0.2">
      <c r="A353" s="11"/>
      <c r="B353" s="8" t="s">
        <v>0</v>
      </c>
      <c r="C353" s="22" t="s">
        <v>7294</v>
      </c>
      <c r="D353" s="8" t="s">
        <v>3348</v>
      </c>
      <c r="E353" s="22" t="s">
        <v>3349</v>
      </c>
      <c r="F353" s="13">
        <v>5000</v>
      </c>
      <c r="G353" s="13">
        <v>0</v>
      </c>
      <c r="H353" s="35">
        <v>0</v>
      </c>
      <c r="I353" t="s">
        <v>1</v>
      </c>
      <c r="J353" s="13"/>
      <c r="R353" s="13"/>
      <c r="S353" s="41">
        <v>1</v>
      </c>
      <c r="T353" s="13"/>
      <c r="U353" s="13"/>
      <c r="W353" s="13"/>
    </row>
    <row r="354" spans="1:23" x14ac:dyDescent="0.2">
      <c r="A354" s="11"/>
      <c r="B354" s="8" t="s">
        <v>0</v>
      </c>
      <c r="C354" s="22" t="s">
        <v>7294</v>
      </c>
      <c r="D354" s="8" t="s">
        <v>7638</v>
      </c>
      <c r="E354" s="22" t="s">
        <v>8999</v>
      </c>
      <c r="F354" s="13">
        <v>2000</v>
      </c>
      <c r="G354" s="13">
        <v>0</v>
      </c>
      <c r="H354" s="35">
        <v>0</v>
      </c>
      <c r="I354" t="s">
        <v>1</v>
      </c>
      <c r="J354" s="13"/>
      <c r="R354" s="13"/>
      <c r="S354" s="41">
        <v>4</v>
      </c>
      <c r="T354" s="13" t="s">
        <v>10797</v>
      </c>
      <c r="U354" s="13"/>
      <c r="V354">
        <v>566.4</v>
      </c>
      <c r="W354" s="13"/>
    </row>
    <row r="355" spans="1:23" x14ac:dyDescent="0.2">
      <c r="A355" s="11"/>
      <c r="B355" s="8" t="s">
        <v>0</v>
      </c>
      <c r="C355" s="22" t="s">
        <v>7294</v>
      </c>
      <c r="D355" s="8" t="s">
        <v>4542</v>
      </c>
      <c r="E355" s="22" t="s">
        <v>4543</v>
      </c>
      <c r="F355" s="13">
        <v>10000</v>
      </c>
      <c r="G355" s="13">
        <v>0</v>
      </c>
      <c r="H355" s="35">
        <v>0</v>
      </c>
      <c r="I355" t="s">
        <v>1</v>
      </c>
      <c r="J355" s="13"/>
      <c r="R355" s="13"/>
      <c r="S355" s="41">
        <v>1</v>
      </c>
      <c r="T355" s="13" t="s">
        <v>10797</v>
      </c>
      <c r="U355" s="39"/>
      <c r="W355" s="13"/>
    </row>
    <row r="356" spans="1:23" x14ac:dyDescent="0.2">
      <c r="A356" s="11"/>
      <c r="B356" s="8" t="s">
        <v>0</v>
      </c>
      <c r="C356" s="22" t="s">
        <v>7328</v>
      </c>
      <c r="D356" s="8" t="s">
        <v>2257</v>
      </c>
      <c r="E356" s="22" t="s">
        <v>9000</v>
      </c>
      <c r="F356" s="13">
        <v>200</v>
      </c>
      <c r="G356" s="13">
        <v>0</v>
      </c>
      <c r="H356" s="35">
        <v>0</v>
      </c>
      <c r="I356" t="s">
        <v>1</v>
      </c>
      <c r="J356" s="13"/>
      <c r="R356" s="13"/>
      <c r="S356" s="41">
        <v>3</v>
      </c>
      <c r="T356" s="43" t="s">
        <v>10798</v>
      </c>
      <c r="U356" s="13" t="s">
        <v>10802</v>
      </c>
      <c r="W356" s="13"/>
    </row>
    <row r="357" spans="1:23" x14ac:dyDescent="0.2">
      <c r="A357" s="11"/>
      <c r="B357" s="8" t="s">
        <v>0</v>
      </c>
      <c r="C357" s="22" t="s">
        <v>7230</v>
      </c>
      <c r="D357" s="8" t="s">
        <v>1973</v>
      </c>
      <c r="E357" s="22" t="s">
        <v>9001</v>
      </c>
      <c r="F357" s="13">
        <v>300</v>
      </c>
      <c r="G357" s="13">
        <v>0</v>
      </c>
      <c r="H357" s="35">
        <v>0</v>
      </c>
      <c r="I357" t="s">
        <v>1</v>
      </c>
      <c r="J357" s="13"/>
      <c r="R357" s="13"/>
      <c r="S357" s="41">
        <v>4</v>
      </c>
      <c r="T357" s="43"/>
      <c r="U357" s="13" t="s">
        <v>10798</v>
      </c>
      <c r="V357">
        <v>8.4239999999999995</v>
      </c>
      <c r="W357" s="13"/>
    </row>
    <row r="358" spans="1:23" x14ac:dyDescent="0.2">
      <c r="A358" s="11"/>
      <c r="B358" s="8" t="s">
        <v>0</v>
      </c>
      <c r="C358" s="22" t="s">
        <v>7230</v>
      </c>
      <c r="D358" s="8" t="s">
        <v>5195</v>
      </c>
      <c r="E358" s="22" t="s">
        <v>8966</v>
      </c>
      <c r="F358" s="13">
        <v>100</v>
      </c>
      <c r="G358" s="13">
        <v>0</v>
      </c>
      <c r="H358" s="35">
        <v>0</v>
      </c>
      <c r="I358" t="s">
        <v>1</v>
      </c>
      <c r="J358" s="13"/>
      <c r="R358" s="13">
        <v>100</v>
      </c>
      <c r="S358" s="41">
        <v>1</v>
      </c>
      <c r="T358" s="13"/>
      <c r="U358" s="39"/>
      <c r="W358" s="13"/>
    </row>
    <row r="359" spans="1:23" x14ac:dyDescent="0.2">
      <c r="A359" s="11"/>
      <c r="B359" s="8" t="s">
        <v>0</v>
      </c>
      <c r="C359" s="22" t="s">
        <v>7230</v>
      </c>
      <c r="D359" s="8" t="s">
        <v>6206</v>
      </c>
      <c r="E359" s="22" t="s">
        <v>9002</v>
      </c>
      <c r="F359" s="13">
        <v>100</v>
      </c>
      <c r="G359" s="13">
        <v>0</v>
      </c>
      <c r="H359" s="35">
        <v>0</v>
      </c>
      <c r="I359" t="s">
        <v>1</v>
      </c>
      <c r="J359" s="13"/>
      <c r="R359" s="13">
        <v>350</v>
      </c>
      <c r="S359" s="41">
        <v>1</v>
      </c>
      <c r="T359" s="13"/>
      <c r="U359" s="13"/>
      <c r="W359" s="13"/>
    </row>
    <row r="360" spans="1:23" x14ac:dyDescent="0.2">
      <c r="A360" s="11"/>
      <c r="B360" s="8" t="s">
        <v>0</v>
      </c>
      <c r="C360" s="22" t="s">
        <v>7434</v>
      </c>
      <c r="D360" s="8" t="s">
        <v>5025</v>
      </c>
      <c r="E360" s="22" t="s">
        <v>5026</v>
      </c>
      <c r="F360" s="13">
        <v>60</v>
      </c>
      <c r="G360" s="13">
        <v>0</v>
      </c>
      <c r="H360" s="35">
        <v>0</v>
      </c>
      <c r="I360" t="s">
        <v>1</v>
      </c>
      <c r="J360" s="13"/>
      <c r="R360" s="13"/>
      <c r="S360" s="41">
        <v>1</v>
      </c>
      <c r="T360" s="13"/>
      <c r="U360" s="39"/>
      <c r="W360" s="13"/>
    </row>
    <row r="361" spans="1:23" x14ac:dyDescent="0.2">
      <c r="A361" s="11"/>
      <c r="B361" s="8" t="s">
        <v>0</v>
      </c>
      <c r="C361" s="22" t="s">
        <v>7151</v>
      </c>
      <c r="D361" s="8" t="s">
        <v>1858</v>
      </c>
      <c r="E361" s="22" t="s">
        <v>1859</v>
      </c>
      <c r="F361" s="13">
        <v>8800</v>
      </c>
      <c r="G361" s="13">
        <v>0</v>
      </c>
      <c r="H361" s="35">
        <v>0</v>
      </c>
      <c r="I361" t="s">
        <v>1</v>
      </c>
      <c r="J361" s="13"/>
      <c r="R361" s="13"/>
      <c r="S361" s="41">
        <v>1</v>
      </c>
      <c r="T361" s="43"/>
      <c r="U361" s="13" t="s">
        <v>10803</v>
      </c>
      <c r="W361" s="13"/>
    </row>
    <row r="362" spans="1:23" x14ac:dyDescent="0.2">
      <c r="A362" s="11"/>
      <c r="B362" s="8" t="s">
        <v>0</v>
      </c>
      <c r="C362" s="22" t="s">
        <v>7151</v>
      </c>
      <c r="D362" s="8" t="s">
        <v>4841</v>
      </c>
      <c r="E362" s="22" t="s">
        <v>4842</v>
      </c>
      <c r="F362" s="13">
        <v>2000</v>
      </c>
      <c r="G362" s="13">
        <v>0</v>
      </c>
      <c r="H362" s="35">
        <v>0</v>
      </c>
      <c r="I362" t="s">
        <v>1</v>
      </c>
      <c r="J362" s="13"/>
      <c r="R362" s="13"/>
      <c r="S362" s="41">
        <v>1</v>
      </c>
      <c r="T362" s="13"/>
      <c r="U362" s="39"/>
      <c r="W362" s="13"/>
    </row>
    <row r="363" spans="1:23" x14ac:dyDescent="0.2">
      <c r="A363" s="11"/>
      <c r="B363" s="8" t="s">
        <v>0</v>
      </c>
      <c r="C363" s="22" t="s">
        <v>7450</v>
      </c>
      <c r="D363" s="8" t="s">
        <v>5241</v>
      </c>
      <c r="E363" s="22" t="s">
        <v>9003</v>
      </c>
      <c r="F363" s="13">
        <v>50</v>
      </c>
      <c r="G363" s="13">
        <v>0</v>
      </c>
      <c r="H363" s="35">
        <v>0</v>
      </c>
      <c r="I363" t="s">
        <v>1</v>
      </c>
      <c r="J363" s="13"/>
      <c r="R363" s="13">
        <v>300</v>
      </c>
      <c r="S363" s="41">
        <v>1</v>
      </c>
      <c r="T363" s="13"/>
      <c r="U363" s="13"/>
      <c r="W363" s="13"/>
    </row>
    <row r="364" spans="1:23" x14ac:dyDescent="0.2">
      <c r="A364" s="11"/>
      <c r="B364" s="8" t="s">
        <v>0</v>
      </c>
      <c r="C364" s="22" t="s">
        <v>7264</v>
      </c>
      <c r="D364" s="8" t="s">
        <v>1704</v>
      </c>
      <c r="E364" s="22" t="s">
        <v>1705</v>
      </c>
      <c r="F364" s="13">
        <v>13500</v>
      </c>
      <c r="G364" s="13">
        <v>0</v>
      </c>
      <c r="H364" s="35">
        <v>0</v>
      </c>
      <c r="I364" t="s">
        <v>1</v>
      </c>
      <c r="J364" s="13"/>
      <c r="R364" s="13">
        <v>8000</v>
      </c>
      <c r="S364" s="41">
        <v>4</v>
      </c>
      <c r="T364" s="13" t="s">
        <v>10797</v>
      </c>
      <c r="U364" s="39"/>
      <c r="W364" s="13"/>
    </row>
    <row r="365" spans="1:23" x14ac:dyDescent="0.2">
      <c r="A365" s="11"/>
      <c r="B365" s="8" t="s">
        <v>0</v>
      </c>
      <c r="C365" s="22" t="s">
        <v>7264</v>
      </c>
      <c r="D365" s="8" t="s">
        <v>2041</v>
      </c>
      <c r="E365" s="22" t="s">
        <v>9004</v>
      </c>
      <c r="F365" s="13">
        <v>3200</v>
      </c>
      <c r="G365" s="13">
        <v>0</v>
      </c>
      <c r="H365" s="35">
        <v>0</v>
      </c>
      <c r="I365" t="s">
        <v>1</v>
      </c>
      <c r="J365" s="13"/>
      <c r="R365" s="13"/>
      <c r="S365" s="41">
        <v>4</v>
      </c>
      <c r="T365" s="13" t="s">
        <v>10797</v>
      </c>
      <c r="U365" s="13"/>
      <c r="W365" s="13"/>
    </row>
    <row r="366" spans="1:23" x14ac:dyDescent="0.2">
      <c r="A366" s="11"/>
      <c r="B366" s="8" t="s">
        <v>0</v>
      </c>
      <c r="C366" s="22" t="s">
        <v>7264</v>
      </c>
      <c r="D366" s="8" t="s">
        <v>2044</v>
      </c>
      <c r="E366" s="22" t="s">
        <v>9005</v>
      </c>
      <c r="F366" s="13">
        <v>3000</v>
      </c>
      <c r="G366" s="13">
        <v>0</v>
      </c>
      <c r="H366" s="35">
        <v>0</v>
      </c>
      <c r="I366" t="s">
        <v>1</v>
      </c>
      <c r="J366" s="13"/>
      <c r="R366" s="13"/>
      <c r="S366" s="41">
        <v>1</v>
      </c>
      <c r="T366" s="13" t="s">
        <v>10797</v>
      </c>
      <c r="U366" s="13"/>
      <c r="W366" s="13"/>
    </row>
    <row r="367" spans="1:23" x14ac:dyDescent="0.2">
      <c r="A367" s="11"/>
      <c r="B367" s="8" t="s">
        <v>0</v>
      </c>
      <c r="C367" s="22" t="s">
        <v>7264</v>
      </c>
      <c r="D367" s="8" t="s">
        <v>3463</v>
      </c>
      <c r="E367" s="22" t="s">
        <v>9006</v>
      </c>
      <c r="F367" s="13">
        <v>5000</v>
      </c>
      <c r="G367" s="13">
        <v>0</v>
      </c>
      <c r="H367" s="35">
        <v>0</v>
      </c>
      <c r="I367" t="s">
        <v>1</v>
      </c>
      <c r="J367" s="13"/>
      <c r="R367" s="13"/>
      <c r="S367" s="41">
        <v>4</v>
      </c>
      <c r="T367" s="43" t="s">
        <v>10798</v>
      </c>
      <c r="U367" s="13" t="s">
        <v>10798</v>
      </c>
      <c r="W367" s="13"/>
    </row>
    <row r="368" spans="1:23" x14ac:dyDescent="0.2">
      <c r="A368" s="11"/>
      <c r="B368" s="8" t="s">
        <v>0</v>
      </c>
      <c r="C368" s="22" t="s">
        <v>7264</v>
      </c>
      <c r="D368" s="8" t="s">
        <v>3469</v>
      </c>
      <c r="E368" s="22" t="s">
        <v>9007</v>
      </c>
      <c r="F368" s="13">
        <v>5000</v>
      </c>
      <c r="G368" s="13">
        <v>0</v>
      </c>
      <c r="H368" s="35">
        <v>0</v>
      </c>
      <c r="I368" t="s">
        <v>1</v>
      </c>
      <c r="J368" s="13"/>
      <c r="R368" s="13"/>
      <c r="S368" s="41">
        <v>4</v>
      </c>
      <c r="T368" s="43" t="s">
        <v>10798</v>
      </c>
      <c r="U368" s="13" t="s">
        <v>10798</v>
      </c>
      <c r="W368" s="13"/>
    </row>
    <row r="369" spans="1:23" x14ac:dyDescent="0.2">
      <c r="A369" s="11"/>
      <c r="B369" s="8" t="s">
        <v>0</v>
      </c>
      <c r="C369" s="22" t="s">
        <v>7264</v>
      </c>
      <c r="D369" s="8" t="s">
        <v>3622</v>
      </c>
      <c r="E369" s="22" t="s">
        <v>9008</v>
      </c>
      <c r="F369" s="13">
        <v>2000</v>
      </c>
      <c r="G369" s="13">
        <v>0</v>
      </c>
      <c r="H369" s="35">
        <v>0</v>
      </c>
      <c r="I369" t="s">
        <v>1</v>
      </c>
      <c r="J369" s="13"/>
      <c r="R369" s="13"/>
      <c r="S369" s="41">
        <v>1</v>
      </c>
      <c r="T369" s="43" t="s">
        <v>10798</v>
      </c>
      <c r="U369" s="13" t="s">
        <v>10798</v>
      </c>
      <c r="W369" s="13"/>
    </row>
    <row r="370" spans="1:23" x14ac:dyDescent="0.2">
      <c r="A370" s="11"/>
      <c r="B370" s="8" t="s">
        <v>0</v>
      </c>
      <c r="C370" s="22" t="s">
        <v>7264</v>
      </c>
      <c r="D370" s="8" t="s">
        <v>4375</v>
      </c>
      <c r="E370" s="22" t="s">
        <v>9009</v>
      </c>
      <c r="F370" s="13">
        <v>3000</v>
      </c>
      <c r="G370" s="13">
        <v>0</v>
      </c>
      <c r="H370" s="35">
        <v>0</v>
      </c>
      <c r="I370" t="s">
        <v>1</v>
      </c>
      <c r="J370" s="13"/>
      <c r="R370" s="13"/>
      <c r="S370" s="41">
        <v>1</v>
      </c>
      <c r="T370" s="13" t="s">
        <v>10797</v>
      </c>
      <c r="U370" s="39"/>
      <c r="W370" s="13"/>
    </row>
    <row r="371" spans="1:23" x14ac:dyDescent="0.2">
      <c r="A371" s="11"/>
      <c r="B371" s="8" t="s">
        <v>0</v>
      </c>
      <c r="C371" s="22" t="s">
        <v>7264</v>
      </c>
      <c r="D371" s="8" t="s">
        <v>4380</v>
      </c>
      <c r="E371" s="22" t="s">
        <v>9010</v>
      </c>
      <c r="F371" s="13">
        <v>2000</v>
      </c>
      <c r="G371" s="13">
        <v>0</v>
      </c>
      <c r="H371" s="35">
        <v>0</v>
      </c>
      <c r="I371" t="s">
        <v>1</v>
      </c>
      <c r="J371" s="13"/>
      <c r="R371" s="13"/>
      <c r="S371" s="41">
        <v>1</v>
      </c>
      <c r="T371" s="13" t="s">
        <v>10797</v>
      </c>
      <c r="U371" s="39"/>
      <c r="W371" s="13"/>
    </row>
    <row r="372" spans="1:23" x14ac:dyDescent="0.2">
      <c r="A372" s="11"/>
      <c r="B372" s="8" t="s">
        <v>0</v>
      </c>
      <c r="C372" s="22" t="s">
        <v>7264</v>
      </c>
      <c r="D372" s="8" t="s">
        <v>4588</v>
      </c>
      <c r="E372" s="22" t="s">
        <v>9011</v>
      </c>
      <c r="F372" s="13">
        <v>500</v>
      </c>
      <c r="G372" s="13">
        <v>0</v>
      </c>
      <c r="H372" s="35">
        <v>200</v>
      </c>
      <c r="I372" t="s">
        <v>1</v>
      </c>
      <c r="J372" s="13"/>
      <c r="R372" s="13"/>
      <c r="S372" s="41">
        <v>1</v>
      </c>
      <c r="T372" s="13" t="s">
        <v>10797</v>
      </c>
      <c r="U372" s="13"/>
      <c r="W372" s="13"/>
    </row>
    <row r="373" spans="1:23" x14ac:dyDescent="0.2">
      <c r="A373" s="11"/>
      <c r="B373" s="8" t="s">
        <v>0</v>
      </c>
      <c r="C373" s="22" t="s">
        <v>7264</v>
      </c>
      <c r="D373" s="8" t="s">
        <v>6591</v>
      </c>
      <c r="E373" s="22" t="s">
        <v>9012</v>
      </c>
      <c r="F373" s="13">
        <v>360</v>
      </c>
      <c r="G373" s="13">
        <v>0</v>
      </c>
      <c r="H373" s="35">
        <v>0</v>
      </c>
      <c r="I373" t="s">
        <v>1</v>
      </c>
      <c r="J373" s="13"/>
      <c r="R373" s="13"/>
      <c r="S373" s="41">
        <v>1</v>
      </c>
      <c r="T373" s="13" t="s">
        <v>10797</v>
      </c>
      <c r="U373" s="43"/>
      <c r="W373" s="13"/>
    </row>
    <row r="374" spans="1:23" x14ac:dyDescent="0.2">
      <c r="A374" s="11"/>
      <c r="B374" s="8" t="s">
        <v>0</v>
      </c>
      <c r="C374" s="22" t="s">
        <v>7264</v>
      </c>
      <c r="D374" s="8" t="s">
        <v>3435</v>
      </c>
      <c r="E374" s="22" t="s">
        <v>8969</v>
      </c>
      <c r="F374" s="13">
        <v>8000</v>
      </c>
      <c r="G374" s="13">
        <v>0</v>
      </c>
      <c r="H374" s="35">
        <v>0</v>
      </c>
      <c r="I374" t="s">
        <v>1</v>
      </c>
      <c r="J374" s="13"/>
      <c r="R374" s="13"/>
      <c r="S374" s="41">
        <v>4</v>
      </c>
      <c r="T374" s="43" t="s">
        <v>10798</v>
      </c>
      <c r="U374" s="13" t="s">
        <v>10798</v>
      </c>
      <c r="W374" s="13"/>
    </row>
    <row r="375" spans="1:23" x14ac:dyDescent="0.2">
      <c r="A375" s="11"/>
      <c r="B375" s="8" t="s">
        <v>0</v>
      </c>
      <c r="C375" s="22" t="s">
        <v>7264</v>
      </c>
      <c r="D375" s="8" t="s">
        <v>1314</v>
      </c>
      <c r="E375" s="22" t="s">
        <v>1315</v>
      </c>
      <c r="F375" s="13">
        <v>120000</v>
      </c>
      <c r="G375" s="13">
        <v>0</v>
      </c>
      <c r="H375" s="35">
        <v>0</v>
      </c>
      <c r="I375" t="s">
        <v>1</v>
      </c>
      <c r="J375" s="13"/>
      <c r="R375" s="13">
        <f>35000+5000+34000+37000+10000+2000</f>
        <v>123000</v>
      </c>
      <c r="S375" s="41">
        <v>4</v>
      </c>
      <c r="T375" s="13"/>
      <c r="U375" s="13"/>
      <c r="W375" s="13"/>
    </row>
    <row r="376" spans="1:23" x14ac:dyDescent="0.2">
      <c r="A376" s="11"/>
      <c r="B376" s="8" t="s">
        <v>0</v>
      </c>
      <c r="C376" s="22" t="s">
        <v>7264</v>
      </c>
      <c r="D376" s="8" t="s">
        <v>1390</v>
      </c>
      <c r="E376" s="22" t="s">
        <v>1391</v>
      </c>
      <c r="F376" s="13">
        <v>82000</v>
      </c>
      <c r="G376" s="13">
        <v>0</v>
      </c>
      <c r="H376" s="35">
        <v>0</v>
      </c>
      <c r="I376" t="s">
        <v>1</v>
      </c>
      <c r="J376" s="13"/>
      <c r="R376" s="13"/>
      <c r="S376" s="41">
        <v>4</v>
      </c>
      <c r="T376" s="13"/>
      <c r="U376" s="13"/>
      <c r="W376" s="13"/>
    </row>
    <row r="377" spans="1:23" x14ac:dyDescent="0.2">
      <c r="A377" s="11"/>
      <c r="B377" s="8" t="s">
        <v>0</v>
      </c>
      <c r="C377" s="22" t="s">
        <v>7264</v>
      </c>
      <c r="D377" s="8" t="s">
        <v>4407</v>
      </c>
      <c r="E377" s="22" t="s">
        <v>4408</v>
      </c>
      <c r="F377" s="13">
        <v>1900</v>
      </c>
      <c r="G377" s="13">
        <v>0</v>
      </c>
      <c r="H377" s="35">
        <v>0</v>
      </c>
      <c r="I377" t="s">
        <v>1</v>
      </c>
      <c r="J377" s="13"/>
      <c r="R377" s="13"/>
      <c r="S377" s="41">
        <v>1</v>
      </c>
      <c r="T377" s="13"/>
      <c r="U377" s="13"/>
      <c r="W377" s="13"/>
    </row>
    <row r="378" spans="1:23" x14ac:dyDescent="0.2">
      <c r="A378" s="11"/>
      <c r="B378" s="8" t="s">
        <v>0</v>
      </c>
      <c r="C378" s="22" t="s">
        <v>10844</v>
      </c>
      <c r="D378" s="8" t="s">
        <v>7639</v>
      </c>
      <c r="E378" s="22" t="s">
        <v>9013</v>
      </c>
      <c r="F378" s="13">
        <v>160</v>
      </c>
      <c r="G378" s="13">
        <v>0</v>
      </c>
      <c r="H378" s="35">
        <v>0</v>
      </c>
      <c r="I378" t="s">
        <v>1</v>
      </c>
      <c r="J378" s="13"/>
      <c r="R378" s="13">
        <v>300</v>
      </c>
      <c r="S378" s="41">
        <v>1</v>
      </c>
      <c r="T378" s="13"/>
      <c r="U378" s="13"/>
      <c r="W378" s="13"/>
    </row>
    <row r="379" spans="1:23" x14ac:dyDescent="0.2">
      <c r="A379" s="11"/>
      <c r="B379" s="8" t="s">
        <v>0</v>
      </c>
      <c r="C379" s="22" t="s">
        <v>10845</v>
      </c>
      <c r="D379" s="8" t="s">
        <v>7640</v>
      </c>
      <c r="E379" s="22" t="s">
        <v>9014</v>
      </c>
      <c r="F379" s="13">
        <v>300000</v>
      </c>
      <c r="G379" s="13">
        <v>0</v>
      </c>
      <c r="H379" s="35">
        <v>165500</v>
      </c>
      <c r="I379" t="s">
        <v>1</v>
      </c>
      <c r="J379" s="13"/>
      <c r="R379" s="13">
        <f>13500+15000+10300+27500+3000+17000+24000</f>
        <v>110300</v>
      </c>
      <c r="S379" s="41">
        <v>4</v>
      </c>
      <c r="T379" s="13" t="s">
        <v>10797</v>
      </c>
      <c r="U379" s="13"/>
      <c r="V379">
        <v>2904</v>
      </c>
      <c r="W379" s="13"/>
    </row>
    <row r="380" spans="1:23" x14ac:dyDescent="0.2">
      <c r="A380" s="11"/>
      <c r="B380" s="8" t="s">
        <v>0</v>
      </c>
      <c r="C380" s="22" t="s">
        <v>10845</v>
      </c>
      <c r="D380" s="8" t="s">
        <v>7641</v>
      </c>
      <c r="E380" s="22" t="s">
        <v>9015</v>
      </c>
      <c r="F380" s="13">
        <v>75000</v>
      </c>
      <c r="G380" s="13">
        <v>0</v>
      </c>
      <c r="H380" s="35">
        <v>57500</v>
      </c>
      <c r="I380" t="s">
        <v>1</v>
      </c>
      <c r="J380" s="13"/>
      <c r="R380" s="13">
        <f>8000+12000</f>
        <v>20000</v>
      </c>
      <c r="S380" s="41">
        <v>4</v>
      </c>
      <c r="T380" s="13"/>
      <c r="U380" s="13"/>
      <c r="W380" s="13"/>
    </row>
    <row r="381" spans="1:23" x14ac:dyDescent="0.2">
      <c r="A381" s="11"/>
      <c r="B381" s="8" t="s">
        <v>0</v>
      </c>
      <c r="C381" s="22" t="s">
        <v>10846</v>
      </c>
      <c r="D381" s="8" t="s">
        <v>7642</v>
      </c>
      <c r="E381" s="22" t="s">
        <v>9016</v>
      </c>
      <c r="F381" s="13">
        <v>90</v>
      </c>
      <c r="G381" s="13">
        <v>0</v>
      </c>
      <c r="H381" s="35">
        <v>0</v>
      </c>
      <c r="I381" t="s">
        <v>1</v>
      </c>
      <c r="J381" s="13"/>
      <c r="R381" s="13"/>
      <c r="S381" s="41">
        <v>1</v>
      </c>
      <c r="T381" s="43" t="s">
        <v>10798</v>
      </c>
      <c r="U381" s="13" t="s">
        <v>10798</v>
      </c>
      <c r="W381" s="13"/>
    </row>
    <row r="382" spans="1:23" x14ac:dyDescent="0.2">
      <c r="A382" s="11"/>
      <c r="B382" s="8" t="s">
        <v>0</v>
      </c>
      <c r="C382" s="22" t="s">
        <v>10846</v>
      </c>
      <c r="D382" s="8" t="s">
        <v>1077</v>
      </c>
      <c r="E382" s="22" t="s">
        <v>1078</v>
      </c>
      <c r="F382" s="13">
        <v>100</v>
      </c>
      <c r="G382" s="13">
        <v>0</v>
      </c>
      <c r="H382" s="35">
        <v>0</v>
      </c>
      <c r="I382" t="s">
        <v>1</v>
      </c>
      <c r="J382" s="13"/>
      <c r="R382" s="13"/>
      <c r="S382" s="41">
        <v>1</v>
      </c>
      <c r="T382" s="13" t="s">
        <v>10797</v>
      </c>
      <c r="U382" s="13"/>
      <c r="W382" s="13"/>
    </row>
    <row r="383" spans="1:23" x14ac:dyDescent="0.2">
      <c r="A383" s="11"/>
      <c r="B383" s="8" t="s">
        <v>0</v>
      </c>
      <c r="C383" s="22" t="s">
        <v>10846</v>
      </c>
      <c r="D383" s="8" t="s">
        <v>7643</v>
      </c>
      <c r="E383" s="22" t="s">
        <v>9017</v>
      </c>
      <c r="F383" s="13">
        <v>125</v>
      </c>
      <c r="G383" s="13">
        <v>0</v>
      </c>
      <c r="H383" s="35">
        <v>0</v>
      </c>
      <c r="I383" t="s">
        <v>1</v>
      </c>
      <c r="J383" s="13"/>
      <c r="R383" s="13"/>
      <c r="S383" s="41">
        <v>1</v>
      </c>
      <c r="T383" s="43"/>
      <c r="U383" s="43" t="s">
        <v>10798</v>
      </c>
      <c r="W383" s="13"/>
    </row>
    <row r="384" spans="1:23" x14ac:dyDescent="0.2">
      <c r="A384" s="11"/>
      <c r="B384" s="8" t="s">
        <v>0</v>
      </c>
      <c r="C384" s="22" t="s">
        <v>10846</v>
      </c>
      <c r="D384" s="8" t="s">
        <v>7644</v>
      </c>
      <c r="E384" s="22" t="s">
        <v>9018</v>
      </c>
      <c r="F384" s="13">
        <v>50</v>
      </c>
      <c r="G384" s="13">
        <v>0</v>
      </c>
      <c r="H384" s="35">
        <v>0</v>
      </c>
      <c r="I384" t="s">
        <v>1</v>
      </c>
      <c r="J384" s="13"/>
      <c r="R384" s="13"/>
      <c r="S384" s="41">
        <v>1</v>
      </c>
      <c r="T384" s="43"/>
      <c r="U384" s="13" t="s">
        <v>10798</v>
      </c>
      <c r="W384" s="13"/>
    </row>
    <row r="385" spans="1:23" x14ac:dyDescent="0.2">
      <c r="A385" s="11"/>
      <c r="B385" s="8" t="s">
        <v>0</v>
      </c>
      <c r="C385" s="22" t="s">
        <v>10846</v>
      </c>
      <c r="D385" s="8" t="s">
        <v>7645</v>
      </c>
      <c r="E385" s="22" t="s">
        <v>9019</v>
      </c>
      <c r="F385" s="13">
        <v>50</v>
      </c>
      <c r="G385" s="13">
        <v>0</v>
      </c>
      <c r="H385" s="35">
        <v>0</v>
      </c>
      <c r="I385" t="s">
        <v>1</v>
      </c>
      <c r="J385" s="13"/>
      <c r="R385" s="13"/>
      <c r="S385" s="41">
        <v>1</v>
      </c>
      <c r="T385" s="43" t="s">
        <v>10798</v>
      </c>
      <c r="U385" s="12" t="s">
        <v>10804</v>
      </c>
      <c r="W385" s="13"/>
    </row>
    <row r="386" spans="1:23" x14ac:dyDescent="0.2">
      <c r="A386" s="11"/>
      <c r="B386" s="8" t="s">
        <v>0</v>
      </c>
      <c r="C386" s="22" t="s">
        <v>10846</v>
      </c>
      <c r="D386" s="8" t="s">
        <v>7646</v>
      </c>
      <c r="E386" s="22" t="s">
        <v>9020</v>
      </c>
      <c r="F386" s="13">
        <v>100</v>
      </c>
      <c r="G386" s="13">
        <v>0</v>
      </c>
      <c r="H386" s="35">
        <v>0</v>
      </c>
      <c r="I386" t="s">
        <v>1</v>
      </c>
      <c r="J386" s="13"/>
      <c r="R386" s="13"/>
      <c r="S386" s="41">
        <v>1</v>
      </c>
      <c r="T386" s="43"/>
      <c r="U386" s="13" t="s">
        <v>10798</v>
      </c>
      <c r="W386" s="13"/>
    </row>
    <row r="387" spans="1:23" x14ac:dyDescent="0.2">
      <c r="A387" s="11"/>
      <c r="B387" s="8" t="s">
        <v>0</v>
      </c>
      <c r="C387" s="22" t="s">
        <v>10846</v>
      </c>
      <c r="D387" s="8" t="s">
        <v>7647</v>
      </c>
      <c r="E387" s="22" t="s">
        <v>9021</v>
      </c>
      <c r="F387" s="13">
        <v>100</v>
      </c>
      <c r="G387" s="13">
        <v>0</v>
      </c>
      <c r="H387" s="35">
        <v>0</v>
      </c>
      <c r="I387" t="s">
        <v>1</v>
      </c>
      <c r="J387" s="13"/>
      <c r="R387" s="13"/>
      <c r="S387" s="41">
        <v>1</v>
      </c>
      <c r="T387" s="43"/>
      <c r="U387" s="13"/>
      <c r="W387" s="13"/>
    </row>
    <row r="388" spans="1:23" x14ac:dyDescent="0.2">
      <c r="A388" s="11"/>
      <c r="B388" s="8" t="s">
        <v>0</v>
      </c>
      <c r="C388" s="22" t="s">
        <v>10846</v>
      </c>
      <c r="D388" s="8" t="s">
        <v>7648</v>
      </c>
      <c r="E388" s="22" t="s">
        <v>9022</v>
      </c>
      <c r="F388" s="13">
        <v>50</v>
      </c>
      <c r="G388" s="13">
        <v>0</v>
      </c>
      <c r="H388" s="35">
        <v>0</v>
      </c>
      <c r="I388" t="s">
        <v>1</v>
      </c>
      <c r="J388" s="13"/>
      <c r="R388" s="13"/>
      <c r="S388" s="41">
        <v>1</v>
      </c>
      <c r="T388" s="43"/>
      <c r="U388" s="39" t="s">
        <v>10802</v>
      </c>
      <c r="W388" s="13"/>
    </row>
    <row r="389" spans="1:23" x14ac:dyDescent="0.2">
      <c r="A389" s="11"/>
      <c r="B389" s="8" t="s">
        <v>0</v>
      </c>
      <c r="C389" s="22" t="s">
        <v>10846</v>
      </c>
      <c r="D389" s="8" t="s">
        <v>7649</v>
      </c>
      <c r="E389" s="22" t="s">
        <v>9023</v>
      </c>
      <c r="F389" s="13">
        <v>300</v>
      </c>
      <c r="G389" s="13">
        <v>0</v>
      </c>
      <c r="H389" s="35">
        <v>0</v>
      </c>
      <c r="I389" t="s">
        <v>1</v>
      </c>
      <c r="J389" s="13"/>
      <c r="R389" s="13"/>
      <c r="S389" s="41">
        <v>1</v>
      </c>
      <c r="T389" s="43"/>
      <c r="U389" s="13" t="s">
        <v>10802</v>
      </c>
      <c r="W389" s="13"/>
    </row>
    <row r="390" spans="1:23" x14ac:dyDescent="0.2">
      <c r="A390" s="11"/>
      <c r="B390" s="8" t="s">
        <v>0</v>
      </c>
      <c r="C390" s="22" t="s">
        <v>10846</v>
      </c>
      <c r="D390" s="8" t="s">
        <v>7650</v>
      </c>
      <c r="E390" s="22" t="s">
        <v>9024</v>
      </c>
      <c r="F390" s="13">
        <v>50</v>
      </c>
      <c r="G390" s="13">
        <v>0</v>
      </c>
      <c r="H390" s="35">
        <v>0</v>
      </c>
      <c r="I390" t="s">
        <v>1</v>
      </c>
      <c r="J390" s="13"/>
      <c r="R390" s="13"/>
      <c r="S390" s="41">
        <v>1</v>
      </c>
      <c r="T390" s="43" t="s">
        <v>10798</v>
      </c>
      <c r="U390" s="12" t="s">
        <v>10798</v>
      </c>
      <c r="W390" s="13"/>
    </row>
    <row r="391" spans="1:23" x14ac:dyDescent="0.2">
      <c r="A391" s="11"/>
      <c r="B391" s="8" t="s">
        <v>0</v>
      </c>
      <c r="C391" s="22" t="s">
        <v>10846</v>
      </c>
      <c r="D391" s="8" t="s">
        <v>7651</v>
      </c>
      <c r="E391" s="22" t="s">
        <v>9025</v>
      </c>
      <c r="F391" s="13">
        <v>250</v>
      </c>
      <c r="G391" s="13">
        <v>0</v>
      </c>
      <c r="H391" s="35">
        <v>0</v>
      </c>
      <c r="I391" t="s">
        <v>1</v>
      </c>
      <c r="J391" s="13"/>
      <c r="R391" s="13"/>
      <c r="S391" s="41">
        <v>1</v>
      </c>
      <c r="T391" s="43"/>
      <c r="U391" s="13"/>
      <c r="W391" s="13"/>
    </row>
    <row r="392" spans="1:23" x14ac:dyDescent="0.2">
      <c r="A392" s="11"/>
      <c r="B392" s="8" t="s">
        <v>0</v>
      </c>
      <c r="C392" s="22" t="s">
        <v>10846</v>
      </c>
      <c r="D392" s="8" t="s">
        <v>7652</v>
      </c>
      <c r="E392" s="22" t="s">
        <v>9026</v>
      </c>
      <c r="F392" s="13">
        <v>200</v>
      </c>
      <c r="G392" s="13">
        <v>0</v>
      </c>
      <c r="H392" s="35">
        <v>0</v>
      </c>
      <c r="I392" t="s">
        <v>1</v>
      </c>
      <c r="J392" s="13"/>
      <c r="R392" s="13"/>
      <c r="S392" s="41">
        <v>1</v>
      </c>
      <c r="T392" s="43"/>
      <c r="U392" s="13" t="s">
        <v>10802</v>
      </c>
      <c r="W392" s="13"/>
    </row>
    <row r="393" spans="1:23" x14ac:dyDescent="0.2">
      <c r="A393" s="11"/>
      <c r="B393" s="8" t="s">
        <v>0</v>
      </c>
      <c r="C393" s="22" t="s">
        <v>10846</v>
      </c>
      <c r="D393" s="8" t="s">
        <v>7653</v>
      </c>
      <c r="E393" s="22" t="s">
        <v>9027</v>
      </c>
      <c r="F393" s="13">
        <v>200</v>
      </c>
      <c r="G393" s="13">
        <v>0</v>
      </c>
      <c r="H393" s="35">
        <v>0</v>
      </c>
      <c r="I393" t="s">
        <v>1</v>
      </c>
      <c r="J393" s="13"/>
      <c r="R393" s="13"/>
      <c r="S393" s="41">
        <v>1</v>
      </c>
      <c r="T393" s="43"/>
      <c r="U393" s="39" t="s">
        <v>10802</v>
      </c>
      <c r="W393" s="13"/>
    </row>
    <row r="394" spans="1:23" x14ac:dyDescent="0.2">
      <c r="A394" s="11"/>
      <c r="B394" s="8" t="s">
        <v>0</v>
      </c>
      <c r="C394" s="22" t="s">
        <v>10846</v>
      </c>
      <c r="D394" s="8" t="s">
        <v>7654</v>
      </c>
      <c r="E394" s="22" t="s">
        <v>9028</v>
      </c>
      <c r="F394" s="13">
        <v>50</v>
      </c>
      <c r="G394" s="13">
        <v>0</v>
      </c>
      <c r="H394" s="35">
        <v>0</v>
      </c>
      <c r="I394" t="s">
        <v>1</v>
      </c>
      <c r="J394" s="13"/>
      <c r="R394" s="13"/>
      <c r="S394" s="41">
        <v>1</v>
      </c>
      <c r="T394" s="43" t="s">
        <v>10799</v>
      </c>
      <c r="U394" s="13" t="s">
        <v>10798</v>
      </c>
      <c r="W394" s="13"/>
    </row>
    <row r="395" spans="1:23" x14ac:dyDescent="0.2">
      <c r="A395" s="11"/>
      <c r="B395" s="8" t="s">
        <v>0</v>
      </c>
      <c r="C395" s="22" t="s">
        <v>10846</v>
      </c>
      <c r="D395" s="8" t="s">
        <v>7655</v>
      </c>
      <c r="E395" s="22" t="s">
        <v>9029</v>
      </c>
      <c r="F395" s="13">
        <v>1500</v>
      </c>
      <c r="G395" s="13">
        <v>0</v>
      </c>
      <c r="H395" s="35">
        <v>0</v>
      </c>
      <c r="I395" t="s">
        <v>1</v>
      </c>
      <c r="J395" s="13"/>
      <c r="R395" s="13"/>
      <c r="S395" s="41">
        <v>1</v>
      </c>
      <c r="T395" s="43"/>
      <c r="U395" s="13"/>
      <c r="W395" s="13"/>
    </row>
    <row r="396" spans="1:23" x14ac:dyDescent="0.2">
      <c r="A396" s="11"/>
      <c r="B396" s="8" t="s">
        <v>0</v>
      </c>
      <c r="C396" s="22" t="s">
        <v>10846</v>
      </c>
      <c r="D396" s="8" t="s">
        <v>7656</v>
      </c>
      <c r="E396" s="22" t="s">
        <v>9030</v>
      </c>
      <c r="F396" s="13">
        <v>500</v>
      </c>
      <c r="G396" s="13">
        <v>0</v>
      </c>
      <c r="H396" s="35">
        <v>0</v>
      </c>
      <c r="I396" t="s">
        <v>1</v>
      </c>
      <c r="J396" s="13"/>
      <c r="R396" s="13"/>
      <c r="S396" s="41">
        <v>1</v>
      </c>
      <c r="T396" s="43"/>
      <c r="U396" s="13" t="s">
        <v>10798</v>
      </c>
      <c r="W396" s="13"/>
    </row>
    <row r="397" spans="1:23" x14ac:dyDescent="0.2">
      <c r="A397" s="11"/>
      <c r="B397" s="8" t="s">
        <v>0</v>
      </c>
      <c r="C397" s="22" t="s">
        <v>10846</v>
      </c>
      <c r="D397" s="8" t="s">
        <v>7657</v>
      </c>
      <c r="E397" s="22" t="s">
        <v>9031</v>
      </c>
      <c r="F397" s="13">
        <v>100</v>
      </c>
      <c r="G397" s="13">
        <v>0</v>
      </c>
      <c r="H397" s="35">
        <v>0</v>
      </c>
      <c r="I397" t="s">
        <v>1</v>
      </c>
      <c r="J397" s="13"/>
      <c r="R397" s="13"/>
      <c r="S397" s="41">
        <v>1</v>
      </c>
      <c r="T397" s="13" t="s">
        <v>10797</v>
      </c>
      <c r="U397" s="13"/>
      <c r="W397" s="13"/>
    </row>
    <row r="398" spans="1:23" x14ac:dyDescent="0.2">
      <c r="A398" s="11"/>
      <c r="B398" s="8" t="s">
        <v>0</v>
      </c>
      <c r="C398" s="22" t="s">
        <v>7253</v>
      </c>
      <c r="D398" s="8" t="s">
        <v>2489</v>
      </c>
      <c r="E398" s="22" t="s">
        <v>2490</v>
      </c>
      <c r="F398" s="13">
        <v>4000</v>
      </c>
      <c r="G398" s="13">
        <v>0</v>
      </c>
      <c r="H398" s="35">
        <v>0</v>
      </c>
      <c r="I398" t="s">
        <v>1</v>
      </c>
      <c r="J398" s="13"/>
      <c r="R398" s="13"/>
      <c r="S398" s="41">
        <v>1</v>
      </c>
      <c r="T398" s="13"/>
      <c r="U398" s="39" t="s">
        <v>10801</v>
      </c>
      <c r="W398" s="13"/>
    </row>
    <row r="399" spans="1:23" x14ac:dyDescent="0.2">
      <c r="A399" s="11"/>
      <c r="B399" s="8" t="s">
        <v>0</v>
      </c>
      <c r="C399" s="22" t="s">
        <v>7200</v>
      </c>
      <c r="D399" s="8" t="s">
        <v>378</v>
      </c>
      <c r="E399" s="22" t="s">
        <v>9032</v>
      </c>
      <c r="F399" s="13">
        <v>2500</v>
      </c>
      <c r="G399" s="13">
        <v>0</v>
      </c>
      <c r="H399" s="35">
        <v>1100</v>
      </c>
      <c r="I399" t="s">
        <v>1</v>
      </c>
      <c r="J399" s="13"/>
      <c r="R399" s="13"/>
      <c r="S399" s="41">
        <v>1</v>
      </c>
      <c r="T399" s="43"/>
      <c r="U399" s="13" t="s">
        <v>10802</v>
      </c>
      <c r="W399" s="13"/>
    </row>
    <row r="400" spans="1:23" x14ac:dyDescent="0.2">
      <c r="A400" s="11"/>
      <c r="B400" s="8" t="s">
        <v>0</v>
      </c>
      <c r="C400" s="22" t="s">
        <v>7200</v>
      </c>
      <c r="D400" s="8" t="s">
        <v>573</v>
      </c>
      <c r="E400" s="22" t="s">
        <v>574</v>
      </c>
      <c r="F400" s="13">
        <v>12400</v>
      </c>
      <c r="G400" s="13">
        <v>0</v>
      </c>
      <c r="H400" s="35">
        <v>4000</v>
      </c>
      <c r="I400" t="s">
        <v>1</v>
      </c>
      <c r="J400" s="13"/>
      <c r="R400" s="13">
        <v>10000</v>
      </c>
      <c r="S400" s="41">
        <v>1</v>
      </c>
      <c r="T400" s="43"/>
      <c r="U400" s="13"/>
      <c r="W400" s="13"/>
    </row>
    <row r="401" spans="1:23" x14ac:dyDescent="0.2">
      <c r="A401" s="11"/>
      <c r="B401" s="8" t="s">
        <v>0</v>
      </c>
      <c r="C401" s="22" t="s">
        <v>7200</v>
      </c>
      <c r="D401" s="8" t="s">
        <v>549</v>
      </c>
      <c r="E401" s="22" t="s">
        <v>550</v>
      </c>
      <c r="F401" s="13">
        <v>18000</v>
      </c>
      <c r="G401" s="13">
        <v>0</v>
      </c>
      <c r="H401" s="35">
        <v>0</v>
      </c>
      <c r="I401" t="s">
        <v>1</v>
      </c>
      <c r="J401" s="13"/>
      <c r="R401" s="13"/>
      <c r="S401" s="41">
        <v>1</v>
      </c>
      <c r="T401" s="13"/>
      <c r="U401" s="13" t="s">
        <v>10804</v>
      </c>
      <c r="W401" s="13"/>
    </row>
    <row r="402" spans="1:23" x14ac:dyDescent="0.2">
      <c r="A402" s="11"/>
      <c r="B402" s="8" t="s">
        <v>0</v>
      </c>
      <c r="C402" s="22" t="s">
        <v>7200</v>
      </c>
      <c r="D402" s="8" t="s">
        <v>817</v>
      </c>
      <c r="E402" s="22" t="s">
        <v>818</v>
      </c>
      <c r="F402" s="13">
        <v>5000</v>
      </c>
      <c r="G402" s="13">
        <v>0</v>
      </c>
      <c r="H402" s="35">
        <v>300</v>
      </c>
      <c r="I402" t="s">
        <v>1</v>
      </c>
      <c r="J402" s="13"/>
      <c r="R402" s="13"/>
      <c r="S402" s="41">
        <v>1</v>
      </c>
      <c r="T402" s="13"/>
      <c r="U402" s="13" t="s">
        <v>10804</v>
      </c>
      <c r="W402" s="13"/>
    </row>
    <row r="403" spans="1:23" x14ac:dyDescent="0.2">
      <c r="A403" s="11"/>
      <c r="B403" s="8" t="s">
        <v>0</v>
      </c>
      <c r="C403" s="22" t="s">
        <v>7200</v>
      </c>
      <c r="D403" s="8" t="s">
        <v>1074</v>
      </c>
      <c r="E403" s="22" t="s">
        <v>1075</v>
      </c>
      <c r="F403" s="13">
        <v>5000</v>
      </c>
      <c r="G403" s="13">
        <v>0</v>
      </c>
      <c r="H403" s="35">
        <v>0</v>
      </c>
      <c r="I403" t="s">
        <v>1</v>
      </c>
      <c r="J403" s="13"/>
      <c r="R403" s="13"/>
      <c r="S403" s="41">
        <v>1</v>
      </c>
      <c r="T403" s="43" t="s">
        <v>10798</v>
      </c>
      <c r="U403" s="13" t="s">
        <v>10798</v>
      </c>
      <c r="W403" s="13"/>
    </row>
    <row r="404" spans="1:23" x14ac:dyDescent="0.2">
      <c r="A404" s="11"/>
      <c r="B404" s="8" t="s">
        <v>0</v>
      </c>
      <c r="C404" s="22" t="s">
        <v>7200</v>
      </c>
      <c r="D404" s="8" t="s">
        <v>546</v>
      </c>
      <c r="E404" s="22" t="s">
        <v>547</v>
      </c>
      <c r="F404" s="13">
        <v>18000</v>
      </c>
      <c r="G404" s="13">
        <v>0</v>
      </c>
      <c r="H404" s="35">
        <v>10000</v>
      </c>
      <c r="I404" t="s">
        <v>1</v>
      </c>
      <c r="J404" s="13"/>
      <c r="R404" s="13"/>
      <c r="S404" s="41">
        <v>1</v>
      </c>
      <c r="T404" s="43" t="s">
        <v>10798</v>
      </c>
      <c r="U404" s="13" t="s">
        <v>10798</v>
      </c>
      <c r="W404" s="13"/>
    </row>
    <row r="405" spans="1:23" x14ac:dyDescent="0.2">
      <c r="A405" s="11"/>
      <c r="B405" s="8" t="s">
        <v>0</v>
      </c>
      <c r="C405" s="22" t="s">
        <v>7200</v>
      </c>
      <c r="D405" s="8" t="s">
        <v>813</v>
      </c>
      <c r="E405" s="22" t="s">
        <v>814</v>
      </c>
      <c r="F405" s="13">
        <v>5000</v>
      </c>
      <c r="G405" s="13">
        <v>0</v>
      </c>
      <c r="H405" s="35">
        <v>0</v>
      </c>
      <c r="I405" t="s">
        <v>1</v>
      </c>
      <c r="J405" s="13"/>
      <c r="R405" s="13"/>
      <c r="S405" s="41">
        <v>1</v>
      </c>
      <c r="T405" s="13"/>
      <c r="U405" s="13"/>
      <c r="W405" s="13"/>
    </row>
    <row r="406" spans="1:23" x14ac:dyDescent="0.2">
      <c r="A406" s="11"/>
      <c r="B406" s="8" t="s">
        <v>0</v>
      </c>
      <c r="C406" s="22" t="s">
        <v>10847</v>
      </c>
      <c r="D406" s="8" t="s">
        <v>7658</v>
      </c>
      <c r="E406" s="22" t="s">
        <v>9033</v>
      </c>
      <c r="F406" s="13">
        <v>1000</v>
      </c>
      <c r="G406" s="13">
        <v>0</v>
      </c>
      <c r="H406" s="35">
        <v>900</v>
      </c>
      <c r="I406" t="s">
        <v>1</v>
      </c>
      <c r="J406" s="13"/>
      <c r="R406" s="13">
        <v>200</v>
      </c>
      <c r="S406" s="41">
        <v>1</v>
      </c>
      <c r="T406" s="13"/>
      <c r="U406" s="13"/>
      <c r="W406" s="13"/>
    </row>
    <row r="407" spans="1:23" x14ac:dyDescent="0.2">
      <c r="A407" s="11"/>
      <c r="B407" s="8" t="s">
        <v>0</v>
      </c>
      <c r="C407" s="22" t="s">
        <v>7426</v>
      </c>
      <c r="D407" s="8" t="s">
        <v>5307</v>
      </c>
      <c r="E407" s="22" t="s">
        <v>9034</v>
      </c>
      <c r="F407" s="13">
        <v>1300</v>
      </c>
      <c r="G407" s="13">
        <v>0</v>
      </c>
      <c r="H407" s="35">
        <v>0</v>
      </c>
      <c r="I407" t="s">
        <v>1</v>
      </c>
      <c r="J407" s="13"/>
      <c r="R407" s="13">
        <v>1400</v>
      </c>
      <c r="S407" s="41">
        <v>1</v>
      </c>
      <c r="T407" s="13"/>
      <c r="U407" s="13"/>
      <c r="W407" s="13"/>
    </row>
    <row r="408" spans="1:23" x14ac:dyDescent="0.2">
      <c r="A408" s="11"/>
      <c r="B408" s="8" t="s">
        <v>0</v>
      </c>
      <c r="C408" s="22" t="s">
        <v>7343</v>
      </c>
      <c r="D408" s="8" t="s">
        <v>4092</v>
      </c>
      <c r="E408" s="22" t="s">
        <v>9035</v>
      </c>
      <c r="F408" s="13">
        <v>30</v>
      </c>
      <c r="G408" s="13">
        <v>0</v>
      </c>
      <c r="H408" s="35">
        <v>0</v>
      </c>
      <c r="I408" t="s">
        <v>1</v>
      </c>
      <c r="J408" s="13"/>
      <c r="R408" s="13"/>
      <c r="S408" s="41">
        <v>1</v>
      </c>
      <c r="T408" s="13"/>
      <c r="U408" s="13"/>
      <c r="W408" s="13"/>
    </row>
    <row r="409" spans="1:23" x14ac:dyDescent="0.2">
      <c r="A409" s="11"/>
      <c r="B409" s="8" t="s">
        <v>0</v>
      </c>
      <c r="C409" s="22" t="s">
        <v>7347</v>
      </c>
      <c r="D409" s="8" t="s">
        <v>2450</v>
      </c>
      <c r="E409" s="22" t="s">
        <v>2451</v>
      </c>
      <c r="F409" s="13">
        <v>2000</v>
      </c>
      <c r="G409" s="13">
        <v>0</v>
      </c>
      <c r="H409" s="35">
        <v>0</v>
      </c>
      <c r="I409" t="s">
        <v>1</v>
      </c>
      <c r="J409" s="13"/>
      <c r="R409" s="13"/>
      <c r="S409" s="41">
        <v>1</v>
      </c>
      <c r="T409" s="13"/>
      <c r="U409" s="39" t="s">
        <v>10801</v>
      </c>
      <c r="W409" s="13"/>
    </row>
    <row r="410" spans="1:23" x14ac:dyDescent="0.2">
      <c r="A410" s="11"/>
      <c r="B410" s="8" t="s">
        <v>0</v>
      </c>
      <c r="C410" s="22" t="s">
        <v>7416</v>
      </c>
      <c r="D410" s="24" t="s">
        <v>3186</v>
      </c>
      <c r="E410" s="22" t="s">
        <v>9036</v>
      </c>
      <c r="F410" s="13">
        <v>200</v>
      </c>
      <c r="G410" s="13">
        <v>0</v>
      </c>
      <c r="H410" s="35">
        <v>0</v>
      </c>
      <c r="I410" t="s">
        <v>1</v>
      </c>
      <c r="J410" s="13"/>
      <c r="R410" s="13"/>
      <c r="S410" s="41">
        <v>2</v>
      </c>
      <c r="T410" s="43" t="s">
        <v>10798</v>
      </c>
      <c r="U410" s="13" t="s">
        <v>10801</v>
      </c>
      <c r="W410" s="13"/>
    </row>
    <row r="411" spans="1:23" ht="15" x14ac:dyDescent="0.2">
      <c r="A411" s="11"/>
      <c r="B411" s="8" t="s">
        <v>0</v>
      </c>
      <c r="C411" s="49" t="s">
        <v>7193</v>
      </c>
      <c r="D411" s="24" t="s">
        <v>2980</v>
      </c>
      <c r="E411" s="22" t="s">
        <v>9037</v>
      </c>
      <c r="F411" s="32">
        <v>2065</v>
      </c>
      <c r="G411" s="13">
        <v>0</v>
      </c>
      <c r="H411" s="35">
        <v>745</v>
      </c>
      <c r="I411" t="s">
        <v>1</v>
      </c>
      <c r="J411" s="13"/>
      <c r="R411" s="13">
        <v>1500</v>
      </c>
      <c r="S411" s="41">
        <v>1</v>
      </c>
      <c r="T411" s="43"/>
      <c r="U411" s="13" t="s">
        <v>10798</v>
      </c>
      <c r="W411" s="13"/>
    </row>
    <row r="412" spans="1:23" ht="15" x14ac:dyDescent="0.2">
      <c r="A412" s="11"/>
      <c r="B412" s="8" t="s">
        <v>0</v>
      </c>
      <c r="C412" s="49" t="s">
        <v>7193</v>
      </c>
      <c r="D412" s="24" t="s">
        <v>4168</v>
      </c>
      <c r="E412" s="22" t="s">
        <v>9038</v>
      </c>
      <c r="F412" s="32">
        <v>3876</v>
      </c>
      <c r="G412" s="13">
        <v>0</v>
      </c>
      <c r="H412" s="35">
        <v>2876</v>
      </c>
      <c r="I412" t="s">
        <v>1</v>
      </c>
      <c r="J412" s="13"/>
      <c r="R412" s="13">
        <v>950</v>
      </c>
      <c r="S412" s="41">
        <v>1</v>
      </c>
      <c r="T412" s="43" t="s">
        <v>10798</v>
      </c>
      <c r="U412" s="13" t="s">
        <v>10798</v>
      </c>
      <c r="W412" s="13"/>
    </row>
    <row r="413" spans="1:23" ht="15" x14ac:dyDescent="0.2">
      <c r="A413" s="11"/>
      <c r="B413" s="8" t="s">
        <v>0</v>
      </c>
      <c r="C413" s="49" t="s">
        <v>7193</v>
      </c>
      <c r="D413" s="24" t="s">
        <v>4511</v>
      </c>
      <c r="E413" s="22" t="s">
        <v>9039</v>
      </c>
      <c r="F413" s="32">
        <v>3351</v>
      </c>
      <c r="G413" s="13">
        <v>0</v>
      </c>
      <c r="H413" s="35">
        <v>2662</v>
      </c>
      <c r="I413" t="s">
        <v>1</v>
      </c>
      <c r="J413" s="13"/>
      <c r="R413" s="13"/>
      <c r="S413" s="41">
        <v>1</v>
      </c>
      <c r="T413" s="13"/>
      <c r="U413" s="13"/>
      <c r="W413" s="13"/>
    </row>
    <row r="414" spans="1:23" ht="15" x14ac:dyDescent="0.2">
      <c r="A414" s="11"/>
      <c r="B414" s="8" t="s">
        <v>0</v>
      </c>
      <c r="C414" s="49" t="s">
        <v>7193</v>
      </c>
      <c r="D414" s="24" t="s">
        <v>4520</v>
      </c>
      <c r="E414" s="22" t="s">
        <v>9040</v>
      </c>
      <c r="F414" s="32">
        <v>1296</v>
      </c>
      <c r="G414" s="13">
        <v>0</v>
      </c>
      <c r="H414" s="35">
        <v>1041</v>
      </c>
      <c r="I414" t="s">
        <v>1</v>
      </c>
      <c r="J414" s="13"/>
      <c r="R414" s="13"/>
      <c r="S414" s="41">
        <v>1</v>
      </c>
      <c r="T414" s="13"/>
      <c r="U414" s="13"/>
      <c r="W414" s="13"/>
    </row>
    <row r="415" spans="1:23" ht="15" x14ac:dyDescent="0.2">
      <c r="A415" s="11"/>
      <c r="B415" s="8" t="s">
        <v>0</v>
      </c>
      <c r="C415" s="49" t="s">
        <v>7193</v>
      </c>
      <c r="D415" s="24" t="s">
        <v>5366</v>
      </c>
      <c r="E415" s="22" t="s">
        <v>9041</v>
      </c>
      <c r="F415" s="32">
        <v>747</v>
      </c>
      <c r="G415" s="13">
        <v>0</v>
      </c>
      <c r="H415" s="35">
        <v>0</v>
      </c>
      <c r="I415" t="s">
        <v>1</v>
      </c>
      <c r="J415" s="13"/>
      <c r="R415" s="13">
        <v>1000</v>
      </c>
      <c r="S415" s="41">
        <v>1</v>
      </c>
      <c r="T415" s="13"/>
      <c r="U415" s="13"/>
      <c r="W415" s="13"/>
    </row>
    <row r="416" spans="1:23" ht="15" x14ac:dyDescent="0.2">
      <c r="A416" s="11"/>
      <c r="B416" s="8" t="s">
        <v>0</v>
      </c>
      <c r="C416" s="49" t="s">
        <v>7193</v>
      </c>
      <c r="D416" s="24" t="s">
        <v>7659</v>
      </c>
      <c r="E416" s="22" t="s">
        <v>9042</v>
      </c>
      <c r="F416" s="32">
        <v>3107</v>
      </c>
      <c r="G416" s="13">
        <v>0</v>
      </c>
      <c r="H416" s="35">
        <v>2600</v>
      </c>
      <c r="I416" t="s">
        <v>1</v>
      </c>
      <c r="J416" s="13"/>
      <c r="R416" s="13">
        <v>750</v>
      </c>
      <c r="S416" s="41">
        <v>1</v>
      </c>
      <c r="T416" s="13"/>
      <c r="U416" s="13"/>
      <c r="W416" s="13"/>
    </row>
    <row r="417" spans="1:23" ht="15" x14ac:dyDescent="0.2">
      <c r="A417" s="11"/>
      <c r="B417" s="8" t="s">
        <v>0</v>
      </c>
      <c r="C417" s="49" t="s">
        <v>7193</v>
      </c>
      <c r="D417" s="24" t="s">
        <v>5803</v>
      </c>
      <c r="E417" s="22" t="s">
        <v>9043</v>
      </c>
      <c r="F417" s="32">
        <v>500</v>
      </c>
      <c r="G417" s="13">
        <v>0</v>
      </c>
      <c r="H417" s="35">
        <v>40</v>
      </c>
      <c r="I417" t="s">
        <v>1</v>
      </c>
      <c r="J417" s="13"/>
      <c r="R417" s="13"/>
      <c r="S417" s="41">
        <v>1</v>
      </c>
      <c r="T417" s="13"/>
      <c r="U417" s="13" t="s">
        <v>10798</v>
      </c>
      <c r="W417" s="13"/>
    </row>
    <row r="418" spans="1:23" ht="15" x14ac:dyDescent="0.2">
      <c r="A418" s="11"/>
      <c r="B418" s="8" t="s">
        <v>0</v>
      </c>
      <c r="C418" s="49" t="s">
        <v>7193</v>
      </c>
      <c r="D418" s="24" t="s">
        <v>5674</v>
      </c>
      <c r="E418" s="22" t="s">
        <v>9044</v>
      </c>
      <c r="F418" s="32">
        <v>1610</v>
      </c>
      <c r="G418" s="13">
        <v>0</v>
      </c>
      <c r="H418" s="35">
        <v>1294</v>
      </c>
      <c r="I418" t="s">
        <v>1</v>
      </c>
      <c r="J418" s="13"/>
      <c r="R418" s="13"/>
      <c r="S418" s="41">
        <v>1</v>
      </c>
      <c r="T418" s="43" t="s">
        <v>10798</v>
      </c>
      <c r="U418" s="13" t="s">
        <v>10798</v>
      </c>
      <c r="W418" s="13"/>
    </row>
    <row r="419" spans="1:23" ht="15" x14ac:dyDescent="0.2">
      <c r="A419" s="11"/>
      <c r="B419" s="8" t="s">
        <v>0</v>
      </c>
      <c r="C419" s="49" t="s">
        <v>7193</v>
      </c>
      <c r="D419" s="24" t="s">
        <v>5806</v>
      </c>
      <c r="E419" s="22" t="s">
        <v>9045</v>
      </c>
      <c r="F419" s="32">
        <v>1000</v>
      </c>
      <c r="G419" s="13">
        <v>0</v>
      </c>
      <c r="H419" s="35">
        <v>808</v>
      </c>
      <c r="I419" t="s">
        <v>1</v>
      </c>
      <c r="J419" s="13"/>
      <c r="R419" s="13"/>
      <c r="S419" s="41">
        <v>1</v>
      </c>
      <c r="T419" s="13"/>
      <c r="U419" s="13" t="s">
        <v>10798</v>
      </c>
      <c r="W419" s="13"/>
    </row>
    <row r="420" spans="1:23" ht="15" x14ac:dyDescent="0.2">
      <c r="A420" s="11"/>
      <c r="B420" s="8" t="s">
        <v>0</v>
      </c>
      <c r="C420" s="49" t="s">
        <v>7193</v>
      </c>
      <c r="D420" s="24" t="s">
        <v>3511</v>
      </c>
      <c r="E420" s="22" t="s">
        <v>9046</v>
      </c>
      <c r="F420" s="32">
        <v>3207</v>
      </c>
      <c r="G420" s="13">
        <v>0</v>
      </c>
      <c r="H420" s="35">
        <v>2998</v>
      </c>
      <c r="I420" t="s">
        <v>1</v>
      </c>
      <c r="J420" s="13"/>
      <c r="R420" s="13"/>
      <c r="S420" s="41">
        <v>1</v>
      </c>
      <c r="T420" s="13"/>
      <c r="U420" s="39"/>
      <c r="W420" s="13"/>
    </row>
    <row r="421" spans="1:23" ht="15" x14ac:dyDescent="0.2">
      <c r="A421" s="11"/>
      <c r="B421" s="8" t="s">
        <v>0</v>
      </c>
      <c r="C421" s="49" t="s">
        <v>7193</v>
      </c>
      <c r="D421" s="24" t="s">
        <v>3423</v>
      </c>
      <c r="E421" s="22" t="s">
        <v>9047</v>
      </c>
      <c r="F421" s="32">
        <v>19179</v>
      </c>
      <c r="G421" s="13">
        <v>0</v>
      </c>
      <c r="H421" s="35">
        <v>0</v>
      </c>
      <c r="I421" t="s">
        <v>1</v>
      </c>
      <c r="J421" s="13"/>
      <c r="R421" s="13">
        <f>15000+4200</f>
        <v>19200</v>
      </c>
      <c r="S421" s="41">
        <v>4</v>
      </c>
      <c r="T421" s="13"/>
      <c r="U421" s="13"/>
      <c r="W421" s="13"/>
    </row>
    <row r="422" spans="1:23" ht="15" x14ac:dyDescent="0.2">
      <c r="A422" s="11"/>
      <c r="B422" s="8" t="s">
        <v>0</v>
      </c>
      <c r="C422" s="49" t="s">
        <v>7193</v>
      </c>
      <c r="D422" s="24" t="s">
        <v>3435</v>
      </c>
      <c r="E422" s="22" t="s">
        <v>8969</v>
      </c>
      <c r="F422" s="32">
        <v>10000</v>
      </c>
      <c r="G422" s="13">
        <v>0</v>
      </c>
      <c r="H422" s="35">
        <v>6210</v>
      </c>
      <c r="I422" t="s">
        <v>1</v>
      </c>
      <c r="J422" s="13"/>
      <c r="R422" s="13"/>
      <c r="S422" s="41">
        <v>4</v>
      </c>
      <c r="T422" s="13"/>
      <c r="U422" s="13"/>
      <c r="W422" s="13"/>
    </row>
    <row r="423" spans="1:23" ht="15" x14ac:dyDescent="0.2">
      <c r="A423" s="11"/>
      <c r="B423" s="8" t="s">
        <v>0</v>
      </c>
      <c r="C423" s="49" t="s">
        <v>7193</v>
      </c>
      <c r="D423" s="24" t="s">
        <v>5715</v>
      </c>
      <c r="E423" s="22" t="s">
        <v>9048</v>
      </c>
      <c r="F423" s="32">
        <v>1000</v>
      </c>
      <c r="G423" s="13">
        <v>0</v>
      </c>
      <c r="H423" s="35">
        <v>791</v>
      </c>
      <c r="I423" t="s">
        <v>1</v>
      </c>
      <c r="J423" s="13"/>
      <c r="R423" s="13"/>
      <c r="S423" s="41">
        <v>1</v>
      </c>
      <c r="T423" s="13" t="s">
        <v>10797</v>
      </c>
      <c r="U423" s="13"/>
      <c r="W423" s="13"/>
    </row>
    <row r="424" spans="1:23" ht="15" x14ac:dyDescent="0.2">
      <c r="A424" s="11"/>
      <c r="B424" s="8" t="s">
        <v>0</v>
      </c>
      <c r="C424" s="49" t="s">
        <v>7193</v>
      </c>
      <c r="D424" s="24" t="s">
        <v>6609</v>
      </c>
      <c r="E424" s="22" t="s">
        <v>9049</v>
      </c>
      <c r="F424" s="32">
        <v>925</v>
      </c>
      <c r="G424" s="13">
        <v>0</v>
      </c>
      <c r="H424" s="35">
        <v>695</v>
      </c>
      <c r="I424" t="s">
        <v>1</v>
      </c>
      <c r="J424" s="13"/>
      <c r="R424" s="13"/>
      <c r="S424" s="41">
        <v>1</v>
      </c>
      <c r="T424" s="43"/>
      <c r="U424" s="39" t="s">
        <v>10798</v>
      </c>
      <c r="W424" s="13"/>
    </row>
    <row r="425" spans="1:23" ht="15" x14ac:dyDescent="0.2">
      <c r="A425" s="11"/>
      <c r="B425" s="8" t="s">
        <v>0</v>
      </c>
      <c r="C425" s="49" t="s">
        <v>7193</v>
      </c>
      <c r="D425" s="24" t="s">
        <v>6752</v>
      </c>
      <c r="E425" s="22" t="s">
        <v>9050</v>
      </c>
      <c r="F425" s="32">
        <v>224</v>
      </c>
      <c r="G425" s="13">
        <v>0</v>
      </c>
      <c r="H425" s="35">
        <v>0</v>
      </c>
      <c r="I425" t="s">
        <v>1</v>
      </c>
      <c r="J425" s="13"/>
      <c r="R425" s="13"/>
      <c r="S425" s="41">
        <v>1</v>
      </c>
      <c r="T425" s="43"/>
      <c r="U425" s="39" t="s">
        <v>10798</v>
      </c>
      <c r="V425">
        <v>293.904</v>
      </c>
      <c r="W425" s="13"/>
    </row>
    <row r="426" spans="1:23" ht="15" x14ac:dyDescent="0.2">
      <c r="A426" s="11"/>
      <c r="B426" s="8" t="s">
        <v>0</v>
      </c>
      <c r="C426" s="49" t="s">
        <v>7193</v>
      </c>
      <c r="D426" s="24" t="s">
        <v>6808</v>
      </c>
      <c r="E426" s="22" t="s">
        <v>9051</v>
      </c>
      <c r="F426" s="32">
        <v>185</v>
      </c>
      <c r="G426" s="13">
        <v>0</v>
      </c>
      <c r="H426" s="35">
        <v>0</v>
      </c>
      <c r="I426" t="s">
        <v>1</v>
      </c>
      <c r="J426" s="13"/>
      <c r="R426" s="13"/>
      <c r="S426" s="41">
        <v>1</v>
      </c>
      <c r="T426" s="43"/>
      <c r="U426" s="39" t="s">
        <v>10798</v>
      </c>
      <c r="W426" s="13"/>
    </row>
    <row r="427" spans="1:23" ht="15" x14ac:dyDescent="0.2">
      <c r="A427" s="11"/>
      <c r="B427" s="8" t="s">
        <v>0</v>
      </c>
      <c r="C427" s="49" t="s">
        <v>7193</v>
      </c>
      <c r="D427" s="24" t="s">
        <v>1715</v>
      </c>
      <c r="E427" s="22" t="s">
        <v>1716</v>
      </c>
      <c r="F427" s="32">
        <v>22167</v>
      </c>
      <c r="G427" s="13">
        <v>0</v>
      </c>
      <c r="H427" s="35">
        <v>22000</v>
      </c>
      <c r="I427" t="s">
        <v>1</v>
      </c>
      <c r="J427" s="13"/>
      <c r="R427" s="13"/>
      <c r="S427" s="41">
        <v>4</v>
      </c>
      <c r="T427" s="43" t="s">
        <v>10798</v>
      </c>
      <c r="U427" s="13" t="s">
        <v>10798</v>
      </c>
      <c r="W427" s="13"/>
    </row>
    <row r="428" spans="1:23" ht="15" x14ac:dyDescent="0.2">
      <c r="A428" s="11"/>
      <c r="B428" s="8" t="s">
        <v>0</v>
      </c>
      <c r="C428" s="49" t="s">
        <v>7193</v>
      </c>
      <c r="D428" s="24" t="s">
        <v>1810</v>
      </c>
      <c r="E428" s="22" t="s">
        <v>9052</v>
      </c>
      <c r="F428" s="32">
        <v>250000</v>
      </c>
      <c r="G428" s="13">
        <v>0</v>
      </c>
      <c r="H428" s="35">
        <v>215300</v>
      </c>
      <c r="I428" t="s">
        <v>1</v>
      </c>
      <c r="J428" s="13"/>
      <c r="R428" s="13">
        <f>30000+3000</f>
        <v>33000</v>
      </c>
      <c r="S428" s="41">
        <v>1</v>
      </c>
      <c r="T428" s="13" t="s">
        <v>10797</v>
      </c>
      <c r="U428" s="13"/>
      <c r="W428" s="13"/>
    </row>
    <row r="429" spans="1:23" ht="15" x14ac:dyDescent="0.2">
      <c r="A429" s="11"/>
      <c r="B429" s="8" t="s">
        <v>0</v>
      </c>
      <c r="C429" s="49" t="s">
        <v>7193</v>
      </c>
      <c r="D429" s="24" t="s">
        <v>7660</v>
      </c>
      <c r="E429" s="22" t="s">
        <v>9053</v>
      </c>
      <c r="F429" s="32">
        <v>1000</v>
      </c>
      <c r="G429" s="13">
        <v>0</v>
      </c>
      <c r="H429" s="35">
        <v>0</v>
      </c>
      <c r="I429" t="s">
        <v>1</v>
      </c>
      <c r="J429" s="13"/>
      <c r="R429" s="13"/>
      <c r="S429" s="41">
        <v>1</v>
      </c>
      <c r="T429" s="39"/>
      <c r="U429" s="39"/>
      <c r="W429" s="13"/>
    </row>
    <row r="430" spans="1:23" ht="15" x14ac:dyDescent="0.2">
      <c r="A430" s="11"/>
      <c r="B430" s="8" t="s">
        <v>0</v>
      </c>
      <c r="C430" s="49" t="s">
        <v>7193</v>
      </c>
      <c r="D430" s="24" t="s">
        <v>4588</v>
      </c>
      <c r="E430" s="22" t="s">
        <v>9011</v>
      </c>
      <c r="F430" s="32">
        <v>1350</v>
      </c>
      <c r="G430" s="13">
        <v>0</v>
      </c>
      <c r="H430" s="35">
        <v>1125</v>
      </c>
      <c r="I430" t="s">
        <v>1</v>
      </c>
      <c r="J430" s="13"/>
      <c r="R430" s="13"/>
      <c r="S430" s="41">
        <v>1</v>
      </c>
      <c r="T430" s="13" t="s">
        <v>10797</v>
      </c>
      <c r="U430" s="13"/>
      <c r="W430" s="13"/>
    </row>
    <row r="431" spans="1:23" x14ac:dyDescent="0.2">
      <c r="A431" s="13"/>
      <c r="B431" s="8" t="s">
        <v>0</v>
      </c>
      <c r="C431" s="22" t="s">
        <v>7231</v>
      </c>
      <c r="D431" s="24" t="s">
        <v>6218</v>
      </c>
      <c r="E431" s="22" t="s">
        <v>9054</v>
      </c>
      <c r="F431" s="13">
        <v>1200</v>
      </c>
      <c r="G431" s="13">
        <v>0</v>
      </c>
      <c r="H431" s="35">
        <v>0</v>
      </c>
      <c r="I431" t="s">
        <v>1</v>
      </c>
      <c r="J431" s="13"/>
      <c r="R431" s="13">
        <v>1400</v>
      </c>
      <c r="S431" s="41">
        <v>1</v>
      </c>
      <c r="T431" s="13"/>
      <c r="U431" s="13"/>
      <c r="W431" s="13"/>
    </row>
    <row r="432" spans="1:23" x14ac:dyDescent="0.2">
      <c r="A432" s="13"/>
      <c r="B432" s="8" t="s">
        <v>0</v>
      </c>
      <c r="C432" s="22" t="s">
        <v>7231</v>
      </c>
      <c r="D432" s="24" t="s">
        <v>2463</v>
      </c>
      <c r="E432" s="22" t="s">
        <v>2464</v>
      </c>
      <c r="F432" s="13">
        <v>2000</v>
      </c>
      <c r="G432" s="13">
        <v>0</v>
      </c>
      <c r="H432" s="35">
        <v>600</v>
      </c>
      <c r="I432" t="s">
        <v>1</v>
      </c>
      <c r="J432" s="13"/>
      <c r="R432" s="13"/>
      <c r="S432" s="41">
        <v>1</v>
      </c>
      <c r="T432" s="43"/>
      <c r="U432" s="13" t="s">
        <v>10798</v>
      </c>
      <c r="V432">
        <v>19.877759999999999</v>
      </c>
      <c r="W432" s="13"/>
    </row>
    <row r="433" spans="1:23" x14ac:dyDescent="0.2">
      <c r="A433" s="13"/>
      <c r="B433" s="8" t="s">
        <v>0</v>
      </c>
      <c r="C433" s="22" t="s">
        <v>7136</v>
      </c>
      <c r="D433" s="8" t="s">
        <v>1051</v>
      </c>
      <c r="E433" s="22" t="s">
        <v>1052</v>
      </c>
      <c r="F433" s="13">
        <v>30000</v>
      </c>
      <c r="G433" s="13">
        <v>0</v>
      </c>
      <c r="H433" s="35">
        <v>0</v>
      </c>
      <c r="I433" t="s">
        <v>1</v>
      </c>
      <c r="J433" s="13"/>
      <c r="R433" s="13">
        <f>8000+18000</f>
        <v>26000</v>
      </c>
      <c r="S433" s="41">
        <v>1</v>
      </c>
      <c r="T433" s="13"/>
      <c r="U433" s="39"/>
      <c r="W433" s="13"/>
    </row>
    <row r="434" spans="1:23" x14ac:dyDescent="0.2">
      <c r="A434" s="13"/>
      <c r="B434" s="8" t="s">
        <v>0</v>
      </c>
      <c r="C434" s="22" t="s">
        <v>7136</v>
      </c>
      <c r="D434" s="8" t="s">
        <v>39</v>
      </c>
      <c r="E434" s="22" t="s">
        <v>40</v>
      </c>
      <c r="F434" s="13">
        <v>17000</v>
      </c>
      <c r="G434" s="13">
        <v>0</v>
      </c>
      <c r="H434" s="35">
        <v>0</v>
      </c>
      <c r="I434" t="s">
        <v>1</v>
      </c>
      <c r="J434" s="13"/>
      <c r="R434" s="13">
        <v>17000</v>
      </c>
      <c r="S434" s="41">
        <v>1</v>
      </c>
      <c r="T434" s="13"/>
      <c r="U434" s="13"/>
      <c r="W434" s="13"/>
    </row>
    <row r="435" spans="1:23" x14ac:dyDescent="0.2">
      <c r="A435" s="13"/>
      <c r="B435" s="8" t="s">
        <v>0</v>
      </c>
      <c r="C435" s="22" t="s">
        <v>7205</v>
      </c>
      <c r="D435" s="8" t="s">
        <v>832</v>
      </c>
      <c r="E435" s="22" t="s">
        <v>833</v>
      </c>
      <c r="F435" s="13">
        <v>50</v>
      </c>
      <c r="G435" s="13">
        <v>0</v>
      </c>
      <c r="H435" s="35">
        <v>0</v>
      </c>
      <c r="I435" t="s">
        <v>1</v>
      </c>
      <c r="J435" s="13"/>
      <c r="R435" s="13"/>
      <c r="S435" s="41">
        <v>1</v>
      </c>
      <c r="T435" s="39"/>
      <c r="U435" s="39"/>
      <c r="W435" s="13"/>
    </row>
    <row r="436" spans="1:23" x14ac:dyDescent="0.2">
      <c r="A436" s="13"/>
      <c r="B436" s="8" t="s">
        <v>0</v>
      </c>
      <c r="C436" s="22" t="s">
        <v>7205</v>
      </c>
      <c r="D436" s="8" t="s">
        <v>2548</v>
      </c>
      <c r="E436" s="22" t="s">
        <v>9055</v>
      </c>
      <c r="F436" s="13">
        <v>50</v>
      </c>
      <c r="G436" s="13">
        <v>0</v>
      </c>
      <c r="H436" s="35">
        <v>0</v>
      </c>
      <c r="I436" t="s">
        <v>1</v>
      </c>
      <c r="J436" s="13"/>
      <c r="R436" s="13"/>
      <c r="S436" s="41">
        <v>1</v>
      </c>
      <c r="T436" s="39"/>
      <c r="U436" s="39"/>
      <c r="W436" s="13"/>
    </row>
    <row r="437" spans="1:23" x14ac:dyDescent="0.2">
      <c r="A437" s="13"/>
      <c r="B437" s="8" t="s">
        <v>0</v>
      </c>
      <c r="C437" s="22" t="s">
        <v>7205</v>
      </c>
      <c r="D437" s="8" t="s">
        <v>2545</v>
      </c>
      <c r="E437" s="22" t="s">
        <v>2546</v>
      </c>
      <c r="F437" s="13">
        <v>120</v>
      </c>
      <c r="G437" s="13">
        <v>0</v>
      </c>
      <c r="H437" s="35">
        <v>0</v>
      </c>
      <c r="I437" t="s">
        <v>1</v>
      </c>
      <c r="J437" s="13"/>
      <c r="R437" s="13"/>
      <c r="S437" s="41">
        <v>1</v>
      </c>
      <c r="T437" s="39"/>
      <c r="U437" s="39"/>
      <c r="W437" s="13"/>
    </row>
    <row r="438" spans="1:23" x14ac:dyDescent="0.2">
      <c r="A438" s="13"/>
      <c r="B438" s="8" t="s">
        <v>0</v>
      </c>
      <c r="C438" s="22" t="s">
        <v>7205</v>
      </c>
      <c r="D438" s="8" t="s">
        <v>3396</v>
      </c>
      <c r="E438" s="22" t="s">
        <v>3397</v>
      </c>
      <c r="F438" s="13">
        <v>100</v>
      </c>
      <c r="G438" s="13">
        <v>0</v>
      </c>
      <c r="H438" s="35">
        <v>0</v>
      </c>
      <c r="I438" t="s">
        <v>1</v>
      </c>
      <c r="J438" s="13"/>
      <c r="R438" s="13"/>
      <c r="S438" s="41">
        <v>1</v>
      </c>
      <c r="T438" s="39"/>
      <c r="U438" s="39"/>
      <c r="W438" s="13"/>
    </row>
    <row r="439" spans="1:23" x14ac:dyDescent="0.2">
      <c r="A439" s="13"/>
      <c r="B439" s="8" t="s">
        <v>0</v>
      </c>
      <c r="C439" s="22" t="s">
        <v>7205</v>
      </c>
      <c r="D439" s="8" t="s">
        <v>1284</v>
      </c>
      <c r="E439" s="22" t="s">
        <v>1285</v>
      </c>
      <c r="F439" s="13">
        <v>200</v>
      </c>
      <c r="G439" s="13">
        <v>0</v>
      </c>
      <c r="H439" s="35">
        <v>0</v>
      </c>
      <c r="I439" t="s">
        <v>1</v>
      </c>
      <c r="J439" s="13"/>
      <c r="R439" s="13"/>
      <c r="S439" s="41">
        <v>1</v>
      </c>
      <c r="T439" s="39"/>
      <c r="U439" s="39"/>
      <c r="W439" s="13"/>
    </row>
    <row r="440" spans="1:23" x14ac:dyDescent="0.2">
      <c r="A440" s="13"/>
      <c r="B440" s="8" t="s">
        <v>0</v>
      </c>
      <c r="C440" s="22" t="s">
        <v>7205</v>
      </c>
      <c r="D440" s="8" t="s">
        <v>2536</v>
      </c>
      <c r="E440" s="22" t="s">
        <v>2537</v>
      </c>
      <c r="F440" s="13">
        <v>125</v>
      </c>
      <c r="G440" s="13">
        <v>0</v>
      </c>
      <c r="H440" s="35">
        <v>0</v>
      </c>
      <c r="I440" t="s">
        <v>1</v>
      </c>
      <c r="J440" s="13"/>
      <c r="R440" s="13"/>
      <c r="S440" s="41">
        <v>1</v>
      </c>
      <c r="T440" s="39"/>
      <c r="U440" s="39"/>
      <c r="W440" s="13"/>
    </row>
    <row r="441" spans="1:23" x14ac:dyDescent="0.2">
      <c r="A441" s="13"/>
      <c r="B441" s="8" t="s">
        <v>0</v>
      </c>
      <c r="C441" s="22" t="s">
        <v>7205</v>
      </c>
      <c r="D441" s="8" t="s">
        <v>1287</v>
      </c>
      <c r="E441" s="22" t="s">
        <v>1288</v>
      </c>
      <c r="F441" s="13">
        <v>250</v>
      </c>
      <c r="G441" s="13">
        <v>0</v>
      </c>
      <c r="H441" s="35">
        <v>0</v>
      </c>
      <c r="I441" t="s">
        <v>1</v>
      </c>
      <c r="J441" s="13"/>
      <c r="R441" s="13"/>
      <c r="S441" s="41">
        <v>1</v>
      </c>
      <c r="T441" s="39"/>
      <c r="U441" s="39"/>
      <c r="W441" s="13"/>
    </row>
    <row r="442" spans="1:23" x14ac:dyDescent="0.2">
      <c r="A442" s="13"/>
      <c r="B442" s="8" t="s">
        <v>0</v>
      </c>
      <c r="C442" s="22" t="s">
        <v>7205</v>
      </c>
      <c r="D442" s="8" t="s">
        <v>829</v>
      </c>
      <c r="E442" s="22" t="s">
        <v>830</v>
      </c>
      <c r="F442" s="13">
        <v>40</v>
      </c>
      <c r="G442" s="13">
        <v>0</v>
      </c>
      <c r="H442" s="35">
        <v>0</v>
      </c>
      <c r="I442" t="s">
        <v>1</v>
      </c>
      <c r="J442" s="13"/>
      <c r="R442" s="13"/>
      <c r="S442" s="41">
        <v>1</v>
      </c>
      <c r="T442" s="39"/>
      <c r="U442" s="39"/>
      <c r="W442" s="13"/>
    </row>
    <row r="443" spans="1:23" x14ac:dyDescent="0.2">
      <c r="A443" s="13"/>
      <c r="B443" s="8" t="s">
        <v>0</v>
      </c>
      <c r="C443" s="22" t="s">
        <v>7205</v>
      </c>
      <c r="D443" s="8" t="s">
        <v>1293</v>
      </c>
      <c r="E443" s="22" t="s">
        <v>1294</v>
      </c>
      <c r="F443" s="13">
        <v>140</v>
      </c>
      <c r="G443" s="13">
        <v>0</v>
      </c>
      <c r="H443" s="35">
        <v>0</v>
      </c>
      <c r="I443" t="s">
        <v>1</v>
      </c>
      <c r="J443" s="13"/>
      <c r="R443" s="13"/>
      <c r="S443" s="41">
        <v>1</v>
      </c>
      <c r="T443" s="39"/>
      <c r="U443" s="39"/>
      <c r="W443" s="13"/>
    </row>
    <row r="444" spans="1:23" x14ac:dyDescent="0.2">
      <c r="A444" s="13"/>
      <c r="B444" s="8" t="s">
        <v>0</v>
      </c>
      <c r="C444" s="22" t="s">
        <v>7205</v>
      </c>
      <c r="D444" s="8" t="s">
        <v>984</v>
      </c>
      <c r="E444" s="22" t="s">
        <v>985</v>
      </c>
      <c r="F444" s="13">
        <v>100</v>
      </c>
      <c r="G444" s="13">
        <v>0</v>
      </c>
      <c r="H444" s="35">
        <v>0</v>
      </c>
      <c r="I444" t="s">
        <v>1</v>
      </c>
      <c r="J444" s="13"/>
      <c r="R444" s="13"/>
      <c r="S444" s="41">
        <v>1</v>
      </c>
      <c r="T444" s="39"/>
      <c r="U444" s="39"/>
      <c r="W444" s="13"/>
    </row>
    <row r="445" spans="1:23" x14ac:dyDescent="0.2">
      <c r="A445" s="13"/>
      <c r="B445" s="8" t="s">
        <v>0</v>
      </c>
      <c r="C445" s="22" t="s">
        <v>7205</v>
      </c>
      <c r="D445" s="8" t="s">
        <v>1946</v>
      </c>
      <c r="E445" s="22" t="s">
        <v>1947</v>
      </c>
      <c r="F445" s="13">
        <v>100</v>
      </c>
      <c r="G445" s="13">
        <v>0</v>
      </c>
      <c r="H445" s="35">
        <v>0</v>
      </c>
      <c r="I445" t="s">
        <v>1</v>
      </c>
      <c r="J445" s="13"/>
      <c r="R445" s="13"/>
      <c r="S445" s="41">
        <v>1</v>
      </c>
      <c r="T445" s="43"/>
      <c r="U445" s="13"/>
      <c r="W445" s="13"/>
    </row>
    <row r="446" spans="1:23" x14ac:dyDescent="0.2">
      <c r="A446" s="13"/>
      <c r="B446" s="8" t="s">
        <v>0</v>
      </c>
      <c r="C446" s="22" t="s">
        <v>7205</v>
      </c>
      <c r="D446" s="8" t="s">
        <v>1961</v>
      </c>
      <c r="E446" s="22" t="s">
        <v>1962</v>
      </c>
      <c r="F446" s="13">
        <v>500</v>
      </c>
      <c r="G446" s="13">
        <v>0</v>
      </c>
      <c r="H446" s="35">
        <v>0</v>
      </c>
      <c r="I446" t="s">
        <v>1</v>
      </c>
      <c r="J446" s="13"/>
      <c r="R446" s="13"/>
      <c r="S446" s="41">
        <v>1</v>
      </c>
      <c r="T446" s="43"/>
      <c r="U446" s="13"/>
      <c r="W446" s="13"/>
    </row>
    <row r="447" spans="1:23" x14ac:dyDescent="0.2">
      <c r="A447" s="13"/>
      <c r="B447" s="8" t="s">
        <v>0</v>
      </c>
      <c r="C447" s="22" t="s">
        <v>7205</v>
      </c>
      <c r="D447" s="8" t="s">
        <v>1949</v>
      </c>
      <c r="E447" s="22" t="s">
        <v>1950</v>
      </c>
      <c r="F447" s="13">
        <v>250</v>
      </c>
      <c r="G447" s="13">
        <v>0</v>
      </c>
      <c r="H447" s="35">
        <v>0</v>
      </c>
      <c r="I447" t="s">
        <v>1</v>
      </c>
      <c r="J447" s="13"/>
      <c r="R447" s="13"/>
      <c r="S447" s="41">
        <v>1</v>
      </c>
      <c r="T447" s="43"/>
      <c r="U447" s="13"/>
      <c r="W447" s="13"/>
    </row>
    <row r="448" spans="1:23" x14ac:dyDescent="0.2">
      <c r="A448" s="13"/>
      <c r="B448" s="8" t="s">
        <v>0</v>
      </c>
      <c r="C448" s="22" t="s">
        <v>7205</v>
      </c>
      <c r="D448" s="8" t="s">
        <v>1952</v>
      </c>
      <c r="E448" s="22" t="s">
        <v>1953</v>
      </c>
      <c r="F448" s="13">
        <v>100</v>
      </c>
      <c r="G448" s="13">
        <v>0</v>
      </c>
      <c r="H448" s="35">
        <v>0</v>
      </c>
      <c r="I448" t="s">
        <v>1</v>
      </c>
      <c r="J448" s="13"/>
      <c r="R448" s="13"/>
      <c r="S448" s="41">
        <v>1</v>
      </c>
      <c r="T448" s="43"/>
      <c r="U448" s="13"/>
      <c r="W448" s="13"/>
    </row>
    <row r="449" spans="1:23" x14ac:dyDescent="0.2">
      <c r="A449" s="13"/>
      <c r="B449" s="8" t="s">
        <v>0</v>
      </c>
      <c r="C449" s="22" t="s">
        <v>7205</v>
      </c>
      <c r="D449" s="8" t="s">
        <v>1958</v>
      </c>
      <c r="E449" s="22" t="s">
        <v>1959</v>
      </c>
      <c r="F449" s="13">
        <v>500</v>
      </c>
      <c r="G449" s="13">
        <v>0</v>
      </c>
      <c r="H449" s="35">
        <v>0</v>
      </c>
      <c r="I449" t="s">
        <v>1</v>
      </c>
      <c r="J449" s="13"/>
      <c r="R449" s="13"/>
      <c r="S449" s="41">
        <v>1</v>
      </c>
      <c r="T449" s="43"/>
      <c r="U449" s="13"/>
      <c r="W449" s="13"/>
    </row>
    <row r="450" spans="1:23" x14ac:dyDescent="0.2">
      <c r="A450" s="13"/>
      <c r="B450" s="8" t="s">
        <v>0</v>
      </c>
      <c r="C450" s="22" t="s">
        <v>7205</v>
      </c>
      <c r="D450" s="8" t="s">
        <v>2551</v>
      </c>
      <c r="E450" s="22" t="s">
        <v>2552</v>
      </c>
      <c r="F450" s="13">
        <v>150</v>
      </c>
      <c r="G450" s="13">
        <v>0</v>
      </c>
      <c r="H450" s="35">
        <v>0</v>
      </c>
      <c r="I450" t="s">
        <v>1</v>
      </c>
      <c r="J450" s="13"/>
      <c r="R450" s="13"/>
      <c r="S450" s="41">
        <v>1</v>
      </c>
      <c r="T450" s="43"/>
      <c r="U450" s="39" t="s">
        <v>10802</v>
      </c>
      <c r="W450" s="13"/>
    </row>
    <row r="451" spans="1:23" x14ac:dyDescent="0.2">
      <c r="A451" s="13"/>
      <c r="B451" s="8" t="s">
        <v>0</v>
      </c>
      <c r="C451" s="22" t="s">
        <v>7205</v>
      </c>
      <c r="D451" s="8" t="s">
        <v>969</v>
      </c>
      <c r="E451" s="22" t="s">
        <v>970</v>
      </c>
      <c r="F451" s="13">
        <v>400</v>
      </c>
      <c r="G451" s="13">
        <v>0</v>
      </c>
      <c r="H451" s="35">
        <v>0</v>
      </c>
      <c r="I451" t="s">
        <v>1</v>
      </c>
      <c r="J451" s="13"/>
      <c r="R451" s="13"/>
      <c r="S451" s="41">
        <v>1</v>
      </c>
      <c r="T451" s="43"/>
      <c r="U451" s="39" t="s">
        <v>10803</v>
      </c>
      <c r="W451" s="13"/>
    </row>
    <row r="452" spans="1:23" x14ac:dyDescent="0.2">
      <c r="A452" s="13"/>
      <c r="B452" s="8" t="s">
        <v>0</v>
      </c>
      <c r="C452" s="22" t="s">
        <v>7205</v>
      </c>
      <c r="D452" s="8" t="s">
        <v>981</v>
      </c>
      <c r="E452" s="22" t="s">
        <v>982</v>
      </c>
      <c r="F452" s="13">
        <v>50</v>
      </c>
      <c r="G452" s="13">
        <v>0</v>
      </c>
      <c r="H452" s="35">
        <v>0</v>
      </c>
      <c r="I452" t="s">
        <v>1</v>
      </c>
      <c r="J452" s="13"/>
      <c r="R452" s="13"/>
      <c r="S452" s="41">
        <v>1</v>
      </c>
      <c r="T452" s="43"/>
      <c r="U452" s="39" t="s">
        <v>10803</v>
      </c>
      <c r="W452" s="13"/>
    </row>
    <row r="453" spans="1:23" x14ac:dyDescent="0.2">
      <c r="A453" s="13"/>
      <c r="B453" s="8" t="s">
        <v>0</v>
      </c>
      <c r="C453" s="22" t="s">
        <v>7205</v>
      </c>
      <c r="D453" s="8" t="s">
        <v>975</v>
      </c>
      <c r="E453" s="22" t="s">
        <v>976</v>
      </c>
      <c r="F453" s="13">
        <v>200</v>
      </c>
      <c r="G453" s="13">
        <v>0</v>
      </c>
      <c r="H453" s="35">
        <v>0</v>
      </c>
      <c r="I453" t="s">
        <v>1</v>
      </c>
      <c r="J453" s="13"/>
      <c r="R453" s="13"/>
      <c r="S453" s="41">
        <v>1</v>
      </c>
      <c r="T453" s="43"/>
      <c r="U453" s="39" t="s">
        <v>10803</v>
      </c>
      <c r="W453" s="13"/>
    </row>
    <row r="454" spans="1:23" x14ac:dyDescent="0.2">
      <c r="A454" s="13"/>
      <c r="B454" s="8" t="s">
        <v>0</v>
      </c>
      <c r="C454" s="22" t="s">
        <v>7205</v>
      </c>
      <c r="D454" s="8" t="s">
        <v>1133</v>
      </c>
      <c r="E454" s="22" t="s">
        <v>1134</v>
      </c>
      <c r="F454" s="13">
        <v>250</v>
      </c>
      <c r="G454" s="13">
        <v>0</v>
      </c>
      <c r="H454" s="35">
        <v>0</v>
      </c>
      <c r="I454" t="s">
        <v>1</v>
      </c>
      <c r="J454" s="13"/>
      <c r="R454" s="13"/>
      <c r="S454" s="41">
        <v>1</v>
      </c>
      <c r="T454" s="39"/>
      <c r="U454" s="39"/>
      <c r="W454" s="13"/>
    </row>
    <row r="455" spans="1:23" x14ac:dyDescent="0.2">
      <c r="A455" s="13"/>
      <c r="B455" s="8" t="s">
        <v>0</v>
      </c>
      <c r="C455" s="22" t="s">
        <v>7205</v>
      </c>
      <c r="D455" s="8" t="s">
        <v>391</v>
      </c>
      <c r="E455" s="22" t="s">
        <v>392</v>
      </c>
      <c r="F455" s="13">
        <v>100</v>
      </c>
      <c r="G455" s="13">
        <v>0</v>
      </c>
      <c r="H455" s="35">
        <v>0</v>
      </c>
      <c r="I455" t="s">
        <v>1</v>
      </c>
      <c r="J455" s="13"/>
      <c r="R455" s="13"/>
      <c r="S455" s="41">
        <v>1</v>
      </c>
      <c r="T455" s="39"/>
      <c r="U455" s="39"/>
      <c r="W455" s="13"/>
    </row>
    <row r="456" spans="1:23" x14ac:dyDescent="0.2">
      <c r="A456" s="13"/>
      <c r="B456" s="8" t="s">
        <v>0</v>
      </c>
      <c r="C456" s="22" t="s">
        <v>7205</v>
      </c>
      <c r="D456" s="8" t="s">
        <v>972</v>
      </c>
      <c r="E456" s="22" t="s">
        <v>9056</v>
      </c>
      <c r="F456" s="13">
        <v>400</v>
      </c>
      <c r="G456" s="13">
        <v>0</v>
      </c>
      <c r="H456" s="35">
        <v>0</v>
      </c>
      <c r="I456" t="s">
        <v>1</v>
      </c>
      <c r="J456" s="13"/>
      <c r="R456" s="13"/>
      <c r="S456" s="41">
        <v>1</v>
      </c>
      <c r="T456" s="43"/>
      <c r="U456" s="39" t="s">
        <v>10803</v>
      </c>
      <c r="W456" s="13"/>
    </row>
    <row r="457" spans="1:23" x14ac:dyDescent="0.2">
      <c r="A457" s="13"/>
      <c r="B457" s="8" t="s">
        <v>0</v>
      </c>
      <c r="C457" s="22" t="s">
        <v>7205</v>
      </c>
      <c r="D457" s="8" t="s">
        <v>978</v>
      </c>
      <c r="E457" s="22" t="s">
        <v>979</v>
      </c>
      <c r="F457" s="13">
        <v>200</v>
      </c>
      <c r="G457" s="13">
        <v>0</v>
      </c>
      <c r="H457" s="35">
        <v>0</v>
      </c>
      <c r="I457" t="s">
        <v>1</v>
      </c>
      <c r="J457" s="13"/>
      <c r="R457" s="13"/>
      <c r="S457" s="41">
        <v>1</v>
      </c>
      <c r="T457" s="43"/>
      <c r="U457" s="39" t="s">
        <v>10803</v>
      </c>
      <c r="W457" s="13"/>
    </row>
    <row r="458" spans="1:23" x14ac:dyDescent="0.2">
      <c r="A458" s="13"/>
      <c r="B458" s="8" t="s">
        <v>0</v>
      </c>
      <c r="C458" s="22" t="s">
        <v>7205</v>
      </c>
      <c r="D458" s="8" t="s">
        <v>987</v>
      </c>
      <c r="E458" s="22" t="s">
        <v>9057</v>
      </c>
      <c r="F458" s="13">
        <v>725</v>
      </c>
      <c r="G458" s="13">
        <v>0</v>
      </c>
      <c r="H458" s="35">
        <v>0</v>
      </c>
      <c r="I458" t="s">
        <v>1</v>
      </c>
      <c r="J458" s="13"/>
      <c r="R458" s="13"/>
      <c r="S458" s="41">
        <v>1</v>
      </c>
      <c r="T458" s="43"/>
      <c r="U458" s="39" t="s">
        <v>10803</v>
      </c>
      <c r="W458" s="13"/>
    </row>
    <row r="459" spans="1:23" x14ac:dyDescent="0.2">
      <c r="A459" s="13"/>
      <c r="B459" s="8" t="s">
        <v>0</v>
      </c>
      <c r="C459" s="22" t="s">
        <v>7205</v>
      </c>
      <c r="D459" s="8" t="s">
        <v>2542</v>
      </c>
      <c r="E459" s="22" t="s">
        <v>2543</v>
      </c>
      <c r="F459" s="13">
        <v>60</v>
      </c>
      <c r="G459" s="13">
        <v>0</v>
      </c>
      <c r="H459" s="35">
        <v>0</v>
      </c>
      <c r="I459" t="s">
        <v>1</v>
      </c>
      <c r="J459" s="13"/>
      <c r="R459" s="13"/>
      <c r="S459" s="41">
        <v>1</v>
      </c>
      <c r="T459" s="39"/>
      <c r="U459" s="39"/>
      <c r="W459" s="13"/>
    </row>
    <row r="460" spans="1:23" x14ac:dyDescent="0.2">
      <c r="A460" s="13"/>
      <c r="B460" s="8" t="s">
        <v>0</v>
      </c>
      <c r="C460" s="22" t="s">
        <v>7205</v>
      </c>
      <c r="D460" s="8" t="s">
        <v>1955</v>
      </c>
      <c r="E460" s="22" t="s">
        <v>1956</v>
      </c>
      <c r="F460" s="13">
        <v>100</v>
      </c>
      <c r="G460" s="13">
        <v>0</v>
      </c>
      <c r="H460" s="35">
        <v>0</v>
      </c>
      <c r="I460" t="s">
        <v>1</v>
      </c>
      <c r="J460" s="13"/>
      <c r="R460" s="13"/>
      <c r="S460" s="41">
        <v>1</v>
      </c>
      <c r="T460" s="39"/>
      <c r="U460" s="39"/>
      <c r="W460" s="13"/>
    </row>
    <row r="461" spans="1:23" x14ac:dyDescent="0.2">
      <c r="A461" s="13"/>
      <c r="B461" s="8" t="s">
        <v>0</v>
      </c>
      <c r="C461" s="22" t="s">
        <v>7205</v>
      </c>
      <c r="D461" s="8" t="s">
        <v>1290</v>
      </c>
      <c r="E461" s="22" t="s">
        <v>1291</v>
      </c>
      <c r="F461" s="13">
        <v>520</v>
      </c>
      <c r="G461" s="13">
        <v>0</v>
      </c>
      <c r="H461" s="35">
        <v>0</v>
      </c>
      <c r="I461" t="s">
        <v>1</v>
      </c>
      <c r="J461" s="13"/>
      <c r="R461" s="13"/>
      <c r="S461" s="41">
        <v>1</v>
      </c>
      <c r="T461" s="39"/>
      <c r="U461" s="39"/>
      <c r="W461" s="13"/>
    </row>
    <row r="462" spans="1:23" x14ac:dyDescent="0.2">
      <c r="A462" s="13"/>
      <c r="B462" s="8" t="s">
        <v>0</v>
      </c>
      <c r="C462" s="22" t="s">
        <v>7327</v>
      </c>
      <c r="D462" s="8" t="s">
        <v>2254</v>
      </c>
      <c r="E462" s="22" t="s">
        <v>9058</v>
      </c>
      <c r="F462" s="13">
        <v>2700</v>
      </c>
      <c r="G462" s="13">
        <v>0</v>
      </c>
      <c r="H462" s="35">
        <v>0</v>
      </c>
      <c r="I462" t="s">
        <v>1</v>
      </c>
      <c r="J462" s="13"/>
      <c r="R462" s="13"/>
      <c r="S462" s="41">
        <v>4</v>
      </c>
      <c r="T462" s="43" t="s">
        <v>10798</v>
      </c>
      <c r="U462" s="13" t="s">
        <v>10798</v>
      </c>
      <c r="W462" s="13"/>
    </row>
    <row r="463" spans="1:23" x14ac:dyDescent="0.2">
      <c r="A463" s="13"/>
      <c r="B463" s="8" t="s">
        <v>0</v>
      </c>
      <c r="C463" s="22" t="s">
        <v>7507</v>
      </c>
      <c r="D463" s="8" t="s">
        <v>5065</v>
      </c>
      <c r="E463" s="22" t="s">
        <v>5066</v>
      </c>
      <c r="F463" s="13">
        <v>15000</v>
      </c>
      <c r="G463" s="13">
        <v>0</v>
      </c>
      <c r="H463" s="35">
        <v>5000</v>
      </c>
      <c r="I463" t="s">
        <v>1</v>
      </c>
      <c r="J463" s="13"/>
      <c r="R463" s="13">
        <v>10000</v>
      </c>
      <c r="S463" s="41">
        <v>2</v>
      </c>
      <c r="T463" s="13"/>
      <c r="U463" s="39"/>
      <c r="W463" s="13"/>
    </row>
    <row r="464" spans="1:23" x14ac:dyDescent="0.2">
      <c r="A464" s="13"/>
      <c r="B464" s="8" t="s">
        <v>0</v>
      </c>
      <c r="C464" s="22" t="s">
        <v>7491</v>
      </c>
      <c r="D464" s="24" t="s">
        <v>6820</v>
      </c>
      <c r="E464" s="22" t="s">
        <v>6821</v>
      </c>
      <c r="F464" s="13">
        <v>25</v>
      </c>
      <c r="G464" s="13">
        <v>0</v>
      </c>
      <c r="H464" s="35">
        <v>0</v>
      </c>
      <c r="I464" t="s">
        <v>1</v>
      </c>
      <c r="J464" s="13"/>
      <c r="R464" s="13">
        <v>100</v>
      </c>
      <c r="S464" s="41">
        <v>1</v>
      </c>
      <c r="T464" s="13"/>
      <c r="U464" s="39"/>
      <c r="W464" s="13"/>
    </row>
    <row r="465" spans="1:23" x14ac:dyDescent="0.2">
      <c r="A465" s="13"/>
      <c r="B465" s="8" t="s">
        <v>0</v>
      </c>
      <c r="C465" s="22" t="s">
        <v>7491</v>
      </c>
      <c r="D465" s="24" t="s">
        <v>6934</v>
      </c>
      <c r="E465" s="22" t="s">
        <v>6935</v>
      </c>
      <c r="F465" s="13">
        <v>2274</v>
      </c>
      <c r="G465" s="13">
        <v>0</v>
      </c>
      <c r="H465" s="35">
        <v>0</v>
      </c>
      <c r="I465" t="s">
        <v>1</v>
      </c>
      <c r="J465" s="13"/>
      <c r="R465" s="13">
        <v>2400</v>
      </c>
      <c r="S465" s="41">
        <v>1</v>
      </c>
      <c r="T465" s="13"/>
      <c r="U465" s="39"/>
      <c r="W465" s="13"/>
    </row>
    <row r="466" spans="1:23" x14ac:dyDescent="0.2">
      <c r="A466" s="13"/>
      <c r="B466" s="8" t="s">
        <v>0</v>
      </c>
      <c r="C466" s="22" t="s">
        <v>7491</v>
      </c>
      <c r="D466" s="24" t="s">
        <v>6817</v>
      </c>
      <c r="E466" s="22" t="s">
        <v>6818</v>
      </c>
      <c r="F466" s="13">
        <v>88</v>
      </c>
      <c r="G466" s="13">
        <v>0</v>
      </c>
      <c r="H466" s="35">
        <v>0</v>
      </c>
      <c r="I466" t="s">
        <v>1</v>
      </c>
      <c r="J466" s="13"/>
      <c r="R466" s="13">
        <v>200</v>
      </c>
      <c r="S466" s="41">
        <v>1</v>
      </c>
      <c r="T466" s="13"/>
      <c r="U466" s="39"/>
      <c r="W466" s="13"/>
    </row>
    <row r="467" spans="1:23" x14ac:dyDescent="0.2">
      <c r="A467" s="13"/>
      <c r="B467" s="8" t="s">
        <v>0</v>
      </c>
      <c r="C467" s="22" t="s">
        <v>7491</v>
      </c>
      <c r="D467" s="24" t="s">
        <v>6943</v>
      </c>
      <c r="E467" s="22" t="s">
        <v>6944</v>
      </c>
      <c r="F467" s="13">
        <v>2157</v>
      </c>
      <c r="G467" s="13">
        <v>0</v>
      </c>
      <c r="H467" s="35">
        <v>0</v>
      </c>
      <c r="I467" t="s">
        <v>1</v>
      </c>
      <c r="J467" s="13"/>
      <c r="R467" s="13">
        <v>2400</v>
      </c>
      <c r="S467" s="41">
        <v>1</v>
      </c>
      <c r="T467" s="13"/>
      <c r="U467" s="39"/>
      <c r="W467" s="13"/>
    </row>
    <row r="468" spans="1:23" x14ac:dyDescent="0.2">
      <c r="A468" s="13"/>
      <c r="B468" s="8" t="s">
        <v>0</v>
      </c>
      <c r="C468" s="22" t="s">
        <v>7491</v>
      </c>
      <c r="D468" s="24" t="s">
        <v>6946</v>
      </c>
      <c r="E468" s="22" t="s">
        <v>6947</v>
      </c>
      <c r="F468" s="13">
        <v>130</v>
      </c>
      <c r="G468" s="13">
        <v>0</v>
      </c>
      <c r="H468" s="35">
        <v>0</v>
      </c>
      <c r="I468" t="s">
        <v>1</v>
      </c>
      <c r="J468" s="13"/>
      <c r="R468" s="13">
        <v>200</v>
      </c>
      <c r="S468" s="41">
        <v>1</v>
      </c>
      <c r="T468" s="13"/>
      <c r="U468" s="39"/>
      <c r="W468" s="13"/>
    </row>
    <row r="469" spans="1:23" x14ac:dyDescent="0.2">
      <c r="A469" s="13"/>
      <c r="B469" s="8" t="s">
        <v>0</v>
      </c>
      <c r="C469" s="22" t="s">
        <v>7402</v>
      </c>
      <c r="D469" s="8" t="s">
        <v>4945</v>
      </c>
      <c r="E469" s="22" t="s">
        <v>4946</v>
      </c>
      <c r="F469" s="13">
        <v>2160</v>
      </c>
      <c r="G469" s="13">
        <v>0</v>
      </c>
      <c r="H469" s="35">
        <v>0</v>
      </c>
      <c r="I469" t="s">
        <v>1</v>
      </c>
      <c r="J469" s="13"/>
      <c r="R469" s="13"/>
      <c r="S469" s="41">
        <v>1</v>
      </c>
      <c r="T469" s="13"/>
      <c r="U469" s="13"/>
      <c r="W469" s="13"/>
    </row>
    <row r="470" spans="1:23" x14ac:dyDescent="0.2">
      <c r="A470" s="13"/>
      <c r="B470" s="8" t="s">
        <v>0</v>
      </c>
      <c r="C470" s="22" t="s">
        <v>7402</v>
      </c>
      <c r="D470" s="8" t="s">
        <v>4948</v>
      </c>
      <c r="E470" s="22" t="s">
        <v>4949</v>
      </c>
      <c r="F470" s="13">
        <v>4320</v>
      </c>
      <c r="G470" s="13">
        <v>0</v>
      </c>
      <c r="H470" s="35">
        <v>0</v>
      </c>
      <c r="I470" t="s">
        <v>1</v>
      </c>
      <c r="J470" s="13"/>
      <c r="R470" s="13"/>
      <c r="S470" s="41">
        <v>1</v>
      </c>
      <c r="T470" s="13"/>
      <c r="U470" s="13"/>
      <c r="W470" s="13"/>
    </row>
    <row r="471" spans="1:23" x14ac:dyDescent="0.2">
      <c r="A471" s="13"/>
      <c r="B471" s="8" t="s">
        <v>0</v>
      </c>
      <c r="C471" s="22" t="s">
        <v>7402</v>
      </c>
      <c r="D471" s="8" t="s">
        <v>4951</v>
      </c>
      <c r="E471" s="22" t="s">
        <v>4952</v>
      </c>
      <c r="F471" s="13">
        <v>4320</v>
      </c>
      <c r="G471" s="13">
        <v>0</v>
      </c>
      <c r="H471" s="35">
        <v>0</v>
      </c>
      <c r="I471" t="s">
        <v>1</v>
      </c>
      <c r="J471" s="13"/>
      <c r="R471" s="13"/>
      <c r="S471" s="41">
        <v>1</v>
      </c>
      <c r="T471" s="13"/>
      <c r="U471" s="13"/>
      <c r="W471" s="13"/>
    </row>
    <row r="472" spans="1:23" x14ac:dyDescent="0.2">
      <c r="A472" s="13"/>
      <c r="B472" s="8" t="s">
        <v>0</v>
      </c>
      <c r="C472" s="22" t="s">
        <v>7402</v>
      </c>
      <c r="D472" s="8" t="s">
        <v>4959</v>
      </c>
      <c r="E472" s="22" t="s">
        <v>4960</v>
      </c>
      <c r="F472" s="13">
        <v>4320</v>
      </c>
      <c r="G472" s="13">
        <v>0</v>
      </c>
      <c r="H472" s="35">
        <v>0</v>
      </c>
      <c r="I472" t="s">
        <v>1</v>
      </c>
      <c r="J472" s="13"/>
      <c r="R472" s="13"/>
      <c r="S472" s="41">
        <v>1</v>
      </c>
      <c r="T472" s="13"/>
      <c r="U472" s="13"/>
      <c r="W472" s="13"/>
    </row>
    <row r="473" spans="1:23" x14ac:dyDescent="0.2">
      <c r="A473" s="13"/>
      <c r="B473" s="8" t="s">
        <v>0</v>
      </c>
      <c r="C473" s="22" t="s">
        <v>7402</v>
      </c>
      <c r="D473" s="8" t="s">
        <v>4962</v>
      </c>
      <c r="E473" s="22" t="s">
        <v>4963</v>
      </c>
      <c r="F473" s="13">
        <v>1440</v>
      </c>
      <c r="G473" s="13">
        <v>0</v>
      </c>
      <c r="H473" s="35">
        <v>0</v>
      </c>
      <c r="I473" t="s">
        <v>1</v>
      </c>
      <c r="J473" s="13"/>
      <c r="R473" s="13"/>
      <c r="S473" s="41">
        <v>1</v>
      </c>
      <c r="T473" s="13"/>
      <c r="U473" s="13"/>
      <c r="W473" s="13"/>
    </row>
    <row r="474" spans="1:23" x14ac:dyDescent="0.2">
      <c r="A474" s="13"/>
      <c r="B474" s="8" t="s">
        <v>0</v>
      </c>
      <c r="C474" s="22" t="s">
        <v>7402</v>
      </c>
      <c r="D474" s="8" t="s">
        <v>4965</v>
      </c>
      <c r="E474" s="22" t="s">
        <v>4966</v>
      </c>
      <c r="F474" s="13">
        <v>1440</v>
      </c>
      <c r="G474" s="13">
        <v>0</v>
      </c>
      <c r="H474" s="35">
        <v>0</v>
      </c>
      <c r="I474" t="s">
        <v>1</v>
      </c>
      <c r="J474" s="13"/>
      <c r="R474" s="13"/>
      <c r="S474" s="41">
        <v>1</v>
      </c>
      <c r="T474" s="13"/>
      <c r="U474" s="13"/>
      <c r="W474" s="13"/>
    </row>
    <row r="475" spans="1:23" x14ac:dyDescent="0.2">
      <c r="A475" s="13"/>
      <c r="B475" s="8" t="s">
        <v>0</v>
      </c>
      <c r="C475" s="22" t="s">
        <v>7402</v>
      </c>
      <c r="D475" s="8" t="s">
        <v>4968</v>
      </c>
      <c r="E475" s="22" t="s">
        <v>4969</v>
      </c>
      <c r="F475" s="13">
        <v>1440</v>
      </c>
      <c r="G475" s="13">
        <v>0</v>
      </c>
      <c r="H475" s="35">
        <v>0</v>
      </c>
      <c r="I475" t="s">
        <v>1</v>
      </c>
      <c r="J475" s="13"/>
      <c r="R475" s="13"/>
      <c r="S475" s="41">
        <v>1</v>
      </c>
      <c r="T475" s="13"/>
      <c r="U475" s="13"/>
      <c r="W475" s="13"/>
    </row>
    <row r="476" spans="1:23" x14ac:dyDescent="0.2">
      <c r="A476" s="13"/>
      <c r="B476" s="8" t="s">
        <v>0</v>
      </c>
      <c r="C476" s="22" t="s">
        <v>7250</v>
      </c>
      <c r="D476" s="8" t="s">
        <v>990</v>
      </c>
      <c r="E476" s="22" t="s">
        <v>991</v>
      </c>
      <c r="F476" s="13">
        <v>800</v>
      </c>
      <c r="G476" s="13">
        <v>0</v>
      </c>
      <c r="H476" s="35">
        <v>0</v>
      </c>
      <c r="I476" t="s">
        <v>1</v>
      </c>
      <c r="J476" s="13"/>
      <c r="R476" s="13"/>
      <c r="S476" s="41">
        <v>1</v>
      </c>
      <c r="T476" s="43"/>
      <c r="U476" s="13" t="s">
        <v>10802</v>
      </c>
      <c r="W476" s="13"/>
    </row>
    <row r="477" spans="1:23" x14ac:dyDescent="0.2">
      <c r="A477" s="13"/>
      <c r="B477" s="8" t="s">
        <v>0</v>
      </c>
      <c r="C477" s="22" t="s">
        <v>7508</v>
      </c>
      <c r="D477" s="8" t="s">
        <v>5065</v>
      </c>
      <c r="E477" s="22" t="s">
        <v>5066</v>
      </c>
      <c r="F477" s="13">
        <v>15000</v>
      </c>
      <c r="G477" s="13">
        <v>0</v>
      </c>
      <c r="H477" s="35">
        <v>9100</v>
      </c>
      <c r="I477" t="s">
        <v>1</v>
      </c>
      <c r="J477" s="13"/>
      <c r="R477" s="13">
        <f>5000+900</f>
        <v>5900</v>
      </c>
      <c r="S477" s="41">
        <v>2</v>
      </c>
      <c r="T477" s="13"/>
      <c r="U477" s="13"/>
      <c r="W477" s="13"/>
    </row>
    <row r="478" spans="1:23" x14ac:dyDescent="0.2">
      <c r="A478" s="13"/>
      <c r="B478" s="8" t="s">
        <v>0</v>
      </c>
      <c r="C478" s="22" t="s">
        <v>7181</v>
      </c>
      <c r="D478" s="8" t="s">
        <v>7103</v>
      </c>
      <c r="E478" s="22" t="s">
        <v>7104</v>
      </c>
      <c r="F478" s="13">
        <v>5000</v>
      </c>
      <c r="G478" s="13">
        <v>0</v>
      </c>
      <c r="H478" s="35">
        <v>4300</v>
      </c>
      <c r="I478" t="s">
        <v>1</v>
      </c>
      <c r="J478" s="13"/>
      <c r="R478" s="13"/>
      <c r="S478" s="41">
        <v>1</v>
      </c>
      <c r="T478" s="43"/>
      <c r="U478" s="13" t="s">
        <v>10801</v>
      </c>
      <c r="W478" s="13"/>
    </row>
    <row r="479" spans="1:23" x14ac:dyDescent="0.2">
      <c r="A479" s="13"/>
      <c r="B479" s="8" t="s">
        <v>0</v>
      </c>
      <c r="C479" s="50" t="s">
        <v>7246</v>
      </c>
      <c r="D479" s="8" t="s">
        <v>920</v>
      </c>
      <c r="E479" s="22" t="s">
        <v>921</v>
      </c>
      <c r="F479" s="13">
        <v>60000</v>
      </c>
      <c r="G479" s="13">
        <v>0</v>
      </c>
      <c r="H479" s="35">
        <v>0</v>
      </c>
      <c r="I479" t="s">
        <v>1</v>
      </c>
      <c r="J479" s="13"/>
      <c r="R479" s="13"/>
      <c r="S479" s="41">
        <v>1</v>
      </c>
      <c r="T479" s="13"/>
      <c r="U479" s="39" t="s">
        <v>10801</v>
      </c>
      <c r="W479" s="13"/>
    </row>
    <row r="480" spans="1:23" x14ac:dyDescent="0.2">
      <c r="A480" s="13"/>
      <c r="B480" s="8" t="s">
        <v>0</v>
      </c>
      <c r="C480" s="22" t="s">
        <v>7291</v>
      </c>
      <c r="D480" s="8" t="s">
        <v>5319</v>
      </c>
      <c r="E480" s="22" t="s">
        <v>9059</v>
      </c>
      <c r="F480" s="13">
        <v>420</v>
      </c>
      <c r="G480" s="13">
        <v>0</v>
      </c>
      <c r="H480" s="35">
        <v>0</v>
      </c>
      <c r="I480" t="s">
        <v>1</v>
      </c>
      <c r="J480" s="13"/>
      <c r="R480" s="13"/>
      <c r="S480" s="41">
        <v>1</v>
      </c>
      <c r="T480" s="13"/>
      <c r="U480" s="13"/>
      <c r="W480" s="13"/>
    </row>
    <row r="481" spans="1:23" x14ac:dyDescent="0.2">
      <c r="A481" s="13"/>
      <c r="B481" s="8" t="s">
        <v>0</v>
      </c>
      <c r="C481" s="22" t="s">
        <v>7291</v>
      </c>
      <c r="D481" s="8" t="s">
        <v>5544</v>
      </c>
      <c r="E481" s="22" t="s">
        <v>9060</v>
      </c>
      <c r="F481" s="13">
        <v>450</v>
      </c>
      <c r="G481" s="13">
        <v>0</v>
      </c>
      <c r="H481" s="35">
        <v>300</v>
      </c>
      <c r="I481" t="s">
        <v>1</v>
      </c>
      <c r="J481" s="13"/>
      <c r="R481" s="13"/>
      <c r="S481" s="41">
        <v>1</v>
      </c>
      <c r="T481" s="13"/>
      <c r="U481" s="13"/>
      <c r="W481" s="13"/>
    </row>
    <row r="482" spans="1:23" x14ac:dyDescent="0.2">
      <c r="A482" s="13"/>
      <c r="B482" s="8" t="s">
        <v>0</v>
      </c>
      <c r="C482" s="22" t="s">
        <v>7291</v>
      </c>
      <c r="D482" s="8" t="s">
        <v>6338</v>
      </c>
      <c r="E482" s="22" t="s">
        <v>9061</v>
      </c>
      <c r="F482" s="13">
        <v>240</v>
      </c>
      <c r="G482" s="13">
        <v>0</v>
      </c>
      <c r="H482" s="35">
        <v>0</v>
      </c>
      <c r="I482" t="s">
        <v>1</v>
      </c>
      <c r="J482" s="13"/>
      <c r="R482" s="13">
        <v>450</v>
      </c>
      <c r="S482" s="41">
        <v>1</v>
      </c>
      <c r="T482" s="13"/>
      <c r="U482" s="13"/>
      <c r="W482" s="13"/>
    </row>
    <row r="483" spans="1:23" x14ac:dyDescent="0.2">
      <c r="A483" s="13"/>
      <c r="B483" s="8" t="s">
        <v>0</v>
      </c>
      <c r="C483" s="22" t="s">
        <v>7291</v>
      </c>
      <c r="D483" s="8" t="s">
        <v>6331</v>
      </c>
      <c r="E483" s="22" t="s">
        <v>9062</v>
      </c>
      <c r="F483" s="13">
        <v>500</v>
      </c>
      <c r="G483" s="13">
        <v>0</v>
      </c>
      <c r="H483" s="35">
        <v>0</v>
      </c>
      <c r="I483" t="s">
        <v>1</v>
      </c>
      <c r="J483" s="13"/>
      <c r="R483" s="13"/>
      <c r="S483" s="41">
        <v>1</v>
      </c>
      <c r="T483" s="43" t="s">
        <v>10798</v>
      </c>
      <c r="U483" s="13" t="s">
        <v>10798</v>
      </c>
      <c r="W483" s="13"/>
    </row>
    <row r="484" spans="1:23" x14ac:dyDescent="0.2">
      <c r="A484" s="13"/>
      <c r="B484" s="8" t="s">
        <v>0</v>
      </c>
      <c r="C484" s="22" t="s">
        <v>7291</v>
      </c>
      <c r="D484" s="8" t="s">
        <v>6341</v>
      </c>
      <c r="E484" s="22" t="s">
        <v>9063</v>
      </c>
      <c r="F484" s="13">
        <v>450</v>
      </c>
      <c r="G484" s="13">
        <v>0</v>
      </c>
      <c r="H484" s="35">
        <v>0</v>
      </c>
      <c r="I484" t="s">
        <v>1</v>
      </c>
      <c r="J484" s="13"/>
      <c r="R484" s="13"/>
      <c r="S484" s="41">
        <v>1</v>
      </c>
      <c r="T484" s="13"/>
      <c r="U484" s="13" t="s">
        <v>10798</v>
      </c>
      <c r="W484" s="13"/>
    </row>
    <row r="485" spans="1:23" x14ac:dyDescent="0.2">
      <c r="A485" s="13"/>
      <c r="B485" s="8" t="s">
        <v>0</v>
      </c>
      <c r="C485" s="22" t="s">
        <v>7291</v>
      </c>
      <c r="D485" s="8" t="s">
        <v>6541</v>
      </c>
      <c r="E485" s="22" t="s">
        <v>9064</v>
      </c>
      <c r="F485" s="13">
        <v>750</v>
      </c>
      <c r="G485" s="13">
        <v>0</v>
      </c>
      <c r="H485" s="35">
        <v>0</v>
      </c>
      <c r="I485" t="s">
        <v>1</v>
      </c>
      <c r="J485" s="13"/>
      <c r="R485" s="13">
        <v>850</v>
      </c>
      <c r="S485" s="41">
        <v>1</v>
      </c>
      <c r="T485" s="13"/>
      <c r="U485" s="39"/>
      <c r="W485" s="13"/>
    </row>
    <row r="486" spans="1:23" x14ac:dyDescent="0.2">
      <c r="A486" s="13"/>
      <c r="B486" s="8" t="s">
        <v>0</v>
      </c>
      <c r="C486" s="22" t="s">
        <v>7291</v>
      </c>
      <c r="D486" s="8" t="s">
        <v>7661</v>
      </c>
      <c r="E486" s="22" t="s">
        <v>9065</v>
      </c>
      <c r="F486" s="13">
        <v>250</v>
      </c>
      <c r="G486" s="13">
        <v>0</v>
      </c>
      <c r="H486" s="35">
        <v>180</v>
      </c>
      <c r="I486" t="s">
        <v>1</v>
      </c>
      <c r="J486" s="13"/>
      <c r="R486" s="13">
        <v>200</v>
      </c>
      <c r="S486" s="41">
        <v>1</v>
      </c>
      <c r="T486" s="43"/>
      <c r="U486" s="39"/>
      <c r="W486" s="13"/>
    </row>
    <row r="487" spans="1:23" x14ac:dyDescent="0.2">
      <c r="A487" s="13"/>
      <c r="B487" s="8" t="s">
        <v>0</v>
      </c>
      <c r="C487" s="22" t="s">
        <v>7291</v>
      </c>
      <c r="D487" s="8" t="s">
        <v>6550</v>
      </c>
      <c r="E487" s="22" t="s">
        <v>9066</v>
      </c>
      <c r="F487" s="13">
        <v>600</v>
      </c>
      <c r="G487" s="13">
        <v>0</v>
      </c>
      <c r="H487" s="35">
        <v>0</v>
      </c>
      <c r="I487" t="s">
        <v>1</v>
      </c>
      <c r="J487" s="13"/>
      <c r="R487" s="13">
        <v>700</v>
      </c>
      <c r="S487" s="41">
        <v>1</v>
      </c>
      <c r="T487" s="13"/>
      <c r="U487" s="39"/>
      <c r="W487" s="13"/>
    </row>
    <row r="488" spans="1:23" x14ac:dyDescent="0.2">
      <c r="A488" s="13"/>
      <c r="B488" s="8" t="s">
        <v>0</v>
      </c>
      <c r="C488" s="22" t="s">
        <v>7291</v>
      </c>
      <c r="D488" s="8" t="s">
        <v>7069</v>
      </c>
      <c r="E488" s="22" t="s">
        <v>9067</v>
      </c>
      <c r="F488" s="13">
        <v>1050</v>
      </c>
      <c r="G488" s="13">
        <v>0</v>
      </c>
      <c r="H488" s="35">
        <v>550</v>
      </c>
      <c r="I488" t="s">
        <v>1</v>
      </c>
      <c r="J488" s="13"/>
      <c r="R488" s="13">
        <v>700</v>
      </c>
      <c r="S488" s="41">
        <v>1</v>
      </c>
      <c r="T488" s="13"/>
      <c r="U488" s="39"/>
      <c r="W488" s="13"/>
    </row>
    <row r="489" spans="1:23" x14ac:dyDescent="0.2">
      <c r="A489" s="13"/>
      <c r="B489" s="8" t="s">
        <v>0</v>
      </c>
      <c r="C489" s="22" t="s">
        <v>7291</v>
      </c>
      <c r="D489" s="8" t="s">
        <v>7072</v>
      </c>
      <c r="E489" s="22" t="s">
        <v>9068</v>
      </c>
      <c r="F489" s="13">
        <v>1050</v>
      </c>
      <c r="G489" s="13">
        <v>0</v>
      </c>
      <c r="H489" s="35">
        <v>750</v>
      </c>
      <c r="I489" t="s">
        <v>1</v>
      </c>
      <c r="J489" s="13"/>
      <c r="R489" s="13">
        <v>450</v>
      </c>
      <c r="S489" s="41">
        <v>1</v>
      </c>
      <c r="T489" s="13"/>
      <c r="U489" s="39"/>
      <c r="W489" s="13"/>
    </row>
    <row r="490" spans="1:23" x14ac:dyDescent="0.2">
      <c r="A490" s="13"/>
      <c r="B490" s="8" t="s">
        <v>0</v>
      </c>
      <c r="C490" s="22" t="s">
        <v>7291</v>
      </c>
      <c r="D490" s="8" t="s">
        <v>7077</v>
      </c>
      <c r="E490" s="22" t="s">
        <v>9069</v>
      </c>
      <c r="F490" s="13">
        <v>1760</v>
      </c>
      <c r="G490" s="13">
        <v>0</v>
      </c>
      <c r="H490" s="35">
        <v>1650</v>
      </c>
      <c r="I490" t="s">
        <v>1</v>
      </c>
      <c r="J490" s="13"/>
      <c r="R490" s="13">
        <v>250</v>
      </c>
      <c r="S490" s="41">
        <v>1</v>
      </c>
      <c r="T490" s="13"/>
      <c r="U490" s="39"/>
      <c r="W490" s="13"/>
    </row>
    <row r="491" spans="1:23" x14ac:dyDescent="0.2">
      <c r="A491" s="13"/>
      <c r="B491" s="8" t="s">
        <v>0</v>
      </c>
      <c r="C491" s="22" t="s">
        <v>7351</v>
      </c>
      <c r="D491" s="8" t="s">
        <v>2569</v>
      </c>
      <c r="E491" s="22" t="s">
        <v>9070</v>
      </c>
      <c r="F491" s="13">
        <v>50</v>
      </c>
      <c r="G491" s="13">
        <v>0</v>
      </c>
      <c r="H491" s="35">
        <v>0</v>
      </c>
      <c r="I491" t="s">
        <v>1</v>
      </c>
      <c r="J491" s="13"/>
      <c r="R491" s="13"/>
      <c r="S491" s="41">
        <v>4</v>
      </c>
      <c r="T491" s="43"/>
      <c r="U491" s="13" t="s">
        <v>10798</v>
      </c>
      <c r="W491" s="13"/>
    </row>
    <row r="492" spans="1:23" x14ac:dyDescent="0.2">
      <c r="A492" s="13"/>
      <c r="B492" s="8" t="s">
        <v>0</v>
      </c>
      <c r="C492" s="22" t="s">
        <v>7133</v>
      </c>
      <c r="D492" s="8" t="s">
        <v>1243</v>
      </c>
      <c r="E492" s="22" t="s">
        <v>1244</v>
      </c>
      <c r="F492" s="13">
        <v>2000</v>
      </c>
      <c r="G492" s="13">
        <v>0</v>
      </c>
      <c r="H492" s="35">
        <v>990</v>
      </c>
      <c r="I492" t="s">
        <v>1</v>
      </c>
      <c r="J492" s="13"/>
      <c r="R492" s="13"/>
      <c r="S492" s="41">
        <v>1</v>
      </c>
      <c r="T492" s="13" t="s">
        <v>10797</v>
      </c>
      <c r="U492" s="13"/>
      <c r="W492" s="13"/>
    </row>
    <row r="493" spans="1:23" x14ac:dyDescent="0.2">
      <c r="A493" s="13"/>
      <c r="B493" s="8" t="s">
        <v>0</v>
      </c>
      <c r="C493" s="22" t="s">
        <v>7133</v>
      </c>
      <c r="D493" s="8" t="s">
        <v>1235</v>
      </c>
      <c r="E493" s="22" t="s">
        <v>1236</v>
      </c>
      <c r="F493" s="13">
        <v>4500</v>
      </c>
      <c r="G493" s="13">
        <v>0</v>
      </c>
      <c r="H493" s="35">
        <v>4200</v>
      </c>
      <c r="I493" t="s">
        <v>1</v>
      </c>
      <c r="J493" s="13"/>
      <c r="R493" s="13"/>
      <c r="S493" s="41">
        <v>1</v>
      </c>
      <c r="T493" s="13" t="s">
        <v>10797</v>
      </c>
      <c r="U493" s="13"/>
      <c r="W493" s="13"/>
    </row>
    <row r="494" spans="1:23" x14ac:dyDescent="0.2">
      <c r="A494" s="13"/>
      <c r="B494" s="8" t="s">
        <v>0</v>
      </c>
      <c r="C494" s="22" t="s">
        <v>7133</v>
      </c>
      <c r="D494" s="8" t="s">
        <v>951</v>
      </c>
      <c r="E494" s="22" t="s">
        <v>952</v>
      </c>
      <c r="F494" s="13">
        <v>12000</v>
      </c>
      <c r="G494" s="13">
        <v>0</v>
      </c>
      <c r="H494" s="35">
        <v>0</v>
      </c>
      <c r="I494" t="s">
        <v>1</v>
      </c>
      <c r="J494" s="13"/>
      <c r="R494" s="13"/>
      <c r="S494" s="41">
        <v>1</v>
      </c>
      <c r="T494" s="13" t="s">
        <v>10797</v>
      </c>
      <c r="U494" s="13"/>
      <c r="W494" s="13"/>
    </row>
    <row r="495" spans="1:23" x14ac:dyDescent="0.2">
      <c r="A495" s="13"/>
      <c r="B495" s="8" t="s">
        <v>0</v>
      </c>
      <c r="C495" s="22" t="s">
        <v>7133</v>
      </c>
      <c r="D495" s="8" t="s">
        <v>59</v>
      </c>
      <c r="E495" s="22" t="s">
        <v>60</v>
      </c>
      <c r="F495" s="13">
        <v>5000</v>
      </c>
      <c r="G495" s="13">
        <v>0</v>
      </c>
      <c r="H495" s="35">
        <v>4310</v>
      </c>
      <c r="I495" t="s">
        <v>1</v>
      </c>
      <c r="J495" s="13"/>
      <c r="R495" s="13">
        <v>690</v>
      </c>
      <c r="S495" s="41">
        <v>1</v>
      </c>
      <c r="T495" s="13"/>
      <c r="U495" s="13"/>
      <c r="W495" s="13"/>
    </row>
    <row r="496" spans="1:23" x14ac:dyDescent="0.2">
      <c r="A496" s="13"/>
      <c r="B496" s="8" t="s">
        <v>0</v>
      </c>
      <c r="C496" s="22" t="s">
        <v>7133</v>
      </c>
      <c r="D496" s="8" t="s">
        <v>54</v>
      </c>
      <c r="E496" s="22" t="s">
        <v>55</v>
      </c>
      <c r="F496" s="13">
        <v>13000</v>
      </c>
      <c r="G496" s="13">
        <v>0</v>
      </c>
      <c r="H496" s="35">
        <v>10500</v>
      </c>
      <c r="I496" t="s">
        <v>1</v>
      </c>
      <c r="J496" s="13"/>
      <c r="R496" s="13">
        <v>2500</v>
      </c>
      <c r="S496" s="41">
        <v>1</v>
      </c>
      <c r="T496" s="13"/>
      <c r="U496" s="13"/>
      <c r="W496" s="13"/>
    </row>
    <row r="497" spans="1:23" x14ac:dyDescent="0.2">
      <c r="A497" s="13"/>
      <c r="B497" s="8" t="s">
        <v>0</v>
      </c>
      <c r="C497" s="22" t="s">
        <v>7133</v>
      </c>
      <c r="D497" s="8" t="s">
        <v>39</v>
      </c>
      <c r="E497" s="22" t="s">
        <v>40</v>
      </c>
      <c r="F497" s="13">
        <v>45000</v>
      </c>
      <c r="G497" s="13">
        <v>0</v>
      </c>
      <c r="H497" s="35">
        <v>0</v>
      </c>
      <c r="I497" t="s">
        <v>1</v>
      </c>
      <c r="J497" s="13"/>
      <c r="R497" s="13">
        <f>27400+17600</f>
        <v>45000</v>
      </c>
      <c r="S497" s="41">
        <v>1</v>
      </c>
      <c r="T497" s="13"/>
      <c r="U497" s="13"/>
      <c r="W497" s="13"/>
    </row>
    <row r="498" spans="1:23" x14ac:dyDescent="0.2">
      <c r="A498" s="13"/>
      <c r="B498" s="8" t="s">
        <v>0</v>
      </c>
      <c r="C498" s="22" t="s">
        <v>7133</v>
      </c>
      <c r="D498" s="8" t="s">
        <v>1305</v>
      </c>
      <c r="E498" s="22" t="s">
        <v>1306</v>
      </c>
      <c r="F498" s="13">
        <v>2000</v>
      </c>
      <c r="G498" s="13">
        <v>0</v>
      </c>
      <c r="H498" s="35">
        <v>1800</v>
      </c>
      <c r="I498" t="s">
        <v>1</v>
      </c>
      <c r="J498" s="13"/>
      <c r="R498" s="13"/>
      <c r="S498" s="41">
        <v>1</v>
      </c>
      <c r="T498" s="13"/>
      <c r="U498" s="13"/>
      <c r="W498" s="13"/>
    </row>
    <row r="499" spans="1:23" x14ac:dyDescent="0.2">
      <c r="A499" s="13"/>
      <c r="B499" s="8" t="s">
        <v>0</v>
      </c>
      <c r="C499" s="22" t="s">
        <v>7133</v>
      </c>
      <c r="D499" s="8" t="s">
        <v>2470</v>
      </c>
      <c r="E499" s="22" t="s">
        <v>2471</v>
      </c>
      <c r="F499" s="13">
        <v>500</v>
      </c>
      <c r="G499" s="13">
        <v>0</v>
      </c>
      <c r="H499" s="35">
        <v>218</v>
      </c>
      <c r="I499" t="s">
        <v>1</v>
      </c>
      <c r="J499" s="13"/>
      <c r="R499" s="13"/>
      <c r="S499" s="41">
        <v>1</v>
      </c>
      <c r="T499" s="43"/>
      <c r="U499" s="39" t="s">
        <v>10802</v>
      </c>
      <c r="W499" s="13"/>
    </row>
    <row r="500" spans="1:23" x14ac:dyDescent="0.2">
      <c r="A500" s="13"/>
      <c r="B500" s="8" t="s">
        <v>0</v>
      </c>
      <c r="C500" s="22" t="s">
        <v>7133</v>
      </c>
      <c r="D500" s="8" t="s">
        <v>1054</v>
      </c>
      <c r="E500" s="22" t="s">
        <v>1055</v>
      </c>
      <c r="F500" s="13">
        <v>2000</v>
      </c>
      <c r="G500" s="13">
        <v>0</v>
      </c>
      <c r="H500" s="35">
        <v>1656</v>
      </c>
      <c r="I500" t="s">
        <v>1</v>
      </c>
      <c r="J500" s="13"/>
      <c r="R500" s="13"/>
      <c r="S500" s="41">
        <v>1</v>
      </c>
      <c r="T500" s="43"/>
      <c r="U500" s="39" t="s">
        <v>10804</v>
      </c>
      <c r="W500" s="13"/>
    </row>
    <row r="501" spans="1:23" x14ac:dyDescent="0.2">
      <c r="A501" s="13"/>
      <c r="B501" s="8" t="s">
        <v>0</v>
      </c>
      <c r="C501" s="22" t="s">
        <v>7133</v>
      </c>
      <c r="D501" s="8" t="s">
        <v>1251</v>
      </c>
      <c r="E501" s="22" t="s">
        <v>1252</v>
      </c>
      <c r="F501" s="13">
        <v>5000</v>
      </c>
      <c r="G501" s="13">
        <v>0</v>
      </c>
      <c r="H501" s="35">
        <v>3353</v>
      </c>
      <c r="I501" t="s">
        <v>1</v>
      </c>
      <c r="J501" s="13"/>
      <c r="R501" s="13"/>
      <c r="S501" s="41">
        <v>1</v>
      </c>
      <c r="T501" s="13"/>
      <c r="U501" s="13"/>
      <c r="W501" s="13"/>
    </row>
    <row r="502" spans="1:23" x14ac:dyDescent="0.2">
      <c r="A502" s="13"/>
      <c r="B502" s="8" t="s">
        <v>0</v>
      </c>
      <c r="C502" s="22" t="s">
        <v>7133</v>
      </c>
      <c r="D502" s="8" t="s">
        <v>793</v>
      </c>
      <c r="E502" s="22" t="s">
        <v>794</v>
      </c>
      <c r="F502" s="13">
        <v>500</v>
      </c>
      <c r="G502" s="13">
        <v>0</v>
      </c>
      <c r="H502" s="35">
        <v>0</v>
      </c>
      <c r="I502" t="s">
        <v>1</v>
      </c>
      <c r="J502" s="13"/>
      <c r="R502" s="13"/>
      <c r="S502" s="41">
        <v>1</v>
      </c>
      <c r="T502" s="13" t="s">
        <v>10797</v>
      </c>
      <c r="U502" s="13"/>
      <c r="W502" s="13"/>
    </row>
    <row r="503" spans="1:23" x14ac:dyDescent="0.2">
      <c r="A503" s="13"/>
      <c r="B503" s="8" t="s">
        <v>0</v>
      </c>
      <c r="C503" s="22" t="s">
        <v>7455</v>
      </c>
      <c r="D503" s="8" t="s">
        <v>4797</v>
      </c>
      <c r="E503" s="22" t="s">
        <v>4798</v>
      </c>
      <c r="F503" s="13">
        <v>1785</v>
      </c>
      <c r="G503" s="13">
        <v>0</v>
      </c>
      <c r="H503" s="35">
        <v>0</v>
      </c>
      <c r="I503" t="s">
        <v>1</v>
      </c>
      <c r="J503" s="13"/>
      <c r="R503" s="13">
        <v>2200</v>
      </c>
      <c r="S503" s="41">
        <v>1</v>
      </c>
      <c r="T503" s="13"/>
      <c r="U503" s="13"/>
      <c r="W503" s="13"/>
    </row>
    <row r="504" spans="1:23" x14ac:dyDescent="0.2">
      <c r="A504" s="13"/>
      <c r="B504" s="8" t="s">
        <v>0</v>
      </c>
      <c r="C504" s="22" t="s">
        <v>7455</v>
      </c>
      <c r="D504" s="8" t="s">
        <v>4797</v>
      </c>
      <c r="E504" s="22" t="s">
        <v>4798</v>
      </c>
      <c r="F504" s="13">
        <v>6090</v>
      </c>
      <c r="G504" s="13">
        <v>0</v>
      </c>
      <c r="H504" s="35">
        <v>0</v>
      </c>
      <c r="I504" t="s">
        <v>1</v>
      </c>
      <c r="J504" s="13"/>
      <c r="R504" s="13">
        <v>6300</v>
      </c>
      <c r="S504" s="41">
        <v>1</v>
      </c>
      <c r="T504" s="13"/>
      <c r="U504" s="13"/>
      <c r="W504" s="13"/>
    </row>
    <row r="505" spans="1:23" x14ac:dyDescent="0.2">
      <c r="A505" s="13"/>
      <c r="B505" s="8" t="s">
        <v>0</v>
      </c>
      <c r="C505" s="22" t="s">
        <v>7455</v>
      </c>
      <c r="D505" s="8" t="s">
        <v>4801</v>
      </c>
      <c r="E505" s="22" t="s">
        <v>4802</v>
      </c>
      <c r="F505" s="13">
        <v>840</v>
      </c>
      <c r="G505" s="13">
        <v>0</v>
      </c>
      <c r="H505" s="35">
        <v>0</v>
      </c>
      <c r="I505" t="s">
        <v>1</v>
      </c>
      <c r="J505" s="13"/>
      <c r="R505" s="13">
        <f>300+800</f>
        <v>1100</v>
      </c>
      <c r="S505" s="41">
        <v>1</v>
      </c>
      <c r="T505" s="13"/>
      <c r="U505" s="13"/>
      <c r="W505" s="13"/>
    </row>
    <row r="506" spans="1:23" x14ac:dyDescent="0.2">
      <c r="A506" s="13"/>
      <c r="B506" s="8" t="s">
        <v>0</v>
      </c>
      <c r="C506" s="22" t="s">
        <v>7455</v>
      </c>
      <c r="D506" s="8" t="s">
        <v>4804</v>
      </c>
      <c r="E506" s="22" t="s">
        <v>4805</v>
      </c>
      <c r="F506" s="13">
        <v>1890</v>
      </c>
      <c r="G506" s="13">
        <v>0</v>
      </c>
      <c r="H506" s="35">
        <v>0</v>
      </c>
      <c r="I506" t="s">
        <v>1</v>
      </c>
      <c r="J506" s="13"/>
      <c r="R506" s="13">
        <f>1600+400</f>
        <v>2000</v>
      </c>
      <c r="S506" s="41">
        <v>1</v>
      </c>
      <c r="T506" s="13"/>
      <c r="U506" s="13"/>
      <c r="W506" s="13"/>
    </row>
    <row r="507" spans="1:23" x14ac:dyDescent="0.2">
      <c r="A507" s="13"/>
      <c r="B507" s="8" t="s">
        <v>0</v>
      </c>
      <c r="C507" s="22" t="s">
        <v>7455</v>
      </c>
      <c r="D507" s="8" t="s">
        <v>4807</v>
      </c>
      <c r="E507" s="22" t="s">
        <v>4808</v>
      </c>
      <c r="F507" s="13">
        <v>315</v>
      </c>
      <c r="G507" s="13">
        <v>0</v>
      </c>
      <c r="H507" s="35">
        <v>0</v>
      </c>
      <c r="I507" t="s">
        <v>1</v>
      </c>
      <c r="J507" s="13"/>
      <c r="R507" s="13">
        <v>600</v>
      </c>
      <c r="S507" s="41">
        <v>1</v>
      </c>
      <c r="T507" s="13"/>
      <c r="U507" s="13"/>
      <c r="W507" s="13"/>
    </row>
    <row r="508" spans="1:23" x14ac:dyDescent="0.2">
      <c r="A508" s="13"/>
      <c r="B508" s="8" t="s">
        <v>0</v>
      </c>
      <c r="C508" s="22" t="s">
        <v>7455</v>
      </c>
      <c r="D508" s="8" t="s">
        <v>4830</v>
      </c>
      <c r="E508" s="22" t="s">
        <v>4831</v>
      </c>
      <c r="F508" s="13">
        <v>735</v>
      </c>
      <c r="G508" s="13">
        <v>0</v>
      </c>
      <c r="H508" s="35">
        <v>0</v>
      </c>
      <c r="I508" t="s">
        <v>1</v>
      </c>
      <c r="J508" s="13"/>
      <c r="R508" s="13">
        <v>1100</v>
      </c>
      <c r="S508" s="41">
        <v>1</v>
      </c>
      <c r="T508" s="13"/>
      <c r="U508" s="13"/>
      <c r="W508" s="13"/>
    </row>
    <row r="509" spans="1:23" x14ac:dyDescent="0.2">
      <c r="A509" s="13"/>
      <c r="B509" s="8" t="s">
        <v>0</v>
      </c>
      <c r="C509" s="22" t="s">
        <v>7455</v>
      </c>
      <c r="D509" s="8" t="s">
        <v>5214</v>
      </c>
      <c r="E509" s="22" t="s">
        <v>5215</v>
      </c>
      <c r="F509" s="13">
        <v>315</v>
      </c>
      <c r="G509" s="13">
        <v>0</v>
      </c>
      <c r="H509" s="35">
        <v>0</v>
      </c>
      <c r="I509" t="s">
        <v>1</v>
      </c>
      <c r="J509" s="13"/>
      <c r="R509" s="13">
        <v>600</v>
      </c>
      <c r="S509" s="41">
        <v>1</v>
      </c>
      <c r="T509" s="13"/>
      <c r="U509" s="13"/>
      <c r="W509" s="13"/>
    </row>
    <row r="510" spans="1:23" x14ac:dyDescent="0.2">
      <c r="A510" s="13"/>
      <c r="B510" s="8" t="s">
        <v>0</v>
      </c>
      <c r="C510" s="22" t="s">
        <v>7435</v>
      </c>
      <c r="D510" s="8" t="s">
        <v>6417</v>
      </c>
      <c r="E510" s="22" t="s">
        <v>6418</v>
      </c>
      <c r="F510" s="13">
        <v>300</v>
      </c>
      <c r="G510" s="13">
        <v>0</v>
      </c>
      <c r="H510" s="35">
        <v>0</v>
      </c>
      <c r="I510" t="s">
        <v>1</v>
      </c>
      <c r="J510" s="13"/>
      <c r="R510" s="13">
        <v>430</v>
      </c>
      <c r="S510" s="41">
        <v>1</v>
      </c>
      <c r="T510" s="13"/>
      <c r="U510" s="39"/>
      <c r="W510" s="13"/>
    </row>
    <row r="511" spans="1:23" x14ac:dyDescent="0.2">
      <c r="A511" s="13"/>
      <c r="B511" s="8" t="s">
        <v>0</v>
      </c>
      <c r="C511" s="22" t="s">
        <v>7435</v>
      </c>
      <c r="D511" s="8" t="s">
        <v>6420</v>
      </c>
      <c r="E511" s="22" t="s">
        <v>6421</v>
      </c>
      <c r="F511" s="13">
        <v>210</v>
      </c>
      <c r="G511" s="13">
        <v>0</v>
      </c>
      <c r="H511" s="35">
        <v>0</v>
      </c>
      <c r="I511" t="s">
        <v>1</v>
      </c>
      <c r="J511" s="13"/>
      <c r="R511" s="13">
        <v>300</v>
      </c>
      <c r="S511" s="41">
        <v>1</v>
      </c>
      <c r="T511" s="13"/>
      <c r="U511" s="39"/>
      <c r="W511" s="13"/>
    </row>
    <row r="512" spans="1:23" x14ac:dyDescent="0.2">
      <c r="A512" s="13"/>
      <c r="B512" s="8" t="s">
        <v>0</v>
      </c>
      <c r="C512" s="22" t="s">
        <v>7435</v>
      </c>
      <c r="D512" s="8" t="s">
        <v>6739</v>
      </c>
      <c r="E512" s="22" t="s">
        <v>6740</v>
      </c>
      <c r="F512" s="13">
        <v>14</v>
      </c>
      <c r="G512" s="13">
        <v>0</v>
      </c>
      <c r="H512" s="35">
        <v>0</v>
      </c>
      <c r="I512" t="s">
        <v>1</v>
      </c>
      <c r="J512" s="13"/>
      <c r="R512" s="13"/>
      <c r="S512" s="41">
        <v>1</v>
      </c>
      <c r="T512" s="13"/>
      <c r="U512" s="13"/>
      <c r="W512" s="13"/>
    </row>
    <row r="513" spans="1:23" x14ac:dyDescent="0.2">
      <c r="A513" s="13"/>
      <c r="B513" s="8" t="s">
        <v>0</v>
      </c>
      <c r="C513" s="22" t="s">
        <v>7435</v>
      </c>
      <c r="D513" s="8" t="s">
        <v>6742</v>
      </c>
      <c r="E513" s="22" t="s">
        <v>6743</v>
      </c>
      <c r="F513" s="13">
        <v>120</v>
      </c>
      <c r="G513" s="13">
        <v>0</v>
      </c>
      <c r="H513" s="35">
        <v>0</v>
      </c>
      <c r="I513" t="s">
        <v>1</v>
      </c>
      <c r="J513" s="13"/>
      <c r="R513" s="13"/>
      <c r="S513" s="41">
        <v>1</v>
      </c>
      <c r="T513" s="43"/>
      <c r="U513" s="13" t="s">
        <v>10798</v>
      </c>
      <c r="V513">
        <v>86.759999999999991</v>
      </c>
      <c r="W513" s="13"/>
    </row>
    <row r="514" spans="1:23" x14ac:dyDescent="0.2">
      <c r="A514" s="13"/>
      <c r="B514" s="8" t="s">
        <v>0</v>
      </c>
      <c r="C514" s="22" t="s">
        <v>7435</v>
      </c>
      <c r="D514" s="8" t="s">
        <v>5329</v>
      </c>
      <c r="E514" s="22" t="s">
        <v>5330</v>
      </c>
      <c r="F514" s="13">
        <v>1200</v>
      </c>
      <c r="G514" s="13">
        <v>0</v>
      </c>
      <c r="H514" s="35">
        <v>0</v>
      </c>
      <c r="I514" t="s">
        <v>1</v>
      </c>
      <c r="J514" s="13"/>
      <c r="R514" s="13"/>
      <c r="S514" s="41">
        <v>1</v>
      </c>
      <c r="T514" s="13"/>
      <c r="U514" s="13"/>
      <c r="W514" s="13"/>
    </row>
    <row r="515" spans="1:23" x14ac:dyDescent="0.2">
      <c r="A515" s="13"/>
      <c r="B515" s="8" t="s">
        <v>0</v>
      </c>
      <c r="C515" s="22" t="s">
        <v>10848</v>
      </c>
      <c r="D515" s="8" t="s">
        <v>7662</v>
      </c>
      <c r="E515" s="22" t="s">
        <v>9071</v>
      </c>
      <c r="F515" s="13">
        <v>10000</v>
      </c>
      <c r="G515" s="13">
        <v>0</v>
      </c>
      <c r="H515" s="35">
        <v>0</v>
      </c>
      <c r="I515" t="s">
        <v>1</v>
      </c>
      <c r="J515" s="13"/>
      <c r="R515" s="13"/>
      <c r="S515" s="41">
        <v>2</v>
      </c>
      <c r="T515" s="13"/>
      <c r="U515" s="13"/>
      <c r="W515" s="13"/>
    </row>
    <row r="516" spans="1:23" x14ac:dyDescent="0.2">
      <c r="A516" s="13"/>
      <c r="B516" s="8" t="s">
        <v>0</v>
      </c>
      <c r="C516" s="22" t="s">
        <v>10848</v>
      </c>
      <c r="D516" s="8" t="s">
        <v>7663</v>
      </c>
      <c r="E516" s="22" t="s">
        <v>9072</v>
      </c>
      <c r="F516" s="13">
        <v>10000</v>
      </c>
      <c r="G516" s="13">
        <v>0</v>
      </c>
      <c r="H516" s="35">
        <v>0</v>
      </c>
      <c r="I516" t="s">
        <v>1</v>
      </c>
      <c r="J516" s="13"/>
      <c r="R516" s="13"/>
      <c r="S516" s="41">
        <v>2</v>
      </c>
      <c r="T516" s="13"/>
      <c r="U516" s="13"/>
      <c r="W516" s="13"/>
    </row>
    <row r="517" spans="1:23" x14ac:dyDescent="0.2">
      <c r="A517" s="13"/>
      <c r="B517" s="8" t="s">
        <v>0</v>
      </c>
      <c r="C517" s="22" t="s">
        <v>7521</v>
      </c>
      <c r="D517" s="8" t="s">
        <v>5505</v>
      </c>
      <c r="E517" s="22" t="s">
        <v>5506</v>
      </c>
      <c r="F517" s="13">
        <v>1597</v>
      </c>
      <c r="G517" s="13">
        <v>0</v>
      </c>
      <c r="H517" s="35">
        <v>0</v>
      </c>
      <c r="I517" t="s">
        <v>1</v>
      </c>
      <c r="J517" s="13"/>
      <c r="R517" s="13"/>
      <c r="S517" s="41">
        <v>1</v>
      </c>
      <c r="T517" s="13" t="s">
        <v>10797</v>
      </c>
      <c r="U517" s="13"/>
      <c r="W517" s="13"/>
    </row>
    <row r="518" spans="1:23" x14ac:dyDescent="0.2">
      <c r="A518" s="13"/>
      <c r="B518" s="8" t="s">
        <v>0</v>
      </c>
      <c r="C518" s="22" t="s">
        <v>7521</v>
      </c>
      <c r="D518" s="8" t="s">
        <v>6091</v>
      </c>
      <c r="E518" s="22" t="s">
        <v>6092</v>
      </c>
      <c r="F518" s="13">
        <v>990</v>
      </c>
      <c r="G518" s="13">
        <v>0</v>
      </c>
      <c r="H518" s="35">
        <v>0</v>
      </c>
      <c r="I518" t="s">
        <v>1</v>
      </c>
      <c r="J518" s="13"/>
      <c r="R518" s="13"/>
      <c r="S518" s="41">
        <v>1</v>
      </c>
      <c r="T518" s="13" t="s">
        <v>10797</v>
      </c>
      <c r="U518" s="13"/>
      <c r="W518" s="13"/>
    </row>
    <row r="519" spans="1:23" x14ac:dyDescent="0.2">
      <c r="A519" s="13"/>
      <c r="B519" s="8" t="s">
        <v>0</v>
      </c>
      <c r="C519" s="22" t="s">
        <v>7521</v>
      </c>
      <c r="D519" s="8" t="s">
        <v>6096</v>
      </c>
      <c r="E519" s="22" t="s">
        <v>6097</v>
      </c>
      <c r="F519" s="13">
        <v>5662</v>
      </c>
      <c r="G519" s="13">
        <v>0</v>
      </c>
      <c r="H519" s="35">
        <v>0</v>
      </c>
      <c r="I519" t="s">
        <v>1</v>
      </c>
      <c r="J519" s="13"/>
      <c r="R519" s="13"/>
      <c r="S519" s="41">
        <v>1</v>
      </c>
      <c r="T519" s="13" t="s">
        <v>10797</v>
      </c>
      <c r="U519" s="13"/>
      <c r="W519" s="13"/>
    </row>
    <row r="520" spans="1:23" x14ac:dyDescent="0.2">
      <c r="A520" s="13"/>
      <c r="B520" s="8" t="s">
        <v>0</v>
      </c>
      <c r="C520" s="22" t="s">
        <v>7521</v>
      </c>
      <c r="D520" s="8" t="s">
        <v>6101</v>
      </c>
      <c r="E520" s="22" t="s">
        <v>6102</v>
      </c>
      <c r="F520" s="13">
        <v>6277</v>
      </c>
      <c r="G520" s="13">
        <v>0</v>
      </c>
      <c r="H520" s="35">
        <v>0</v>
      </c>
      <c r="I520" t="s">
        <v>1</v>
      </c>
      <c r="J520" s="13"/>
      <c r="R520" s="13"/>
      <c r="S520" s="41">
        <v>1</v>
      </c>
      <c r="T520" s="13" t="s">
        <v>10797</v>
      </c>
      <c r="U520" s="13"/>
      <c r="W520" s="13"/>
    </row>
    <row r="521" spans="1:23" x14ac:dyDescent="0.2">
      <c r="A521" s="13"/>
      <c r="B521" s="8" t="s">
        <v>0</v>
      </c>
      <c r="C521" s="22" t="s">
        <v>7521</v>
      </c>
      <c r="D521" s="8" t="s">
        <v>6106</v>
      </c>
      <c r="E521" s="22" t="s">
        <v>6107</v>
      </c>
      <c r="F521" s="13">
        <v>1439</v>
      </c>
      <c r="G521" s="13">
        <v>0</v>
      </c>
      <c r="H521" s="35">
        <v>0</v>
      </c>
      <c r="I521" t="s">
        <v>1</v>
      </c>
      <c r="J521" s="13"/>
      <c r="R521" s="13"/>
      <c r="S521" s="41">
        <v>1</v>
      </c>
      <c r="T521" s="13" t="s">
        <v>10797</v>
      </c>
      <c r="U521" s="13"/>
      <c r="W521" s="13"/>
    </row>
    <row r="522" spans="1:23" x14ac:dyDescent="0.2">
      <c r="A522" s="13"/>
      <c r="B522" s="8" t="s">
        <v>0</v>
      </c>
      <c r="C522" s="22" t="s">
        <v>7521</v>
      </c>
      <c r="D522" s="8" t="s">
        <v>5416</v>
      </c>
      <c r="E522" s="22" t="s">
        <v>5417</v>
      </c>
      <c r="F522" s="13">
        <v>599</v>
      </c>
      <c r="G522" s="13">
        <v>0</v>
      </c>
      <c r="H522" s="35">
        <v>0</v>
      </c>
      <c r="I522" t="s">
        <v>1</v>
      </c>
      <c r="J522" s="13"/>
      <c r="R522" s="13"/>
      <c r="S522" s="41">
        <v>1</v>
      </c>
      <c r="T522" s="13" t="s">
        <v>10797</v>
      </c>
      <c r="U522" s="13"/>
      <c r="W522" s="13"/>
    </row>
    <row r="523" spans="1:23" x14ac:dyDescent="0.2">
      <c r="A523" s="13"/>
      <c r="B523" s="8" t="s">
        <v>0</v>
      </c>
      <c r="C523" s="22" t="s">
        <v>7521</v>
      </c>
      <c r="D523" s="8" t="s">
        <v>6111</v>
      </c>
      <c r="E523" s="22" t="s">
        <v>6112</v>
      </c>
      <c r="F523" s="13">
        <v>2380</v>
      </c>
      <c r="G523" s="13">
        <v>0</v>
      </c>
      <c r="H523" s="35">
        <v>0</v>
      </c>
      <c r="I523" t="s">
        <v>1</v>
      </c>
      <c r="J523" s="13"/>
      <c r="R523" s="13">
        <v>2600</v>
      </c>
      <c r="S523" s="41">
        <v>1</v>
      </c>
      <c r="T523" s="13"/>
      <c r="U523" s="13"/>
      <c r="W523" s="13"/>
    </row>
    <row r="524" spans="1:23" x14ac:dyDescent="0.2">
      <c r="A524" s="13"/>
      <c r="B524" s="8" t="s">
        <v>0</v>
      </c>
      <c r="C524" s="22" t="s">
        <v>7521</v>
      </c>
      <c r="D524" s="8" t="s">
        <v>6116</v>
      </c>
      <c r="E524" s="22" t="s">
        <v>6117</v>
      </c>
      <c r="F524" s="13">
        <v>649</v>
      </c>
      <c r="G524" s="13">
        <v>0</v>
      </c>
      <c r="H524" s="35">
        <v>0</v>
      </c>
      <c r="I524" t="s">
        <v>1</v>
      </c>
      <c r="J524" s="13"/>
      <c r="R524" s="13"/>
      <c r="S524" s="41">
        <v>1</v>
      </c>
      <c r="T524" s="13"/>
      <c r="U524" s="13"/>
      <c r="W524" s="13"/>
    </row>
    <row r="525" spans="1:23" x14ac:dyDescent="0.2">
      <c r="A525" s="13"/>
      <c r="B525" s="8" t="s">
        <v>0</v>
      </c>
      <c r="C525" s="22" t="s">
        <v>7521</v>
      </c>
      <c r="D525" s="8" t="s">
        <v>6120</v>
      </c>
      <c r="E525" s="22" t="s">
        <v>6121</v>
      </c>
      <c r="F525" s="13">
        <v>349</v>
      </c>
      <c r="G525" s="13">
        <v>0</v>
      </c>
      <c r="H525" s="35">
        <v>0</v>
      </c>
      <c r="I525" t="s">
        <v>1</v>
      </c>
      <c r="J525" s="13"/>
      <c r="R525" s="13">
        <v>500</v>
      </c>
      <c r="S525" s="41">
        <v>1</v>
      </c>
      <c r="T525" s="13"/>
      <c r="U525" s="13"/>
      <c r="W525" s="13"/>
    </row>
    <row r="526" spans="1:23" x14ac:dyDescent="0.2">
      <c r="A526" s="13"/>
      <c r="B526" s="8" t="s">
        <v>0</v>
      </c>
      <c r="C526" s="22" t="s">
        <v>7521</v>
      </c>
      <c r="D526" s="8" t="s">
        <v>6124</v>
      </c>
      <c r="E526" s="22" t="s">
        <v>6125</v>
      </c>
      <c r="F526" s="13">
        <v>2110</v>
      </c>
      <c r="G526" s="13">
        <v>0</v>
      </c>
      <c r="H526" s="35">
        <v>0</v>
      </c>
      <c r="I526" t="s">
        <v>1</v>
      </c>
      <c r="J526" s="13"/>
      <c r="R526" s="13"/>
      <c r="S526" s="41">
        <v>1</v>
      </c>
      <c r="T526" s="13"/>
      <c r="U526" s="13"/>
      <c r="W526" s="13"/>
    </row>
    <row r="527" spans="1:23" x14ac:dyDescent="0.2">
      <c r="A527" s="13"/>
      <c r="B527" s="8" t="s">
        <v>0</v>
      </c>
      <c r="C527" s="22" t="s">
        <v>7521</v>
      </c>
      <c r="D527" s="8" t="s">
        <v>6130</v>
      </c>
      <c r="E527" s="22" t="s">
        <v>6131</v>
      </c>
      <c r="F527" s="13">
        <v>5098</v>
      </c>
      <c r="G527" s="13">
        <v>0</v>
      </c>
      <c r="H527" s="35">
        <v>0</v>
      </c>
      <c r="I527" t="s">
        <v>1</v>
      </c>
      <c r="J527" s="13"/>
      <c r="R527" s="13"/>
      <c r="S527" s="41">
        <v>1</v>
      </c>
      <c r="T527" s="13"/>
      <c r="U527" s="13"/>
      <c r="W527" s="13"/>
    </row>
    <row r="528" spans="1:23" x14ac:dyDescent="0.2">
      <c r="A528" s="13"/>
      <c r="B528" s="8" t="s">
        <v>0</v>
      </c>
      <c r="C528" s="22" t="s">
        <v>7521</v>
      </c>
      <c r="D528" s="8" t="s">
        <v>6136</v>
      </c>
      <c r="E528" s="22" t="s">
        <v>6137</v>
      </c>
      <c r="F528" s="13">
        <v>4185</v>
      </c>
      <c r="G528" s="13">
        <v>0</v>
      </c>
      <c r="H528" s="35">
        <v>0</v>
      </c>
      <c r="I528" t="s">
        <v>1</v>
      </c>
      <c r="J528" s="13"/>
      <c r="R528" s="13"/>
      <c r="S528" s="41">
        <v>1</v>
      </c>
      <c r="T528" s="13"/>
      <c r="U528" s="13"/>
      <c r="W528" s="13"/>
    </row>
    <row r="529" spans="1:23" x14ac:dyDescent="0.2">
      <c r="A529" s="13"/>
      <c r="B529" s="8" t="s">
        <v>0</v>
      </c>
      <c r="C529" s="22" t="s">
        <v>7521</v>
      </c>
      <c r="D529" s="8" t="s">
        <v>6143</v>
      </c>
      <c r="E529" s="22" t="s">
        <v>6144</v>
      </c>
      <c r="F529" s="13">
        <v>483</v>
      </c>
      <c r="G529" s="13">
        <v>0</v>
      </c>
      <c r="H529" s="35">
        <v>0</v>
      </c>
      <c r="I529" t="s">
        <v>1</v>
      </c>
      <c r="J529" s="13"/>
      <c r="R529" s="13"/>
      <c r="S529" s="41">
        <v>1</v>
      </c>
      <c r="T529" s="13"/>
      <c r="U529" s="13"/>
      <c r="W529" s="13"/>
    </row>
    <row r="530" spans="1:23" x14ac:dyDescent="0.2">
      <c r="A530" s="13"/>
      <c r="B530" s="8" t="s">
        <v>0</v>
      </c>
      <c r="C530" s="22" t="s">
        <v>7521</v>
      </c>
      <c r="D530" s="8" t="s">
        <v>6148</v>
      </c>
      <c r="E530" s="22" t="s">
        <v>6149</v>
      </c>
      <c r="F530" s="13">
        <v>1714</v>
      </c>
      <c r="G530" s="13">
        <v>0</v>
      </c>
      <c r="H530" s="35">
        <v>0</v>
      </c>
      <c r="I530" t="s">
        <v>1</v>
      </c>
      <c r="J530" s="13"/>
      <c r="R530" s="13">
        <v>700</v>
      </c>
      <c r="S530" s="41">
        <v>1</v>
      </c>
      <c r="T530" s="13"/>
      <c r="U530" s="13"/>
      <c r="W530" s="13"/>
    </row>
    <row r="531" spans="1:23" x14ac:dyDescent="0.2">
      <c r="A531" s="13"/>
      <c r="B531" s="8" t="s">
        <v>0</v>
      </c>
      <c r="C531" s="22" t="s">
        <v>7521</v>
      </c>
      <c r="D531" s="8" t="s">
        <v>6153</v>
      </c>
      <c r="E531" s="22" t="s">
        <v>6154</v>
      </c>
      <c r="F531" s="13">
        <v>1641</v>
      </c>
      <c r="G531" s="13">
        <v>0</v>
      </c>
      <c r="H531" s="35">
        <v>0</v>
      </c>
      <c r="I531" t="s">
        <v>1</v>
      </c>
      <c r="J531" s="13"/>
      <c r="R531" s="13"/>
      <c r="S531" s="41">
        <v>1</v>
      </c>
      <c r="T531" s="13"/>
      <c r="U531" s="13"/>
      <c r="W531" s="13"/>
    </row>
    <row r="532" spans="1:23" x14ac:dyDescent="0.2">
      <c r="A532" s="13"/>
      <c r="B532" s="8" t="s">
        <v>0</v>
      </c>
      <c r="C532" s="22" t="s">
        <v>7521</v>
      </c>
      <c r="D532" s="8" t="s">
        <v>6159</v>
      </c>
      <c r="E532" s="22" t="s">
        <v>6160</v>
      </c>
      <c r="F532" s="13">
        <v>4493</v>
      </c>
      <c r="G532" s="13">
        <v>0</v>
      </c>
      <c r="H532" s="35">
        <v>0</v>
      </c>
      <c r="I532" t="s">
        <v>1</v>
      </c>
      <c r="J532" s="13"/>
      <c r="R532" s="13"/>
      <c r="S532" s="41">
        <v>1</v>
      </c>
      <c r="T532" s="13"/>
      <c r="U532" s="13"/>
      <c r="W532" s="13"/>
    </row>
    <row r="533" spans="1:23" x14ac:dyDescent="0.2">
      <c r="A533" s="13"/>
      <c r="B533" s="8" t="s">
        <v>0</v>
      </c>
      <c r="C533" s="22" t="s">
        <v>7521</v>
      </c>
      <c r="D533" s="8" t="s">
        <v>6164</v>
      </c>
      <c r="E533" s="22" t="s">
        <v>6165</v>
      </c>
      <c r="F533" s="13">
        <v>5292</v>
      </c>
      <c r="G533" s="13">
        <v>0</v>
      </c>
      <c r="H533" s="35">
        <v>0</v>
      </c>
      <c r="I533" t="s">
        <v>1</v>
      </c>
      <c r="J533" s="13"/>
      <c r="R533" s="13"/>
      <c r="S533" s="41">
        <v>1</v>
      </c>
      <c r="T533" s="13"/>
      <c r="U533" s="13"/>
      <c r="W533" s="13"/>
    </row>
    <row r="534" spans="1:23" x14ac:dyDescent="0.2">
      <c r="A534" s="13"/>
      <c r="B534" s="8" t="s">
        <v>0</v>
      </c>
      <c r="C534" s="22" t="s">
        <v>7521</v>
      </c>
      <c r="D534" s="8" t="s">
        <v>6169</v>
      </c>
      <c r="E534" s="22" t="s">
        <v>6170</v>
      </c>
      <c r="F534" s="13">
        <v>1697</v>
      </c>
      <c r="G534" s="13">
        <v>0</v>
      </c>
      <c r="H534" s="35">
        <v>0</v>
      </c>
      <c r="I534" t="s">
        <v>1</v>
      </c>
      <c r="J534" s="13"/>
      <c r="R534" s="13"/>
      <c r="S534" s="41">
        <v>1</v>
      </c>
      <c r="T534" s="13"/>
      <c r="U534" s="13"/>
      <c r="W534" s="13"/>
    </row>
    <row r="535" spans="1:23" x14ac:dyDescent="0.2">
      <c r="A535" s="13"/>
      <c r="B535" s="8" t="s">
        <v>0</v>
      </c>
      <c r="C535" s="22" t="s">
        <v>7521</v>
      </c>
      <c r="D535" s="8" t="s">
        <v>6174</v>
      </c>
      <c r="E535" s="22" t="s">
        <v>6175</v>
      </c>
      <c r="F535" s="13">
        <v>1065</v>
      </c>
      <c r="G535" s="13">
        <v>0</v>
      </c>
      <c r="H535" s="35">
        <v>0</v>
      </c>
      <c r="I535" t="s">
        <v>1</v>
      </c>
      <c r="J535" s="13"/>
      <c r="R535" s="13"/>
      <c r="S535" s="41">
        <v>1</v>
      </c>
      <c r="T535" s="13"/>
      <c r="U535" s="13"/>
      <c r="W535" s="13"/>
    </row>
    <row r="536" spans="1:23" x14ac:dyDescent="0.2">
      <c r="A536" s="13"/>
      <c r="B536" s="8" t="s">
        <v>0</v>
      </c>
      <c r="C536" s="22" t="s">
        <v>7521</v>
      </c>
      <c r="D536" s="8" t="s">
        <v>6178</v>
      </c>
      <c r="E536" s="22" t="s">
        <v>6179</v>
      </c>
      <c r="F536" s="13">
        <v>4326</v>
      </c>
      <c r="G536" s="13">
        <v>0</v>
      </c>
      <c r="H536" s="35">
        <v>0</v>
      </c>
      <c r="I536" t="s">
        <v>1</v>
      </c>
      <c r="J536" s="13"/>
      <c r="R536" s="13"/>
      <c r="S536" s="41">
        <v>1</v>
      </c>
      <c r="T536" s="13"/>
      <c r="U536" s="13"/>
      <c r="W536" s="13"/>
    </row>
    <row r="537" spans="1:23" x14ac:dyDescent="0.2">
      <c r="A537" s="13"/>
      <c r="B537" s="8" t="s">
        <v>0</v>
      </c>
      <c r="C537" s="22" t="s">
        <v>7521</v>
      </c>
      <c r="D537" s="8" t="s">
        <v>6182</v>
      </c>
      <c r="E537" s="22" t="s">
        <v>6183</v>
      </c>
      <c r="F537" s="13">
        <v>7188</v>
      </c>
      <c r="G537" s="13">
        <v>0</v>
      </c>
      <c r="H537" s="35">
        <v>0</v>
      </c>
      <c r="I537" t="s">
        <v>1</v>
      </c>
      <c r="J537" s="13"/>
      <c r="R537" s="13"/>
      <c r="S537" s="41">
        <v>1</v>
      </c>
      <c r="T537" s="13"/>
      <c r="U537" s="13"/>
      <c r="W537" s="13"/>
    </row>
    <row r="538" spans="1:23" x14ac:dyDescent="0.2">
      <c r="A538" s="13"/>
      <c r="B538" s="8" t="s">
        <v>0</v>
      </c>
      <c r="C538" s="22" t="s">
        <v>7521</v>
      </c>
      <c r="D538" s="8" t="s">
        <v>5462</v>
      </c>
      <c r="E538" s="22" t="s">
        <v>5463</v>
      </c>
      <c r="F538" s="13">
        <v>2196</v>
      </c>
      <c r="G538" s="13">
        <v>0</v>
      </c>
      <c r="H538" s="35">
        <v>0</v>
      </c>
      <c r="I538" t="s">
        <v>1</v>
      </c>
      <c r="J538" s="13"/>
      <c r="R538" s="13">
        <v>2200</v>
      </c>
      <c r="S538" s="41">
        <v>1</v>
      </c>
      <c r="T538" s="13"/>
      <c r="U538" s="13"/>
      <c r="W538" s="13"/>
    </row>
    <row r="539" spans="1:23" x14ac:dyDescent="0.2">
      <c r="A539" s="13"/>
      <c r="B539" s="8" t="s">
        <v>0</v>
      </c>
      <c r="C539" s="22" t="s">
        <v>7521</v>
      </c>
      <c r="D539" s="8" t="s">
        <v>5995</v>
      </c>
      <c r="E539" s="22" t="s">
        <v>5996</v>
      </c>
      <c r="F539" s="13">
        <v>57038</v>
      </c>
      <c r="G539" s="13">
        <v>0</v>
      </c>
      <c r="H539" s="35">
        <v>0</v>
      </c>
      <c r="I539" t="s">
        <v>1</v>
      </c>
      <c r="J539" s="13"/>
      <c r="R539" s="13">
        <f>16050+4300+25000+11688</f>
        <v>57038</v>
      </c>
      <c r="S539" s="41">
        <v>1</v>
      </c>
      <c r="T539" s="13"/>
      <c r="U539" s="13"/>
      <c r="W539" s="13"/>
    </row>
    <row r="540" spans="1:23" x14ac:dyDescent="0.2">
      <c r="A540" s="13"/>
      <c r="B540" s="8" t="s">
        <v>0</v>
      </c>
      <c r="C540" s="22" t="s">
        <v>10849</v>
      </c>
      <c r="D540" s="8" t="s">
        <v>7664</v>
      </c>
      <c r="E540" s="22" t="s">
        <v>9073</v>
      </c>
      <c r="F540" s="13">
        <v>5904</v>
      </c>
      <c r="G540" s="13">
        <v>0</v>
      </c>
      <c r="H540" s="35">
        <v>0</v>
      </c>
      <c r="I540" t="s">
        <v>1</v>
      </c>
      <c r="J540" s="13"/>
      <c r="R540" s="13">
        <v>6000</v>
      </c>
      <c r="S540" s="41">
        <v>1</v>
      </c>
      <c r="T540" s="13"/>
      <c r="U540" s="13"/>
      <c r="W540" s="13"/>
    </row>
    <row r="541" spans="1:23" x14ac:dyDescent="0.2">
      <c r="A541" s="13"/>
      <c r="B541" s="8" t="s">
        <v>0</v>
      </c>
      <c r="C541" s="22" t="s">
        <v>10833</v>
      </c>
      <c r="D541" s="8" t="s">
        <v>7664</v>
      </c>
      <c r="E541" s="22" t="s">
        <v>9073</v>
      </c>
      <c r="F541" s="13">
        <v>19712</v>
      </c>
      <c r="G541" s="13">
        <v>0</v>
      </c>
      <c r="H541" s="35">
        <v>3990</v>
      </c>
      <c r="I541" t="s">
        <v>1</v>
      </c>
      <c r="J541" s="13"/>
      <c r="R541" s="13">
        <f>1000+14722</f>
        <v>15722</v>
      </c>
      <c r="S541" s="41">
        <v>1</v>
      </c>
      <c r="T541" s="13"/>
      <c r="U541" s="13"/>
      <c r="W541" s="13"/>
    </row>
    <row r="542" spans="1:23" x14ac:dyDescent="0.2">
      <c r="A542" s="13"/>
      <c r="B542" s="8" t="s">
        <v>0</v>
      </c>
      <c r="C542" s="22" t="s">
        <v>7443</v>
      </c>
      <c r="D542" s="8" t="s">
        <v>5025</v>
      </c>
      <c r="E542" s="22" t="s">
        <v>5026</v>
      </c>
      <c r="F542" s="13">
        <v>120</v>
      </c>
      <c r="G542" s="13">
        <v>0</v>
      </c>
      <c r="H542" s="35">
        <v>0</v>
      </c>
      <c r="I542" t="s">
        <v>1</v>
      </c>
      <c r="J542" s="13"/>
      <c r="R542" s="13"/>
      <c r="S542" s="41">
        <v>1</v>
      </c>
      <c r="T542" s="13"/>
      <c r="U542" s="13"/>
      <c r="W542" s="13"/>
    </row>
    <row r="543" spans="1:23" x14ac:dyDescent="0.2">
      <c r="A543" s="13"/>
      <c r="B543" s="8" t="s">
        <v>0</v>
      </c>
      <c r="C543" s="22" t="s">
        <v>7500</v>
      </c>
      <c r="D543" s="8" t="s">
        <v>4897</v>
      </c>
      <c r="E543" s="22" t="s">
        <v>9074</v>
      </c>
      <c r="F543" s="13">
        <v>1732</v>
      </c>
      <c r="G543" s="13">
        <v>0</v>
      </c>
      <c r="H543" s="35">
        <v>0</v>
      </c>
      <c r="I543" t="s">
        <v>1</v>
      </c>
      <c r="J543" s="13"/>
      <c r="R543" s="13">
        <f>800+1500</f>
        <v>2300</v>
      </c>
      <c r="S543" s="41">
        <v>1</v>
      </c>
      <c r="T543" s="44"/>
      <c r="U543" s="13"/>
      <c r="W543" s="13"/>
    </row>
    <row r="544" spans="1:23" x14ac:dyDescent="0.2">
      <c r="A544" s="13"/>
      <c r="B544" s="8" t="s">
        <v>0</v>
      </c>
      <c r="C544" s="22" t="s">
        <v>7525</v>
      </c>
      <c r="D544" s="8" t="s">
        <v>5505</v>
      </c>
      <c r="E544" s="22" t="s">
        <v>5506</v>
      </c>
      <c r="F544" s="13">
        <v>1389</v>
      </c>
      <c r="G544" s="13">
        <v>0</v>
      </c>
      <c r="H544" s="35">
        <v>0</v>
      </c>
      <c r="I544" t="s">
        <v>1</v>
      </c>
      <c r="J544" s="13"/>
      <c r="R544" s="13"/>
      <c r="S544" s="41">
        <v>1</v>
      </c>
      <c r="T544" s="13" t="s">
        <v>10797</v>
      </c>
      <c r="U544" s="13"/>
      <c r="W544" s="13"/>
    </row>
    <row r="545" spans="1:23" x14ac:dyDescent="0.2">
      <c r="A545" s="13"/>
      <c r="B545" s="8" t="s">
        <v>0</v>
      </c>
      <c r="C545" s="22" t="s">
        <v>7525</v>
      </c>
      <c r="D545" s="8" t="s">
        <v>6091</v>
      </c>
      <c r="E545" s="22" t="s">
        <v>6092</v>
      </c>
      <c r="F545" s="13">
        <v>1344</v>
      </c>
      <c r="G545" s="13">
        <v>0</v>
      </c>
      <c r="H545" s="35">
        <v>0</v>
      </c>
      <c r="I545" t="s">
        <v>1</v>
      </c>
      <c r="J545" s="13"/>
      <c r="R545" s="13"/>
      <c r="S545" s="41">
        <v>1</v>
      </c>
      <c r="T545" s="13" t="s">
        <v>10797</v>
      </c>
      <c r="U545" s="13"/>
      <c r="W545" s="13"/>
    </row>
    <row r="546" spans="1:23" x14ac:dyDescent="0.2">
      <c r="A546" s="13"/>
      <c r="B546" s="8" t="s">
        <v>0</v>
      </c>
      <c r="C546" s="22" t="s">
        <v>7525</v>
      </c>
      <c r="D546" s="8" t="s">
        <v>6096</v>
      </c>
      <c r="E546" s="22" t="s">
        <v>6097</v>
      </c>
      <c r="F546" s="13">
        <v>3245</v>
      </c>
      <c r="G546" s="13">
        <v>0</v>
      </c>
      <c r="H546" s="35">
        <v>0</v>
      </c>
      <c r="I546" t="s">
        <v>1</v>
      </c>
      <c r="J546" s="13"/>
      <c r="R546" s="13"/>
      <c r="S546" s="41">
        <v>1</v>
      </c>
      <c r="T546" s="13" t="s">
        <v>10797</v>
      </c>
      <c r="U546" s="13"/>
      <c r="W546" s="13"/>
    </row>
    <row r="547" spans="1:23" x14ac:dyDescent="0.2">
      <c r="A547" s="13"/>
      <c r="B547" s="8" t="s">
        <v>0</v>
      </c>
      <c r="C547" s="22" t="s">
        <v>7525</v>
      </c>
      <c r="D547" s="8" t="s">
        <v>6101</v>
      </c>
      <c r="E547" s="22" t="s">
        <v>6102</v>
      </c>
      <c r="F547" s="13">
        <v>9768</v>
      </c>
      <c r="G547" s="13">
        <v>0</v>
      </c>
      <c r="H547" s="35">
        <v>0</v>
      </c>
      <c r="I547" t="s">
        <v>1</v>
      </c>
      <c r="J547" s="13"/>
      <c r="R547" s="13"/>
      <c r="S547" s="41">
        <v>1</v>
      </c>
      <c r="T547" s="13" t="s">
        <v>10797</v>
      </c>
      <c r="U547" s="13"/>
      <c r="W547" s="13"/>
    </row>
    <row r="548" spans="1:23" x14ac:dyDescent="0.2">
      <c r="A548" s="13"/>
      <c r="B548" s="8" t="s">
        <v>0</v>
      </c>
      <c r="C548" s="22" t="s">
        <v>7525</v>
      </c>
      <c r="D548" s="8" t="s">
        <v>6106</v>
      </c>
      <c r="E548" s="22" t="s">
        <v>6107</v>
      </c>
      <c r="F548" s="13">
        <v>6250</v>
      </c>
      <c r="G548" s="13">
        <v>0</v>
      </c>
      <c r="H548" s="35">
        <v>0</v>
      </c>
      <c r="I548" t="s">
        <v>1</v>
      </c>
      <c r="J548" s="13"/>
      <c r="R548" s="13"/>
      <c r="S548" s="41">
        <v>1</v>
      </c>
      <c r="T548" s="13"/>
      <c r="U548" s="13"/>
      <c r="W548" s="13"/>
    </row>
    <row r="549" spans="1:23" x14ac:dyDescent="0.2">
      <c r="A549" s="13"/>
      <c r="B549" s="8" t="s">
        <v>0</v>
      </c>
      <c r="C549" s="22" t="s">
        <v>7525</v>
      </c>
      <c r="D549" s="8" t="s">
        <v>5509</v>
      </c>
      <c r="E549" s="22" t="s">
        <v>5510</v>
      </c>
      <c r="F549" s="13">
        <v>566</v>
      </c>
      <c r="G549" s="13">
        <v>0</v>
      </c>
      <c r="H549" s="35">
        <v>0</v>
      </c>
      <c r="I549" t="s">
        <v>1</v>
      </c>
      <c r="J549" s="13"/>
      <c r="R549" s="13"/>
      <c r="S549" s="41">
        <v>1</v>
      </c>
      <c r="T549" s="13"/>
      <c r="U549" s="13"/>
      <c r="W549" s="13"/>
    </row>
    <row r="550" spans="1:23" x14ac:dyDescent="0.2">
      <c r="A550" s="13"/>
      <c r="B550" s="8" t="s">
        <v>0</v>
      </c>
      <c r="C550" s="22" t="s">
        <v>7525</v>
      </c>
      <c r="D550" s="8" t="s">
        <v>6111</v>
      </c>
      <c r="E550" s="22" t="s">
        <v>6112</v>
      </c>
      <c r="F550" s="13">
        <v>3540</v>
      </c>
      <c r="G550" s="13">
        <v>0</v>
      </c>
      <c r="H550" s="35">
        <v>0</v>
      </c>
      <c r="I550" t="s">
        <v>1</v>
      </c>
      <c r="J550" s="13"/>
      <c r="R550" s="13"/>
      <c r="S550" s="41">
        <v>1</v>
      </c>
      <c r="T550" s="13"/>
      <c r="U550" s="13"/>
      <c r="W550" s="13"/>
    </row>
    <row r="551" spans="1:23" x14ac:dyDescent="0.2">
      <c r="A551" s="13"/>
      <c r="B551" s="8" t="s">
        <v>0</v>
      </c>
      <c r="C551" s="22" t="s">
        <v>7525</v>
      </c>
      <c r="D551" s="8" t="s">
        <v>6116</v>
      </c>
      <c r="E551" s="22" t="s">
        <v>6117</v>
      </c>
      <c r="F551" s="13">
        <v>4543</v>
      </c>
      <c r="G551" s="13">
        <v>0</v>
      </c>
      <c r="H551" s="35">
        <v>0</v>
      </c>
      <c r="I551" t="s">
        <v>1</v>
      </c>
      <c r="J551" s="13"/>
      <c r="R551" s="13"/>
      <c r="S551" s="41">
        <v>1</v>
      </c>
      <c r="T551" s="13"/>
      <c r="U551" s="13"/>
      <c r="W551" s="13"/>
    </row>
    <row r="552" spans="1:23" x14ac:dyDescent="0.2">
      <c r="A552" s="13"/>
      <c r="B552" s="8" t="s">
        <v>0</v>
      </c>
      <c r="C552" s="22" t="s">
        <v>7525</v>
      </c>
      <c r="D552" s="8" t="s">
        <v>6120</v>
      </c>
      <c r="E552" s="22" t="s">
        <v>6121</v>
      </c>
      <c r="F552" s="13">
        <v>5774</v>
      </c>
      <c r="G552" s="13">
        <v>0</v>
      </c>
      <c r="H552" s="35">
        <v>0</v>
      </c>
      <c r="I552" t="s">
        <v>1</v>
      </c>
      <c r="J552" s="13"/>
      <c r="R552" s="13">
        <f>2400+3700</f>
        <v>6100</v>
      </c>
      <c r="S552" s="41">
        <v>1</v>
      </c>
      <c r="T552" s="13"/>
      <c r="U552" s="13"/>
      <c r="W552" s="13"/>
    </row>
    <row r="553" spans="1:23" x14ac:dyDescent="0.2">
      <c r="A553" s="13"/>
      <c r="B553" s="8" t="s">
        <v>0</v>
      </c>
      <c r="C553" s="22" t="s">
        <v>7525</v>
      </c>
      <c r="D553" s="8" t="s">
        <v>6124</v>
      </c>
      <c r="E553" s="22" t="s">
        <v>6125</v>
      </c>
      <c r="F553" s="13">
        <v>6448</v>
      </c>
      <c r="G553" s="13">
        <v>0</v>
      </c>
      <c r="H553" s="35">
        <v>0</v>
      </c>
      <c r="I553" t="s">
        <v>1</v>
      </c>
      <c r="J553" s="13"/>
      <c r="R553" s="13"/>
      <c r="S553" s="41">
        <v>1</v>
      </c>
      <c r="T553" s="13"/>
      <c r="U553" s="13"/>
      <c r="W553" s="13"/>
    </row>
    <row r="554" spans="1:23" x14ac:dyDescent="0.2">
      <c r="A554" s="13"/>
      <c r="B554" s="8" t="s">
        <v>0</v>
      </c>
      <c r="C554" s="22" t="s">
        <v>7525</v>
      </c>
      <c r="D554" s="8" t="s">
        <v>6130</v>
      </c>
      <c r="E554" s="22" t="s">
        <v>6131</v>
      </c>
      <c r="F554" s="13">
        <v>2900</v>
      </c>
      <c r="G554" s="13">
        <v>0</v>
      </c>
      <c r="H554" s="35">
        <v>0</v>
      </c>
      <c r="I554" t="s">
        <v>1</v>
      </c>
      <c r="J554" s="13"/>
      <c r="R554" s="13"/>
      <c r="S554" s="41">
        <v>1</v>
      </c>
      <c r="T554" s="13"/>
      <c r="U554" s="13"/>
      <c r="W554" s="13"/>
    </row>
    <row r="555" spans="1:23" x14ac:dyDescent="0.2">
      <c r="A555" s="13"/>
      <c r="B555" s="8" t="s">
        <v>0</v>
      </c>
      <c r="C555" s="22" t="s">
        <v>7525</v>
      </c>
      <c r="D555" s="8" t="s">
        <v>6136</v>
      </c>
      <c r="E555" s="22" t="s">
        <v>6137</v>
      </c>
      <c r="F555" s="13">
        <v>7975</v>
      </c>
      <c r="G555" s="13">
        <v>0</v>
      </c>
      <c r="H555" s="35">
        <v>0</v>
      </c>
      <c r="I555" t="s">
        <v>1</v>
      </c>
      <c r="J555" s="13"/>
      <c r="R555" s="13"/>
      <c r="S555" s="41">
        <v>1</v>
      </c>
      <c r="T555" s="13"/>
      <c r="U555" s="13"/>
      <c r="W555" s="13"/>
    </row>
    <row r="556" spans="1:23" x14ac:dyDescent="0.2">
      <c r="A556" s="13"/>
      <c r="B556" s="8" t="s">
        <v>0</v>
      </c>
      <c r="C556" s="22" t="s">
        <v>7525</v>
      </c>
      <c r="D556" s="8" t="s">
        <v>6143</v>
      </c>
      <c r="E556" s="22" t="s">
        <v>6144</v>
      </c>
      <c r="F556" s="13">
        <v>4996</v>
      </c>
      <c r="G556" s="13">
        <v>0</v>
      </c>
      <c r="H556" s="35">
        <v>0</v>
      </c>
      <c r="I556" t="s">
        <v>1</v>
      </c>
      <c r="J556" s="13"/>
      <c r="R556" s="13"/>
      <c r="S556" s="41">
        <v>1</v>
      </c>
      <c r="T556" s="13"/>
      <c r="U556" s="13"/>
      <c r="W556" s="13"/>
    </row>
    <row r="557" spans="1:23" x14ac:dyDescent="0.2">
      <c r="A557" s="13"/>
      <c r="B557" s="8" t="s">
        <v>0</v>
      </c>
      <c r="C557" s="22" t="s">
        <v>7525</v>
      </c>
      <c r="D557" s="8" t="s">
        <v>6148</v>
      </c>
      <c r="E557" s="22" t="s">
        <v>6149</v>
      </c>
      <c r="F557" s="13">
        <v>4892</v>
      </c>
      <c r="G557" s="13">
        <v>0</v>
      </c>
      <c r="H557" s="35">
        <v>0</v>
      </c>
      <c r="I557" t="s">
        <v>1</v>
      </c>
      <c r="J557" s="13"/>
      <c r="R557" s="13"/>
      <c r="S557" s="41">
        <v>1</v>
      </c>
      <c r="T557" s="13"/>
      <c r="U557" s="13"/>
      <c r="W557" s="13"/>
    </row>
    <row r="558" spans="1:23" x14ac:dyDescent="0.2">
      <c r="A558" s="13"/>
      <c r="B558" s="8" t="s">
        <v>0</v>
      </c>
      <c r="C558" s="22" t="s">
        <v>7525</v>
      </c>
      <c r="D558" s="8" t="s">
        <v>6153</v>
      </c>
      <c r="E558" s="22" t="s">
        <v>6154</v>
      </c>
      <c r="F558" s="13">
        <v>2221</v>
      </c>
      <c r="G558" s="13">
        <v>0</v>
      </c>
      <c r="H558" s="35">
        <v>0</v>
      </c>
      <c r="I558" t="s">
        <v>1</v>
      </c>
      <c r="J558" s="13"/>
      <c r="R558" s="13"/>
      <c r="S558" s="41">
        <v>1</v>
      </c>
      <c r="T558" s="13"/>
      <c r="U558" s="13"/>
      <c r="W558" s="13"/>
    </row>
    <row r="559" spans="1:23" x14ac:dyDescent="0.2">
      <c r="A559" s="13"/>
      <c r="B559" s="8" t="s">
        <v>0</v>
      </c>
      <c r="C559" s="22" t="s">
        <v>7525</v>
      </c>
      <c r="D559" s="8" t="s">
        <v>6159</v>
      </c>
      <c r="E559" s="22" t="s">
        <v>6160</v>
      </c>
      <c r="F559" s="13">
        <v>1048</v>
      </c>
      <c r="G559" s="13">
        <v>0</v>
      </c>
      <c r="H559" s="35">
        <v>0</v>
      </c>
      <c r="I559" t="s">
        <v>1</v>
      </c>
      <c r="J559" s="13"/>
      <c r="R559" s="13"/>
      <c r="S559" s="41">
        <v>1</v>
      </c>
      <c r="T559" s="13"/>
      <c r="U559" s="13"/>
      <c r="W559" s="13"/>
    </row>
    <row r="560" spans="1:23" x14ac:dyDescent="0.2">
      <c r="A560" s="13"/>
      <c r="B560" s="8" t="s">
        <v>0</v>
      </c>
      <c r="C560" s="22" t="s">
        <v>7525</v>
      </c>
      <c r="D560" s="8" t="s">
        <v>6169</v>
      </c>
      <c r="E560" s="22" t="s">
        <v>6170</v>
      </c>
      <c r="F560" s="13">
        <v>150</v>
      </c>
      <c r="G560" s="13">
        <v>0</v>
      </c>
      <c r="H560" s="35">
        <v>0</v>
      </c>
      <c r="I560" t="s">
        <v>1</v>
      </c>
      <c r="J560" s="13"/>
      <c r="R560" s="13"/>
      <c r="S560" s="41">
        <v>1</v>
      </c>
      <c r="T560" s="13"/>
      <c r="U560" s="13"/>
      <c r="W560" s="13"/>
    </row>
    <row r="561" spans="1:23" x14ac:dyDescent="0.2">
      <c r="A561" s="13"/>
      <c r="B561" s="8" t="s">
        <v>0</v>
      </c>
      <c r="C561" s="22" t="s">
        <v>7525</v>
      </c>
      <c r="D561" s="8" t="s">
        <v>5462</v>
      </c>
      <c r="E561" s="22" t="s">
        <v>5463</v>
      </c>
      <c r="F561" s="13">
        <v>2779</v>
      </c>
      <c r="G561" s="13">
        <v>0</v>
      </c>
      <c r="H561" s="35">
        <v>0</v>
      </c>
      <c r="I561" t="s">
        <v>1</v>
      </c>
      <c r="J561" s="13"/>
      <c r="R561" s="13">
        <v>2800</v>
      </c>
      <c r="S561" s="41">
        <v>1</v>
      </c>
      <c r="T561" s="13"/>
      <c r="U561" s="13"/>
      <c r="W561" s="13"/>
    </row>
    <row r="562" spans="1:23" x14ac:dyDescent="0.2">
      <c r="A562" s="13"/>
      <c r="B562" s="8" t="s">
        <v>0</v>
      </c>
      <c r="C562" s="22" t="s">
        <v>7525</v>
      </c>
      <c r="D562" s="8" t="s">
        <v>5995</v>
      </c>
      <c r="E562" s="22" t="s">
        <v>5996</v>
      </c>
      <c r="F562" s="13">
        <v>65094</v>
      </c>
      <c r="G562" s="13">
        <v>0</v>
      </c>
      <c r="H562" s="35">
        <v>0</v>
      </c>
      <c r="I562" t="s">
        <v>1</v>
      </c>
      <c r="J562" s="13"/>
      <c r="R562" s="13">
        <f>11312+25000+8000</f>
        <v>44312</v>
      </c>
      <c r="S562" s="41">
        <v>1</v>
      </c>
      <c r="T562" s="13"/>
      <c r="U562" s="13"/>
      <c r="W562" s="13"/>
    </row>
    <row r="563" spans="1:23" x14ac:dyDescent="0.2">
      <c r="A563" s="13"/>
      <c r="B563" s="8" t="s">
        <v>0</v>
      </c>
      <c r="C563" s="22" t="s">
        <v>7270</v>
      </c>
      <c r="D563" s="8" t="s">
        <v>1877</v>
      </c>
      <c r="E563" s="22" t="s">
        <v>9075</v>
      </c>
      <c r="F563" s="13">
        <v>3420</v>
      </c>
      <c r="G563" s="13">
        <v>0</v>
      </c>
      <c r="H563" s="35">
        <v>0</v>
      </c>
      <c r="I563" t="s">
        <v>1</v>
      </c>
      <c r="J563" s="13"/>
      <c r="R563" s="13">
        <v>5000</v>
      </c>
      <c r="S563" s="41">
        <v>4</v>
      </c>
      <c r="T563" s="13"/>
      <c r="U563" s="13"/>
      <c r="W563" s="13"/>
    </row>
    <row r="564" spans="1:23" x14ac:dyDescent="0.2">
      <c r="A564" s="13"/>
      <c r="B564" s="8" t="s">
        <v>0</v>
      </c>
      <c r="C564" s="22" t="s">
        <v>7270</v>
      </c>
      <c r="D564" s="8" t="s">
        <v>2389</v>
      </c>
      <c r="E564" s="22" t="s">
        <v>9076</v>
      </c>
      <c r="F564" s="13">
        <v>42000</v>
      </c>
      <c r="G564" s="13">
        <v>0</v>
      </c>
      <c r="H564" s="35">
        <v>0</v>
      </c>
      <c r="I564" t="s">
        <v>1</v>
      </c>
      <c r="J564" s="13"/>
      <c r="R564" s="13">
        <f>16000+5000+22000</f>
        <v>43000</v>
      </c>
      <c r="S564" s="41">
        <v>4</v>
      </c>
      <c r="T564" s="43"/>
      <c r="U564" s="13"/>
      <c r="W564" s="13"/>
    </row>
    <row r="565" spans="1:23" x14ac:dyDescent="0.2">
      <c r="A565" s="13"/>
      <c r="B565" s="8" t="s">
        <v>0</v>
      </c>
      <c r="C565" s="22" t="s">
        <v>7270</v>
      </c>
      <c r="D565" s="8" t="s">
        <v>2392</v>
      </c>
      <c r="E565" s="22" t="s">
        <v>9077</v>
      </c>
      <c r="F565" s="13">
        <v>9340</v>
      </c>
      <c r="G565" s="13">
        <v>0</v>
      </c>
      <c r="H565" s="35">
        <v>0</v>
      </c>
      <c r="I565" t="s">
        <v>1</v>
      </c>
      <c r="J565" s="13"/>
      <c r="R565" s="13">
        <v>10000</v>
      </c>
      <c r="S565" s="41">
        <v>4</v>
      </c>
      <c r="T565" s="13"/>
      <c r="U565" s="13"/>
      <c r="W565" s="13"/>
    </row>
    <row r="566" spans="1:23" x14ac:dyDescent="0.2">
      <c r="A566" s="13"/>
      <c r="B566" s="8" t="s">
        <v>0</v>
      </c>
      <c r="C566" s="22" t="s">
        <v>7270</v>
      </c>
      <c r="D566" s="8" t="s">
        <v>2394</v>
      </c>
      <c r="E566" s="22" t="s">
        <v>9078</v>
      </c>
      <c r="F566" s="13">
        <v>24300</v>
      </c>
      <c r="G566" s="13">
        <v>0</v>
      </c>
      <c r="H566" s="35">
        <v>24000</v>
      </c>
      <c r="I566" t="s">
        <v>1</v>
      </c>
      <c r="J566" s="13"/>
      <c r="R566" s="13"/>
      <c r="S566" s="41">
        <v>4</v>
      </c>
      <c r="T566" s="43"/>
      <c r="U566" s="13" t="s">
        <v>10798</v>
      </c>
      <c r="W566" s="13"/>
    </row>
    <row r="567" spans="1:23" x14ac:dyDescent="0.2">
      <c r="A567" s="13"/>
      <c r="B567" s="8" t="s">
        <v>0</v>
      </c>
      <c r="C567" s="22" t="s">
        <v>7270</v>
      </c>
      <c r="D567" s="8" t="s">
        <v>7665</v>
      </c>
      <c r="E567" s="22" t="s">
        <v>9079</v>
      </c>
      <c r="F567" s="13">
        <v>53520</v>
      </c>
      <c r="G567" s="13">
        <v>0</v>
      </c>
      <c r="H567" s="35">
        <v>53500</v>
      </c>
      <c r="I567" t="s">
        <v>1</v>
      </c>
      <c r="J567" s="13"/>
      <c r="R567" s="13"/>
      <c r="S567" s="41">
        <v>4</v>
      </c>
      <c r="T567" s="43"/>
      <c r="U567" s="13" t="s">
        <v>10798</v>
      </c>
      <c r="W567" s="13"/>
    </row>
    <row r="568" spans="1:23" x14ac:dyDescent="0.2">
      <c r="A568" s="13"/>
      <c r="B568" s="8" t="s">
        <v>0</v>
      </c>
      <c r="C568" s="22" t="s">
        <v>7270</v>
      </c>
      <c r="D568" s="8" t="s">
        <v>2368</v>
      </c>
      <c r="E568" s="22" t="s">
        <v>9080</v>
      </c>
      <c r="F568" s="13">
        <v>27887</v>
      </c>
      <c r="G568" s="13">
        <v>0</v>
      </c>
      <c r="H568" s="35">
        <v>12800</v>
      </c>
      <c r="I568" t="s">
        <v>1</v>
      </c>
      <c r="J568" s="13"/>
      <c r="R568" s="13">
        <v>15100</v>
      </c>
      <c r="S568" s="41">
        <v>4</v>
      </c>
      <c r="T568" s="13"/>
      <c r="U568" s="13"/>
      <c r="W568" s="13"/>
    </row>
    <row r="569" spans="1:23" x14ac:dyDescent="0.2">
      <c r="A569" s="13"/>
      <c r="B569" s="8" t="s">
        <v>0</v>
      </c>
      <c r="C569" s="22" t="s">
        <v>7270</v>
      </c>
      <c r="D569" s="8" t="s">
        <v>1570</v>
      </c>
      <c r="E569" s="22" t="s">
        <v>1571</v>
      </c>
      <c r="F569" s="13">
        <v>57914</v>
      </c>
      <c r="G569" s="13">
        <v>0</v>
      </c>
      <c r="H569" s="35">
        <v>0</v>
      </c>
      <c r="I569" t="s">
        <v>1</v>
      </c>
      <c r="J569" s="13"/>
      <c r="R569" s="13">
        <v>58000</v>
      </c>
      <c r="S569" s="41">
        <v>1</v>
      </c>
      <c r="T569" s="13"/>
      <c r="U569" s="13"/>
      <c r="W569" s="13"/>
    </row>
    <row r="570" spans="1:23" x14ac:dyDescent="0.2">
      <c r="A570" s="13"/>
      <c r="B570" s="8" t="s">
        <v>0</v>
      </c>
      <c r="C570" s="22" t="s">
        <v>7463</v>
      </c>
      <c r="D570" s="8" t="s">
        <v>4894</v>
      </c>
      <c r="E570" s="22" t="s">
        <v>9081</v>
      </c>
      <c r="F570" s="13">
        <v>355</v>
      </c>
      <c r="G570" s="13">
        <v>0</v>
      </c>
      <c r="H570" s="35">
        <v>155</v>
      </c>
      <c r="I570" t="s">
        <v>1</v>
      </c>
      <c r="J570" s="13"/>
      <c r="R570" s="13">
        <v>300</v>
      </c>
      <c r="S570" s="41">
        <v>1</v>
      </c>
      <c r="T570" s="44"/>
      <c r="U570" s="13"/>
      <c r="W570" s="13"/>
    </row>
    <row r="571" spans="1:23" x14ac:dyDescent="0.2">
      <c r="A571" s="13"/>
      <c r="B571" s="8" t="s">
        <v>0</v>
      </c>
      <c r="C571" s="22" t="s">
        <v>7423</v>
      </c>
      <c r="D571" s="8" t="s">
        <v>3257</v>
      </c>
      <c r="E571" s="22" t="s">
        <v>9082</v>
      </c>
      <c r="F571" s="13">
        <v>372</v>
      </c>
      <c r="G571" s="13">
        <v>0</v>
      </c>
      <c r="H571" s="35">
        <v>0</v>
      </c>
      <c r="I571" t="s">
        <v>1</v>
      </c>
      <c r="J571" s="13"/>
      <c r="R571" s="13">
        <v>1000</v>
      </c>
      <c r="S571" s="41">
        <v>2</v>
      </c>
      <c r="T571" s="13"/>
      <c r="U571" s="13"/>
      <c r="W571" s="13"/>
    </row>
    <row r="572" spans="1:23" x14ac:dyDescent="0.2">
      <c r="A572" s="13"/>
      <c r="B572" s="8" t="s">
        <v>0</v>
      </c>
      <c r="C572" s="22" t="s">
        <v>7423</v>
      </c>
      <c r="D572" s="8" t="s">
        <v>3260</v>
      </c>
      <c r="E572" s="22" t="s">
        <v>9083</v>
      </c>
      <c r="F572" s="13">
        <v>500</v>
      </c>
      <c r="G572" s="13">
        <v>0</v>
      </c>
      <c r="H572" s="35">
        <v>0</v>
      </c>
      <c r="I572" t="s">
        <v>1</v>
      </c>
      <c r="J572" s="13"/>
      <c r="R572" s="13">
        <v>1000</v>
      </c>
      <c r="S572" s="41">
        <v>2</v>
      </c>
      <c r="T572" s="13"/>
      <c r="U572" s="13"/>
      <c r="W572" s="13"/>
    </row>
    <row r="573" spans="1:23" x14ac:dyDescent="0.2">
      <c r="A573" s="13"/>
      <c r="B573" s="8" t="s">
        <v>0</v>
      </c>
      <c r="C573" s="22" t="s">
        <v>7423</v>
      </c>
      <c r="D573" s="8" t="s">
        <v>6965</v>
      </c>
      <c r="E573" s="22" t="s">
        <v>6966</v>
      </c>
      <c r="F573" s="13">
        <v>300</v>
      </c>
      <c r="G573" s="13">
        <v>0</v>
      </c>
      <c r="H573" s="35">
        <v>0</v>
      </c>
      <c r="I573" t="s">
        <v>1</v>
      </c>
      <c r="J573" s="13"/>
      <c r="R573" s="13">
        <v>350</v>
      </c>
      <c r="S573" s="41">
        <v>1</v>
      </c>
      <c r="T573" s="13"/>
      <c r="U573" s="39"/>
      <c r="W573" s="13"/>
    </row>
    <row r="574" spans="1:23" x14ac:dyDescent="0.2">
      <c r="A574" s="13"/>
      <c r="B574" s="8" t="s">
        <v>0</v>
      </c>
      <c r="C574" s="22" t="s">
        <v>7423</v>
      </c>
      <c r="D574" s="8" t="s">
        <v>6968</v>
      </c>
      <c r="E574" s="22" t="s">
        <v>6969</v>
      </c>
      <c r="F574" s="13">
        <v>300</v>
      </c>
      <c r="G574" s="13">
        <v>0</v>
      </c>
      <c r="H574" s="35">
        <v>0</v>
      </c>
      <c r="I574" t="s">
        <v>1</v>
      </c>
      <c r="J574" s="13"/>
      <c r="R574" s="13">
        <v>450</v>
      </c>
      <c r="S574" s="41">
        <v>1</v>
      </c>
      <c r="T574" s="13"/>
      <c r="U574" s="39"/>
      <c r="W574" s="13"/>
    </row>
    <row r="575" spans="1:23" x14ac:dyDescent="0.2">
      <c r="A575" s="13"/>
      <c r="B575" s="8" t="s">
        <v>0</v>
      </c>
      <c r="C575" s="22" t="s">
        <v>7423</v>
      </c>
      <c r="D575" s="8" t="s">
        <v>6980</v>
      </c>
      <c r="E575" s="22" t="s">
        <v>6981</v>
      </c>
      <c r="F575" s="13">
        <v>300</v>
      </c>
      <c r="G575" s="13">
        <v>0</v>
      </c>
      <c r="H575" s="35">
        <v>0</v>
      </c>
      <c r="I575" t="s">
        <v>1</v>
      </c>
      <c r="J575" s="13"/>
      <c r="R575" s="13">
        <v>400</v>
      </c>
      <c r="S575" s="41">
        <v>1</v>
      </c>
      <c r="T575" s="13"/>
      <c r="U575" s="39"/>
      <c r="W575" s="13"/>
    </row>
    <row r="576" spans="1:23" x14ac:dyDescent="0.2">
      <c r="A576" s="13"/>
      <c r="B576" s="8" t="s">
        <v>0</v>
      </c>
      <c r="C576" s="22" t="s">
        <v>7423</v>
      </c>
      <c r="D576" s="8" t="s">
        <v>6977</v>
      </c>
      <c r="E576" s="22" t="s">
        <v>6978</v>
      </c>
      <c r="F576" s="13">
        <v>300</v>
      </c>
      <c r="G576" s="13">
        <v>0</v>
      </c>
      <c r="H576" s="35">
        <v>0</v>
      </c>
      <c r="I576" t="s">
        <v>1</v>
      </c>
      <c r="J576" s="13"/>
      <c r="R576" s="13">
        <v>450</v>
      </c>
      <c r="S576" s="41">
        <v>1</v>
      </c>
      <c r="T576" s="13"/>
      <c r="U576" s="39"/>
      <c r="W576" s="13"/>
    </row>
    <row r="577" spans="1:23" x14ac:dyDescent="0.2">
      <c r="A577" s="13"/>
      <c r="B577" s="8" t="s">
        <v>0</v>
      </c>
      <c r="C577" s="22" t="s">
        <v>7423</v>
      </c>
      <c r="D577" s="8" t="s">
        <v>6974</v>
      </c>
      <c r="E577" s="22" t="s">
        <v>6975</v>
      </c>
      <c r="F577" s="13">
        <v>300</v>
      </c>
      <c r="G577" s="13">
        <v>0</v>
      </c>
      <c r="H577" s="35">
        <v>0</v>
      </c>
      <c r="I577" t="s">
        <v>1</v>
      </c>
      <c r="J577" s="13"/>
      <c r="R577" s="13">
        <v>400</v>
      </c>
      <c r="S577" s="41">
        <v>1</v>
      </c>
      <c r="T577" s="13"/>
      <c r="U577" s="39"/>
      <c r="W577" s="13"/>
    </row>
    <row r="578" spans="1:23" x14ac:dyDescent="0.2">
      <c r="A578" s="13"/>
      <c r="B578" s="8" t="s">
        <v>0</v>
      </c>
      <c r="C578" s="22" t="s">
        <v>7423</v>
      </c>
      <c r="D578" s="8" t="s">
        <v>6971</v>
      </c>
      <c r="E578" s="22" t="s">
        <v>6972</v>
      </c>
      <c r="F578" s="13">
        <v>200</v>
      </c>
      <c r="G578" s="13">
        <v>0</v>
      </c>
      <c r="H578" s="35">
        <v>0</v>
      </c>
      <c r="I578" t="s">
        <v>1</v>
      </c>
      <c r="J578" s="13"/>
      <c r="R578" s="13">
        <v>300</v>
      </c>
      <c r="S578" s="41">
        <v>1</v>
      </c>
      <c r="T578" s="13"/>
      <c r="U578" s="39"/>
      <c r="W578" s="13"/>
    </row>
    <row r="579" spans="1:23" x14ac:dyDescent="0.2">
      <c r="A579" s="13"/>
      <c r="B579" s="8" t="s">
        <v>0</v>
      </c>
      <c r="C579" s="22" t="s">
        <v>7209</v>
      </c>
      <c r="D579" s="8" t="s">
        <v>427</v>
      </c>
      <c r="E579" s="22" t="s">
        <v>428</v>
      </c>
      <c r="F579" s="13">
        <v>500</v>
      </c>
      <c r="G579" s="13">
        <v>0</v>
      </c>
      <c r="H579" s="35">
        <v>0</v>
      </c>
      <c r="I579" t="s">
        <v>1</v>
      </c>
      <c r="J579" s="13"/>
      <c r="R579" s="13"/>
      <c r="S579" s="41">
        <v>1</v>
      </c>
      <c r="T579" s="43"/>
      <c r="U579" s="39" t="s">
        <v>10798</v>
      </c>
      <c r="W579" s="13"/>
    </row>
    <row r="580" spans="1:23" x14ac:dyDescent="0.2">
      <c r="A580" s="13"/>
      <c r="B580" s="8" t="s">
        <v>0</v>
      </c>
      <c r="C580" s="22" t="s">
        <v>7267</v>
      </c>
      <c r="D580" s="8" t="s">
        <v>1366</v>
      </c>
      <c r="E580" s="22" t="s">
        <v>1367</v>
      </c>
      <c r="F580" s="13">
        <v>188350</v>
      </c>
      <c r="G580" s="13">
        <v>0</v>
      </c>
      <c r="H580" s="35">
        <v>0</v>
      </c>
      <c r="I580" t="s">
        <v>1</v>
      </c>
      <c r="J580" s="13"/>
      <c r="R580" s="13">
        <f>50000+138350</f>
        <v>188350</v>
      </c>
      <c r="S580" s="41">
        <v>1</v>
      </c>
      <c r="T580" s="13"/>
      <c r="U580" s="13"/>
      <c r="W580" s="13"/>
    </row>
    <row r="581" spans="1:23" x14ac:dyDescent="0.2">
      <c r="A581" s="13"/>
      <c r="B581" s="8" t="s">
        <v>0</v>
      </c>
      <c r="C581" s="22" t="s">
        <v>7220</v>
      </c>
      <c r="D581" s="8" t="s">
        <v>3733</v>
      </c>
      <c r="E581" s="22" t="s">
        <v>3734</v>
      </c>
      <c r="F581" s="13">
        <v>1000</v>
      </c>
      <c r="G581" s="13">
        <v>0</v>
      </c>
      <c r="H581" s="35">
        <v>0</v>
      </c>
      <c r="I581" t="s">
        <v>1</v>
      </c>
      <c r="J581" s="13"/>
      <c r="R581" s="13"/>
      <c r="S581" s="41">
        <v>4</v>
      </c>
      <c r="T581" s="43" t="s">
        <v>10798</v>
      </c>
      <c r="U581" s="13" t="s">
        <v>10802</v>
      </c>
      <c r="W581" s="13"/>
    </row>
    <row r="582" spans="1:23" x14ac:dyDescent="0.2">
      <c r="A582" s="13"/>
      <c r="B582" s="8" t="s">
        <v>0</v>
      </c>
      <c r="C582" s="22" t="s">
        <v>7442</v>
      </c>
      <c r="D582" s="8" t="s">
        <v>4554</v>
      </c>
      <c r="E582" s="22" t="s">
        <v>4555</v>
      </c>
      <c r="F582" s="13">
        <v>319</v>
      </c>
      <c r="G582" s="13">
        <v>0</v>
      </c>
      <c r="H582" s="35">
        <v>0</v>
      </c>
      <c r="I582" t="s">
        <v>1</v>
      </c>
      <c r="J582" s="13"/>
      <c r="R582" s="13">
        <v>500</v>
      </c>
      <c r="S582" s="41">
        <v>1</v>
      </c>
      <c r="T582" s="13"/>
      <c r="U582" s="13"/>
      <c r="W582" s="13"/>
    </row>
    <row r="583" spans="1:23" x14ac:dyDescent="0.2">
      <c r="A583" s="13"/>
      <c r="B583" s="8" t="s">
        <v>0</v>
      </c>
      <c r="C583" s="22" t="s">
        <v>7442</v>
      </c>
      <c r="D583" s="8" t="s">
        <v>4564</v>
      </c>
      <c r="E583" s="22" t="s">
        <v>4565</v>
      </c>
      <c r="F583" s="13">
        <v>640</v>
      </c>
      <c r="G583" s="13">
        <v>0</v>
      </c>
      <c r="H583" s="35">
        <v>540</v>
      </c>
      <c r="I583" t="s">
        <v>1</v>
      </c>
      <c r="J583" s="13"/>
      <c r="R583" s="13">
        <v>200</v>
      </c>
      <c r="S583" s="41">
        <v>1</v>
      </c>
      <c r="T583" s="13"/>
      <c r="U583" s="13"/>
      <c r="W583" s="13"/>
    </row>
    <row r="584" spans="1:23" x14ac:dyDescent="0.2">
      <c r="A584" s="13"/>
      <c r="B584" s="8" t="s">
        <v>0</v>
      </c>
      <c r="C584" s="22" t="s">
        <v>7442</v>
      </c>
      <c r="D584" s="8" t="s">
        <v>4567</v>
      </c>
      <c r="E584" s="22" t="s">
        <v>4568</v>
      </c>
      <c r="F584" s="13">
        <v>720</v>
      </c>
      <c r="G584" s="13">
        <v>0</v>
      </c>
      <c r="H584" s="35">
        <v>0</v>
      </c>
      <c r="I584" t="s">
        <v>1</v>
      </c>
      <c r="J584" s="13"/>
      <c r="R584" s="13">
        <v>800</v>
      </c>
      <c r="S584" s="41">
        <v>1</v>
      </c>
      <c r="T584" s="13"/>
      <c r="U584" s="13"/>
      <c r="W584" s="13"/>
    </row>
    <row r="585" spans="1:23" x14ac:dyDescent="0.2">
      <c r="A585" s="13"/>
      <c r="B585" s="8" t="s">
        <v>0</v>
      </c>
      <c r="C585" s="22" t="s">
        <v>7442</v>
      </c>
      <c r="D585" s="8" t="s">
        <v>4571</v>
      </c>
      <c r="E585" s="22" t="s">
        <v>4572</v>
      </c>
      <c r="F585" s="13">
        <v>640</v>
      </c>
      <c r="G585" s="13">
        <v>0</v>
      </c>
      <c r="H585" s="35">
        <v>320</v>
      </c>
      <c r="I585" t="s">
        <v>1</v>
      </c>
      <c r="J585" s="13"/>
      <c r="R585" s="13">
        <v>400</v>
      </c>
      <c r="S585" s="41">
        <v>1</v>
      </c>
      <c r="T585" s="13"/>
      <c r="U585" s="13"/>
      <c r="W585" s="13"/>
    </row>
    <row r="586" spans="1:23" x14ac:dyDescent="0.2">
      <c r="A586" s="13"/>
      <c r="B586" s="8" t="s">
        <v>0</v>
      </c>
      <c r="C586" s="22" t="s">
        <v>7361</v>
      </c>
      <c r="D586" s="8" t="s">
        <v>2510</v>
      </c>
      <c r="E586" s="22" t="s">
        <v>9084</v>
      </c>
      <c r="F586" s="13">
        <v>60000</v>
      </c>
      <c r="G586" s="13">
        <v>0</v>
      </c>
      <c r="H586" s="35">
        <v>0</v>
      </c>
      <c r="I586" t="s">
        <v>1</v>
      </c>
      <c r="J586" s="13"/>
      <c r="R586" s="13">
        <f>12000+40000+8000</f>
        <v>60000</v>
      </c>
      <c r="S586" s="41">
        <v>4</v>
      </c>
      <c r="T586" s="13"/>
      <c r="U586" s="13"/>
      <c r="W586" s="13"/>
    </row>
    <row r="587" spans="1:23" x14ac:dyDescent="0.2">
      <c r="A587" s="13"/>
      <c r="B587" s="8" t="s">
        <v>0</v>
      </c>
      <c r="C587" s="22" t="s">
        <v>7444</v>
      </c>
      <c r="D587" s="8" t="s">
        <v>4567</v>
      </c>
      <c r="E587" s="22" t="s">
        <v>4568</v>
      </c>
      <c r="F587" s="13">
        <v>400</v>
      </c>
      <c r="G587" s="13">
        <v>0</v>
      </c>
      <c r="H587" s="35">
        <v>0</v>
      </c>
      <c r="I587" t="s">
        <v>1</v>
      </c>
      <c r="J587" s="13"/>
      <c r="R587" s="13">
        <v>500</v>
      </c>
      <c r="S587" s="41">
        <v>1</v>
      </c>
      <c r="T587" s="13"/>
      <c r="U587" s="13"/>
      <c r="W587" s="13"/>
    </row>
    <row r="588" spans="1:23" x14ac:dyDescent="0.2">
      <c r="A588" s="13"/>
      <c r="B588" s="8" t="s">
        <v>0</v>
      </c>
      <c r="C588" s="22" t="s">
        <v>7444</v>
      </c>
      <c r="D588" s="8" t="s">
        <v>4575</v>
      </c>
      <c r="E588" s="22" t="s">
        <v>4576</v>
      </c>
      <c r="F588" s="13">
        <v>200</v>
      </c>
      <c r="G588" s="13">
        <v>0</v>
      </c>
      <c r="H588" s="35">
        <v>0</v>
      </c>
      <c r="I588" t="s">
        <v>1</v>
      </c>
      <c r="J588" s="13"/>
      <c r="R588" s="13">
        <v>300</v>
      </c>
      <c r="S588" s="41">
        <v>1</v>
      </c>
      <c r="T588" s="13"/>
      <c r="U588" s="13"/>
      <c r="W588" s="13"/>
    </row>
    <row r="589" spans="1:23" x14ac:dyDescent="0.2">
      <c r="A589" s="13"/>
      <c r="B589" s="8" t="s">
        <v>0</v>
      </c>
      <c r="C589" s="22" t="s">
        <v>7444</v>
      </c>
      <c r="D589" s="8" t="s">
        <v>6423</v>
      </c>
      <c r="E589" s="22" t="s">
        <v>6424</v>
      </c>
      <c r="F589" s="13">
        <v>142</v>
      </c>
      <c r="G589" s="13">
        <v>0</v>
      </c>
      <c r="H589" s="35">
        <v>0</v>
      </c>
      <c r="I589" t="s">
        <v>1</v>
      </c>
      <c r="J589" s="13"/>
      <c r="R589" s="13">
        <v>250</v>
      </c>
      <c r="S589" s="41">
        <v>1</v>
      </c>
      <c r="T589" s="13"/>
      <c r="U589" s="39"/>
      <c r="W589" s="13"/>
    </row>
    <row r="590" spans="1:23" x14ac:dyDescent="0.2">
      <c r="A590" s="13"/>
      <c r="B590" s="8" t="s">
        <v>0</v>
      </c>
      <c r="C590" s="22" t="s">
        <v>7444</v>
      </c>
      <c r="D590" s="8" t="s">
        <v>6426</v>
      </c>
      <c r="E590" s="22" t="s">
        <v>6427</v>
      </c>
      <c r="F590" s="13">
        <v>124</v>
      </c>
      <c r="G590" s="13">
        <v>0</v>
      </c>
      <c r="H590" s="35">
        <v>0</v>
      </c>
      <c r="I590" t="s">
        <v>1</v>
      </c>
      <c r="J590" s="13"/>
      <c r="R590" s="13">
        <v>250</v>
      </c>
      <c r="S590" s="41">
        <v>1</v>
      </c>
      <c r="T590" s="13"/>
      <c r="U590" s="39"/>
      <c r="W590" s="13"/>
    </row>
    <row r="591" spans="1:23" x14ac:dyDescent="0.2">
      <c r="A591" s="13"/>
      <c r="B591" s="8" t="s">
        <v>0</v>
      </c>
      <c r="C591" s="22" t="s">
        <v>7338</v>
      </c>
      <c r="D591" s="8" t="s">
        <v>2422</v>
      </c>
      <c r="E591" s="22" t="s">
        <v>2423</v>
      </c>
      <c r="F591" s="13">
        <v>10000</v>
      </c>
      <c r="G591" s="13">
        <v>0</v>
      </c>
      <c r="H591" s="35">
        <v>0</v>
      </c>
      <c r="I591" t="s">
        <v>1</v>
      </c>
      <c r="J591" s="13"/>
      <c r="R591" s="13"/>
      <c r="S591" s="41">
        <v>3</v>
      </c>
      <c r="T591" s="43"/>
      <c r="U591" s="39" t="s">
        <v>10803</v>
      </c>
      <c r="W591" s="13"/>
    </row>
    <row r="592" spans="1:23" x14ac:dyDescent="0.2">
      <c r="A592" s="13"/>
      <c r="B592" s="8" t="s">
        <v>0</v>
      </c>
      <c r="C592" s="22" t="s">
        <v>7436</v>
      </c>
      <c r="D592" s="8" t="s">
        <v>4551</v>
      </c>
      <c r="E592" s="22" t="s">
        <v>4552</v>
      </c>
      <c r="F592" s="13">
        <v>100</v>
      </c>
      <c r="G592" s="13">
        <v>0</v>
      </c>
      <c r="H592" s="35">
        <v>0</v>
      </c>
      <c r="I592" t="s">
        <v>1</v>
      </c>
      <c r="J592" s="13"/>
      <c r="R592" s="13"/>
      <c r="S592" s="41">
        <v>1</v>
      </c>
      <c r="T592" s="13"/>
      <c r="U592" s="13"/>
      <c r="W592" s="13"/>
    </row>
    <row r="593" spans="1:23" x14ac:dyDescent="0.2">
      <c r="A593" s="13"/>
      <c r="B593" s="8" t="s">
        <v>0</v>
      </c>
      <c r="C593" s="22" t="s">
        <v>7190</v>
      </c>
      <c r="D593" s="8" t="s">
        <v>403</v>
      </c>
      <c r="E593" s="22" t="s">
        <v>404</v>
      </c>
      <c r="F593" s="32">
        <v>22741</v>
      </c>
      <c r="G593" s="13">
        <v>0</v>
      </c>
      <c r="H593" s="35">
        <v>22500</v>
      </c>
      <c r="I593" t="s">
        <v>1</v>
      </c>
      <c r="J593" s="13"/>
      <c r="R593" s="13"/>
      <c r="S593" s="41">
        <v>4</v>
      </c>
      <c r="T593" s="43"/>
      <c r="U593" s="13" t="s">
        <v>10801</v>
      </c>
      <c r="W593" s="13"/>
    </row>
    <row r="594" spans="1:23" x14ac:dyDescent="0.2">
      <c r="A594" s="13"/>
      <c r="B594" s="8" t="s">
        <v>0</v>
      </c>
      <c r="C594" s="22" t="s">
        <v>7190</v>
      </c>
      <c r="D594" s="8" t="s">
        <v>1111</v>
      </c>
      <c r="E594" s="22" t="s">
        <v>1112</v>
      </c>
      <c r="F594" s="32">
        <v>9254</v>
      </c>
      <c r="G594" s="13">
        <v>0</v>
      </c>
      <c r="H594" s="35">
        <v>0</v>
      </c>
      <c r="I594" t="s">
        <v>1</v>
      </c>
      <c r="J594" s="13"/>
      <c r="R594" s="13">
        <v>9500</v>
      </c>
      <c r="S594" s="41">
        <v>4</v>
      </c>
      <c r="T594" s="13"/>
      <c r="U594" s="13"/>
      <c r="W594" s="13"/>
    </row>
    <row r="595" spans="1:23" x14ac:dyDescent="0.2">
      <c r="A595" s="13"/>
      <c r="B595" s="8" t="s">
        <v>0</v>
      </c>
      <c r="C595" s="22" t="s">
        <v>7190</v>
      </c>
      <c r="D595" s="8" t="s">
        <v>1103</v>
      </c>
      <c r="E595" s="22" t="s">
        <v>1104</v>
      </c>
      <c r="F595" s="32">
        <v>21567</v>
      </c>
      <c r="G595" s="13">
        <v>0</v>
      </c>
      <c r="H595" s="35">
        <v>0</v>
      </c>
      <c r="I595" t="s">
        <v>1</v>
      </c>
      <c r="J595" s="13"/>
      <c r="R595" s="13">
        <f>3000+19000</f>
        <v>22000</v>
      </c>
      <c r="S595" s="41">
        <v>4</v>
      </c>
      <c r="T595" s="13"/>
      <c r="U595" s="13"/>
      <c r="W595" s="13"/>
    </row>
    <row r="596" spans="1:23" x14ac:dyDescent="0.2">
      <c r="A596" s="13"/>
      <c r="B596" s="8" t="s">
        <v>0</v>
      </c>
      <c r="C596" s="22" t="s">
        <v>7190</v>
      </c>
      <c r="D596" s="8" t="s">
        <v>1108</v>
      </c>
      <c r="E596" s="22" t="s">
        <v>1109</v>
      </c>
      <c r="F596" s="32">
        <v>10013</v>
      </c>
      <c r="G596" s="13">
        <v>0</v>
      </c>
      <c r="H596" s="35">
        <v>0</v>
      </c>
      <c r="I596" t="s">
        <v>1</v>
      </c>
      <c r="J596" s="13"/>
      <c r="R596" s="13">
        <v>10500</v>
      </c>
      <c r="S596" s="41">
        <v>4</v>
      </c>
      <c r="T596" s="13"/>
      <c r="U596" s="13"/>
      <c r="W596" s="13"/>
    </row>
    <row r="597" spans="1:23" x14ac:dyDescent="0.2">
      <c r="A597" s="13"/>
      <c r="B597" s="8" t="s">
        <v>0</v>
      </c>
      <c r="C597" s="22" t="s">
        <v>7190</v>
      </c>
      <c r="D597" s="8" t="s">
        <v>1099</v>
      </c>
      <c r="E597" s="22" t="s">
        <v>1100</v>
      </c>
      <c r="F597" s="32">
        <v>33622</v>
      </c>
      <c r="G597" s="13">
        <v>0</v>
      </c>
      <c r="H597" s="35">
        <v>0</v>
      </c>
      <c r="I597" t="s">
        <v>1</v>
      </c>
      <c r="J597" s="13"/>
      <c r="R597" s="13">
        <v>33700</v>
      </c>
      <c r="S597" s="41">
        <v>4</v>
      </c>
      <c r="T597" s="13"/>
      <c r="U597" s="13"/>
      <c r="W597" s="13"/>
    </row>
    <row r="598" spans="1:23" x14ac:dyDescent="0.2">
      <c r="A598" s="13"/>
      <c r="B598" s="8" t="s">
        <v>0</v>
      </c>
      <c r="C598" s="22" t="s">
        <v>7190</v>
      </c>
      <c r="D598" s="8" t="s">
        <v>1121</v>
      </c>
      <c r="E598" s="22" t="s">
        <v>1122</v>
      </c>
      <c r="F598" s="32">
        <v>19608</v>
      </c>
      <c r="G598" s="13">
        <v>0</v>
      </c>
      <c r="H598" s="35">
        <v>0</v>
      </c>
      <c r="I598" t="s">
        <v>1</v>
      </c>
      <c r="J598" s="13"/>
      <c r="R598" s="13">
        <v>20000</v>
      </c>
      <c r="S598" s="41">
        <v>4</v>
      </c>
      <c r="T598" s="13"/>
      <c r="U598" s="13"/>
      <c r="W598" s="13"/>
    </row>
    <row r="599" spans="1:23" x14ac:dyDescent="0.2">
      <c r="A599" s="13"/>
      <c r="B599" s="8" t="s">
        <v>0</v>
      </c>
      <c r="C599" s="22" t="s">
        <v>7190</v>
      </c>
      <c r="D599" s="8" t="s">
        <v>896</v>
      </c>
      <c r="E599" s="22" t="s">
        <v>897</v>
      </c>
      <c r="F599" s="32">
        <v>15790</v>
      </c>
      <c r="G599" s="13">
        <v>0</v>
      </c>
      <c r="H599" s="35">
        <v>0</v>
      </c>
      <c r="I599" t="s">
        <v>1</v>
      </c>
      <c r="J599" s="13"/>
      <c r="R599" s="13">
        <v>16500</v>
      </c>
      <c r="S599" s="41">
        <v>2</v>
      </c>
      <c r="T599" s="39"/>
      <c r="U599" s="13"/>
      <c r="W599" s="13"/>
    </row>
    <row r="600" spans="1:23" x14ac:dyDescent="0.2">
      <c r="A600" s="13"/>
      <c r="B600" s="8" t="s">
        <v>0</v>
      </c>
      <c r="C600" s="22" t="s">
        <v>7190</v>
      </c>
      <c r="D600" s="8" t="s">
        <v>902</v>
      </c>
      <c r="E600" s="22" t="s">
        <v>903</v>
      </c>
      <c r="F600" s="32">
        <v>8402</v>
      </c>
      <c r="G600" s="13">
        <v>0</v>
      </c>
      <c r="H600" s="35">
        <v>0</v>
      </c>
      <c r="I600" t="s">
        <v>1</v>
      </c>
      <c r="J600" s="13"/>
      <c r="R600" s="13"/>
      <c r="S600" s="41">
        <v>1</v>
      </c>
      <c r="T600" s="43"/>
      <c r="U600" s="13" t="s">
        <v>10803</v>
      </c>
      <c r="W600" s="13"/>
    </row>
    <row r="601" spans="1:23" x14ac:dyDescent="0.2">
      <c r="A601" s="13"/>
      <c r="B601" s="8" t="s">
        <v>0</v>
      </c>
      <c r="C601" s="22" t="s">
        <v>7190</v>
      </c>
      <c r="D601" s="8" t="s">
        <v>877</v>
      </c>
      <c r="E601" s="22" t="s">
        <v>878</v>
      </c>
      <c r="F601" s="32">
        <v>8292</v>
      </c>
      <c r="G601" s="13">
        <v>0</v>
      </c>
      <c r="H601" s="35">
        <v>7200</v>
      </c>
      <c r="I601" t="s">
        <v>1</v>
      </c>
      <c r="J601" s="13"/>
      <c r="R601" s="13"/>
      <c r="S601" s="41">
        <v>4</v>
      </c>
      <c r="T601" s="43"/>
      <c r="U601" s="13" t="s">
        <v>10803</v>
      </c>
      <c r="W601" s="13"/>
    </row>
    <row r="602" spans="1:23" x14ac:dyDescent="0.2">
      <c r="A602" s="13"/>
      <c r="B602" s="8" t="s">
        <v>0</v>
      </c>
      <c r="C602" s="22" t="s">
        <v>7190</v>
      </c>
      <c r="D602" s="8" t="s">
        <v>899</v>
      </c>
      <c r="E602" s="22" t="s">
        <v>900</v>
      </c>
      <c r="F602" s="32">
        <v>3659</v>
      </c>
      <c r="G602" s="13">
        <v>0</v>
      </c>
      <c r="H602" s="35">
        <v>0</v>
      </c>
      <c r="I602" t="s">
        <v>1</v>
      </c>
      <c r="J602" s="13"/>
      <c r="R602" s="13">
        <v>4500</v>
      </c>
      <c r="S602" s="41">
        <v>4</v>
      </c>
      <c r="T602" s="13"/>
      <c r="U602" s="39"/>
      <c r="W602" s="13"/>
    </row>
    <row r="603" spans="1:23" x14ac:dyDescent="0.2">
      <c r="A603" s="13"/>
      <c r="B603" s="8" t="s">
        <v>0</v>
      </c>
      <c r="C603" s="22" t="s">
        <v>7190</v>
      </c>
      <c r="D603" s="8" t="s">
        <v>861</v>
      </c>
      <c r="E603" s="22" t="s">
        <v>862</v>
      </c>
      <c r="F603" s="32">
        <v>28415</v>
      </c>
      <c r="G603" s="13">
        <v>0</v>
      </c>
      <c r="H603" s="35">
        <v>0</v>
      </c>
      <c r="I603" t="s">
        <v>1</v>
      </c>
      <c r="J603" s="13"/>
      <c r="R603" s="13">
        <v>28500</v>
      </c>
      <c r="S603" s="41">
        <v>4</v>
      </c>
      <c r="T603" s="13"/>
      <c r="U603" s="39"/>
      <c r="W603" s="13"/>
    </row>
    <row r="604" spans="1:23" x14ac:dyDescent="0.2">
      <c r="A604" s="13"/>
      <c r="B604" s="8" t="s">
        <v>0</v>
      </c>
      <c r="C604" s="22" t="s">
        <v>7190</v>
      </c>
      <c r="D604" s="8" t="s">
        <v>312</v>
      </c>
      <c r="E604" s="22" t="s">
        <v>313</v>
      </c>
      <c r="F604" s="32">
        <v>1814</v>
      </c>
      <c r="G604" s="13">
        <v>0</v>
      </c>
      <c r="H604" s="35">
        <v>0</v>
      </c>
      <c r="I604" t="s">
        <v>1</v>
      </c>
      <c r="J604" s="13"/>
      <c r="R604" s="13"/>
      <c r="S604" s="41">
        <v>1</v>
      </c>
      <c r="T604" s="43" t="s">
        <v>10798</v>
      </c>
      <c r="U604" s="13" t="s">
        <v>10798</v>
      </c>
      <c r="W604" s="13"/>
    </row>
    <row r="605" spans="1:23" x14ac:dyDescent="0.2">
      <c r="A605" s="13"/>
      <c r="B605" s="8" t="s">
        <v>0</v>
      </c>
      <c r="C605" s="22" t="s">
        <v>7190</v>
      </c>
      <c r="D605" s="8" t="s">
        <v>318</v>
      </c>
      <c r="E605" s="22" t="s">
        <v>319</v>
      </c>
      <c r="F605" s="32">
        <v>1686</v>
      </c>
      <c r="G605" s="13">
        <v>0</v>
      </c>
      <c r="H605" s="35">
        <v>0</v>
      </c>
      <c r="I605" t="s">
        <v>1</v>
      </c>
      <c r="J605" s="13"/>
      <c r="R605" s="13"/>
      <c r="S605" s="41">
        <v>1</v>
      </c>
      <c r="T605" s="43" t="s">
        <v>10798</v>
      </c>
      <c r="U605" s="13" t="s">
        <v>10798</v>
      </c>
      <c r="W605" s="13"/>
    </row>
    <row r="606" spans="1:23" x14ac:dyDescent="0.2">
      <c r="A606" s="13"/>
      <c r="B606" s="8" t="s">
        <v>0</v>
      </c>
      <c r="C606" s="22" t="s">
        <v>7190</v>
      </c>
      <c r="D606" s="8" t="s">
        <v>676</v>
      </c>
      <c r="E606" s="22" t="s">
        <v>677</v>
      </c>
      <c r="F606" s="32">
        <v>2264</v>
      </c>
      <c r="G606" s="13">
        <v>0</v>
      </c>
      <c r="H606" s="35">
        <v>0</v>
      </c>
      <c r="I606" t="s">
        <v>1</v>
      </c>
      <c r="J606" s="13"/>
      <c r="R606" s="13">
        <v>2300</v>
      </c>
      <c r="S606" s="41">
        <v>1</v>
      </c>
      <c r="T606" s="13"/>
      <c r="U606" s="39"/>
      <c r="W606" s="13"/>
    </row>
    <row r="607" spans="1:23" x14ac:dyDescent="0.2">
      <c r="A607" s="13"/>
      <c r="B607" s="8" t="s">
        <v>0</v>
      </c>
      <c r="C607" s="22" t="s">
        <v>7190</v>
      </c>
      <c r="D607" s="8" t="s">
        <v>673</v>
      </c>
      <c r="E607" s="22" t="s">
        <v>674</v>
      </c>
      <c r="F607" s="32">
        <v>1729</v>
      </c>
      <c r="G607" s="13">
        <v>0</v>
      </c>
      <c r="H607" s="35">
        <v>0</v>
      </c>
      <c r="I607" t="s">
        <v>1</v>
      </c>
      <c r="J607" s="13"/>
      <c r="R607" s="13">
        <v>2500</v>
      </c>
      <c r="S607" s="41">
        <v>1</v>
      </c>
      <c r="T607" s="13"/>
      <c r="U607" s="39"/>
      <c r="W607" s="13"/>
    </row>
    <row r="608" spans="1:23" x14ac:dyDescent="0.2">
      <c r="A608" s="13"/>
      <c r="B608" s="8" t="s">
        <v>0</v>
      </c>
      <c r="C608" s="22" t="s">
        <v>7190</v>
      </c>
      <c r="D608" s="8" t="s">
        <v>765</v>
      </c>
      <c r="E608" s="22" t="s">
        <v>766</v>
      </c>
      <c r="F608" s="32">
        <v>1143</v>
      </c>
      <c r="G608" s="13">
        <v>0</v>
      </c>
      <c r="H608" s="35">
        <v>0</v>
      </c>
      <c r="I608" t="s">
        <v>1</v>
      </c>
      <c r="J608" s="13"/>
      <c r="R608" s="13">
        <v>1200</v>
      </c>
      <c r="S608" s="41">
        <v>1</v>
      </c>
      <c r="T608" s="13"/>
      <c r="U608" s="13"/>
      <c r="W608" s="13"/>
    </row>
    <row r="609" spans="1:23" x14ac:dyDescent="0.2">
      <c r="A609" s="13"/>
      <c r="B609" s="8" t="s">
        <v>0</v>
      </c>
      <c r="C609" s="22" t="s">
        <v>7190</v>
      </c>
      <c r="D609" s="8" t="s">
        <v>769</v>
      </c>
      <c r="E609" s="22" t="s">
        <v>770</v>
      </c>
      <c r="F609" s="32">
        <v>2159</v>
      </c>
      <c r="G609" s="13">
        <v>0</v>
      </c>
      <c r="H609" s="35">
        <v>0</v>
      </c>
      <c r="I609" t="s">
        <v>1</v>
      </c>
      <c r="J609" s="13"/>
      <c r="R609" s="13">
        <v>2200</v>
      </c>
      <c r="S609" s="41">
        <v>1</v>
      </c>
      <c r="T609" s="13"/>
      <c r="U609" s="13"/>
      <c r="W609" s="13"/>
    </row>
    <row r="610" spans="1:23" x14ac:dyDescent="0.2">
      <c r="A610" s="13"/>
      <c r="B610" s="8" t="s">
        <v>0</v>
      </c>
      <c r="C610" s="22" t="s">
        <v>7190</v>
      </c>
      <c r="D610" s="8" t="s">
        <v>669</v>
      </c>
      <c r="E610" s="22" t="s">
        <v>670</v>
      </c>
      <c r="F610" s="32">
        <v>2406</v>
      </c>
      <c r="G610" s="13">
        <v>0</v>
      </c>
      <c r="H610" s="35">
        <v>0</v>
      </c>
      <c r="I610" t="s">
        <v>1</v>
      </c>
      <c r="J610" s="13"/>
      <c r="R610" s="13">
        <v>2500</v>
      </c>
      <c r="S610" s="41">
        <v>1</v>
      </c>
      <c r="T610" s="13"/>
      <c r="U610" s="13"/>
      <c r="W610" s="13"/>
    </row>
    <row r="611" spans="1:23" x14ac:dyDescent="0.2">
      <c r="A611" s="13"/>
      <c r="B611" s="8" t="s">
        <v>0</v>
      </c>
      <c r="C611" s="22" t="s">
        <v>7190</v>
      </c>
      <c r="D611" s="8" t="s">
        <v>1152</v>
      </c>
      <c r="E611" s="22" t="s">
        <v>1153</v>
      </c>
      <c r="F611" s="32">
        <v>824</v>
      </c>
      <c r="G611" s="13">
        <v>0</v>
      </c>
      <c r="H611" s="35">
        <v>0</v>
      </c>
      <c r="I611" t="s">
        <v>1</v>
      </c>
      <c r="J611" s="13"/>
      <c r="R611" s="13">
        <v>900</v>
      </c>
      <c r="S611" s="41">
        <v>1</v>
      </c>
      <c r="T611" s="13"/>
      <c r="U611" s="13"/>
      <c r="W611" s="13"/>
    </row>
    <row r="612" spans="1:23" x14ac:dyDescent="0.2">
      <c r="A612" s="13"/>
      <c r="B612" s="8" t="s">
        <v>0</v>
      </c>
      <c r="C612" s="22" t="s">
        <v>7190</v>
      </c>
      <c r="D612" s="8" t="s">
        <v>1213</v>
      </c>
      <c r="E612" s="22" t="s">
        <v>1214</v>
      </c>
      <c r="F612" s="32">
        <v>781</v>
      </c>
      <c r="G612" s="13">
        <v>0</v>
      </c>
      <c r="H612" s="35">
        <v>0</v>
      </c>
      <c r="I612" t="s">
        <v>1</v>
      </c>
      <c r="J612" s="13"/>
      <c r="R612" s="13"/>
      <c r="S612" s="41">
        <v>1</v>
      </c>
      <c r="T612" s="13"/>
      <c r="U612" s="13" t="s">
        <v>10798</v>
      </c>
      <c r="W612" s="13"/>
    </row>
    <row r="613" spans="1:23" x14ac:dyDescent="0.2">
      <c r="A613" s="13"/>
      <c r="B613" s="8" t="s">
        <v>0</v>
      </c>
      <c r="C613" s="22" t="s">
        <v>7190</v>
      </c>
      <c r="D613" s="8" t="s">
        <v>1147</v>
      </c>
      <c r="E613" s="22" t="s">
        <v>1148</v>
      </c>
      <c r="F613" s="32">
        <v>868</v>
      </c>
      <c r="G613" s="13">
        <v>0</v>
      </c>
      <c r="H613" s="35">
        <v>0</v>
      </c>
      <c r="I613" t="s">
        <v>1</v>
      </c>
      <c r="J613" s="13"/>
      <c r="R613" s="13"/>
      <c r="S613" s="41">
        <v>1</v>
      </c>
      <c r="T613" s="13"/>
      <c r="U613" s="13" t="s">
        <v>10798</v>
      </c>
      <c r="W613" s="13"/>
    </row>
    <row r="614" spans="1:23" x14ac:dyDescent="0.2">
      <c r="A614" s="13"/>
      <c r="B614" s="8" t="s">
        <v>0</v>
      </c>
      <c r="C614" s="22" t="s">
        <v>7190</v>
      </c>
      <c r="D614" s="8" t="s">
        <v>427</v>
      </c>
      <c r="E614" s="22" t="s">
        <v>428</v>
      </c>
      <c r="F614" s="32">
        <v>870</v>
      </c>
      <c r="G614" s="13">
        <v>0</v>
      </c>
      <c r="H614" s="35">
        <v>0</v>
      </c>
      <c r="I614" t="s">
        <v>1</v>
      </c>
      <c r="J614" s="13"/>
      <c r="R614" s="13"/>
      <c r="S614" s="41">
        <v>1</v>
      </c>
      <c r="T614" s="43"/>
      <c r="U614" s="39" t="s">
        <v>10798</v>
      </c>
      <c r="W614" s="13"/>
    </row>
    <row r="615" spans="1:23" x14ac:dyDescent="0.2">
      <c r="A615" s="13"/>
      <c r="B615" s="8" t="s">
        <v>0</v>
      </c>
      <c r="C615" s="22" t="s">
        <v>7190</v>
      </c>
      <c r="D615" s="8" t="s">
        <v>436</v>
      </c>
      <c r="E615" s="22" t="s">
        <v>437</v>
      </c>
      <c r="F615" s="32">
        <v>1440</v>
      </c>
      <c r="G615" s="13">
        <v>0</v>
      </c>
      <c r="H615" s="35">
        <v>0</v>
      </c>
      <c r="I615" t="s">
        <v>1</v>
      </c>
      <c r="J615" s="13"/>
      <c r="R615" s="13"/>
      <c r="S615" s="41">
        <v>1</v>
      </c>
      <c r="T615" s="43"/>
      <c r="U615" s="39" t="s">
        <v>10798</v>
      </c>
      <c r="W615" s="13"/>
    </row>
    <row r="616" spans="1:23" x14ac:dyDescent="0.2">
      <c r="A616" s="13"/>
      <c r="B616" s="8" t="s">
        <v>0</v>
      </c>
      <c r="C616" s="22" t="s">
        <v>7190</v>
      </c>
      <c r="D616" s="8" t="s">
        <v>443</v>
      </c>
      <c r="E616" s="22" t="s">
        <v>444</v>
      </c>
      <c r="F616" s="32">
        <v>840</v>
      </c>
      <c r="G616" s="13">
        <v>0</v>
      </c>
      <c r="H616" s="35">
        <v>0</v>
      </c>
      <c r="I616" t="s">
        <v>1</v>
      </c>
      <c r="J616" s="13"/>
      <c r="R616" s="13"/>
      <c r="S616" s="41">
        <v>1</v>
      </c>
      <c r="T616" s="43"/>
      <c r="U616" s="39" t="s">
        <v>10798</v>
      </c>
      <c r="W616" s="13"/>
    </row>
    <row r="617" spans="1:23" x14ac:dyDescent="0.2">
      <c r="A617" s="13"/>
      <c r="B617" s="8" t="s">
        <v>0</v>
      </c>
      <c r="C617" s="22" t="s">
        <v>7190</v>
      </c>
      <c r="D617" s="8" t="s">
        <v>432</v>
      </c>
      <c r="E617" s="22" t="s">
        <v>433</v>
      </c>
      <c r="F617" s="32">
        <v>588</v>
      </c>
      <c r="G617" s="13">
        <v>0</v>
      </c>
      <c r="H617" s="35">
        <v>0</v>
      </c>
      <c r="I617" t="s">
        <v>1</v>
      </c>
      <c r="J617" s="13"/>
      <c r="R617" s="13"/>
      <c r="S617" s="41">
        <v>1</v>
      </c>
      <c r="T617" s="43"/>
      <c r="U617" s="39" t="s">
        <v>10798</v>
      </c>
      <c r="W617" s="13"/>
    </row>
    <row r="618" spans="1:23" x14ac:dyDescent="0.2">
      <c r="A618" s="13"/>
      <c r="B618" s="8" t="s">
        <v>0</v>
      </c>
      <c r="C618" s="22" t="s">
        <v>7190</v>
      </c>
      <c r="D618" s="8" t="s">
        <v>2323</v>
      </c>
      <c r="E618" s="22" t="s">
        <v>9085</v>
      </c>
      <c r="F618" s="32">
        <v>2193</v>
      </c>
      <c r="G618" s="13">
        <v>0</v>
      </c>
      <c r="H618" s="35">
        <v>0</v>
      </c>
      <c r="I618" t="s">
        <v>1</v>
      </c>
      <c r="J618" s="13"/>
      <c r="R618" s="13"/>
      <c r="S618" s="41">
        <v>1</v>
      </c>
      <c r="T618" s="43"/>
      <c r="U618" s="13" t="s">
        <v>10798</v>
      </c>
      <c r="W618" s="13"/>
    </row>
    <row r="619" spans="1:23" x14ac:dyDescent="0.2">
      <c r="A619" s="13"/>
      <c r="B619" s="8" t="s">
        <v>0</v>
      </c>
      <c r="C619" s="22" t="s">
        <v>7190</v>
      </c>
      <c r="D619" s="8" t="s">
        <v>3335</v>
      </c>
      <c r="E619" s="22" t="s">
        <v>9086</v>
      </c>
      <c r="F619" s="32">
        <v>1473</v>
      </c>
      <c r="G619" s="13">
        <v>0</v>
      </c>
      <c r="H619" s="35">
        <v>0</v>
      </c>
      <c r="I619" t="s">
        <v>1</v>
      </c>
      <c r="J619" s="13"/>
      <c r="R619" s="13">
        <v>1900</v>
      </c>
      <c r="S619" s="41">
        <v>1</v>
      </c>
      <c r="T619" s="13"/>
      <c r="U619" s="13"/>
      <c r="W619" s="13"/>
    </row>
    <row r="620" spans="1:23" x14ac:dyDescent="0.2">
      <c r="A620" s="13"/>
      <c r="B620" s="8" t="s">
        <v>0</v>
      </c>
      <c r="C620" s="22" t="s">
        <v>7190</v>
      </c>
      <c r="D620" s="8" t="s">
        <v>4160</v>
      </c>
      <c r="E620" s="22" t="s">
        <v>9087</v>
      </c>
      <c r="F620" s="32">
        <v>1824</v>
      </c>
      <c r="G620" s="13">
        <v>0</v>
      </c>
      <c r="H620" s="35">
        <v>650</v>
      </c>
      <c r="I620" t="s">
        <v>1</v>
      </c>
      <c r="J620" s="13"/>
      <c r="R620" s="13">
        <v>1300</v>
      </c>
      <c r="S620" s="41">
        <v>1</v>
      </c>
      <c r="T620" s="13"/>
      <c r="U620" s="13"/>
      <c r="W620" s="13"/>
    </row>
    <row r="621" spans="1:23" x14ac:dyDescent="0.2">
      <c r="A621" s="13"/>
      <c r="B621" s="8" t="s">
        <v>0</v>
      </c>
      <c r="C621" s="22" t="s">
        <v>7190</v>
      </c>
      <c r="D621" s="8" t="s">
        <v>4764</v>
      </c>
      <c r="E621" s="22" t="s">
        <v>9088</v>
      </c>
      <c r="F621" s="32">
        <v>671</v>
      </c>
      <c r="G621" s="13">
        <v>0</v>
      </c>
      <c r="H621" s="35">
        <v>400</v>
      </c>
      <c r="I621" t="s">
        <v>1</v>
      </c>
      <c r="J621" s="13"/>
      <c r="R621" s="13">
        <v>500</v>
      </c>
      <c r="S621" s="41">
        <v>1</v>
      </c>
      <c r="T621" s="13"/>
      <c r="U621" s="39"/>
      <c r="W621" s="13"/>
    </row>
    <row r="622" spans="1:23" x14ac:dyDescent="0.2">
      <c r="A622" s="13"/>
      <c r="B622" s="8" t="s">
        <v>0</v>
      </c>
      <c r="C622" s="22" t="s">
        <v>7190</v>
      </c>
      <c r="D622" s="8" t="s">
        <v>4496</v>
      </c>
      <c r="E622" s="22" t="s">
        <v>9089</v>
      </c>
      <c r="F622" s="32">
        <v>6572</v>
      </c>
      <c r="G622" s="13">
        <v>0</v>
      </c>
      <c r="H622" s="35">
        <v>400</v>
      </c>
      <c r="I622" t="s">
        <v>1</v>
      </c>
      <c r="J622" s="13"/>
      <c r="R622" s="13">
        <v>6700</v>
      </c>
      <c r="S622" s="41">
        <v>1</v>
      </c>
      <c r="T622" s="13"/>
      <c r="U622" s="39"/>
      <c r="W622" s="13"/>
    </row>
    <row r="623" spans="1:23" x14ac:dyDescent="0.2">
      <c r="A623" s="13"/>
      <c r="B623" s="8" t="s">
        <v>0</v>
      </c>
      <c r="C623" s="22" t="s">
        <v>7190</v>
      </c>
      <c r="D623" s="8" t="s">
        <v>4500</v>
      </c>
      <c r="E623" s="22" t="s">
        <v>9090</v>
      </c>
      <c r="F623" s="32">
        <v>3412</v>
      </c>
      <c r="G623" s="13">
        <v>0</v>
      </c>
      <c r="H623" s="35">
        <v>0</v>
      </c>
      <c r="I623" t="s">
        <v>1</v>
      </c>
      <c r="J623" s="13"/>
      <c r="R623" s="13">
        <v>3412</v>
      </c>
      <c r="S623" s="41">
        <v>1</v>
      </c>
      <c r="T623" s="13"/>
      <c r="U623" s="13"/>
      <c r="W623" s="13"/>
    </row>
    <row r="624" spans="1:23" x14ac:dyDescent="0.2">
      <c r="A624" s="13"/>
      <c r="B624" s="8" t="s">
        <v>0</v>
      </c>
      <c r="C624" s="22" t="s">
        <v>7190</v>
      </c>
      <c r="D624" s="8" t="s">
        <v>4767</v>
      </c>
      <c r="E624" s="22" t="s">
        <v>9091</v>
      </c>
      <c r="F624" s="32">
        <v>491</v>
      </c>
      <c r="G624" s="13">
        <v>0</v>
      </c>
      <c r="H624" s="35">
        <v>0</v>
      </c>
      <c r="I624" t="s">
        <v>1</v>
      </c>
      <c r="J624" s="13"/>
      <c r="R624" s="13"/>
      <c r="S624" s="41">
        <v>1</v>
      </c>
      <c r="T624" s="13"/>
      <c r="U624" s="13"/>
      <c r="W624" s="13"/>
    </row>
    <row r="625" spans="1:23" x14ac:dyDescent="0.2">
      <c r="A625" s="13"/>
      <c r="B625" s="8" t="s">
        <v>0</v>
      </c>
      <c r="C625" s="22" t="s">
        <v>7190</v>
      </c>
      <c r="D625" s="8" t="s">
        <v>4505</v>
      </c>
      <c r="E625" s="22" t="s">
        <v>9092</v>
      </c>
      <c r="F625" s="32">
        <v>732</v>
      </c>
      <c r="G625" s="13">
        <v>0</v>
      </c>
      <c r="H625" s="35">
        <v>0</v>
      </c>
      <c r="I625" t="s">
        <v>1</v>
      </c>
      <c r="J625" s="13"/>
      <c r="R625" s="13">
        <v>800</v>
      </c>
      <c r="S625" s="41">
        <v>1</v>
      </c>
      <c r="T625" s="13"/>
      <c r="U625" s="13"/>
      <c r="W625" s="13"/>
    </row>
    <row r="626" spans="1:23" x14ac:dyDescent="0.2">
      <c r="A626" s="13"/>
      <c r="B626" s="8" t="s">
        <v>0</v>
      </c>
      <c r="C626" s="22" t="s">
        <v>7190</v>
      </c>
      <c r="D626" s="8" t="s">
        <v>4511</v>
      </c>
      <c r="E626" s="22" t="s">
        <v>9039</v>
      </c>
      <c r="F626" s="32">
        <v>1703</v>
      </c>
      <c r="G626" s="13">
        <v>0</v>
      </c>
      <c r="H626" s="35">
        <v>0</v>
      </c>
      <c r="I626" t="s">
        <v>1</v>
      </c>
      <c r="J626" s="13"/>
      <c r="R626" s="13"/>
      <c r="S626" s="41">
        <v>1</v>
      </c>
      <c r="T626" s="13"/>
      <c r="U626" s="13"/>
      <c r="W626" s="13"/>
    </row>
    <row r="627" spans="1:23" x14ac:dyDescent="0.2">
      <c r="A627" s="13"/>
      <c r="B627" s="8" t="s">
        <v>0</v>
      </c>
      <c r="C627" s="22" t="s">
        <v>7190</v>
      </c>
      <c r="D627" s="8" t="s">
        <v>4773</v>
      </c>
      <c r="E627" s="22" t="s">
        <v>9093</v>
      </c>
      <c r="F627" s="32">
        <v>419</v>
      </c>
      <c r="G627" s="13">
        <v>0</v>
      </c>
      <c r="H627" s="35">
        <v>0</v>
      </c>
      <c r="I627" t="s">
        <v>1</v>
      </c>
      <c r="J627" s="13"/>
      <c r="R627" s="13"/>
      <c r="S627" s="41">
        <v>1</v>
      </c>
      <c r="T627" s="13"/>
      <c r="U627" s="13"/>
      <c r="W627" s="13"/>
    </row>
    <row r="628" spans="1:23" x14ac:dyDescent="0.2">
      <c r="A628" s="13"/>
      <c r="B628" s="8" t="s">
        <v>0</v>
      </c>
      <c r="C628" s="22" t="s">
        <v>7190</v>
      </c>
      <c r="D628" s="8" t="s">
        <v>4520</v>
      </c>
      <c r="E628" s="22" t="s">
        <v>9040</v>
      </c>
      <c r="F628" s="32">
        <v>384</v>
      </c>
      <c r="G628" s="13">
        <v>0</v>
      </c>
      <c r="H628" s="35">
        <v>0</v>
      </c>
      <c r="I628" t="s">
        <v>1</v>
      </c>
      <c r="J628" s="13"/>
      <c r="R628" s="13"/>
      <c r="S628" s="41">
        <v>1</v>
      </c>
      <c r="T628" s="13"/>
      <c r="U628" s="13"/>
      <c r="W628" s="13"/>
    </row>
    <row r="629" spans="1:23" x14ac:dyDescent="0.2">
      <c r="A629" s="13"/>
      <c r="B629" s="8" t="s">
        <v>0</v>
      </c>
      <c r="C629" s="22" t="s">
        <v>7190</v>
      </c>
      <c r="D629" s="8" t="s">
        <v>5337</v>
      </c>
      <c r="E629" s="22" t="s">
        <v>9094</v>
      </c>
      <c r="F629" s="32">
        <v>1240</v>
      </c>
      <c r="G629" s="13">
        <v>0</v>
      </c>
      <c r="H629" s="35">
        <v>0</v>
      </c>
      <c r="I629" t="s">
        <v>1</v>
      </c>
      <c r="J629" s="13"/>
      <c r="R629" s="13">
        <v>1300</v>
      </c>
      <c r="S629" s="41">
        <v>1</v>
      </c>
      <c r="T629" s="13"/>
      <c r="U629" s="13"/>
      <c r="W629" s="13"/>
    </row>
    <row r="630" spans="1:23" x14ac:dyDescent="0.2">
      <c r="A630" s="13"/>
      <c r="B630" s="8" t="s">
        <v>0</v>
      </c>
      <c r="C630" s="22" t="s">
        <v>7190</v>
      </c>
      <c r="D630" s="8" t="s">
        <v>5351</v>
      </c>
      <c r="E630" s="22" t="s">
        <v>9095</v>
      </c>
      <c r="F630" s="32">
        <v>890</v>
      </c>
      <c r="G630" s="13">
        <v>0</v>
      </c>
      <c r="H630" s="35">
        <v>200</v>
      </c>
      <c r="I630" t="s">
        <v>1</v>
      </c>
      <c r="J630" s="13"/>
      <c r="R630" s="13">
        <v>900</v>
      </c>
      <c r="S630" s="41">
        <v>1</v>
      </c>
      <c r="T630" s="43"/>
      <c r="U630" s="13" t="s">
        <v>10798</v>
      </c>
      <c r="W630" s="13"/>
    </row>
    <row r="631" spans="1:23" x14ac:dyDescent="0.2">
      <c r="A631" s="13"/>
      <c r="B631" s="8" t="s">
        <v>0</v>
      </c>
      <c r="C631" s="22" t="s">
        <v>7190</v>
      </c>
      <c r="D631" s="8" t="s">
        <v>5366</v>
      </c>
      <c r="E631" s="22" t="s">
        <v>9041</v>
      </c>
      <c r="F631" s="32">
        <v>633</v>
      </c>
      <c r="G631" s="13">
        <v>0</v>
      </c>
      <c r="H631" s="35">
        <v>0</v>
      </c>
      <c r="I631" t="s">
        <v>1</v>
      </c>
      <c r="J631" s="13"/>
      <c r="R631" s="13">
        <v>700</v>
      </c>
      <c r="S631" s="41">
        <v>1</v>
      </c>
      <c r="T631" s="13"/>
      <c r="U631" s="13"/>
      <c r="W631" s="13"/>
    </row>
    <row r="632" spans="1:23" x14ac:dyDescent="0.2">
      <c r="A632" s="13"/>
      <c r="B632" s="8" t="s">
        <v>0</v>
      </c>
      <c r="C632" s="22" t="s">
        <v>7190</v>
      </c>
      <c r="D632" s="8" t="s">
        <v>5668</v>
      </c>
      <c r="E632" s="22" t="s">
        <v>9096</v>
      </c>
      <c r="F632" s="32">
        <v>1230</v>
      </c>
      <c r="G632" s="13">
        <v>0</v>
      </c>
      <c r="H632" s="35">
        <v>0</v>
      </c>
      <c r="I632" t="s">
        <v>1</v>
      </c>
      <c r="J632" s="13"/>
      <c r="R632" s="13"/>
      <c r="S632" s="41">
        <v>1</v>
      </c>
      <c r="T632" s="43" t="s">
        <v>10798</v>
      </c>
      <c r="U632" s="13" t="s">
        <v>10798</v>
      </c>
      <c r="W632" s="13"/>
    </row>
    <row r="633" spans="1:23" x14ac:dyDescent="0.2">
      <c r="A633" s="13"/>
      <c r="B633" s="8" t="s">
        <v>0</v>
      </c>
      <c r="C633" s="22" t="s">
        <v>7190</v>
      </c>
      <c r="D633" s="8" t="s">
        <v>5678</v>
      </c>
      <c r="E633" s="22" t="s">
        <v>9097</v>
      </c>
      <c r="F633" s="32">
        <v>573</v>
      </c>
      <c r="G633" s="13">
        <v>0</v>
      </c>
      <c r="H633" s="35">
        <v>0</v>
      </c>
      <c r="I633" t="s">
        <v>1</v>
      </c>
      <c r="J633" s="13"/>
      <c r="R633" s="13"/>
      <c r="S633" s="41">
        <v>1</v>
      </c>
      <c r="T633" s="43" t="s">
        <v>10798</v>
      </c>
      <c r="U633" s="13" t="s">
        <v>10798</v>
      </c>
      <c r="W633" s="13"/>
    </row>
    <row r="634" spans="1:23" x14ac:dyDescent="0.2">
      <c r="A634" s="13"/>
      <c r="B634" s="8" t="s">
        <v>0</v>
      </c>
      <c r="C634" s="22" t="s">
        <v>7190</v>
      </c>
      <c r="D634" s="8" t="s">
        <v>6024</v>
      </c>
      <c r="E634" s="22" t="s">
        <v>9098</v>
      </c>
      <c r="F634" s="32">
        <v>333</v>
      </c>
      <c r="G634" s="13">
        <v>0</v>
      </c>
      <c r="H634" s="35">
        <v>0</v>
      </c>
      <c r="I634" t="s">
        <v>1</v>
      </c>
      <c r="J634" s="13"/>
      <c r="R634" s="13"/>
      <c r="S634" s="41">
        <v>1</v>
      </c>
      <c r="T634" s="13"/>
      <c r="U634" s="13" t="s">
        <v>10798</v>
      </c>
      <c r="W634" s="13"/>
    </row>
    <row r="635" spans="1:23" x14ac:dyDescent="0.2">
      <c r="A635" s="13"/>
      <c r="B635" s="8" t="s">
        <v>0</v>
      </c>
      <c r="C635" s="22" t="s">
        <v>7190</v>
      </c>
      <c r="D635" s="8" t="s">
        <v>6359</v>
      </c>
      <c r="E635" s="22" t="s">
        <v>9099</v>
      </c>
      <c r="F635" s="32">
        <v>2860</v>
      </c>
      <c r="G635" s="13">
        <v>0</v>
      </c>
      <c r="H635" s="35">
        <v>200</v>
      </c>
      <c r="I635" t="s">
        <v>1</v>
      </c>
      <c r="J635" s="13"/>
      <c r="R635" s="13">
        <f>750+2000</f>
        <v>2750</v>
      </c>
      <c r="S635" s="41">
        <v>1</v>
      </c>
      <c r="T635" s="13"/>
      <c r="U635" s="13"/>
      <c r="W635" s="13"/>
    </row>
    <row r="636" spans="1:23" x14ac:dyDescent="0.2">
      <c r="A636" s="13"/>
      <c r="B636" s="8" t="s">
        <v>0</v>
      </c>
      <c r="C636" s="22" t="s">
        <v>7190</v>
      </c>
      <c r="D636" s="8" t="s">
        <v>6495</v>
      </c>
      <c r="E636" s="22" t="s">
        <v>9100</v>
      </c>
      <c r="F636" s="32">
        <v>462</v>
      </c>
      <c r="G636" s="13">
        <v>0</v>
      </c>
      <c r="H636" s="35">
        <v>0</v>
      </c>
      <c r="I636" t="s">
        <v>1</v>
      </c>
      <c r="J636" s="13"/>
      <c r="R636" s="13">
        <v>600</v>
      </c>
      <c r="S636" s="41">
        <v>1</v>
      </c>
      <c r="T636" s="13"/>
      <c r="U636" s="13"/>
      <c r="W636" s="13"/>
    </row>
    <row r="637" spans="1:23" x14ac:dyDescent="0.2">
      <c r="A637" s="13"/>
      <c r="B637" s="8" t="s">
        <v>0</v>
      </c>
      <c r="C637" s="22" t="s">
        <v>7190</v>
      </c>
      <c r="D637" s="8" t="s">
        <v>6368</v>
      </c>
      <c r="E637" s="22" t="s">
        <v>9101</v>
      </c>
      <c r="F637" s="32">
        <v>1007</v>
      </c>
      <c r="G637" s="13">
        <v>0</v>
      </c>
      <c r="H637" s="35">
        <v>300</v>
      </c>
      <c r="I637" t="s">
        <v>1</v>
      </c>
      <c r="J637" s="13"/>
      <c r="R637" s="13">
        <v>800</v>
      </c>
      <c r="S637" s="41">
        <v>1</v>
      </c>
      <c r="T637" s="13"/>
      <c r="U637" s="39"/>
      <c r="W637" s="13"/>
    </row>
    <row r="638" spans="1:23" x14ac:dyDescent="0.2">
      <c r="A638" s="13"/>
      <c r="B638" s="8" t="s">
        <v>0</v>
      </c>
      <c r="C638" s="22" t="s">
        <v>7190</v>
      </c>
      <c r="D638" s="8" t="s">
        <v>6373</v>
      </c>
      <c r="E638" s="22" t="s">
        <v>8978</v>
      </c>
      <c r="F638" s="32">
        <v>1140</v>
      </c>
      <c r="G638" s="13">
        <v>0</v>
      </c>
      <c r="H638" s="35">
        <v>0</v>
      </c>
      <c r="I638" t="s">
        <v>1</v>
      </c>
      <c r="J638" s="13"/>
      <c r="R638" s="13">
        <v>1200</v>
      </c>
      <c r="S638" s="41">
        <v>1</v>
      </c>
      <c r="T638" s="43"/>
      <c r="U638" s="13"/>
      <c r="W638" s="13"/>
    </row>
    <row r="639" spans="1:23" x14ac:dyDescent="0.2">
      <c r="A639" s="13"/>
      <c r="B639" s="8" t="s">
        <v>0</v>
      </c>
      <c r="C639" s="22" t="s">
        <v>7190</v>
      </c>
      <c r="D639" s="8" t="s">
        <v>7666</v>
      </c>
      <c r="E639" s="22" t="s">
        <v>9102</v>
      </c>
      <c r="F639" s="32">
        <v>739</v>
      </c>
      <c r="G639" s="13">
        <v>0</v>
      </c>
      <c r="H639" s="35">
        <v>0</v>
      </c>
      <c r="I639" t="s">
        <v>1</v>
      </c>
      <c r="J639" s="13"/>
      <c r="R639" s="13">
        <v>850</v>
      </c>
      <c r="S639" s="41">
        <v>1</v>
      </c>
      <c r="T639" s="43"/>
      <c r="U639" s="13"/>
      <c r="W639" s="13"/>
    </row>
    <row r="640" spans="1:23" x14ac:dyDescent="0.2">
      <c r="A640" s="13"/>
      <c r="B640" s="8" t="s">
        <v>0</v>
      </c>
      <c r="C640" s="22" t="s">
        <v>7190</v>
      </c>
      <c r="D640" s="8" t="s">
        <v>6380</v>
      </c>
      <c r="E640" s="22" t="s">
        <v>9103</v>
      </c>
      <c r="F640" s="32">
        <v>765</v>
      </c>
      <c r="G640" s="13">
        <v>0</v>
      </c>
      <c r="H640" s="35">
        <v>368</v>
      </c>
      <c r="I640" t="s">
        <v>1</v>
      </c>
      <c r="J640" s="13"/>
      <c r="R640" s="13">
        <v>500</v>
      </c>
      <c r="S640" s="41">
        <v>1</v>
      </c>
      <c r="T640" s="43"/>
      <c r="U640" s="13"/>
      <c r="W640" s="13"/>
    </row>
    <row r="641" spans="1:23" x14ac:dyDescent="0.2">
      <c r="A641" s="13"/>
      <c r="B641" s="8" t="s">
        <v>0</v>
      </c>
      <c r="C641" s="22" t="s">
        <v>7190</v>
      </c>
      <c r="D641" s="8" t="s">
        <v>6388</v>
      </c>
      <c r="E641" s="22" t="s">
        <v>9104</v>
      </c>
      <c r="F641" s="32">
        <v>789</v>
      </c>
      <c r="G641" s="13">
        <v>0</v>
      </c>
      <c r="H641" s="35">
        <v>198</v>
      </c>
      <c r="I641" t="s">
        <v>1</v>
      </c>
      <c r="J641" s="13"/>
      <c r="R641" s="13">
        <v>700</v>
      </c>
      <c r="S641" s="41">
        <v>1</v>
      </c>
      <c r="T641" s="43"/>
      <c r="U641" s="13"/>
      <c r="W641" s="13"/>
    </row>
    <row r="642" spans="1:23" x14ac:dyDescent="0.2">
      <c r="A642" s="13"/>
      <c r="B642" s="8" t="s">
        <v>0</v>
      </c>
      <c r="C642" s="22" t="s">
        <v>7190</v>
      </c>
      <c r="D642" s="8" t="s">
        <v>2068</v>
      </c>
      <c r="E642" s="22" t="s">
        <v>9105</v>
      </c>
      <c r="F642" s="32">
        <v>63530</v>
      </c>
      <c r="G642" s="13">
        <v>0</v>
      </c>
      <c r="H642" s="35">
        <v>60000</v>
      </c>
      <c r="I642" t="s">
        <v>1</v>
      </c>
      <c r="J642" s="13"/>
      <c r="R642" s="13">
        <v>3600</v>
      </c>
      <c r="S642" s="41">
        <v>4</v>
      </c>
      <c r="T642" s="13"/>
      <c r="U642" s="13"/>
      <c r="W642" s="13"/>
    </row>
    <row r="643" spans="1:23" x14ac:dyDescent="0.2">
      <c r="A643" s="13"/>
      <c r="B643" s="8" t="s">
        <v>0</v>
      </c>
      <c r="C643" s="22" t="s">
        <v>7190</v>
      </c>
      <c r="D643" s="8" t="s">
        <v>2368</v>
      </c>
      <c r="E643" s="22" t="s">
        <v>9080</v>
      </c>
      <c r="F643" s="32">
        <v>16640</v>
      </c>
      <c r="G643" s="13">
        <v>0</v>
      </c>
      <c r="H643" s="35">
        <v>0</v>
      </c>
      <c r="I643" t="s">
        <v>1</v>
      </c>
      <c r="J643" s="13"/>
      <c r="R643" s="13">
        <v>17000</v>
      </c>
      <c r="S643" s="41">
        <v>4</v>
      </c>
      <c r="T643" s="13"/>
      <c r="U643" s="13"/>
      <c r="W643" s="13"/>
    </row>
    <row r="644" spans="1:23" x14ac:dyDescent="0.2">
      <c r="A644" s="13"/>
      <c r="B644" s="8" t="s">
        <v>0</v>
      </c>
      <c r="C644" s="22" t="s">
        <v>7190</v>
      </c>
      <c r="D644" s="8" t="s">
        <v>2938</v>
      </c>
      <c r="E644" s="22" t="s">
        <v>9106</v>
      </c>
      <c r="F644" s="32">
        <v>10928</v>
      </c>
      <c r="G644" s="13">
        <v>0</v>
      </c>
      <c r="H644" s="35">
        <v>0</v>
      </c>
      <c r="I644" t="s">
        <v>1</v>
      </c>
      <c r="J644" s="13"/>
      <c r="R644" s="13"/>
      <c r="S644" s="41">
        <v>2</v>
      </c>
      <c r="T644" s="13"/>
      <c r="U644" s="13" t="s">
        <v>10798</v>
      </c>
      <c r="W644" s="13"/>
    </row>
    <row r="645" spans="1:23" x14ac:dyDescent="0.2">
      <c r="A645" s="13"/>
      <c r="B645" s="8" t="s">
        <v>0</v>
      </c>
      <c r="C645" s="22" t="s">
        <v>7190</v>
      </c>
      <c r="D645" s="8" t="s">
        <v>2983</v>
      </c>
      <c r="E645" s="22" t="s">
        <v>9107</v>
      </c>
      <c r="F645" s="32">
        <v>3225</v>
      </c>
      <c r="G645" s="13">
        <v>0</v>
      </c>
      <c r="H645" s="35">
        <v>0</v>
      </c>
      <c r="I645" t="s">
        <v>1</v>
      </c>
      <c r="J645" s="13"/>
      <c r="R645" s="13">
        <f>1000+2300</f>
        <v>3300</v>
      </c>
      <c r="S645" s="41">
        <v>1</v>
      </c>
      <c r="T645" s="13"/>
      <c r="U645" s="13"/>
      <c r="W645" s="13"/>
    </row>
    <row r="646" spans="1:23" x14ac:dyDescent="0.2">
      <c r="A646" s="13"/>
      <c r="B646" s="8" t="s">
        <v>0</v>
      </c>
      <c r="C646" s="22" t="s">
        <v>7190</v>
      </c>
      <c r="D646" s="8" t="s">
        <v>3058</v>
      </c>
      <c r="E646" s="22" t="s">
        <v>9108</v>
      </c>
      <c r="F646" s="32">
        <v>1934</v>
      </c>
      <c r="G646" s="13">
        <v>0</v>
      </c>
      <c r="H646" s="35">
        <v>0</v>
      </c>
      <c r="I646" t="s">
        <v>1</v>
      </c>
      <c r="J646" s="13"/>
      <c r="R646" s="13">
        <v>2000</v>
      </c>
      <c r="S646" s="41">
        <v>1</v>
      </c>
      <c r="T646" s="13"/>
      <c r="U646" s="13"/>
      <c r="W646" s="13"/>
    </row>
    <row r="647" spans="1:23" x14ac:dyDescent="0.2">
      <c r="A647" s="13"/>
      <c r="B647" s="8" t="s">
        <v>0</v>
      </c>
      <c r="C647" s="22" t="s">
        <v>7190</v>
      </c>
      <c r="D647" s="8" t="s">
        <v>4290</v>
      </c>
      <c r="E647" s="22" t="s">
        <v>9109</v>
      </c>
      <c r="F647" s="32">
        <v>1065</v>
      </c>
      <c r="G647" s="13">
        <v>0</v>
      </c>
      <c r="H647" s="35">
        <v>0</v>
      </c>
      <c r="I647" t="s">
        <v>1</v>
      </c>
      <c r="J647" s="13"/>
      <c r="R647" s="13">
        <v>1200</v>
      </c>
      <c r="S647" s="41">
        <v>1</v>
      </c>
      <c r="T647" s="43"/>
      <c r="U647" s="13"/>
      <c r="W647" s="13"/>
    </row>
    <row r="648" spans="1:23" x14ac:dyDescent="0.2">
      <c r="A648" s="13"/>
      <c r="B648" s="8" t="s">
        <v>0</v>
      </c>
      <c r="C648" s="22" t="s">
        <v>7190</v>
      </c>
      <c r="D648" s="8" t="s">
        <v>4755</v>
      </c>
      <c r="E648" s="22" t="s">
        <v>9110</v>
      </c>
      <c r="F648" s="32">
        <v>774</v>
      </c>
      <c r="G648" s="13">
        <v>0</v>
      </c>
      <c r="H648" s="35">
        <v>0</v>
      </c>
      <c r="I648" t="s">
        <v>1</v>
      </c>
      <c r="J648" s="13"/>
      <c r="R648" s="13">
        <v>800</v>
      </c>
      <c r="S648" s="41">
        <v>1</v>
      </c>
      <c r="T648" s="43" t="s">
        <v>10798</v>
      </c>
      <c r="U648" s="13" t="s">
        <v>10798</v>
      </c>
      <c r="W648" s="13"/>
    </row>
    <row r="649" spans="1:23" x14ac:dyDescent="0.2">
      <c r="A649" s="13"/>
      <c r="B649" s="8" t="s">
        <v>0</v>
      </c>
      <c r="C649" s="22" t="s">
        <v>7190</v>
      </c>
      <c r="D649" s="8" t="s">
        <v>7667</v>
      </c>
      <c r="E649" s="22" t="s">
        <v>9111</v>
      </c>
      <c r="F649" s="32">
        <v>5504</v>
      </c>
      <c r="G649" s="13">
        <v>0</v>
      </c>
      <c r="H649" s="35">
        <v>2300</v>
      </c>
      <c r="I649" t="s">
        <v>1</v>
      </c>
      <c r="J649" s="13"/>
      <c r="R649" s="13">
        <v>3600</v>
      </c>
      <c r="S649" s="41">
        <v>1</v>
      </c>
      <c r="T649" s="13"/>
      <c r="U649" s="13"/>
      <c r="W649" s="13"/>
    </row>
    <row r="650" spans="1:23" x14ac:dyDescent="0.2">
      <c r="A650" s="13"/>
      <c r="B650" s="8" t="s">
        <v>0</v>
      </c>
      <c r="C650" s="22" t="s">
        <v>7190</v>
      </c>
      <c r="D650" s="8" t="s">
        <v>5431</v>
      </c>
      <c r="E650" s="22" t="s">
        <v>9112</v>
      </c>
      <c r="F650" s="32">
        <v>947</v>
      </c>
      <c r="G650" s="13">
        <v>0</v>
      </c>
      <c r="H650" s="35">
        <v>500</v>
      </c>
      <c r="I650" t="s">
        <v>1</v>
      </c>
      <c r="J650" s="13"/>
      <c r="R650" s="13"/>
      <c r="S650" s="41">
        <v>1</v>
      </c>
      <c r="T650" s="13"/>
      <c r="U650" s="13"/>
      <c r="W650" s="13"/>
    </row>
    <row r="651" spans="1:23" x14ac:dyDescent="0.2">
      <c r="A651" s="13"/>
      <c r="B651" s="8" t="s">
        <v>0</v>
      </c>
      <c r="C651" s="22" t="s">
        <v>7190</v>
      </c>
      <c r="D651" s="8" t="s">
        <v>5434</v>
      </c>
      <c r="E651" s="22" t="s">
        <v>9113</v>
      </c>
      <c r="F651" s="32">
        <v>703</v>
      </c>
      <c r="G651" s="13">
        <v>0</v>
      </c>
      <c r="H651" s="35">
        <v>700</v>
      </c>
      <c r="I651" t="s">
        <v>1</v>
      </c>
      <c r="J651" s="13"/>
      <c r="R651" s="13"/>
      <c r="S651" s="41">
        <v>1</v>
      </c>
      <c r="T651" s="43"/>
      <c r="U651" s="13" t="s">
        <v>10798</v>
      </c>
      <c r="W651" s="13"/>
    </row>
    <row r="652" spans="1:23" x14ac:dyDescent="0.2">
      <c r="A652" s="13"/>
      <c r="B652" s="8" t="s">
        <v>0</v>
      </c>
      <c r="C652" s="22" t="s">
        <v>7190</v>
      </c>
      <c r="D652" s="8" t="s">
        <v>7668</v>
      </c>
      <c r="E652" s="22" t="s">
        <v>9114</v>
      </c>
      <c r="F652" s="32">
        <v>1827</v>
      </c>
      <c r="G652" s="13">
        <v>0</v>
      </c>
      <c r="H652" s="35">
        <v>1300</v>
      </c>
      <c r="I652" t="s">
        <v>1</v>
      </c>
      <c r="J652" s="13"/>
      <c r="R652" s="13">
        <v>800</v>
      </c>
      <c r="S652" s="41">
        <v>1</v>
      </c>
      <c r="T652" s="13"/>
      <c r="U652" s="13"/>
      <c r="W652" s="13"/>
    </row>
    <row r="653" spans="1:23" x14ac:dyDescent="0.2">
      <c r="A653" s="13"/>
      <c r="B653" s="8" t="s">
        <v>0</v>
      </c>
      <c r="C653" s="22" t="s">
        <v>7190</v>
      </c>
      <c r="D653" s="8" t="s">
        <v>7669</v>
      </c>
      <c r="E653" s="22" t="s">
        <v>9115</v>
      </c>
      <c r="F653" s="32">
        <v>2964</v>
      </c>
      <c r="G653" s="13">
        <v>0</v>
      </c>
      <c r="H653" s="35">
        <v>1650</v>
      </c>
      <c r="I653" t="s">
        <v>1</v>
      </c>
      <c r="J653" s="13"/>
      <c r="R653" s="13">
        <v>1700</v>
      </c>
      <c r="S653" s="41">
        <v>1</v>
      </c>
      <c r="T653" s="13"/>
      <c r="U653" s="13"/>
      <c r="W653" s="13"/>
    </row>
    <row r="654" spans="1:23" x14ac:dyDescent="0.2">
      <c r="A654" s="13"/>
      <c r="B654" s="8" t="s">
        <v>0</v>
      </c>
      <c r="C654" s="22" t="s">
        <v>7190</v>
      </c>
      <c r="D654" s="8" t="s">
        <v>5419</v>
      </c>
      <c r="E654" s="22" t="s">
        <v>9116</v>
      </c>
      <c r="F654" s="32">
        <v>2277</v>
      </c>
      <c r="G654" s="13">
        <v>0</v>
      </c>
      <c r="H654" s="35">
        <v>1700</v>
      </c>
      <c r="I654" t="s">
        <v>1</v>
      </c>
      <c r="J654" s="13"/>
      <c r="R654" s="13">
        <v>800</v>
      </c>
      <c r="S654" s="41">
        <v>1</v>
      </c>
      <c r="T654" s="13"/>
      <c r="U654" s="13"/>
      <c r="W654" s="13"/>
    </row>
    <row r="655" spans="1:23" x14ac:dyDescent="0.2">
      <c r="A655" s="13"/>
      <c r="B655" s="8" t="s">
        <v>0</v>
      </c>
      <c r="C655" s="22" t="s">
        <v>7190</v>
      </c>
      <c r="D655" s="8" t="s">
        <v>5428</v>
      </c>
      <c r="E655" s="22" t="s">
        <v>9117</v>
      </c>
      <c r="F655" s="32">
        <v>3884</v>
      </c>
      <c r="G655" s="13">
        <v>0</v>
      </c>
      <c r="H655" s="35">
        <v>2500</v>
      </c>
      <c r="I655" t="s">
        <v>1</v>
      </c>
      <c r="J655" s="13"/>
      <c r="R655" s="13">
        <v>1800</v>
      </c>
      <c r="S655" s="41">
        <v>1</v>
      </c>
      <c r="T655" s="13"/>
      <c r="U655" s="13"/>
      <c r="W655" s="13"/>
    </row>
    <row r="656" spans="1:23" x14ac:dyDescent="0.2">
      <c r="A656" s="13"/>
      <c r="B656" s="8" t="s">
        <v>0</v>
      </c>
      <c r="C656" s="22" t="s">
        <v>7190</v>
      </c>
      <c r="D656" s="8" t="s">
        <v>5800</v>
      </c>
      <c r="E656" s="22" t="s">
        <v>9118</v>
      </c>
      <c r="F656" s="32">
        <v>541</v>
      </c>
      <c r="G656" s="13">
        <v>0</v>
      </c>
      <c r="H656" s="35">
        <v>0</v>
      </c>
      <c r="I656" t="s">
        <v>1</v>
      </c>
      <c r="J656" s="13"/>
      <c r="R656" s="13">
        <v>700</v>
      </c>
      <c r="S656" s="41">
        <v>1</v>
      </c>
      <c r="T656" s="13"/>
      <c r="U656" s="13"/>
      <c r="W656" s="13"/>
    </row>
    <row r="657" spans="1:23" x14ac:dyDescent="0.2">
      <c r="A657" s="13"/>
      <c r="B657" s="8" t="s">
        <v>0</v>
      </c>
      <c r="C657" s="22" t="s">
        <v>7190</v>
      </c>
      <c r="D657" s="8" t="s">
        <v>5910</v>
      </c>
      <c r="E657" s="22" t="s">
        <v>9119</v>
      </c>
      <c r="F657" s="32">
        <v>384</v>
      </c>
      <c r="G657" s="13">
        <v>0</v>
      </c>
      <c r="H657" s="35">
        <v>0</v>
      </c>
      <c r="I657" t="s">
        <v>1</v>
      </c>
      <c r="J657" s="13"/>
      <c r="R657" s="13">
        <v>450</v>
      </c>
      <c r="S657" s="41">
        <v>1</v>
      </c>
      <c r="T657" s="13"/>
      <c r="U657" s="13"/>
      <c r="W657" s="13"/>
    </row>
    <row r="658" spans="1:23" x14ac:dyDescent="0.2">
      <c r="A658" s="13"/>
      <c r="B658" s="8" t="s">
        <v>0</v>
      </c>
      <c r="C658" s="22" t="s">
        <v>7190</v>
      </c>
      <c r="D658" s="8" t="s">
        <v>5809</v>
      </c>
      <c r="E658" s="22" t="s">
        <v>9120</v>
      </c>
      <c r="F658" s="32">
        <v>342</v>
      </c>
      <c r="G658" s="13">
        <v>0</v>
      </c>
      <c r="H658" s="35">
        <v>0</v>
      </c>
      <c r="I658" t="s">
        <v>1</v>
      </c>
      <c r="J658" s="13"/>
      <c r="R658" s="13"/>
      <c r="S658" s="41">
        <v>1</v>
      </c>
      <c r="T658" s="13"/>
      <c r="U658" s="13" t="s">
        <v>10798</v>
      </c>
      <c r="W658" s="13"/>
    </row>
    <row r="659" spans="1:23" x14ac:dyDescent="0.2">
      <c r="A659" s="13"/>
      <c r="B659" s="8" t="s">
        <v>0</v>
      </c>
      <c r="C659" s="22" t="s">
        <v>7190</v>
      </c>
      <c r="D659" s="8" t="s">
        <v>5913</v>
      </c>
      <c r="E659" s="22" t="s">
        <v>9121</v>
      </c>
      <c r="F659" s="32">
        <v>333</v>
      </c>
      <c r="G659" s="13">
        <v>0</v>
      </c>
      <c r="H659" s="35">
        <v>0</v>
      </c>
      <c r="I659" t="s">
        <v>1</v>
      </c>
      <c r="J659" s="13"/>
      <c r="R659" s="13"/>
      <c r="S659" s="41">
        <v>1</v>
      </c>
      <c r="T659" s="13"/>
      <c r="U659" s="13" t="s">
        <v>10798</v>
      </c>
      <c r="W659" s="13"/>
    </row>
    <row r="660" spans="1:23" x14ac:dyDescent="0.2">
      <c r="A660" s="13"/>
      <c r="B660" s="8" t="s">
        <v>0</v>
      </c>
      <c r="C660" s="22" t="s">
        <v>7190</v>
      </c>
      <c r="D660" s="8" t="s">
        <v>5606</v>
      </c>
      <c r="E660" s="22" t="s">
        <v>9122</v>
      </c>
      <c r="F660" s="32">
        <v>10195</v>
      </c>
      <c r="G660" s="13">
        <v>0</v>
      </c>
      <c r="H660" s="35">
        <v>7500</v>
      </c>
      <c r="I660" t="s">
        <v>1</v>
      </c>
      <c r="J660" s="13"/>
      <c r="R660" s="13">
        <v>3000</v>
      </c>
      <c r="S660" s="41">
        <v>1</v>
      </c>
      <c r="T660" s="13"/>
      <c r="U660" s="13"/>
      <c r="W660" s="13"/>
    </row>
    <row r="661" spans="1:23" x14ac:dyDescent="0.2">
      <c r="A661" s="13"/>
      <c r="B661" s="8" t="s">
        <v>0</v>
      </c>
      <c r="C661" s="22" t="s">
        <v>7190</v>
      </c>
      <c r="D661" s="8" t="s">
        <v>6473</v>
      </c>
      <c r="E661" s="22" t="s">
        <v>9123</v>
      </c>
      <c r="F661" s="32">
        <v>375</v>
      </c>
      <c r="G661" s="13">
        <v>0</v>
      </c>
      <c r="H661" s="35">
        <v>0</v>
      </c>
      <c r="I661" t="s">
        <v>1</v>
      </c>
      <c r="J661" s="13"/>
      <c r="R661" s="13"/>
      <c r="S661" s="41">
        <v>1</v>
      </c>
      <c r="T661" s="43"/>
      <c r="U661" s="39" t="s">
        <v>10801</v>
      </c>
      <c r="V661">
        <v>360.45</v>
      </c>
      <c r="W661" s="13"/>
    </row>
    <row r="662" spans="1:23" x14ac:dyDescent="0.2">
      <c r="A662" s="13"/>
      <c r="B662" s="8" t="s">
        <v>0</v>
      </c>
      <c r="C662" s="22" t="s">
        <v>7190</v>
      </c>
      <c r="D662" s="8" t="s">
        <v>6766</v>
      </c>
      <c r="E662" s="22" t="s">
        <v>9124</v>
      </c>
      <c r="F662" s="32">
        <v>2234</v>
      </c>
      <c r="G662" s="13">
        <v>0</v>
      </c>
      <c r="H662" s="35">
        <v>2170</v>
      </c>
      <c r="I662" t="s">
        <v>1</v>
      </c>
      <c r="J662" s="13"/>
      <c r="R662" s="13">
        <v>100</v>
      </c>
      <c r="S662" s="41">
        <v>1</v>
      </c>
      <c r="T662" s="13"/>
      <c r="U662" s="39"/>
      <c r="W662" s="13"/>
    </row>
    <row r="663" spans="1:23" x14ac:dyDescent="0.2">
      <c r="A663" s="13"/>
      <c r="B663" s="8" t="s">
        <v>0</v>
      </c>
      <c r="C663" s="22" t="s">
        <v>7190</v>
      </c>
      <c r="D663" s="8" t="s">
        <v>6781</v>
      </c>
      <c r="E663" s="22" t="s">
        <v>9125</v>
      </c>
      <c r="F663" s="32">
        <v>484</v>
      </c>
      <c r="G663" s="13">
        <v>0</v>
      </c>
      <c r="H663" s="35">
        <v>300</v>
      </c>
      <c r="I663" t="s">
        <v>1</v>
      </c>
      <c r="J663" s="13"/>
      <c r="R663" s="13">
        <v>200</v>
      </c>
      <c r="S663" s="41">
        <v>1</v>
      </c>
      <c r="T663" s="13"/>
      <c r="U663" s="39"/>
      <c r="W663" s="13"/>
    </row>
    <row r="664" spans="1:23" x14ac:dyDescent="0.2">
      <c r="A664" s="13"/>
      <c r="B664" s="8" t="s">
        <v>0</v>
      </c>
      <c r="C664" s="22" t="s">
        <v>7190</v>
      </c>
      <c r="D664" s="8" t="s">
        <v>6865</v>
      </c>
      <c r="E664" s="22" t="s">
        <v>9126</v>
      </c>
      <c r="F664" s="32">
        <v>274</v>
      </c>
      <c r="G664" s="13">
        <v>0</v>
      </c>
      <c r="H664" s="35">
        <v>100</v>
      </c>
      <c r="I664" t="s">
        <v>1</v>
      </c>
      <c r="J664" s="13"/>
      <c r="R664" s="13">
        <v>300</v>
      </c>
      <c r="S664" s="41">
        <v>1</v>
      </c>
      <c r="T664" s="13"/>
      <c r="U664" s="39"/>
      <c r="W664" s="13"/>
    </row>
    <row r="665" spans="1:23" x14ac:dyDescent="0.2">
      <c r="A665" s="13"/>
      <c r="B665" s="8" t="s">
        <v>0</v>
      </c>
      <c r="C665" s="22" t="s">
        <v>7190</v>
      </c>
      <c r="D665" s="8" t="s">
        <v>6793</v>
      </c>
      <c r="E665" s="22" t="s">
        <v>9127</v>
      </c>
      <c r="F665" s="32">
        <v>238</v>
      </c>
      <c r="G665" s="13">
        <v>0</v>
      </c>
      <c r="H665" s="35">
        <v>0</v>
      </c>
      <c r="I665" t="s">
        <v>1</v>
      </c>
      <c r="J665" s="13"/>
      <c r="R665" s="13">
        <v>300</v>
      </c>
      <c r="S665" s="41">
        <v>1</v>
      </c>
      <c r="T665" s="13"/>
      <c r="U665" s="39"/>
      <c r="W665" s="13"/>
    </row>
    <row r="666" spans="1:23" x14ac:dyDescent="0.2">
      <c r="A666" s="13"/>
      <c r="B666" s="8" t="s">
        <v>0</v>
      </c>
      <c r="C666" s="22" t="s">
        <v>7190</v>
      </c>
      <c r="D666" s="8" t="s">
        <v>6642</v>
      </c>
      <c r="E666" s="22" t="s">
        <v>9128</v>
      </c>
      <c r="F666" s="32">
        <v>1810</v>
      </c>
      <c r="G666" s="13">
        <v>0</v>
      </c>
      <c r="H666" s="35">
        <v>0</v>
      </c>
      <c r="I666" t="s">
        <v>1</v>
      </c>
      <c r="J666" s="13"/>
      <c r="R666" s="13">
        <f>300+1600</f>
        <v>1900</v>
      </c>
      <c r="S666" s="41">
        <v>1</v>
      </c>
      <c r="T666" s="13"/>
      <c r="U666" s="39"/>
      <c r="W666" s="13"/>
    </row>
    <row r="667" spans="1:23" x14ac:dyDescent="0.2">
      <c r="A667" s="13"/>
      <c r="B667" s="8" t="s">
        <v>0</v>
      </c>
      <c r="C667" s="22" t="s">
        <v>7190</v>
      </c>
      <c r="D667" s="8" t="s">
        <v>6648</v>
      </c>
      <c r="E667" s="22" t="s">
        <v>9129</v>
      </c>
      <c r="F667" s="32">
        <v>1870</v>
      </c>
      <c r="G667" s="13">
        <v>0</v>
      </c>
      <c r="H667" s="35">
        <v>1228</v>
      </c>
      <c r="I667" t="s">
        <v>1</v>
      </c>
      <c r="J667" s="13"/>
      <c r="R667" s="13">
        <v>900</v>
      </c>
      <c r="S667" s="41">
        <v>1</v>
      </c>
      <c r="T667" s="13"/>
      <c r="U667" s="39"/>
      <c r="W667" s="13"/>
    </row>
    <row r="668" spans="1:23" x14ac:dyDescent="0.2">
      <c r="A668" s="13"/>
      <c r="B668" s="8" t="s">
        <v>0</v>
      </c>
      <c r="C668" s="22" t="s">
        <v>7190</v>
      </c>
      <c r="D668" s="8" t="s">
        <v>6652</v>
      </c>
      <c r="E668" s="22" t="s">
        <v>9130</v>
      </c>
      <c r="F668" s="32">
        <v>2001</v>
      </c>
      <c r="G668" s="13">
        <v>0</v>
      </c>
      <c r="H668" s="35">
        <v>1564</v>
      </c>
      <c r="I668" t="s">
        <v>1</v>
      </c>
      <c r="J668" s="13"/>
      <c r="R668" s="13">
        <v>500</v>
      </c>
      <c r="S668" s="41">
        <v>1</v>
      </c>
      <c r="T668" s="13"/>
      <c r="U668" s="39"/>
      <c r="W668" s="13"/>
    </row>
    <row r="669" spans="1:23" x14ac:dyDescent="0.2">
      <c r="A669" s="13"/>
      <c r="B669" s="8" t="s">
        <v>0</v>
      </c>
      <c r="C669" s="22" t="s">
        <v>7190</v>
      </c>
      <c r="D669" s="8" t="s">
        <v>406</v>
      </c>
      <c r="E669" s="22" t="s">
        <v>407</v>
      </c>
      <c r="F669" s="32">
        <v>94758</v>
      </c>
      <c r="G669" s="13">
        <v>0</v>
      </c>
      <c r="H669" s="35">
        <v>0</v>
      </c>
      <c r="I669" t="s">
        <v>1</v>
      </c>
      <c r="J669" s="13"/>
      <c r="R669" s="13"/>
      <c r="S669" s="41">
        <v>1</v>
      </c>
      <c r="T669" s="43"/>
      <c r="U669" s="13" t="s">
        <v>10798</v>
      </c>
      <c r="W669" s="13"/>
    </row>
    <row r="670" spans="1:23" x14ac:dyDescent="0.2">
      <c r="A670" s="13"/>
      <c r="B670" s="8" t="s">
        <v>0</v>
      </c>
      <c r="C670" s="22" t="s">
        <v>7190</v>
      </c>
      <c r="D670" s="8" t="s">
        <v>722</v>
      </c>
      <c r="E670" s="22" t="s">
        <v>723</v>
      </c>
      <c r="F670" s="32">
        <v>39588</v>
      </c>
      <c r="G670" s="13">
        <v>0</v>
      </c>
      <c r="H670" s="35">
        <v>0</v>
      </c>
      <c r="I670" t="s">
        <v>1</v>
      </c>
      <c r="J670" s="13"/>
      <c r="R670" s="13">
        <f>14000+25600</f>
        <v>39600</v>
      </c>
      <c r="S670" s="41">
        <v>2</v>
      </c>
      <c r="T670" s="13"/>
      <c r="U670" s="13"/>
      <c r="W670" s="13"/>
    </row>
    <row r="671" spans="1:23" x14ac:dyDescent="0.2">
      <c r="A671" s="13"/>
      <c r="B671" s="8" t="s">
        <v>0</v>
      </c>
      <c r="C671" s="22" t="s">
        <v>7190</v>
      </c>
      <c r="D671" s="8" t="s">
        <v>890</v>
      </c>
      <c r="E671" s="22" t="s">
        <v>891</v>
      </c>
      <c r="F671" s="32">
        <v>220999</v>
      </c>
      <c r="G671" s="13">
        <v>0</v>
      </c>
      <c r="H671" s="35">
        <v>0</v>
      </c>
      <c r="I671" t="s">
        <v>1</v>
      </c>
      <c r="J671" s="13"/>
      <c r="R671" s="13"/>
      <c r="S671" s="41">
        <v>2</v>
      </c>
      <c r="T671" s="13"/>
      <c r="U671" s="13" t="s">
        <v>10798</v>
      </c>
      <c r="W671" s="13"/>
    </row>
    <row r="672" spans="1:23" x14ac:dyDescent="0.2">
      <c r="A672" s="13"/>
      <c r="B672" s="8" t="s">
        <v>0</v>
      </c>
      <c r="C672" s="22" t="s">
        <v>7190</v>
      </c>
      <c r="D672" s="8" t="s">
        <v>1275</v>
      </c>
      <c r="E672" s="22" t="s">
        <v>1276</v>
      </c>
      <c r="F672" s="32">
        <v>51951</v>
      </c>
      <c r="G672" s="13">
        <v>0</v>
      </c>
      <c r="H672" s="35">
        <v>0</v>
      </c>
      <c r="I672" t="s">
        <v>1</v>
      </c>
      <c r="J672" s="13"/>
      <c r="R672" s="13"/>
      <c r="S672" s="41">
        <v>3</v>
      </c>
      <c r="T672" s="43"/>
      <c r="U672" s="39" t="s">
        <v>10803</v>
      </c>
      <c r="W672" s="13"/>
    </row>
    <row r="673" spans="1:23" x14ac:dyDescent="0.2">
      <c r="A673" s="13"/>
      <c r="B673" s="8" t="s">
        <v>0</v>
      </c>
      <c r="C673" s="22" t="s">
        <v>7190</v>
      </c>
      <c r="D673" s="8" t="s">
        <v>1414</v>
      </c>
      <c r="E673" s="22" t="s">
        <v>1415</v>
      </c>
      <c r="F673" s="32">
        <v>285061</v>
      </c>
      <c r="G673" s="13">
        <v>0</v>
      </c>
      <c r="H673" s="35">
        <v>0</v>
      </c>
      <c r="I673" t="s">
        <v>1</v>
      </c>
      <c r="J673" s="13"/>
      <c r="R673" s="13"/>
      <c r="S673" s="41">
        <v>2</v>
      </c>
      <c r="T673" s="43"/>
      <c r="U673" s="13" t="s">
        <v>10798</v>
      </c>
      <c r="W673" s="13"/>
    </row>
    <row r="674" spans="1:23" x14ac:dyDescent="0.2">
      <c r="A674" s="13"/>
      <c r="B674" s="8" t="s">
        <v>0</v>
      </c>
      <c r="C674" s="22" t="s">
        <v>7190</v>
      </c>
      <c r="D674" s="8" t="s">
        <v>1685</v>
      </c>
      <c r="E674" s="22" t="s">
        <v>1686</v>
      </c>
      <c r="F674" s="32">
        <v>185920</v>
      </c>
      <c r="G674" s="13">
        <v>0</v>
      </c>
      <c r="H674" s="35">
        <v>83000</v>
      </c>
      <c r="I674" t="s">
        <v>1</v>
      </c>
      <c r="J674" s="13"/>
      <c r="R674" s="13">
        <f>45000+55000+3000</f>
        <v>103000</v>
      </c>
      <c r="S674" s="41">
        <v>2</v>
      </c>
      <c r="T674" s="13"/>
      <c r="U674" s="13"/>
      <c r="W674" s="13"/>
    </row>
    <row r="675" spans="1:23" x14ac:dyDescent="0.2">
      <c r="A675" s="13"/>
      <c r="B675" s="8" t="s">
        <v>0</v>
      </c>
      <c r="C675" s="22" t="s">
        <v>7190</v>
      </c>
      <c r="D675" s="8" t="s">
        <v>5683</v>
      </c>
      <c r="E675" s="22" t="s">
        <v>5684</v>
      </c>
      <c r="F675" s="32">
        <v>330252</v>
      </c>
      <c r="G675" s="13">
        <v>0</v>
      </c>
      <c r="H675" s="35">
        <v>307000</v>
      </c>
      <c r="I675" t="s">
        <v>1</v>
      </c>
      <c r="J675" s="13"/>
      <c r="R675" s="13">
        <v>20500</v>
      </c>
      <c r="S675" s="41">
        <v>2</v>
      </c>
      <c r="T675" s="13" t="s">
        <v>10797</v>
      </c>
      <c r="U675" s="13"/>
      <c r="W675" s="13"/>
    </row>
    <row r="676" spans="1:23" x14ac:dyDescent="0.2">
      <c r="A676" s="13"/>
      <c r="B676" s="8" t="s">
        <v>0</v>
      </c>
      <c r="C676" s="22" t="s">
        <v>7190</v>
      </c>
      <c r="D676" s="8" t="s">
        <v>6405</v>
      </c>
      <c r="E676" s="22" t="s">
        <v>6406</v>
      </c>
      <c r="F676" s="32">
        <v>6567</v>
      </c>
      <c r="G676" s="13">
        <v>0</v>
      </c>
      <c r="H676" s="35">
        <v>0</v>
      </c>
      <c r="I676" t="s">
        <v>1</v>
      </c>
      <c r="J676" s="13"/>
      <c r="R676" s="13">
        <v>6600</v>
      </c>
      <c r="S676" s="41">
        <v>1</v>
      </c>
      <c r="T676" s="13"/>
      <c r="U676" s="13"/>
      <c r="W676" s="13"/>
    </row>
    <row r="677" spans="1:23" x14ac:dyDescent="0.2">
      <c r="A677" s="13"/>
      <c r="B677" s="8" t="s">
        <v>0</v>
      </c>
      <c r="C677" s="22" t="s">
        <v>7190</v>
      </c>
      <c r="D677" s="8" t="s">
        <v>1710</v>
      </c>
      <c r="E677" s="22" t="s">
        <v>1711</v>
      </c>
      <c r="F677" s="32">
        <v>150000</v>
      </c>
      <c r="G677" s="13">
        <v>0</v>
      </c>
      <c r="H677" s="35">
        <v>0</v>
      </c>
      <c r="I677" t="s">
        <v>1</v>
      </c>
      <c r="J677" s="13"/>
      <c r="R677" s="13"/>
      <c r="S677" s="41">
        <v>2</v>
      </c>
      <c r="T677" s="43" t="s">
        <v>10797</v>
      </c>
      <c r="U677" s="13"/>
      <c r="W677" s="13"/>
    </row>
    <row r="678" spans="1:23" x14ac:dyDescent="0.2">
      <c r="A678" s="13"/>
      <c r="B678" s="8" t="s">
        <v>0</v>
      </c>
      <c r="C678" s="22" t="s">
        <v>7190</v>
      </c>
      <c r="D678" s="8" t="s">
        <v>2151</v>
      </c>
      <c r="E678" s="22" t="s">
        <v>2152</v>
      </c>
      <c r="F678" s="32">
        <v>125000</v>
      </c>
      <c r="G678" s="13">
        <v>0</v>
      </c>
      <c r="H678" s="35">
        <v>0</v>
      </c>
      <c r="I678" t="s">
        <v>1</v>
      </c>
      <c r="J678" s="13"/>
      <c r="R678" s="13"/>
      <c r="S678" s="41">
        <v>3</v>
      </c>
      <c r="T678" s="13" t="s">
        <v>10797</v>
      </c>
      <c r="U678" s="13"/>
      <c r="W678" s="13"/>
    </row>
    <row r="679" spans="1:23" x14ac:dyDescent="0.2">
      <c r="A679" s="13"/>
      <c r="B679" s="8" t="s">
        <v>0</v>
      </c>
      <c r="C679" s="22" t="s">
        <v>7190</v>
      </c>
      <c r="D679" s="8" t="s">
        <v>3101</v>
      </c>
      <c r="E679" s="22" t="s">
        <v>3102</v>
      </c>
      <c r="F679" s="32">
        <v>50000</v>
      </c>
      <c r="G679" s="13">
        <v>0</v>
      </c>
      <c r="H679" s="35">
        <v>0</v>
      </c>
      <c r="I679" t="s">
        <v>1</v>
      </c>
      <c r="J679" s="13"/>
      <c r="R679" s="13"/>
      <c r="S679" s="41">
        <v>3</v>
      </c>
      <c r="T679" s="43"/>
      <c r="U679" s="13" t="s">
        <v>10801</v>
      </c>
      <c r="W679" s="13"/>
    </row>
    <row r="680" spans="1:23" x14ac:dyDescent="0.2">
      <c r="A680" s="13"/>
      <c r="B680" s="8" t="s">
        <v>0</v>
      </c>
      <c r="C680" s="22" t="s">
        <v>7190</v>
      </c>
      <c r="D680" s="8" t="s">
        <v>2753</v>
      </c>
      <c r="E680" s="22" t="s">
        <v>2754</v>
      </c>
      <c r="F680" s="32">
        <v>250000</v>
      </c>
      <c r="G680" s="13">
        <v>0</v>
      </c>
      <c r="H680" s="35">
        <v>0</v>
      </c>
      <c r="I680" t="s">
        <v>1</v>
      </c>
      <c r="J680" s="13"/>
      <c r="R680" s="13"/>
      <c r="S680" s="41">
        <v>3</v>
      </c>
      <c r="T680" s="43"/>
      <c r="U680" s="13" t="s">
        <v>10798</v>
      </c>
      <c r="W680" s="13"/>
    </row>
    <row r="681" spans="1:23" x14ac:dyDescent="0.2">
      <c r="A681" s="13"/>
      <c r="B681" s="8" t="s">
        <v>0</v>
      </c>
      <c r="C681" s="22" t="s">
        <v>7190</v>
      </c>
      <c r="D681" s="8" t="s">
        <v>3351</v>
      </c>
      <c r="E681" s="22" t="s">
        <v>3352</v>
      </c>
      <c r="F681" s="32">
        <v>30000</v>
      </c>
      <c r="G681" s="13">
        <v>0</v>
      </c>
      <c r="H681" s="35">
        <v>0</v>
      </c>
      <c r="I681" t="s">
        <v>1</v>
      </c>
      <c r="J681" s="13"/>
      <c r="R681" s="13"/>
      <c r="S681" s="41">
        <v>2</v>
      </c>
      <c r="T681" s="43"/>
      <c r="U681" s="13" t="s">
        <v>10798</v>
      </c>
      <c r="W681" s="13"/>
    </row>
    <row r="682" spans="1:23" x14ac:dyDescent="0.2">
      <c r="A682" s="13"/>
      <c r="B682" s="8" t="s">
        <v>0</v>
      </c>
      <c r="C682" s="22" t="s">
        <v>7190</v>
      </c>
      <c r="D682" s="8" t="s">
        <v>3615</v>
      </c>
      <c r="E682" s="22" t="s">
        <v>3616</v>
      </c>
      <c r="F682" s="32">
        <v>25000</v>
      </c>
      <c r="G682" s="13">
        <v>0</v>
      </c>
      <c r="H682" s="35">
        <v>0</v>
      </c>
      <c r="I682" t="s">
        <v>1</v>
      </c>
      <c r="J682" s="13"/>
      <c r="R682" s="13"/>
      <c r="S682" s="41">
        <v>2</v>
      </c>
      <c r="T682" s="13"/>
      <c r="U682" s="13" t="s">
        <v>10798</v>
      </c>
      <c r="W682" s="13"/>
    </row>
    <row r="683" spans="1:23" x14ac:dyDescent="0.2">
      <c r="A683" s="13"/>
      <c r="B683" s="8" t="s">
        <v>0</v>
      </c>
      <c r="C683" s="22" t="s">
        <v>7190</v>
      </c>
      <c r="D683" s="8" t="s">
        <v>3833</v>
      </c>
      <c r="E683" s="22" t="s">
        <v>3834</v>
      </c>
      <c r="F683" s="32">
        <v>35000</v>
      </c>
      <c r="G683" s="13">
        <v>0</v>
      </c>
      <c r="H683" s="35">
        <v>30000</v>
      </c>
      <c r="I683" t="s">
        <v>1</v>
      </c>
      <c r="J683" s="13"/>
      <c r="R683" s="13">
        <v>5000</v>
      </c>
      <c r="S683" s="41">
        <v>2</v>
      </c>
      <c r="T683" s="13"/>
      <c r="U683" s="13"/>
      <c r="W683" s="13"/>
    </row>
    <row r="684" spans="1:23" x14ac:dyDescent="0.2">
      <c r="A684" s="13"/>
      <c r="B684" s="8" t="s">
        <v>0</v>
      </c>
      <c r="C684" s="22" t="s">
        <v>7190</v>
      </c>
      <c r="D684" s="8" t="s">
        <v>4548</v>
      </c>
      <c r="E684" s="22" t="s">
        <v>4549</v>
      </c>
      <c r="F684" s="32">
        <v>100000</v>
      </c>
      <c r="G684" s="13">
        <v>0</v>
      </c>
      <c r="H684" s="35">
        <v>0</v>
      </c>
      <c r="I684" t="s">
        <v>1</v>
      </c>
      <c r="J684" s="13"/>
      <c r="R684" s="13"/>
      <c r="S684" s="41">
        <v>2</v>
      </c>
      <c r="T684" s="13"/>
      <c r="U684" s="13"/>
      <c r="W684" s="13"/>
    </row>
    <row r="685" spans="1:23" x14ac:dyDescent="0.2">
      <c r="A685" s="13"/>
      <c r="B685" s="8" t="s">
        <v>0</v>
      </c>
      <c r="C685" s="22" t="s">
        <v>7190</v>
      </c>
      <c r="D685" s="8" t="s">
        <v>3107</v>
      </c>
      <c r="E685" s="22" t="s">
        <v>3108</v>
      </c>
      <c r="F685" s="32">
        <v>20000</v>
      </c>
      <c r="G685" s="13">
        <v>0</v>
      </c>
      <c r="H685" s="35">
        <v>0</v>
      </c>
      <c r="I685" t="s">
        <v>1</v>
      </c>
      <c r="J685" s="13"/>
      <c r="R685" s="13"/>
      <c r="S685" s="41">
        <v>3</v>
      </c>
      <c r="T685" s="43"/>
      <c r="U685" s="13" t="s">
        <v>10798</v>
      </c>
      <c r="W685" s="13"/>
    </row>
    <row r="686" spans="1:23" x14ac:dyDescent="0.2">
      <c r="A686" s="13"/>
      <c r="B686" s="8" t="s">
        <v>0</v>
      </c>
      <c r="C686" s="22" t="s">
        <v>7190</v>
      </c>
      <c r="D686" s="8" t="s">
        <v>3384</v>
      </c>
      <c r="E686" s="22" t="s">
        <v>3385</v>
      </c>
      <c r="F686" s="32">
        <v>10000</v>
      </c>
      <c r="G686" s="13">
        <v>0</v>
      </c>
      <c r="H686" s="35">
        <v>0</v>
      </c>
      <c r="I686" t="s">
        <v>1</v>
      </c>
      <c r="J686" s="13"/>
      <c r="R686" s="13"/>
      <c r="S686" s="41">
        <v>2</v>
      </c>
      <c r="T686" s="13"/>
      <c r="U686" s="13"/>
      <c r="W686" s="13"/>
    </row>
    <row r="687" spans="1:23" x14ac:dyDescent="0.2">
      <c r="A687" s="13"/>
      <c r="B687" s="8" t="s">
        <v>0</v>
      </c>
      <c r="C687" s="22" t="s">
        <v>7190</v>
      </c>
      <c r="D687" s="8" t="s">
        <v>5021</v>
      </c>
      <c r="E687" s="22" t="s">
        <v>5022</v>
      </c>
      <c r="F687" s="32">
        <v>30000</v>
      </c>
      <c r="G687" s="13">
        <v>0</v>
      </c>
      <c r="H687" s="35">
        <v>0</v>
      </c>
      <c r="I687" t="s">
        <v>1</v>
      </c>
      <c r="J687" s="13"/>
      <c r="R687" s="13">
        <f>13000+2500</f>
        <v>15500</v>
      </c>
      <c r="S687" s="41">
        <v>2</v>
      </c>
      <c r="T687" s="13"/>
      <c r="U687" s="13"/>
      <c r="W687" s="13"/>
    </row>
    <row r="688" spans="1:23" x14ac:dyDescent="0.2">
      <c r="A688" s="13"/>
      <c r="B688" s="8" t="s">
        <v>0</v>
      </c>
      <c r="C688" s="22" t="s">
        <v>7190</v>
      </c>
      <c r="D688" s="8" t="s">
        <v>492</v>
      </c>
      <c r="E688" s="22" t="s">
        <v>493</v>
      </c>
      <c r="F688" s="32">
        <v>589</v>
      </c>
      <c r="G688" s="13">
        <v>0</v>
      </c>
      <c r="H688" s="35">
        <v>0</v>
      </c>
      <c r="I688" t="s">
        <v>1</v>
      </c>
      <c r="J688" s="13"/>
      <c r="R688" s="13"/>
      <c r="S688" s="41">
        <v>1</v>
      </c>
      <c r="T688" s="13" t="s">
        <v>10797</v>
      </c>
      <c r="U688" s="13"/>
      <c r="W688" s="13"/>
    </row>
    <row r="689" spans="1:23" x14ac:dyDescent="0.2">
      <c r="A689" s="13"/>
      <c r="B689" s="8" t="s">
        <v>0</v>
      </c>
      <c r="C689" s="22" t="s">
        <v>7190</v>
      </c>
      <c r="D689" s="8" t="s">
        <v>483</v>
      </c>
      <c r="E689" s="22" t="s">
        <v>484</v>
      </c>
      <c r="F689" s="32">
        <v>658</v>
      </c>
      <c r="G689" s="13">
        <v>0</v>
      </c>
      <c r="H689" s="35">
        <v>0</v>
      </c>
      <c r="I689" t="s">
        <v>1</v>
      </c>
      <c r="J689" s="13"/>
      <c r="R689" s="13"/>
      <c r="S689" s="41">
        <v>1</v>
      </c>
      <c r="T689" s="13" t="s">
        <v>10797</v>
      </c>
      <c r="U689" s="13"/>
      <c r="W689" s="13"/>
    </row>
    <row r="690" spans="1:23" x14ac:dyDescent="0.2">
      <c r="A690" s="13"/>
      <c r="B690" s="8" t="s">
        <v>0</v>
      </c>
      <c r="C690" s="22" t="s">
        <v>7190</v>
      </c>
      <c r="D690" s="8" t="s">
        <v>321</v>
      </c>
      <c r="E690" s="22" t="s">
        <v>322</v>
      </c>
      <c r="F690" s="32">
        <v>1970</v>
      </c>
      <c r="G690" s="13">
        <v>0</v>
      </c>
      <c r="H690" s="35">
        <v>0</v>
      </c>
      <c r="I690" t="s">
        <v>1</v>
      </c>
      <c r="J690" s="13"/>
      <c r="R690" s="13"/>
      <c r="S690" s="41">
        <v>2</v>
      </c>
      <c r="T690" s="43" t="s">
        <v>10798</v>
      </c>
      <c r="U690" s="13" t="s">
        <v>10801</v>
      </c>
      <c r="W690" s="13"/>
    </row>
    <row r="691" spans="1:23" x14ac:dyDescent="0.2">
      <c r="A691" s="13"/>
      <c r="B691" s="8" t="s">
        <v>0</v>
      </c>
      <c r="C691" s="22" t="s">
        <v>7190</v>
      </c>
      <c r="D691" s="8" t="s">
        <v>327</v>
      </c>
      <c r="E691" s="22" t="s">
        <v>328</v>
      </c>
      <c r="F691" s="32">
        <v>1704</v>
      </c>
      <c r="G691" s="13">
        <v>0</v>
      </c>
      <c r="H691" s="35">
        <v>0</v>
      </c>
      <c r="I691" t="s">
        <v>1</v>
      </c>
      <c r="J691" s="13"/>
      <c r="R691" s="13"/>
      <c r="S691" s="41">
        <v>1</v>
      </c>
      <c r="T691" s="43" t="s">
        <v>10798</v>
      </c>
      <c r="U691" s="13" t="s">
        <v>10801</v>
      </c>
      <c r="W691" s="13"/>
    </row>
    <row r="692" spans="1:23" x14ac:dyDescent="0.2">
      <c r="A692" s="13"/>
      <c r="B692" s="8" t="s">
        <v>0</v>
      </c>
      <c r="C692" s="22" t="s">
        <v>7190</v>
      </c>
      <c r="D692" s="8" t="s">
        <v>993</v>
      </c>
      <c r="E692" s="22" t="s">
        <v>994</v>
      </c>
      <c r="F692" s="32">
        <v>38810</v>
      </c>
      <c r="G692" s="13">
        <v>0</v>
      </c>
      <c r="H692" s="35">
        <v>0</v>
      </c>
      <c r="I692" t="s">
        <v>1</v>
      </c>
      <c r="J692" s="13"/>
      <c r="R692" s="13"/>
      <c r="S692" s="41">
        <v>4</v>
      </c>
      <c r="T692" s="43" t="s">
        <v>10798</v>
      </c>
      <c r="U692" s="13" t="s">
        <v>10798</v>
      </c>
      <c r="W692" s="13"/>
    </row>
    <row r="693" spans="1:23" x14ac:dyDescent="0.2">
      <c r="A693" s="13"/>
      <c r="B693" s="8" t="s">
        <v>0</v>
      </c>
      <c r="C693" s="22" t="s">
        <v>7190</v>
      </c>
      <c r="D693" s="8" t="s">
        <v>728</v>
      </c>
      <c r="E693" s="22" t="s">
        <v>729</v>
      </c>
      <c r="F693" s="32">
        <v>3868</v>
      </c>
      <c r="G693" s="13">
        <v>0</v>
      </c>
      <c r="H693" s="35">
        <v>0</v>
      </c>
      <c r="I693" t="s">
        <v>1</v>
      </c>
      <c r="J693" s="13"/>
      <c r="R693" s="13"/>
      <c r="S693" s="41">
        <v>1</v>
      </c>
      <c r="T693" s="13" t="s">
        <v>10797</v>
      </c>
      <c r="U693" s="13"/>
      <c r="W693" s="13"/>
    </row>
    <row r="694" spans="1:23" x14ac:dyDescent="0.2">
      <c r="A694" s="13"/>
      <c r="B694" s="8" t="s">
        <v>0</v>
      </c>
      <c r="C694" s="22" t="s">
        <v>7190</v>
      </c>
      <c r="D694" s="8" t="s">
        <v>1011</v>
      </c>
      <c r="E694" s="22" t="s">
        <v>1012</v>
      </c>
      <c r="F694" s="32">
        <v>785</v>
      </c>
      <c r="G694" s="13">
        <v>0</v>
      </c>
      <c r="H694" s="35">
        <v>0</v>
      </c>
      <c r="I694" t="s">
        <v>1</v>
      </c>
      <c r="J694" s="13"/>
      <c r="R694" s="13"/>
      <c r="S694" s="41">
        <v>1</v>
      </c>
      <c r="T694" s="13"/>
      <c r="U694" s="13"/>
      <c r="W694" s="13"/>
    </row>
    <row r="695" spans="1:23" x14ac:dyDescent="0.2">
      <c r="A695" s="13"/>
      <c r="B695" s="8" t="s">
        <v>0</v>
      </c>
      <c r="C695" s="22" t="s">
        <v>7190</v>
      </c>
      <c r="D695" s="8" t="s">
        <v>1014</v>
      </c>
      <c r="E695" s="22" t="s">
        <v>1015</v>
      </c>
      <c r="F695" s="32">
        <v>1229</v>
      </c>
      <c r="G695" s="13">
        <v>0</v>
      </c>
      <c r="H695" s="35">
        <v>0</v>
      </c>
      <c r="I695" t="s">
        <v>1</v>
      </c>
      <c r="J695" s="13"/>
      <c r="R695" s="13"/>
      <c r="S695" s="41">
        <v>4</v>
      </c>
      <c r="T695" s="13"/>
      <c r="U695" s="13"/>
      <c r="W695" s="13"/>
    </row>
    <row r="696" spans="1:23" x14ac:dyDescent="0.2">
      <c r="A696" s="13"/>
      <c r="B696" s="8" t="s">
        <v>0</v>
      </c>
      <c r="C696" s="22" t="s">
        <v>7190</v>
      </c>
      <c r="D696" s="8" t="s">
        <v>1281</v>
      </c>
      <c r="E696" s="22" t="s">
        <v>1282</v>
      </c>
      <c r="F696" s="32">
        <v>6333</v>
      </c>
      <c r="G696" s="13">
        <v>0</v>
      </c>
      <c r="H696" s="35">
        <v>0</v>
      </c>
      <c r="I696" t="s">
        <v>1</v>
      </c>
      <c r="J696" s="13"/>
      <c r="R696" s="13"/>
      <c r="S696" s="41">
        <v>2</v>
      </c>
      <c r="T696" s="13"/>
      <c r="U696" s="13" t="s">
        <v>10804</v>
      </c>
      <c r="W696" s="13"/>
    </row>
    <row r="697" spans="1:23" x14ac:dyDescent="0.2">
      <c r="A697" s="13"/>
      <c r="B697" s="8" t="s">
        <v>0</v>
      </c>
      <c r="C697" s="22" t="s">
        <v>7190</v>
      </c>
      <c r="D697" s="8" t="s">
        <v>3342</v>
      </c>
      <c r="E697" s="22" t="s">
        <v>9131</v>
      </c>
      <c r="F697" s="32">
        <v>1471</v>
      </c>
      <c r="G697" s="13">
        <v>0</v>
      </c>
      <c r="H697" s="35">
        <v>0</v>
      </c>
      <c r="I697" t="s">
        <v>1</v>
      </c>
      <c r="J697" s="13"/>
      <c r="R697" s="13">
        <v>2000</v>
      </c>
      <c r="S697" s="41">
        <v>1</v>
      </c>
      <c r="T697" s="13"/>
      <c r="U697" s="13"/>
      <c r="W697" s="13"/>
    </row>
    <row r="698" spans="1:23" x14ac:dyDescent="0.2">
      <c r="A698" s="13"/>
      <c r="B698" s="8" t="s">
        <v>0</v>
      </c>
      <c r="C698" s="22" t="s">
        <v>7190</v>
      </c>
      <c r="D698" s="8" t="s">
        <v>3355</v>
      </c>
      <c r="E698" s="22" t="s">
        <v>9132</v>
      </c>
      <c r="F698" s="32">
        <v>6250</v>
      </c>
      <c r="G698" s="13">
        <v>0</v>
      </c>
      <c r="H698" s="35">
        <v>0</v>
      </c>
      <c r="I698" t="s">
        <v>1</v>
      </c>
      <c r="J698" s="13"/>
      <c r="R698" s="13"/>
      <c r="S698" s="41">
        <v>4</v>
      </c>
      <c r="T698" s="13"/>
      <c r="U698" s="13"/>
      <c r="W698" s="13"/>
    </row>
    <row r="699" spans="1:23" x14ac:dyDescent="0.2">
      <c r="A699" s="13"/>
      <c r="B699" s="8" t="s">
        <v>0</v>
      </c>
      <c r="C699" s="22" t="s">
        <v>7190</v>
      </c>
      <c r="D699" s="8" t="s">
        <v>3469</v>
      </c>
      <c r="E699" s="22" t="s">
        <v>9007</v>
      </c>
      <c r="F699" s="32">
        <v>4486</v>
      </c>
      <c r="G699" s="13">
        <v>0</v>
      </c>
      <c r="H699" s="35">
        <v>0</v>
      </c>
      <c r="I699" t="s">
        <v>1</v>
      </c>
      <c r="J699" s="13"/>
      <c r="R699" s="13"/>
      <c r="S699" s="41">
        <v>4</v>
      </c>
      <c r="T699" s="13"/>
      <c r="U699" s="39"/>
      <c r="W699" s="13"/>
    </row>
    <row r="700" spans="1:23" x14ac:dyDescent="0.2">
      <c r="A700" s="13"/>
      <c r="B700" s="8" t="s">
        <v>0</v>
      </c>
      <c r="C700" s="22" t="s">
        <v>7190</v>
      </c>
      <c r="D700" s="8" t="s">
        <v>3476</v>
      </c>
      <c r="E700" s="22" t="s">
        <v>9133</v>
      </c>
      <c r="F700" s="32">
        <v>5170</v>
      </c>
      <c r="G700" s="13">
        <v>0</v>
      </c>
      <c r="H700" s="35">
        <v>0</v>
      </c>
      <c r="I700" t="s">
        <v>1</v>
      </c>
      <c r="J700" s="13"/>
      <c r="R700" s="13">
        <v>1000</v>
      </c>
      <c r="S700" s="41">
        <v>4</v>
      </c>
      <c r="T700" s="43" t="s">
        <v>10798</v>
      </c>
      <c r="U700" s="13" t="s">
        <v>10798</v>
      </c>
      <c r="W700" s="13"/>
    </row>
    <row r="701" spans="1:23" x14ac:dyDescent="0.2">
      <c r="A701" s="13"/>
      <c r="B701" s="8" t="s">
        <v>0</v>
      </c>
      <c r="C701" s="22" t="s">
        <v>7190</v>
      </c>
      <c r="D701" s="8" t="s">
        <v>3481</v>
      </c>
      <c r="E701" s="22" t="s">
        <v>9134</v>
      </c>
      <c r="F701" s="32">
        <v>16535</v>
      </c>
      <c r="G701" s="13">
        <v>0</v>
      </c>
      <c r="H701" s="35">
        <v>15084</v>
      </c>
      <c r="I701" t="s">
        <v>1</v>
      </c>
      <c r="J701" s="13"/>
      <c r="R701" s="13">
        <v>1500</v>
      </c>
      <c r="S701" s="41">
        <v>4</v>
      </c>
      <c r="T701" s="13"/>
      <c r="U701" s="39"/>
      <c r="W701" s="13"/>
    </row>
    <row r="702" spans="1:23" x14ac:dyDescent="0.2">
      <c r="A702" s="13"/>
      <c r="B702" s="8" t="s">
        <v>0</v>
      </c>
      <c r="C702" s="22" t="s">
        <v>7190</v>
      </c>
      <c r="D702" s="8" t="s">
        <v>3487</v>
      </c>
      <c r="E702" s="22" t="s">
        <v>9135</v>
      </c>
      <c r="F702" s="32">
        <v>1906</v>
      </c>
      <c r="G702" s="13">
        <v>0</v>
      </c>
      <c r="H702" s="35">
        <v>0</v>
      </c>
      <c r="I702" t="s">
        <v>1</v>
      </c>
      <c r="J702" s="13"/>
      <c r="R702" s="13">
        <v>2000</v>
      </c>
      <c r="S702" s="41">
        <v>4</v>
      </c>
      <c r="T702" s="13"/>
      <c r="U702" s="39"/>
      <c r="W702" s="13"/>
    </row>
    <row r="703" spans="1:23" x14ac:dyDescent="0.2">
      <c r="A703" s="13"/>
      <c r="B703" s="8" t="s">
        <v>0</v>
      </c>
      <c r="C703" s="22" t="s">
        <v>7190</v>
      </c>
      <c r="D703" s="8" t="s">
        <v>3492</v>
      </c>
      <c r="E703" s="22" t="s">
        <v>9136</v>
      </c>
      <c r="F703" s="32">
        <v>2409</v>
      </c>
      <c r="G703" s="13">
        <v>0</v>
      </c>
      <c r="H703" s="35">
        <v>1200</v>
      </c>
      <c r="I703" t="s">
        <v>1</v>
      </c>
      <c r="J703" s="13"/>
      <c r="R703" s="13"/>
      <c r="S703" s="41">
        <v>4</v>
      </c>
      <c r="T703" s="43" t="s">
        <v>10798</v>
      </c>
      <c r="U703" s="13" t="s">
        <v>10798</v>
      </c>
      <c r="W703" s="13"/>
    </row>
    <row r="704" spans="1:23" x14ac:dyDescent="0.2">
      <c r="A704" s="13"/>
      <c r="B704" s="8" t="s">
        <v>0</v>
      </c>
      <c r="C704" s="22" t="s">
        <v>7190</v>
      </c>
      <c r="D704" s="8" t="s">
        <v>3497</v>
      </c>
      <c r="E704" s="22" t="s">
        <v>9137</v>
      </c>
      <c r="F704" s="32">
        <v>6778</v>
      </c>
      <c r="G704" s="13">
        <v>0</v>
      </c>
      <c r="H704" s="35">
        <v>1250</v>
      </c>
      <c r="I704" t="s">
        <v>1</v>
      </c>
      <c r="J704" s="13"/>
      <c r="R704" s="13">
        <v>6500</v>
      </c>
      <c r="S704" s="41">
        <v>1</v>
      </c>
      <c r="T704" s="13"/>
      <c r="U704" s="13"/>
      <c r="W704" s="13"/>
    </row>
    <row r="705" spans="1:23" x14ac:dyDescent="0.2">
      <c r="A705" s="13"/>
      <c r="B705" s="8" t="s">
        <v>0</v>
      </c>
      <c r="C705" s="22" t="s">
        <v>7190</v>
      </c>
      <c r="D705" s="8" t="s">
        <v>3501</v>
      </c>
      <c r="E705" s="22" t="s">
        <v>9138</v>
      </c>
      <c r="F705" s="32">
        <v>3243</v>
      </c>
      <c r="G705" s="13">
        <v>0</v>
      </c>
      <c r="H705" s="35">
        <v>0</v>
      </c>
      <c r="I705" t="s">
        <v>1</v>
      </c>
      <c r="J705" s="13"/>
      <c r="R705" s="13">
        <v>2500</v>
      </c>
      <c r="S705" s="41">
        <v>1</v>
      </c>
      <c r="T705" s="43" t="s">
        <v>10798</v>
      </c>
      <c r="U705" s="13" t="s">
        <v>10798</v>
      </c>
      <c r="W705" s="13"/>
    </row>
    <row r="706" spans="1:23" x14ac:dyDescent="0.2">
      <c r="A706" s="13"/>
      <c r="B706" s="8" t="s">
        <v>0</v>
      </c>
      <c r="C706" s="22" t="s">
        <v>7190</v>
      </c>
      <c r="D706" s="8" t="s">
        <v>3516</v>
      </c>
      <c r="E706" s="22" t="s">
        <v>9139</v>
      </c>
      <c r="F706" s="32">
        <v>3625</v>
      </c>
      <c r="G706" s="13">
        <v>0</v>
      </c>
      <c r="H706" s="35">
        <v>0</v>
      </c>
      <c r="I706" t="s">
        <v>1</v>
      </c>
      <c r="J706" s="13"/>
      <c r="R706" s="13">
        <f>900+3000</f>
        <v>3900</v>
      </c>
      <c r="S706" s="41">
        <v>1</v>
      </c>
      <c r="T706" s="13"/>
      <c r="U706" s="13"/>
      <c r="W706" s="13"/>
    </row>
    <row r="707" spans="1:23" x14ac:dyDescent="0.2">
      <c r="A707" s="13"/>
      <c r="B707" s="8" t="s">
        <v>0</v>
      </c>
      <c r="C707" s="22" t="s">
        <v>7190</v>
      </c>
      <c r="D707" s="8" t="s">
        <v>3612</v>
      </c>
      <c r="E707" s="22" t="s">
        <v>9140</v>
      </c>
      <c r="F707" s="32">
        <v>4630</v>
      </c>
      <c r="G707" s="13">
        <v>0</v>
      </c>
      <c r="H707" s="35">
        <v>0</v>
      </c>
      <c r="I707" t="s">
        <v>1</v>
      </c>
      <c r="J707" s="13"/>
      <c r="R707" s="13"/>
      <c r="S707" s="41">
        <v>4</v>
      </c>
      <c r="T707" s="43" t="s">
        <v>10798</v>
      </c>
      <c r="U707" s="13" t="s">
        <v>10798</v>
      </c>
      <c r="W707" s="13"/>
    </row>
    <row r="708" spans="1:23" x14ac:dyDescent="0.2">
      <c r="A708" s="13"/>
      <c r="B708" s="8" t="s">
        <v>0</v>
      </c>
      <c r="C708" s="22" t="s">
        <v>7190</v>
      </c>
      <c r="D708" s="8" t="s">
        <v>3511</v>
      </c>
      <c r="E708" s="22" t="s">
        <v>9046</v>
      </c>
      <c r="F708" s="32">
        <v>2224</v>
      </c>
      <c r="G708" s="13">
        <v>0</v>
      </c>
      <c r="H708" s="35">
        <v>0</v>
      </c>
      <c r="I708" t="s">
        <v>1</v>
      </c>
      <c r="J708" s="13"/>
      <c r="R708" s="13">
        <v>2100</v>
      </c>
      <c r="S708" s="41">
        <v>1</v>
      </c>
      <c r="T708" s="43" t="s">
        <v>10798</v>
      </c>
      <c r="U708" s="13" t="s">
        <v>10798</v>
      </c>
      <c r="W708" s="13"/>
    </row>
    <row r="709" spans="1:23" x14ac:dyDescent="0.2">
      <c r="A709" s="13"/>
      <c r="B709" s="8" t="s">
        <v>0</v>
      </c>
      <c r="C709" s="22" t="s">
        <v>7190</v>
      </c>
      <c r="D709" s="8" t="s">
        <v>3622</v>
      </c>
      <c r="E709" s="22" t="s">
        <v>9008</v>
      </c>
      <c r="F709" s="32">
        <v>2311</v>
      </c>
      <c r="G709" s="13">
        <v>0</v>
      </c>
      <c r="H709" s="35">
        <v>0</v>
      </c>
      <c r="I709" t="s">
        <v>1</v>
      </c>
      <c r="J709" s="13"/>
      <c r="R709" s="13">
        <v>2700</v>
      </c>
      <c r="S709" s="41">
        <v>1</v>
      </c>
      <c r="T709" s="13"/>
      <c r="U709" s="13"/>
      <c r="W709" s="13"/>
    </row>
    <row r="710" spans="1:23" x14ac:dyDescent="0.2">
      <c r="A710" s="13"/>
      <c r="B710" s="8" t="s">
        <v>0</v>
      </c>
      <c r="C710" s="22" t="s">
        <v>7190</v>
      </c>
      <c r="D710" s="8" t="s">
        <v>3609</v>
      </c>
      <c r="E710" s="22" t="s">
        <v>9141</v>
      </c>
      <c r="F710" s="32">
        <v>745</v>
      </c>
      <c r="G710" s="13">
        <v>0</v>
      </c>
      <c r="H710" s="35">
        <v>0</v>
      </c>
      <c r="I710" t="s">
        <v>1</v>
      </c>
      <c r="J710" s="13"/>
      <c r="R710" s="13">
        <v>1000</v>
      </c>
      <c r="S710" s="41">
        <v>1</v>
      </c>
      <c r="T710" s="13"/>
      <c r="U710" s="13"/>
      <c r="W710" s="13"/>
    </row>
    <row r="711" spans="1:23" x14ac:dyDescent="0.2">
      <c r="A711" s="13"/>
      <c r="B711" s="8" t="s">
        <v>0</v>
      </c>
      <c r="C711" s="22" t="s">
        <v>7190</v>
      </c>
      <c r="D711" s="8" t="s">
        <v>3627</v>
      </c>
      <c r="E711" s="22" t="s">
        <v>9142</v>
      </c>
      <c r="F711" s="32">
        <v>933</v>
      </c>
      <c r="G711" s="13">
        <v>0</v>
      </c>
      <c r="H711" s="35">
        <v>0</v>
      </c>
      <c r="I711" t="s">
        <v>1</v>
      </c>
      <c r="J711" s="13"/>
      <c r="R711" s="13">
        <v>1000</v>
      </c>
      <c r="S711" s="41">
        <v>1</v>
      </c>
      <c r="T711" s="13"/>
      <c r="U711" s="13"/>
      <c r="W711" s="13"/>
    </row>
    <row r="712" spans="1:23" x14ac:dyDescent="0.2">
      <c r="A712" s="13"/>
      <c r="B712" s="8" t="s">
        <v>0</v>
      </c>
      <c r="C712" s="22" t="s">
        <v>7190</v>
      </c>
      <c r="D712" s="8" t="s">
        <v>3506</v>
      </c>
      <c r="E712" s="22" t="s">
        <v>9143</v>
      </c>
      <c r="F712" s="32">
        <v>14778</v>
      </c>
      <c r="G712" s="13">
        <v>0</v>
      </c>
      <c r="H712" s="35">
        <v>0</v>
      </c>
      <c r="I712" t="s">
        <v>1</v>
      </c>
      <c r="J712" s="13"/>
      <c r="R712" s="13"/>
      <c r="S712" s="41">
        <v>4</v>
      </c>
      <c r="T712" s="43" t="s">
        <v>10798</v>
      </c>
      <c r="U712" s="13" t="s">
        <v>10798</v>
      </c>
      <c r="W712" s="13"/>
    </row>
    <row r="713" spans="1:23" x14ac:dyDescent="0.2">
      <c r="A713" s="13"/>
      <c r="B713" s="8" t="s">
        <v>0</v>
      </c>
      <c r="C713" s="22" t="s">
        <v>7190</v>
      </c>
      <c r="D713" s="8" t="s">
        <v>3632</v>
      </c>
      <c r="E713" s="22" t="s">
        <v>9144</v>
      </c>
      <c r="F713" s="32">
        <v>818</v>
      </c>
      <c r="G713" s="13">
        <v>0</v>
      </c>
      <c r="H713" s="35">
        <v>0</v>
      </c>
      <c r="I713" t="s">
        <v>1</v>
      </c>
      <c r="J713" s="13"/>
      <c r="R713" s="13">
        <v>1000</v>
      </c>
      <c r="S713" s="41">
        <v>1</v>
      </c>
      <c r="T713" s="13"/>
      <c r="U713" s="13"/>
      <c r="W713" s="13"/>
    </row>
    <row r="714" spans="1:23" x14ac:dyDescent="0.2">
      <c r="A714" s="13"/>
      <c r="B714" s="8" t="s">
        <v>0</v>
      </c>
      <c r="C714" s="22" t="s">
        <v>7190</v>
      </c>
      <c r="D714" s="8" t="s">
        <v>3423</v>
      </c>
      <c r="E714" s="22" t="s">
        <v>9047</v>
      </c>
      <c r="F714" s="32">
        <v>46819</v>
      </c>
      <c r="G714" s="13">
        <v>0</v>
      </c>
      <c r="H714" s="35">
        <v>0</v>
      </c>
      <c r="I714" t="s">
        <v>1</v>
      </c>
      <c r="J714" s="13"/>
      <c r="R714" s="13">
        <f>2800+4500+21700</f>
        <v>29000</v>
      </c>
      <c r="S714" s="41">
        <v>4</v>
      </c>
      <c r="T714" s="43" t="s">
        <v>10798</v>
      </c>
      <c r="U714" s="13" t="s">
        <v>10801</v>
      </c>
      <c r="W714" s="13"/>
    </row>
    <row r="715" spans="1:23" x14ac:dyDescent="0.2">
      <c r="A715" s="13"/>
      <c r="B715" s="8" t="s">
        <v>0</v>
      </c>
      <c r="C715" s="22" t="s">
        <v>7190</v>
      </c>
      <c r="D715" s="8" t="s">
        <v>3538</v>
      </c>
      <c r="E715" s="22" t="s">
        <v>9145</v>
      </c>
      <c r="F715" s="32">
        <v>40268</v>
      </c>
      <c r="G715" s="13">
        <v>0</v>
      </c>
      <c r="H715" s="35">
        <v>37300</v>
      </c>
      <c r="I715" t="s">
        <v>1</v>
      </c>
      <c r="J715" s="13"/>
      <c r="R715" s="13"/>
      <c r="S715" s="41">
        <v>4</v>
      </c>
      <c r="T715" s="43" t="s">
        <v>10798</v>
      </c>
      <c r="U715" s="13" t="s">
        <v>10801</v>
      </c>
      <c r="W715" s="13"/>
    </row>
    <row r="716" spans="1:23" x14ac:dyDescent="0.2">
      <c r="A716" s="13"/>
      <c r="B716" s="8" t="s">
        <v>0</v>
      </c>
      <c r="C716" s="22" t="s">
        <v>7190</v>
      </c>
      <c r="D716" s="8" t="s">
        <v>3435</v>
      </c>
      <c r="E716" s="22" t="s">
        <v>8969</v>
      </c>
      <c r="F716" s="32">
        <v>35542</v>
      </c>
      <c r="G716" s="13">
        <v>0</v>
      </c>
      <c r="H716" s="35">
        <v>19800</v>
      </c>
      <c r="I716" t="s">
        <v>1</v>
      </c>
      <c r="J716" s="13"/>
      <c r="R716" s="13">
        <f>3000+13000</f>
        <v>16000</v>
      </c>
      <c r="S716" s="41">
        <v>4</v>
      </c>
      <c r="T716" s="43"/>
      <c r="U716" s="13"/>
      <c r="W716" s="13"/>
    </row>
    <row r="717" spans="1:23" x14ac:dyDescent="0.2">
      <c r="A717" s="13"/>
      <c r="B717" s="8" t="s">
        <v>0</v>
      </c>
      <c r="C717" s="22" t="s">
        <v>7190</v>
      </c>
      <c r="D717" s="8" t="s">
        <v>3443</v>
      </c>
      <c r="E717" s="22" t="s">
        <v>9146</v>
      </c>
      <c r="F717" s="32">
        <v>9361</v>
      </c>
      <c r="G717" s="13">
        <v>0</v>
      </c>
      <c r="H717" s="35">
        <v>5500</v>
      </c>
      <c r="I717" t="s">
        <v>1</v>
      </c>
      <c r="J717" s="13"/>
      <c r="R717" s="13"/>
      <c r="S717" s="41">
        <v>4</v>
      </c>
      <c r="T717" s="13"/>
      <c r="U717" s="13"/>
      <c r="W717" s="13"/>
    </row>
    <row r="718" spans="1:23" x14ac:dyDescent="0.2">
      <c r="A718" s="13"/>
      <c r="B718" s="8" t="s">
        <v>0</v>
      </c>
      <c r="C718" s="22" t="s">
        <v>7190</v>
      </c>
      <c r="D718" s="8" t="s">
        <v>3527</v>
      </c>
      <c r="E718" s="22" t="s">
        <v>9147</v>
      </c>
      <c r="F718" s="32">
        <v>38373</v>
      </c>
      <c r="G718" s="13">
        <v>0</v>
      </c>
      <c r="H718" s="35">
        <v>36500</v>
      </c>
      <c r="I718" t="s">
        <v>1</v>
      </c>
      <c r="J718" s="13"/>
      <c r="R718" s="13"/>
      <c r="S718" s="41">
        <v>4</v>
      </c>
      <c r="T718" s="43" t="s">
        <v>10798</v>
      </c>
      <c r="U718" s="13" t="s">
        <v>10801</v>
      </c>
      <c r="W718" s="13"/>
    </row>
    <row r="719" spans="1:23" x14ac:dyDescent="0.2">
      <c r="A719" s="13"/>
      <c r="B719" s="8" t="s">
        <v>0</v>
      </c>
      <c r="C719" s="22" t="s">
        <v>7190</v>
      </c>
      <c r="D719" s="8" t="s">
        <v>3448</v>
      </c>
      <c r="E719" s="22" t="s">
        <v>9148</v>
      </c>
      <c r="F719" s="32">
        <v>7685</v>
      </c>
      <c r="G719" s="13">
        <v>0</v>
      </c>
      <c r="H719" s="35">
        <v>0</v>
      </c>
      <c r="I719" t="s">
        <v>1</v>
      </c>
      <c r="J719" s="13"/>
      <c r="R719" s="13">
        <v>3600</v>
      </c>
      <c r="S719" s="41">
        <v>4</v>
      </c>
      <c r="T719" s="43" t="s">
        <v>10798</v>
      </c>
      <c r="U719" s="13" t="s">
        <v>10801</v>
      </c>
      <c r="W719" s="13"/>
    </row>
    <row r="720" spans="1:23" x14ac:dyDescent="0.2">
      <c r="A720" s="13"/>
      <c r="B720" s="8" t="s">
        <v>0</v>
      </c>
      <c r="C720" s="22" t="s">
        <v>7190</v>
      </c>
      <c r="D720" s="8" t="s">
        <v>3452</v>
      </c>
      <c r="E720" s="22" t="s">
        <v>9149</v>
      </c>
      <c r="F720" s="32">
        <v>5350</v>
      </c>
      <c r="G720" s="13">
        <v>0</v>
      </c>
      <c r="H720" s="35">
        <v>0</v>
      </c>
      <c r="I720" t="s">
        <v>1</v>
      </c>
      <c r="J720" s="13"/>
      <c r="R720" s="13">
        <v>200</v>
      </c>
      <c r="S720" s="41">
        <v>4</v>
      </c>
      <c r="T720" s="43" t="s">
        <v>10798</v>
      </c>
      <c r="U720" s="13" t="s">
        <v>10801</v>
      </c>
      <c r="W720" s="13"/>
    </row>
    <row r="721" spans="1:23" x14ac:dyDescent="0.2">
      <c r="A721" s="13"/>
      <c r="B721" s="8" t="s">
        <v>0</v>
      </c>
      <c r="C721" s="22" t="s">
        <v>7190</v>
      </c>
      <c r="D721" s="8" t="s">
        <v>3458</v>
      </c>
      <c r="E721" s="22" t="s">
        <v>9150</v>
      </c>
      <c r="F721" s="32">
        <v>3702</v>
      </c>
      <c r="G721" s="13">
        <v>0</v>
      </c>
      <c r="H721" s="35">
        <v>0</v>
      </c>
      <c r="I721" t="s">
        <v>1</v>
      </c>
      <c r="J721" s="13"/>
      <c r="R721" s="13">
        <v>3300</v>
      </c>
      <c r="S721" s="41">
        <v>4</v>
      </c>
      <c r="T721" s="13" t="s">
        <v>10797</v>
      </c>
      <c r="U721" s="13"/>
      <c r="W721" s="13"/>
    </row>
    <row r="722" spans="1:23" x14ac:dyDescent="0.2">
      <c r="A722" s="13"/>
      <c r="B722" s="8" t="s">
        <v>0</v>
      </c>
      <c r="C722" s="22" t="s">
        <v>7190</v>
      </c>
      <c r="D722" s="8" t="s">
        <v>3533</v>
      </c>
      <c r="E722" s="22" t="s">
        <v>9151</v>
      </c>
      <c r="F722" s="32">
        <v>8760</v>
      </c>
      <c r="G722" s="13">
        <v>0</v>
      </c>
      <c r="H722" s="35">
        <v>0</v>
      </c>
      <c r="I722" t="s">
        <v>1</v>
      </c>
      <c r="J722" s="13"/>
      <c r="R722" s="13">
        <f>3500+2000+3300</f>
        <v>8800</v>
      </c>
      <c r="S722" s="41">
        <v>4</v>
      </c>
      <c r="T722" s="13"/>
      <c r="U722" s="13"/>
      <c r="W722" s="13"/>
    </row>
    <row r="723" spans="1:23" x14ac:dyDescent="0.2">
      <c r="A723" s="13"/>
      <c r="B723" s="8" t="s">
        <v>0</v>
      </c>
      <c r="C723" s="22" t="s">
        <v>7190</v>
      </c>
      <c r="D723" s="8" t="s">
        <v>3463</v>
      </c>
      <c r="E723" s="22" t="s">
        <v>9006</v>
      </c>
      <c r="F723" s="32">
        <v>8911</v>
      </c>
      <c r="G723" s="13">
        <v>0</v>
      </c>
      <c r="H723" s="35">
        <v>0</v>
      </c>
      <c r="I723" t="s">
        <v>1</v>
      </c>
      <c r="J723" s="13"/>
      <c r="R723" s="13">
        <f>6500+2450</f>
        <v>8950</v>
      </c>
      <c r="S723" s="41">
        <v>4</v>
      </c>
      <c r="T723" s="13"/>
      <c r="U723" s="13"/>
      <c r="W723" s="13"/>
    </row>
    <row r="724" spans="1:23" x14ac:dyDescent="0.2">
      <c r="A724" s="13"/>
      <c r="B724" s="8" t="s">
        <v>0</v>
      </c>
      <c r="C724" s="22" t="s">
        <v>7190</v>
      </c>
      <c r="D724" s="8" t="s">
        <v>4244</v>
      </c>
      <c r="E724" s="22" t="s">
        <v>9152</v>
      </c>
      <c r="F724" s="32">
        <v>4856</v>
      </c>
      <c r="G724" s="13">
        <v>0</v>
      </c>
      <c r="H724" s="35">
        <v>0</v>
      </c>
      <c r="I724" t="s">
        <v>1</v>
      </c>
      <c r="J724" s="13"/>
      <c r="R724" s="13"/>
      <c r="S724" s="41">
        <v>1</v>
      </c>
      <c r="T724" s="43" t="s">
        <v>10798</v>
      </c>
      <c r="U724" s="13" t="s">
        <v>10798</v>
      </c>
      <c r="V724">
        <v>1218.8879999999999</v>
      </c>
      <c r="W724" s="13"/>
    </row>
    <row r="725" spans="1:23" x14ac:dyDescent="0.2">
      <c r="A725" s="13"/>
      <c r="B725" s="8" t="s">
        <v>0</v>
      </c>
      <c r="C725" s="22" t="s">
        <v>7190</v>
      </c>
      <c r="D725" s="8" t="s">
        <v>4293</v>
      </c>
      <c r="E725" s="22" t="s">
        <v>9153</v>
      </c>
      <c r="F725" s="32">
        <v>780</v>
      </c>
      <c r="G725" s="13">
        <v>0</v>
      </c>
      <c r="H725" s="35">
        <v>0</v>
      </c>
      <c r="I725" t="s">
        <v>1</v>
      </c>
      <c r="J725" s="13"/>
      <c r="R725" s="13"/>
      <c r="S725" s="41">
        <v>1</v>
      </c>
      <c r="T725" s="43" t="s">
        <v>10798</v>
      </c>
      <c r="U725" s="13" t="s">
        <v>10798</v>
      </c>
      <c r="W725" s="13"/>
    </row>
    <row r="726" spans="1:23" x14ac:dyDescent="0.2">
      <c r="A726" s="13"/>
      <c r="B726" s="8" t="s">
        <v>0</v>
      </c>
      <c r="C726" s="22" t="s">
        <v>7190</v>
      </c>
      <c r="D726" s="8" t="s">
        <v>4303</v>
      </c>
      <c r="E726" s="22" t="s">
        <v>9154</v>
      </c>
      <c r="F726" s="32">
        <v>621</v>
      </c>
      <c r="G726" s="13">
        <v>0</v>
      </c>
      <c r="H726" s="35">
        <v>0</v>
      </c>
      <c r="I726" t="s">
        <v>1</v>
      </c>
      <c r="J726" s="13"/>
      <c r="R726" s="13"/>
      <c r="S726" s="41">
        <v>1</v>
      </c>
      <c r="T726" s="43" t="s">
        <v>10798</v>
      </c>
      <c r="U726" s="13" t="s">
        <v>10798</v>
      </c>
      <c r="W726" s="13"/>
    </row>
    <row r="727" spans="1:23" x14ac:dyDescent="0.2">
      <c r="A727" s="13"/>
      <c r="B727" s="8" t="s">
        <v>0</v>
      </c>
      <c r="C727" s="22" t="s">
        <v>7190</v>
      </c>
      <c r="D727" s="8" t="s">
        <v>4203</v>
      </c>
      <c r="E727" s="22" t="s">
        <v>9155</v>
      </c>
      <c r="F727" s="32">
        <v>3264</v>
      </c>
      <c r="G727" s="13">
        <v>0</v>
      </c>
      <c r="H727" s="35">
        <v>0</v>
      </c>
      <c r="I727" t="s">
        <v>1</v>
      </c>
      <c r="J727" s="13"/>
      <c r="R727" s="13"/>
      <c r="S727" s="41">
        <v>1</v>
      </c>
      <c r="T727" s="43" t="s">
        <v>10798</v>
      </c>
      <c r="U727" s="13" t="s">
        <v>10798</v>
      </c>
      <c r="W727" s="13"/>
    </row>
    <row r="728" spans="1:23" x14ac:dyDescent="0.2">
      <c r="A728" s="13"/>
      <c r="B728" s="8" t="s">
        <v>0</v>
      </c>
      <c r="C728" s="22" t="s">
        <v>7190</v>
      </c>
      <c r="D728" s="8" t="s">
        <v>4216</v>
      </c>
      <c r="E728" s="22" t="s">
        <v>9156</v>
      </c>
      <c r="F728" s="32">
        <v>4315</v>
      </c>
      <c r="G728" s="13">
        <v>0</v>
      </c>
      <c r="H728" s="35">
        <v>0</v>
      </c>
      <c r="I728" t="s">
        <v>1</v>
      </c>
      <c r="J728" s="13"/>
      <c r="R728" s="13"/>
      <c r="S728" s="41">
        <v>1</v>
      </c>
      <c r="T728" s="43" t="s">
        <v>10798</v>
      </c>
      <c r="U728" s="13" t="s">
        <v>10798</v>
      </c>
      <c r="W728" s="13"/>
    </row>
    <row r="729" spans="1:23" x14ac:dyDescent="0.2">
      <c r="A729" s="13"/>
      <c r="B729" s="8" t="s">
        <v>0</v>
      </c>
      <c r="C729" s="22" t="s">
        <v>7190</v>
      </c>
      <c r="D729" s="8" t="s">
        <v>4223</v>
      </c>
      <c r="E729" s="22" t="s">
        <v>9157</v>
      </c>
      <c r="F729" s="32">
        <v>2663</v>
      </c>
      <c r="G729" s="13">
        <v>0</v>
      </c>
      <c r="H729" s="35">
        <v>0</v>
      </c>
      <c r="I729" t="s">
        <v>1</v>
      </c>
      <c r="J729" s="13"/>
      <c r="R729" s="13"/>
      <c r="S729" s="41">
        <v>1</v>
      </c>
      <c r="T729" s="39" t="s">
        <v>10797</v>
      </c>
      <c r="U729" s="13"/>
      <c r="V729">
        <v>346.60799999999995</v>
      </c>
      <c r="W729" s="13"/>
    </row>
    <row r="730" spans="1:23" x14ac:dyDescent="0.2">
      <c r="A730" s="13"/>
      <c r="B730" s="8" t="s">
        <v>0</v>
      </c>
      <c r="C730" s="22" t="s">
        <v>7190</v>
      </c>
      <c r="D730" s="8" t="s">
        <v>4227</v>
      </c>
      <c r="E730" s="22" t="s">
        <v>9158</v>
      </c>
      <c r="F730" s="32">
        <v>2993</v>
      </c>
      <c r="G730" s="13">
        <v>0</v>
      </c>
      <c r="H730" s="35">
        <v>0</v>
      </c>
      <c r="I730" t="s">
        <v>1</v>
      </c>
      <c r="J730" s="13"/>
      <c r="R730" s="13"/>
      <c r="S730" s="41">
        <v>1</v>
      </c>
      <c r="T730" s="39" t="s">
        <v>10797</v>
      </c>
      <c r="U730" s="13"/>
      <c r="V730">
        <v>619.27199999999993</v>
      </c>
      <c r="W730" s="13"/>
    </row>
    <row r="731" spans="1:23" x14ac:dyDescent="0.2">
      <c r="A731" s="13"/>
      <c r="B731" s="8" t="s">
        <v>0</v>
      </c>
      <c r="C731" s="22" t="s">
        <v>7190</v>
      </c>
      <c r="D731" s="8" t="s">
        <v>4231</v>
      </c>
      <c r="E731" s="22" t="s">
        <v>9159</v>
      </c>
      <c r="F731" s="32">
        <v>5258</v>
      </c>
      <c r="G731" s="13">
        <v>0</v>
      </c>
      <c r="H731" s="35">
        <v>0</v>
      </c>
      <c r="I731" t="s">
        <v>1</v>
      </c>
      <c r="J731" s="13"/>
      <c r="R731" s="13"/>
      <c r="S731" s="41">
        <v>1</v>
      </c>
      <c r="T731" s="39"/>
      <c r="U731" s="13"/>
      <c r="V731">
        <v>1217.7528</v>
      </c>
      <c r="W731" s="13"/>
    </row>
    <row r="732" spans="1:23" x14ac:dyDescent="0.2">
      <c r="A732" s="13"/>
      <c r="B732" s="8" t="s">
        <v>0</v>
      </c>
      <c r="C732" s="22" t="s">
        <v>7190</v>
      </c>
      <c r="D732" s="8" t="s">
        <v>4236</v>
      </c>
      <c r="E732" s="22" t="s">
        <v>9160</v>
      </c>
      <c r="F732" s="32">
        <v>3383</v>
      </c>
      <c r="G732" s="13">
        <v>0</v>
      </c>
      <c r="H732" s="35">
        <v>0</v>
      </c>
      <c r="I732" t="s">
        <v>1</v>
      </c>
      <c r="J732" s="13"/>
      <c r="R732" s="13"/>
      <c r="S732" s="41">
        <v>1</v>
      </c>
      <c r="T732" s="39"/>
      <c r="U732" s="13"/>
      <c r="V732">
        <v>682.07999999999993</v>
      </c>
      <c r="W732" s="13"/>
    </row>
    <row r="733" spans="1:23" x14ac:dyDescent="0.2">
      <c r="A733" s="13"/>
      <c r="B733" s="8" t="s">
        <v>0</v>
      </c>
      <c r="C733" s="22" t="s">
        <v>7190</v>
      </c>
      <c r="D733" s="8" t="s">
        <v>4240</v>
      </c>
      <c r="E733" s="22" t="s">
        <v>9161</v>
      </c>
      <c r="F733" s="32">
        <v>1592</v>
      </c>
      <c r="G733" s="13">
        <v>0</v>
      </c>
      <c r="H733" s="35">
        <v>0</v>
      </c>
      <c r="I733" t="s">
        <v>1</v>
      </c>
      <c r="J733" s="13"/>
      <c r="R733" s="13"/>
      <c r="S733" s="41">
        <v>1</v>
      </c>
      <c r="T733" s="39"/>
      <c r="U733" s="13"/>
      <c r="V733">
        <v>396.048</v>
      </c>
      <c r="W733" s="13"/>
    </row>
    <row r="734" spans="1:23" x14ac:dyDescent="0.2">
      <c r="A734" s="13"/>
      <c r="B734" s="8" t="s">
        <v>0</v>
      </c>
      <c r="C734" s="22" t="s">
        <v>7190</v>
      </c>
      <c r="D734" s="8" t="s">
        <v>4389</v>
      </c>
      <c r="E734" s="22" t="s">
        <v>9162</v>
      </c>
      <c r="F734" s="32">
        <v>3563</v>
      </c>
      <c r="G734" s="13">
        <v>0</v>
      </c>
      <c r="H734" s="35">
        <v>0</v>
      </c>
      <c r="I734" t="s">
        <v>1</v>
      </c>
      <c r="J734" s="13"/>
      <c r="R734" s="13">
        <v>3400</v>
      </c>
      <c r="S734" s="41">
        <v>1</v>
      </c>
      <c r="T734" s="13" t="s">
        <v>10797</v>
      </c>
      <c r="U734" s="13"/>
      <c r="W734" s="13"/>
    </row>
    <row r="735" spans="1:23" x14ac:dyDescent="0.2">
      <c r="A735" s="13"/>
      <c r="B735" s="8" t="s">
        <v>0</v>
      </c>
      <c r="C735" s="22" t="s">
        <v>7190</v>
      </c>
      <c r="D735" s="8" t="s">
        <v>4393</v>
      </c>
      <c r="E735" s="22" t="s">
        <v>9163</v>
      </c>
      <c r="F735" s="32">
        <v>2023</v>
      </c>
      <c r="G735" s="13">
        <v>0</v>
      </c>
      <c r="H735" s="35">
        <v>0</v>
      </c>
      <c r="I735" t="s">
        <v>1</v>
      </c>
      <c r="J735" s="13"/>
      <c r="R735" s="13">
        <v>1800</v>
      </c>
      <c r="S735" s="41">
        <v>1</v>
      </c>
      <c r="T735" s="13" t="s">
        <v>10797</v>
      </c>
      <c r="U735" s="13"/>
      <c r="W735" s="13"/>
    </row>
    <row r="736" spans="1:23" x14ac:dyDescent="0.2">
      <c r="A736" s="13"/>
      <c r="B736" s="8" t="s">
        <v>0</v>
      </c>
      <c r="C736" s="22" t="s">
        <v>7190</v>
      </c>
      <c r="D736" s="8" t="s">
        <v>4397</v>
      </c>
      <c r="E736" s="22" t="s">
        <v>9164</v>
      </c>
      <c r="F736" s="32">
        <v>2162</v>
      </c>
      <c r="G736" s="13">
        <v>0</v>
      </c>
      <c r="H736" s="35">
        <v>600</v>
      </c>
      <c r="I736" t="s">
        <v>1</v>
      </c>
      <c r="J736" s="13"/>
      <c r="R736" s="13">
        <v>1300</v>
      </c>
      <c r="S736" s="41">
        <v>1</v>
      </c>
      <c r="T736" s="13" t="s">
        <v>10797</v>
      </c>
      <c r="U736" s="13"/>
      <c r="W736" s="13"/>
    </row>
    <row r="737" spans="1:23" x14ac:dyDescent="0.2">
      <c r="A737" s="13"/>
      <c r="B737" s="8" t="s">
        <v>0</v>
      </c>
      <c r="C737" s="22" t="s">
        <v>7190</v>
      </c>
      <c r="D737" s="8" t="s">
        <v>4416</v>
      </c>
      <c r="E737" s="22" t="s">
        <v>9165</v>
      </c>
      <c r="F737" s="32">
        <v>1863</v>
      </c>
      <c r="G737" s="13">
        <v>0</v>
      </c>
      <c r="H737" s="35">
        <v>0</v>
      </c>
      <c r="I737" t="s">
        <v>1</v>
      </c>
      <c r="J737" s="13"/>
      <c r="R737" s="13">
        <f>1300+563</f>
        <v>1863</v>
      </c>
      <c r="S737" s="41">
        <v>1</v>
      </c>
      <c r="T737" s="13"/>
      <c r="U737" s="13"/>
      <c r="W737" s="13"/>
    </row>
    <row r="738" spans="1:23" x14ac:dyDescent="0.2">
      <c r="A738" s="13"/>
      <c r="B738" s="8" t="s">
        <v>0</v>
      </c>
      <c r="C738" s="22" t="s">
        <v>7190</v>
      </c>
      <c r="D738" s="8" t="s">
        <v>4424</v>
      </c>
      <c r="E738" s="22" t="s">
        <v>9166</v>
      </c>
      <c r="F738" s="32">
        <v>3692</v>
      </c>
      <c r="G738" s="13">
        <v>0</v>
      </c>
      <c r="H738" s="35">
        <v>0</v>
      </c>
      <c r="I738" t="s">
        <v>1</v>
      </c>
      <c r="J738" s="13"/>
      <c r="R738" s="13">
        <f>1500+2500</f>
        <v>4000</v>
      </c>
      <c r="S738" s="41">
        <v>1</v>
      </c>
      <c r="T738" s="13"/>
      <c r="U738" s="13"/>
      <c r="W738" s="13"/>
    </row>
    <row r="739" spans="1:23" x14ac:dyDescent="0.2">
      <c r="A739" s="13"/>
      <c r="B739" s="8" t="s">
        <v>0</v>
      </c>
      <c r="C739" s="22" t="s">
        <v>7190</v>
      </c>
      <c r="D739" s="8" t="s">
        <v>4337</v>
      </c>
      <c r="E739" s="22" t="s">
        <v>9167</v>
      </c>
      <c r="F739" s="32">
        <v>5114</v>
      </c>
      <c r="G739" s="13">
        <v>0</v>
      </c>
      <c r="H739" s="35">
        <v>0</v>
      </c>
      <c r="I739" t="s">
        <v>1</v>
      </c>
      <c r="J739" s="13"/>
      <c r="R739" s="13"/>
      <c r="S739" s="41">
        <v>1</v>
      </c>
      <c r="T739" s="13" t="s">
        <v>10797</v>
      </c>
      <c r="U739" s="13"/>
      <c r="W739" s="13"/>
    </row>
    <row r="740" spans="1:23" x14ac:dyDescent="0.2">
      <c r="A740" s="13"/>
      <c r="B740" s="8" t="s">
        <v>0</v>
      </c>
      <c r="C740" s="22" t="s">
        <v>7190</v>
      </c>
      <c r="D740" s="8" t="s">
        <v>4380</v>
      </c>
      <c r="E740" s="22" t="s">
        <v>9010</v>
      </c>
      <c r="F740" s="32">
        <v>7325</v>
      </c>
      <c r="G740" s="13">
        <v>0</v>
      </c>
      <c r="H740" s="35">
        <v>0</v>
      </c>
      <c r="I740" t="s">
        <v>1</v>
      </c>
      <c r="J740" s="13"/>
      <c r="R740" s="13">
        <v>6500</v>
      </c>
      <c r="S740" s="41">
        <v>1</v>
      </c>
      <c r="T740" s="13" t="s">
        <v>10797</v>
      </c>
      <c r="U740" s="13"/>
      <c r="W740" s="13"/>
    </row>
    <row r="741" spans="1:23" x14ac:dyDescent="0.2">
      <c r="A741" s="13"/>
      <c r="B741" s="8" t="s">
        <v>0</v>
      </c>
      <c r="C741" s="22" t="s">
        <v>7190</v>
      </c>
      <c r="D741" s="8" t="s">
        <v>5395</v>
      </c>
      <c r="E741" s="22" t="s">
        <v>9168</v>
      </c>
      <c r="F741" s="32">
        <v>1339</v>
      </c>
      <c r="G741" s="13">
        <v>0</v>
      </c>
      <c r="H741" s="35">
        <v>0</v>
      </c>
      <c r="I741" t="s">
        <v>1</v>
      </c>
      <c r="J741" s="13"/>
      <c r="R741" s="13"/>
      <c r="S741" s="41">
        <v>1</v>
      </c>
      <c r="T741" s="13" t="s">
        <v>10797</v>
      </c>
      <c r="U741" s="13"/>
      <c r="W741" s="13"/>
    </row>
    <row r="742" spans="1:23" x14ac:dyDescent="0.2">
      <c r="A742" s="13"/>
      <c r="B742" s="8" t="s">
        <v>0</v>
      </c>
      <c r="C742" s="22" t="s">
        <v>7190</v>
      </c>
      <c r="D742" s="8" t="s">
        <v>5590</v>
      </c>
      <c r="E742" s="22" t="s">
        <v>9169</v>
      </c>
      <c r="F742" s="32">
        <v>1165</v>
      </c>
      <c r="G742" s="13">
        <v>0</v>
      </c>
      <c r="H742" s="35">
        <v>400</v>
      </c>
      <c r="I742" t="s">
        <v>1</v>
      </c>
      <c r="J742" s="13"/>
      <c r="R742" s="13"/>
      <c r="S742" s="41">
        <v>1</v>
      </c>
      <c r="T742" s="13" t="s">
        <v>10797</v>
      </c>
      <c r="U742" s="13"/>
      <c r="W742" s="13"/>
    </row>
    <row r="743" spans="1:23" x14ac:dyDescent="0.2">
      <c r="A743" s="13"/>
      <c r="B743" s="8" t="s">
        <v>0</v>
      </c>
      <c r="C743" s="22" t="s">
        <v>7190</v>
      </c>
      <c r="D743" s="8" t="s">
        <v>5715</v>
      </c>
      <c r="E743" s="22" t="s">
        <v>9048</v>
      </c>
      <c r="F743" s="32">
        <v>365</v>
      </c>
      <c r="G743" s="13">
        <v>0</v>
      </c>
      <c r="H743" s="35">
        <v>0</v>
      </c>
      <c r="I743" t="s">
        <v>1</v>
      </c>
      <c r="J743" s="13"/>
      <c r="R743" s="13"/>
      <c r="S743" s="41">
        <v>1</v>
      </c>
      <c r="T743" s="13" t="s">
        <v>10797</v>
      </c>
      <c r="U743" s="13"/>
      <c r="W743" s="13"/>
    </row>
    <row r="744" spans="1:23" x14ac:dyDescent="0.2">
      <c r="A744" s="13"/>
      <c r="B744" s="8" t="s">
        <v>0</v>
      </c>
      <c r="C744" s="22" t="s">
        <v>7190</v>
      </c>
      <c r="D744" s="8" t="s">
        <v>6455</v>
      </c>
      <c r="E744" s="22" t="s">
        <v>9170</v>
      </c>
      <c r="F744" s="32">
        <v>398</v>
      </c>
      <c r="G744" s="13">
        <v>0</v>
      </c>
      <c r="H744" s="35">
        <v>250</v>
      </c>
      <c r="I744" t="s">
        <v>1</v>
      </c>
      <c r="J744" s="13"/>
      <c r="R744" s="13"/>
      <c r="S744" s="41">
        <v>1</v>
      </c>
      <c r="T744" s="13" t="s">
        <v>10797</v>
      </c>
      <c r="U744" s="13"/>
      <c r="V744">
        <v>133.91039999999998</v>
      </c>
      <c r="W744" s="13"/>
    </row>
    <row r="745" spans="1:23" x14ac:dyDescent="0.2">
      <c r="A745" s="13"/>
      <c r="B745" s="8" t="s">
        <v>0</v>
      </c>
      <c r="C745" s="22" t="s">
        <v>7190</v>
      </c>
      <c r="D745" s="8" t="s">
        <v>6458</v>
      </c>
      <c r="E745" s="22" t="s">
        <v>9171</v>
      </c>
      <c r="F745" s="32">
        <v>321</v>
      </c>
      <c r="G745" s="13">
        <v>0</v>
      </c>
      <c r="H745" s="35">
        <v>100</v>
      </c>
      <c r="I745" t="s">
        <v>1</v>
      </c>
      <c r="J745" s="13"/>
      <c r="R745" s="13"/>
      <c r="S745" s="41">
        <v>1</v>
      </c>
      <c r="T745" s="13" t="s">
        <v>10797</v>
      </c>
      <c r="U745" s="13"/>
      <c r="W745" s="13"/>
    </row>
    <row r="746" spans="1:23" x14ac:dyDescent="0.2">
      <c r="A746" s="13"/>
      <c r="B746" s="8" t="s">
        <v>0</v>
      </c>
      <c r="C746" s="22" t="s">
        <v>7190</v>
      </c>
      <c r="D746" s="8" t="s">
        <v>6448</v>
      </c>
      <c r="E746" s="22" t="s">
        <v>9172</v>
      </c>
      <c r="F746" s="32">
        <v>567</v>
      </c>
      <c r="G746" s="13">
        <v>0</v>
      </c>
      <c r="H746" s="35">
        <v>0</v>
      </c>
      <c r="I746" t="s">
        <v>1</v>
      </c>
      <c r="J746" s="13"/>
      <c r="R746" s="13"/>
      <c r="S746" s="41">
        <v>1</v>
      </c>
      <c r="T746" s="13" t="s">
        <v>10797</v>
      </c>
      <c r="U746" s="13"/>
      <c r="W746" s="13"/>
    </row>
    <row r="747" spans="1:23" x14ac:dyDescent="0.2">
      <c r="A747" s="13"/>
      <c r="B747" s="8" t="s">
        <v>0</v>
      </c>
      <c r="C747" s="22" t="s">
        <v>7190</v>
      </c>
      <c r="D747" s="8" t="s">
        <v>6591</v>
      </c>
      <c r="E747" s="22" t="s">
        <v>9012</v>
      </c>
      <c r="F747" s="32">
        <v>763</v>
      </c>
      <c r="G747" s="13">
        <v>0</v>
      </c>
      <c r="H747" s="35">
        <v>0</v>
      </c>
      <c r="I747" t="s">
        <v>1</v>
      </c>
      <c r="J747" s="13"/>
      <c r="R747" s="13">
        <v>763</v>
      </c>
      <c r="S747" s="41">
        <v>1</v>
      </c>
      <c r="T747" s="43"/>
      <c r="U747" s="39"/>
      <c r="W747" s="13"/>
    </row>
    <row r="748" spans="1:23" x14ac:dyDescent="0.2">
      <c r="A748" s="13"/>
      <c r="B748" s="8" t="s">
        <v>0</v>
      </c>
      <c r="C748" s="22" t="s">
        <v>7190</v>
      </c>
      <c r="D748" s="8" t="s">
        <v>6597</v>
      </c>
      <c r="E748" s="22" t="s">
        <v>9173</v>
      </c>
      <c r="F748" s="32">
        <v>2280</v>
      </c>
      <c r="G748" s="13">
        <v>0</v>
      </c>
      <c r="H748" s="35">
        <v>0</v>
      </c>
      <c r="I748" t="s">
        <v>1</v>
      </c>
      <c r="J748" s="13"/>
      <c r="R748" s="13">
        <v>1200</v>
      </c>
      <c r="S748" s="41">
        <v>1</v>
      </c>
      <c r="T748" s="43"/>
      <c r="U748" s="39" t="s">
        <v>10798</v>
      </c>
      <c r="W748" s="13"/>
    </row>
    <row r="749" spans="1:23" x14ac:dyDescent="0.2">
      <c r="A749" s="13"/>
      <c r="B749" s="8" t="s">
        <v>0</v>
      </c>
      <c r="C749" s="22" t="s">
        <v>7190</v>
      </c>
      <c r="D749" s="8" t="s">
        <v>6602</v>
      </c>
      <c r="E749" s="22" t="s">
        <v>8980</v>
      </c>
      <c r="F749" s="32">
        <v>636</v>
      </c>
      <c r="G749" s="13">
        <v>0</v>
      </c>
      <c r="H749" s="35">
        <v>0</v>
      </c>
      <c r="I749" t="s">
        <v>1</v>
      </c>
      <c r="J749" s="13"/>
      <c r="R749" s="13"/>
      <c r="S749" s="41">
        <v>1</v>
      </c>
      <c r="T749" s="13" t="s">
        <v>10797</v>
      </c>
      <c r="U749" s="13"/>
      <c r="W749" s="13"/>
    </row>
    <row r="750" spans="1:23" x14ac:dyDescent="0.2">
      <c r="A750" s="13"/>
      <c r="B750" s="8" t="s">
        <v>0</v>
      </c>
      <c r="C750" s="22" t="s">
        <v>7190</v>
      </c>
      <c r="D750" s="8" t="s">
        <v>6606</v>
      </c>
      <c r="E750" s="22" t="s">
        <v>8981</v>
      </c>
      <c r="F750" s="32">
        <v>904</v>
      </c>
      <c r="G750" s="13">
        <v>0</v>
      </c>
      <c r="H750" s="35">
        <v>0</v>
      </c>
      <c r="I750" t="s">
        <v>1</v>
      </c>
      <c r="J750" s="13"/>
      <c r="R750" s="13">
        <v>1050</v>
      </c>
      <c r="S750" s="41">
        <v>1</v>
      </c>
      <c r="T750" s="43"/>
      <c r="U750" s="39"/>
      <c r="V750">
        <v>-178.70399999999998</v>
      </c>
      <c r="W750" s="13"/>
    </row>
    <row r="751" spans="1:23" x14ac:dyDescent="0.2">
      <c r="A751" s="13"/>
      <c r="B751" s="8" t="s">
        <v>0</v>
      </c>
      <c r="C751" s="22" t="s">
        <v>7190</v>
      </c>
      <c r="D751" s="8" t="s">
        <v>6609</v>
      </c>
      <c r="E751" s="22" t="s">
        <v>9049</v>
      </c>
      <c r="F751" s="32">
        <v>305</v>
      </c>
      <c r="G751" s="13">
        <v>0</v>
      </c>
      <c r="H751" s="35">
        <v>0</v>
      </c>
      <c r="I751" t="s">
        <v>1</v>
      </c>
      <c r="J751" s="13"/>
      <c r="R751" s="13">
        <v>305</v>
      </c>
      <c r="S751" s="41">
        <v>1</v>
      </c>
      <c r="T751" s="43"/>
      <c r="U751" s="39"/>
      <c r="V751">
        <v>-127.95959999999999</v>
      </c>
      <c r="W751" s="13"/>
    </row>
    <row r="752" spans="1:23" x14ac:dyDescent="0.2">
      <c r="A752" s="13"/>
      <c r="B752" s="8" t="s">
        <v>0</v>
      </c>
      <c r="C752" s="22" t="s">
        <v>7190</v>
      </c>
      <c r="D752" s="8" t="s">
        <v>6618</v>
      </c>
      <c r="E752" s="22" t="s">
        <v>9174</v>
      </c>
      <c r="F752" s="32">
        <v>1374</v>
      </c>
      <c r="G752" s="13">
        <v>0</v>
      </c>
      <c r="H752" s="35">
        <v>0</v>
      </c>
      <c r="I752" t="s">
        <v>1</v>
      </c>
      <c r="J752" s="13"/>
      <c r="R752" s="13"/>
      <c r="S752" s="41">
        <v>1</v>
      </c>
      <c r="T752" s="43"/>
      <c r="U752" s="39" t="s">
        <v>10798</v>
      </c>
      <c r="V752">
        <v>1729.056</v>
      </c>
      <c r="W752" s="13"/>
    </row>
    <row r="753" spans="1:23" x14ac:dyDescent="0.2">
      <c r="A753" s="13"/>
      <c r="B753" s="8" t="s">
        <v>0</v>
      </c>
      <c r="C753" s="22" t="s">
        <v>7190</v>
      </c>
      <c r="D753" s="8" t="s">
        <v>6623</v>
      </c>
      <c r="E753" s="22" t="s">
        <v>8983</v>
      </c>
      <c r="F753" s="32">
        <v>393</v>
      </c>
      <c r="G753" s="13">
        <v>0</v>
      </c>
      <c r="H753" s="35">
        <v>0</v>
      </c>
      <c r="I753" t="s">
        <v>1</v>
      </c>
      <c r="J753" s="13"/>
      <c r="R753" s="13"/>
      <c r="S753" s="41">
        <v>1</v>
      </c>
      <c r="T753" s="13" t="s">
        <v>10797</v>
      </c>
      <c r="U753" s="13"/>
      <c r="W753" s="13"/>
    </row>
    <row r="754" spans="1:23" x14ac:dyDescent="0.2">
      <c r="A754" s="13"/>
      <c r="B754" s="8" t="s">
        <v>0</v>
      </c>
      <c r="C754" s="22" t="s">
        <v>7190</v>
      </c>
      <c r="D754" s="8" t="s">
        <v>6630</v>
      </c>
      <c r="E754" s="22" t="s">
        <v>9175</v>
      </c>
      <c r="F754" s="32">
        <v>336</v>
      </c>
      <c r="G754" s="13">
        <v>0</v>
      </c>
      <c r="H754" s="35">
        <v>0</v>
      </c>
      <c r="I754" t="s">
        <v>1</v>
      </c>
      <c r="J754" s="13"/>
      <c r="R754" s="13"/>
      <c r="S754" s="41">
        <v>1</v>
      </c>
      <c r="T754" s="43"/>
      <c r="U754" s="39" t="s">
        <v>10798</v>
      </c>
      <c r="V754">
        <v>677.37599999999998</v>
      </c>
      <c r="W754" s="13"/>
    </row>
    <row r="755" spans="1:23" x14ac:dyDescent="0.2">
      <c r="A755" s="13"/>
      <c r="B755" s="8" t="s">
        <v>0</v>
      </c>
      <c r="C755" s="22" t="s">
        <v>7190</v>
      </c>
      <c r="D755" s="8" t="s">
        <v>6635</v>
      </c>
      <c r="E755" s="22" t="s">
        <v>8984</v>
      </c>
      <c r="F755" s="32">
        <v>175</v>
      </c>
      <c r="G755" s="13">
        <v>0</v>
      </c>
      <c r="H755" s="35">
        <v>0</v>
      </c>
      <c r="I755" t="s">
        <v>1</v>
      </c>
      <c r="J755" s="13"/>
      <c r="R755" s="13"/>
      <c r="S755" s="41">
        <v>1</v>
      </c>
      <c r="T755" s="13" t="s">
        <v>10797</v>
      </c>
      <c r="U755" s="13"/>
      <c r="W755" s="13"/>
    </row>
    <row r="756" spans="1:23" x14ac:dyDescent="0.2">
      <c r="A756" s="13"/>
      <c r="B756" s="8" t="s">
        <v>0</v>
      </c>
      <c r="C756" s="22" t="s">
        <v>7190</v>
      </c>
      <c r="D756" s="8" t="s">
        <v>1323</v>
      </c>
      <c r="E756" s="22" t="s">
        <v>1324</v>
      </c>
      <c r="F756" s="32">
        <v>833333</v>
      </c>
      <c r="G756" s="13">
        <v>0</v>
      </c>
      <c r="H756" s="35">
        <v>0</v>
      </c>
      <c r="I756" t="s">
        <v>1</v>
      </c>
      <c r="J756" s="13"/>
      <c r="R756" s="13"/>
      <c r="S756" s="41">
        <v>1</v>
      </c>
      <c r="T756" s="13"/>
      <c r="U756" s="13" t="s">
        <v>10804</v>
      </c>
      <c r="W756" s="13"/>
    </row>
    <row r="757" spans="1:23" x14ac:dyDescent="0.2">
      <c r="A757" s="13"/>
      <c r="B757" s="8" t="s">
        <v>0</v>
      </c>
      <c r="C757" s="22" t="s">
        <v>7190</v>
      </c>
      <c r="D757" s="8" t="s">
        <v>1422</v>
      </c>
      <c r="E757" s="22" t="s">
        <v>1423</v>
      </c>
      <c r="F757" s="32">
        <v>1400000</v>
      </c>
      <c r="G757" s="13">
        <v>0</v>
      </c>
      <c r="H757" s="35">
        <v>0</v>
      </c>
      <c r="I757" t="s">
        <v>1</v>
      </c>
      <c r="J757" s="13"/>
      <c r="R757" s="13"/>
      <c r="S757" s="41">
        <v>1</v>
      </c>
      <c r="T757" s="43" t="s">
        <v>10798</v>
      </c>
      <c r="U757" s="13" t="s">
        <v>10798</v>
      </c>
      <c r="W757" s="13"/>
    </row>
    <row r="758" spans="1:23" x14ac:dyDescent="0.2">
      <c r="A758" s="13"/>
      <c r="B758" s="8" t="s">
        <v>0</v>
      </c>
      <c r="C758" s="22" t="s">
        <v>7190</v>
      </c>
      <c r="D758" s="8" t="s">
        <v>1698</v>
      </c>
      <c r="E758" s="22" t="s">
        <v>1699</v>
      </c>
      <c r="F758" s="32">
        <v>450000</v>
      </c>
      <c r="G758" s="13">
        <v>0</v>
      </c>
      <c r="H758" s="35">
        <v>218000</v>
      </c>
      <c r="I758" t="s">
        <v>1</v>
      </c>
      <c r="J758" s="13"/>
      <c r="R758" s="13">
        <f>110000+104000+18000</f>
        <v>232000</v>
      </c>
      <c r="S758" s="41">
        <v>1</v>
      </c>
      <c r="T758" s="13"/>
      <c r="U758" s="13"/>
      <c r="W758" s="13"/>
    </row>
    <row r="759" spans="1:23" x14ac:dyDescent="0.2">
      <c r="A759" s="13"/>
      <c r="B759" s="8" t="s">
        <v>0</v>
      </c>
      <c r="C759" s="22" t="s">
        <v>7190</v>
      </c>
      <c r="D759" s="8" t="s">
        <v>1418</v>
      </c>
      <c r="E759" s="22" t="s">
        <v>1419</v>
      </c>
      <c r="F759" s="32">
        <v>705882</v>
      </c>
      <c r="G759" s="13">
        <v>0</v>
      </c>
      <c r="H759" s="35">
        <v>0</v>
      </c>
      <c r="I759" t="s">
        <v>1</v>
      </c>
      <c r="J759" s="13"/>
      <c r="R759" s="13"/>
      <c r="S759" s="41">
        <v>1</v>
      </c>
      <c r="T759" s="13"/>
      <c r="U759" s="13" t="s">
        <v>10804</v>
      </c>
      <c r="W759" s="13"/>
    </row>
    <row r="760" spans="1:23" x14ac:dyDescent="0.2">
      <c r="A760" s="13"/>
      <c r="B760" s="8" t="s">
        <v>0</v>
      </c>
      <c r="C760" s="22" t="s">
        <v>7190</v>
      </c>
      <c r="D760" s="8" t="s">
        <v>1691</v>
      </c>
      <c r="E760" s="22" t="s">
        <v>1692</v>
      </c>
      <c r="F760" s="32">
        <v>400000</v>
      </c>
      <c r="G760" s="13">
        <v>0</v>
      </c>
      <c r="H760" s="35">
        <v>0</v>
      </c>
      <c r="I760" t="s">
        <v>1</v>
      </c>
      <c r="J760" s="13"/>
      <c r="R760" s="13"/>
      <c r="S760" s="41">
        <v>1</v>
      </c>
      <c r="T760" s="13"/>
      <c r="U760" s="13" t="s">
        <v>10804</v>
      </c>
      <c r="W760" s="13"/>
    </row>
    <row r="761" spans="1:23" x14ac:dyDescent="0.2">
      <c r="A761" s="13"/>
      <c r="B761" s="8" t="s">
        <v>0</v>
      </c>
      <c r="C761" s="22" t="s">
        <v>7190</v>
      </c>
      <c r="D761" s="8" t="s">
        <v>5758</v>
      </c>
      <c r="E761" s="22" t="s">
        <v>5759</v>
      </c>
      <c r="F761" s="32">
        <v>115</v>
      </c>
      <c r="G761" s="13">
        <v>0</v>
      </c>
      <c r="H761" s="35">
        <v>0</v>
      </c>
      <c r="I761" t="s">
        <v>1</v>
      </c>
      <c r="J761" s="13"/>
      <c r="R761" s="13"/>
      <c r="S761" s="41">
        <v>1</v>
      </c>
      <c r="T761" s="43" t="s">
        <v>10798</v>
      </c>
      <c r="U761" s="13" t="s">
        <v>10802</v>
      </c>
      <c r="W761" s="13"/>
    </row>
    <row r="762" spans="1:23" x14ac:dyDescent="0.2">
      <c r="A762" s="13"/>
      <c r="B762" s="8" t="s">
        <v>0</v>
      </c>
      <c r="C762" s="22" t="s">
        <v>7190</v>
      </c>
      <c r="D762" s="8" t="s">
        <v>1333</v>
      </c>
      <c r="E762" s="22" t="s">
        <v>1334</v>
      </c>
      <c r="F762" s="32">
        <v>29674</v>
      </c>
      <c r="G762" s="13">
        <v>0</v>
      </c>
      <c r="H762" s="35">
        <v>0</v>
      </c>
      <c r="I762" t="s">
        <v>1</v>
      </c>
      <c r="J762" s="13"/>
      <c r="R762" s="13"/>
      <c r="S762" s="41">
        <v>4</v>
      </c>
      <c r="T762" s="13" t="s">
        <v>10797</v>
      </c>
      <c r="U762" s="13"/>
      <c r="W762" s="13"/>
    </row>
    <row r="763" spans="1:23" x14ac:dyDescent="0.2">
      <c r="A763" s="13"/>
      <c r="B763" s="8" t="s">
        <v>0</v>
      </c>
      <c r="C763" s="22" t="s">
        <v>7190</v>
      </c>
      <c r="D763" s="8" t="s">
        <v>1339</v>
      </c>
      <c r="E763" s="22" t="s">
        <v>1340</v>
      </c>
      <c r="F763" s="32">
        <v>19569</v>
      </c>
      <c r="G763" s="13">
        <v>0</v>
      </c>
      <c r="H763" s="35">
        <v>0</v>
      </c>
      <c r="I763" t="s">
        <v>1</v>
      </c>
      <c r="J763" s="13"/>
      <c r="R763" s="13"/>
      <c r="S763" s="41">
        <v>4</v>
      </c>
      <c r="T763" s="13" t="s">
        <v>10797</v>
      </c>
      <c r="U763" s="13"/>
      <c r="W763" s="13"/>
    </row>
    <row r="764" spans="1:23" x14ac:dyDescent="0.2">
      <c r="A764" s="13"/>
      <c r="B764" s="8" t="s">
        <v>0</v>
      </c>
      <c r="C764" s="22" t="s">
        <v>7190</v>
      </c>
      <c r="D764" s="8" t="s">
        <v>1438</v>
      </c>
      <c r="E764" s="22" t="s">
        <v>1439</v>
      </c>
      <c r="F764" s="32">
        <v>38194</v>
      </c>
      <c r="G764" s="13">
        <v>0</v>
      </c>
      <c r="H764" s="35">
        <v>20000</v>
      </c>
      <c r="I764" t="s">
        <v>1</v>
      </c>
      <c r="J764" s="13"/>
      <c r="R764" s="13"/>
      <c r="S764" s="41">
        <v>4</v>
      </c>
      <c r="T764" s="43" t="s">
        <v>10798</v>
      </c>
      <c r="U764" s="13" t="s">
        <v>10798</v>
      </c>
      <c r="W764" s="13"/>
    </row>
    <row r="765" spans="1:23" x14ac:dyDescent="0.2">
      <c r="A765" s="13"/>
      <c r="B765" s="8" t="s">
        <v>0</v>
      </c>
      <c r="C765" s="22" t="s">
        <v>7190</v>
      </c>
      <c r="D765" s="8" t="s">
        <v>1455</v>
      </c>
      <c r="E765" s="22" t="s">
        <v>1456</v>
      </c>
      <c r="F765" s="32">
        <v>4938</v>
      </c>
      <c r="G765" s="13">
        <v>0</v>
      </c>
      <c r="H765" s="35">
        <v>0</v>
      </c>
      <c r="I765" t="s">
        <v>1</v>
      </c>
      <c r="J765" s="13"/>
      <c r="R765" s="13"/>
      <c r="S765" s="41">
        <v>4</v>
      </c>
      <c r="T765" s="43" t="s">
        <v>10798</v>
      </c>
      <c r="U765" s="13" t="s">
        <v>10798</v>
      </c>
      <c r="W765" s="13"/>
    </row>
    <row r="766" spans="1:23" x14ac:dyDescent="0.2">
      <c r="A766" s="13"/>
      <c r="B766" s="8" t="s">
        <v>0</v>
      </c>
      <c r="C766" s="22" t="s">
        <v>7190</v>
      </c>
      <c r="D766" s="8" t="s">
        <v>1458</v>
      </c>
      <c r="E766" s="22" t="s">
        <v>1459</v>
      </c>
      <c r="F766" s="32">
        <v>19569</v>
      </c>
      <c r="G766" s="13">
        <v>0</v>
      </c>
      <c r="H766" s="35">
        <v>5000</v>
      </c>
      <c r="I766" t="s">
        <v>1</v>
      </c>
      <c r="J766" s="13"/>
      <c r="R766" s="13"/>
      <c r="S766" s="41">
        <v>4</v>
      </c>
      <c r="T766" s="43" t="s">
        <v>10798</v>
      </c>
      <c r="U766" s="39" t="s">
        <v>10798</v>
      </c>
      <c r="W766" s="13"/>
    </row>
    <row r="767" spans="1:23" x14ac:dyDescent="0.2">
      <c r="A767" s="13"/>
      <c r="B767" s="8" t="s">
        <v>0</v>
      </c>
      <c r="C767" s="22" t="s">
        <v>7190</v>
      </c>
      <c r="D767" s="8" t="s">
        <v>1461</v>
      </c>
      <c r="E767" s="22" t="s">
        <v>1462</v>
      </c>
      <c r="F767" s="32">
        <v>17241</v>
      </c>
      <c r="G767" s="13">
        <v>0</v>
      </c>
      <c r="H767" s="35">
        <v>0</v>
      </c>
      <c r="I767" t="s">
        <v>1</v>
      </c>
      <c r="J767" s="13"/>
      <c r="R767" s="13"/>
      <c r="S767" s="41">
        <v>4</v>
      </c>
      <c r="T767" s="43" t="s">
        <v>10798</v>
      </c>
      <c r="U767" s="39" t="s">
        <v>10798</v>
      </c>
      <c r="W767" s="13"/>
    </row>
    <row r="768" spans="1:23" x14ac:dyDescent="0.2">
      <c r="A768" s="13"/>
      <c r="B768" s="8" t="s">
        <v>0</v>
      </c>
      <c r="C768" s="22" t="s">
        <v>7190</v>
      </c>
      <c r="D768" s="8" t="s">
        <v>1446</v>
      </c>
      <c r="E768" s="22" t="s">
        <v>1447</v>
      </c>
      <c r="F768" s="32">
        <v>14942</v>
      </c>
      <c r="G768" s="13">
        <v>0</v>
      </c>
      <c r="H768" s="35">
        <v>10000</v>
      </c>
      <c r="I768" t="s">
        <v>1</v>
      </c>
      <c r="J768" s="13"/>
      <c r="R768" s="13"/>
      <c r="S768" s="41">
        <v>4</v>
      </c>
      <c r="T768" s="43" t="s">
        <v>10798</v>
      </c>
      <c r="U768" s="13" t="s">
        <v>10798</v>
      </c>
      <c r="W768" s="13"/>
    </row>
    <row r="769" spans="1:23" x14ac:dyDescent="0.2">
      <c r="A769" s="13"/>
      <c r="B769" s="8" t="s">
        <v>0</v>
      </c>
      <c r="C769" s="22" t="s">
        <v>7190</v>
      </c>
      <c r="D769" s="8" t="s">
        <v>1449</v>
      </c>
      <c r="E769" s="22" t="s">
        <v>1450</v>
      </c>
      <c r="F769" s="32">
        <v>8403</v>
      </c>
      <c r="G769" s="13">
        <v>0</v>
      </c>
      <c r="H769" s="35">
        <v>0</v>
      </c>
      <c r="I769" t="s">
        <v>1</v>
      </c>
      <c r="J769" s="13"/>
      <c r="R769" s="13"/>
      <c r="S769" s="41">
        <v>4</v>
      </c>
      <c r="T769" s="43" t="s">
        <v>10798</v>
      </c>
      <c r="U769" s="13" t="s">
        <v>10798</v>
      </c>
      <c r="W769" s="13"/>
    </row>
    <row r="770" spans="1:23" x14ac:dyDescent="0.2">
      <c r="A770" s="13"/>
      <c r="B770" s="8" t="s">
        <v>0</v>
      </c>
      <c r="C770" s="22" t="s">
        <v>7190</v>
      </c>
      <c r="D770" s="8" t="s">
        <v>1452</v>
      </c>
      <c r="E770" s="22" t="s">
        <v>1453</v>
      </c>
      <c r="F770" s="32">
        <v>12104</v>
      </c>
      <c r="G770" s="13">
        <v>0</v>
      </c>
      <c r="H770" s="35">
        <v>0</v>
      </c>
      <c r="I770" t="s">
        <v>1</v>
      </c>
      <c r="J770" s="13"/>
      <c r="R770" s="13"/>
      <c r="S770" s="41">
        <v>4</v>
      </c>
      <c r="T770" s="43" t="s">
        <v>10798</v>
      </c>
      <c r="U770" s="13" t="s">
        <v>10798</v>
      </c>
      <c r="W770" s="13"/>
    </row>
    <row r="771" spans="1:23" x14ac:dyDescent="0.2">
      <c r="A771" s="13"/>
      <c r="B771" s="8" t="s">
        <v>0</v>
      </c>
      <c r="C771" s="22" t="s">
        <v>7190</v>
      </c>
      <c r="D771" s="8" t="s">
        <v>1753</v>
      </c>
      <c r="E771" s="22" t="s">
        <v>1754</v>
      </c>
      <c r="F771" s="32">
        <v>1921</v>
      </c>
      <c r="G771" s="13">
        <v>0</v>
      </c>
      <c r="H771" s="35">
        <v>0</v>
      </c>
      <c r="I771" t="s">
        <v>1</v>
      </c>
      <c r="J771" s="13"/>
      <c r="R771" s="13"/>
      <c r="S771" s="41">
        <v>4</v>
      </c>
      <c r="T771" s="43" t="s">
        <v>10798</v>
      </c>
      <c r="U771" s="13" t="s">
        <v>10798</v>
      </c>
      <c r="W771" s="13"/>
    </row>
    <row r="772" spans="1:23" x14ac:dyDescent="0.2">
      <c r="A772" s="13"/>
      <c r="B772" s="8" t="s">
        <v>0</v>
      </c>
      <c r="C772" s="22" t="s">
        <v>7190</v>
      </c>
      <c r="D772" s="8" t="s">
        <v>1756</v>
      </c>
      <c r="E772" s="22" t="s">
        <v>1757</v>
      </c>
      <c r="F772" s="32">
        <v>9009</v>
      </c>
      <c r="G772" s="13">
        <v>0</v>
      </c>
      <c r="H772" s="35">
        <v>0</v>
      </c>
      <c r="I772" t="s">
        <v>1</v>
      </c>
      <c r="J772" s="13"/>
      <c r="R772" s="13"/>
      <c r="S772" s="41">
        <v>4</v>
      </c>
      <c r="T772" s="43" t="s">
        <v>10798</v>
      </c>
      <c r="U772" s="13" t="s">
        <v>10802</v>
      </c>
      <c r="W772" s="13"/>
    </row>
    <row r="773" spans="1:23" x14ac:dyDescent="0.2">
      <c r="A773" s="13"/>
      <c r="B773" s="8" t="s">
        <v>0</v>
      </c>
      <c r="C773" s="22" t="s">
        <v>7190</v>
      </c>
      <c r="D773" s="8" t="s">
        <v>1750</v>
      </c>
      <c r="E773" s="22" t="s">
        <v>1751</v>
      </c>
      <c r="F773" s="32">
        <v>2890</v>
      </c>
      <c r="G773" s="13">
        <v>0</v>
      </c>
      <c r="H773" s="35">
        <v>0</v>
      </c>
      <c r="I773" t="s">
        <v>1</v>
      </c>
      <c r="J773" s="13"/>
      <c r="R773" s="13"/>
      <c r="S773" s="41">
        <v>4</v>
      </c>
      <c r="T773" s="43" t="s">
        <v>10798</v>
      </c>
      <c r="U773" s="13" t="s">
        <v>10798</v>
      </c>
      <c r="W773" s="13"/>
    </row>
    <row r="774" spans="1:23" x14ac:dyDescent="0.2">
      <c r="A774" s="13"/>
      <c r="B774" s="8" t="s">
        <v>0</v>
      </c>
      <c r="C774" s="22" t="s">
        <v>7190</v>
      </c>
      <c r="D774" s="8" t="s">
        <v>2202</v>
      </c>
      <c r="E774" s="22" t="s">
        <v>2203</v>
      </c>
      <c r="F774" s="32">
        <v>1631</v>
      </c>
      <c r="G774" s="13">
        <v>0</v>
      </c>
      <c r="H774" s="35">
        <v>0</v>
      </c>
      <c r="I774" t="s">
        <v>1</v>
      </c>
      <c r="J774" s="13"/>
      <c r="R774" s="13"/>
      <c r="S774" s="41">
        <v>4</v>
      </c>
      <c r="T774" s="43" t="s">
        <v>10798</v>
      </c>
      <c r="U774" s="13" t="s">
        <v>10798</v>
      </c>
      <c r="W774" s="13"/>
    </row>
    <row r="775" spans="1:23" x14ac:dyDescent="0.2">
      <c r="A775" s="13"/>
      <c r="B775" s="8" t="s">
        <v>0</v>
      </c>
      <c r="C775" s="22" t="s">
        <v>7190</v>
      </c>
      <c r="D775" s="8" t="s">
        <v>2162</v>
      </c>
      <c r="E775" s="22" t="s">
        <v>2163</v>
      </c>
      <c r="F775" s="32">
        <v>5811</v>
      </c>
      <c r="G775" s="13">
        <v>0</v>
      </c>
      <c r="H775" s="35">
        <v>0</v>
      </c>
      <c r="I775" t="s">
        <v>1</v>
      </c>
      <c r="J775" s="13"/>
      <c r="R775" s="13">
        <v>6500</v>
      </c>
      <c r="S775" s="41">
        <v>4</v>
      </c>
      <c r="T775" s="43"/>
      <c r="U775" s="13"/>
      <c r="W775" s="13"/>
    </row>
    <row r="776" spans="1:23" x14ac:dyDescent="0.2">
      <c r="A776" s="13"/>
      <c r="B776" s="8" t="s">
        <v>0</v>
      </c>
      <c r="C776" s="22" t="s">
        <v>7190</v>
      </c>
      <c r="D776" s="8" t="s">
        <v>2277</v>
      </c>
      <c r="E776" s="22" t="s">
        <v>2278</v>
      </c>
      <c r="F776" s="32">
        <v>990</v>
      </c>
      <c r="G776" s="13">
        <v>0</v>
      </c>
      <c r="H776" s="35">
        <v>0</v>
      </c>
      <c r="I776" t="s">
        <v>1</v>
      </c>
      <c r="J776" s="13"/>
      <c r="R776" s="13"/>
      <c r="S776" s="41">
        <v>1</v>
      </c>
      <c r="T776" s="43" t="s">
        <v>10798</v>
      </c>
      <c r="U776" s="13" t="s">
        <v>10798</v>
      </c>
      <c r="W776" s="13"/>
    </row>
    <row r="777" spans="1:23" x14ac:dyDescent="0.2">
      <c r="A777" s="13"/>
      <c r="B777" s="8" t="s">
        <v>0</v>
      </c>
      <c r="C777" s="22" t="s">
        <v>7190</v>
      </c>
      <c r="D777" s="8" t="s">
        <v>2806</v>
      </c>
      <c r="E777" s="22" t="s">
        <v>2807</v>
      </c>
      <c r="F777" s="32">
        <v>1515</v>
      </c>
      <c r="G777" s="13">
        <v>0</v>
      </c>
      <c r="H777" s="35">
        <v>0</v>
      </c>
      <c r="I777" t="s">
        <v>1</v>
      </c>
      <c r="J777" s="13"/>
      <c r="R777" s="13"/>
      <c r="S777" s="41">
        <v>2</v>
      </c>
      <c r="T777" s="13" t="s">
        <v>10797</v>
      </c>
      <c r="U777" s="13"/>
      <c r="W777" s="13"/>
    </row>
    <row r="778" spans="1:23" x14ac:dyDescent="0.2">
      <c r="A778" s="13"/>
      <c r="B778" s="8" t="s">
        <v>0</v>
      </c>
      <c r="C778" s="22" t="s">
        <v>7190</v>
      </c>
      <c r="D778" s="8" t="s">
        <v>2811</v>
      </c>
      <c r="E778" s="22" t="s">
        <v>2812</v>
      </c>
      <c r="F778" s="32">
        <v>943</v>
      </c>
      <c r="G778" s="13">
        <v>0</v>
      </c>
      <c r="H778" s="35">
        <v>0</v>
      </c>
      <c r="I778" t="s">
        <v>1</v>
      </c>
      <c r="J778" s="13"/>
      <c r="R778" s="13"/>
      <c r="S778" s="41">
        <v>2</v>
      </c>
      <c r="T778" s="13" t="s">
        <v>10797</v>
      </c>
      <c r="U778" s="13"/>
      <c r="W778" s="13"/>
    </row>
    <row r="779" spans="1:23" x14ac:dyDescent="0.2">
      <c r="A779" s="13"/>
      <c r="B779" s="8" t="s">
        <v>0</v>
      </c>
      <c r="C779" s="22" t="s">
        <v>7190</v>
      </c>
      <c r="D779" s="8" t="s">
        <v>2814</v>
      </c>
      <c r="E779" s="22" t="s">
        <v>2815</v>
      </c>
      <c r="F779" s="32">
        <v>813</v>
      </c>
      <c r="G779" s="13">
        <v>0</v>
      </c>
      <c r="H779" s="35">
        <v>0</v>
      </c>
      <c r="I779" t="s">
        <v>1</v>
      </c>
      <c r="J779" s="13"/>
      <c r="R779" s="13"/>
      <c r="S779" s="41">
        <v>2</v>
      </c>
      <c r="T779" s="13" t="s">
        <v>10797</v>
      </c>
      <c r="U779" s="13"/>
      <c r="W779" s="13"/>
    </row>
    <row r="780" spans="1:23" x14ac:dyDescent="0.2">
      <c r="A780" s="13"/>
      <c r="B780" s="8" t="s">
        <v>0</v>
      </c>
      <c r="C780" s="22" t="s">
        <v>7190</v>
      </c>
      <c r="D780" s="8" t="s">
        <v>2818</v>
      </c>
      <c r="E780" s="22" t="s">
        <v>2819</v>
      </c>
      <c r="F780" s="32">
        <v>671</v>
      </c>
      <c r="G780" s="13">
        <v>0</v>
      </c>
      <c r="H780" s="35">
        <v>0</v>
      </c>
      <c r="I780" t="s">
        <v>1</v>
      </c>
      <c r="J780" s="13"/>
      <c r="R780" s="13"/>
      <c r="S780" s="41">
        <v>1</v>
      </c>
      <c r="T780" s="43" t="s">
        <v>10798</v>
      </c>
      <c r="U780" s="13" t="s">
        <v>10798</v>
      </c>
      <c r="W780" s="13"/>
    </row>
    <row r="781" spans="1:23" x14ac:dyDescent="0.2">
      <c r="A781" s="13"/>
      <c r="B781" s="8" t="s">
        <v>0</v>
      </c>
      <c r="C781" s="22" t="s">
        <v>7190</v>
      </c>
      <c r="D781" s="8" t="s">
        <v>2821</v>
      </c>
      <c r="E781" s="22" t="s">
        <v>2822</v>
      </c>
      <c r="F781" s="32">
        <v>613</v>
      </c>
      <c r="G781" s="13">
        <v>0</v>
      </c>
      <c r="H781" s="35">
        <v>0</v>
      </c>
      <c r="I781" t="s">
        <v>1</v>
      </c>
      <c r="J781" s="13"/>
      <c r="R781" s="13"/>
      <c r="S781" s="41">
        <v>1</v>
      </c>
      <c r="T781" s="43" t="s">
        <v>10798</v>
      </c>
      <c r="U781" s="13" t="s">
        <v>10798</v>
      </c>
      <c r="W781" s="13"/>
    </row>
    <row r="782" spans="1:23" x14ac:dyDescent="0.2">
      <c r="A782" s="13"/>
      <c r="B782" s="8" t="s">
        <v>0</v>
      </c>
      <c r="C782" s="22" t="s">
        <v>7190</v>
      </c>
      <c r="D782" s="8" t="s">
        <v>2912</v>
      </c>
      <c r="E782" s="22" t="s">
        <v>2913</v>
      </c>
      <c r="F782" s="32">
        <v>562</v>
      </c>
      <c r="G782" s="13">
        <v>0</v>
      </c>
      <c r="H782" s="35">
        <v>0</v>
      </c>
      <c r="I782" t="s">
        <v>1</v>
      </c>
      <c r="J782" s="13"/>
      <c r="R782" s="13"/>
      <c r="S782" s="41">
        <v>1</v>
      </c>
      <c r="T782" s="43" t="s">
        <v>10798</v>
      </c>
      <c r="U782" s="13" t="s">
        <v>10798</v>
      </c>
      <c r="W782" s="13"/>
    </row>
    <row r="783" spans="1:23" x14ac:dyDescent="0.2">
      <c r="A783" s="13"/>
      <c r="B783" s="8" t="s">
        <v>0</v>
      </c>
      <c r="C783" s="22" t="s">
        <v>7190</v>
      </c>
      <c r="D783" s="8" t="s">
        <v>2796</v>
      </c>
      <c r="E783" s="22" t="s">
        <v>2797</v>
      </c>
      <c r="F783" s="32">
        <v>9281</v>
      </c>
      <c r="G783" s="13">
        <v>0</v>
      </c>
      <c r="H783" s="35">
        <v>0</v>
      </c>
      <c r="I783" t="s">
        <v>1</v>
      </c>
      <c r="J783" s="13"/>
      <c r="R783" s="13"/>
      <c r="S783" s="41">
        <v>2</v>
      </c>
      <c r="T783" s="13" t="s">
        <v>10797</v>
      </c>
      <c r="U783" s="13"/>
      <c r="W783" s="13"/>
    </row>
    <row r="784" spans="1:23" x14ac:dyDescent="0.2">
      <c r="A784" s="13"/>
      <c r="B784" s="8" t="s">
        <v>0</v>
      </c>
      <c r="C784" s="22" t="s">
        <v>7190</v>
      </c>
      <c r="D784" s="8" t="s">
        <v>3358</v>
      </c>
      <c r="E784" s="22" t="s">
        <v>3359</v>
      </c>
      <c r="F784" s="32">
        <v>1284</v>
      </c>
      <c r="G784" s="13">
        <v>0</v>
      </c>
      <c r="H784" s="35">
        <v>0</v>
      </c>
      <c r="I784" t="s">
        <v>1</v>
      </c>
      <c r="J784" s="13"/>
      <c r="R784" s="13"/>
      <c r="S784" s="41">
        <v>4</v>
      </c>
      <c r="T784" s="13"/>
      <c r="U784" s="13"/>
      <c r="W784" s="13"/>
    </row>
    <row r="785" spans="1:23" x14ac:dyDescent="0.2">
      <c r="A785" s="13"/>
      <c r="B785" s="8" t="s">
        <v>0</v>
      </c>
      <c r="C785" s="22" t="s">
        <v>7190</v>
      </c>
      <c r="D785" s="8" t="s">
        <v>3647</v>
      </c>
      <c r="E785" s="22" t="s">
        <v>3648</v>
      </c>
      <c r="F785" s="32">
        <v>422</v>
      </c>
      <c r="G785" s="13">
        <v>0</v>
      </c>
      <c r="H785" s="35">
        <v>0</v>
      </c>
      <c r="I785" t="s">
        <v>1</v>
      </c>
      <c r="J785" s="13"/>
      <c r="R785" s="13"/>
      <c r="S785" s="41">
        <v>4</v>
      </c>
      <c r="T785" s="43" t="s">
        <v>10798</v>
      </c>
      <c r="U785" s="13" t="s">
        <v>10798</v>
      </c>
      <c r="W785" s="13"/>
    </row>
    <row r="786" spans="1:23" x14ac:dyDescent="0.2">
      <c r="A786" s="13"/>
      <c r="B786" s="8" t="s">
        <v>0</v>
      </c>
      <c r="C786" s="22" t="s">
        <v>7190</v>
      </c>
      <c r="D786" s="8" t="s">
        <v>3650</v>
      </c>
      <c r="E786" s="22" t="s">
        <v>3651</v>
      </c>
      <c r="F786" s="32">
        <v>362</v>
      </c>
      <c r="G786" s="13">
        <v>0</v>
      </c>
      <c r="H786" s="35">
        <v>0</v>
      </c>
      <c r="I786" t="s">
        <v>1</v>
      </c>
      <c r="J786" s="13"/>
      <c r="R786" s="13"/>
      <c r="S786" s="41">
        <v>1</v>
      </c>
      <c r="T786" s="43" t="s">
        <v>10798</v>
      </c>
      <c r="U786" s="13" t="s">
        <v>10798</v>
      </c>
      <c r="W786" s="13"/>
    </row>
    <row r="787" spans="1:23" x14ac:dyDescent="0.2">
      <c r="A787" s="13"/>
      <c r="B787" s="8" t="s">
        <v>0</v>
      </c>
      <c r="C787" s="22" t="s">
        <v>7190</v>
      </c>
      <c r="D787" s="8" t="s">
        <v>4257</v>
      </c>
      <c r="E787" s="22" t="s">
        <v>4258</v>
      </c>
      <c r="F787" s="32">
        <v>880</v>
      </c>
      <c r="G787" s="13">
        <v>0</v>
      </c>
      <c r="H787" s="35">
        <v>0</v>
      </c>
      <c r="I787" t="s">
        <v>1</v>
      </c>
      <c r="J787" s="13"/>
      <c r="R787" s="13"/>
      <c r="S787" s="41">
        <v>4</v>
      </c>
      <c r="T787" s="43" t="s">
        <v>10798</v>
      </c>
      <c r="U787" s="13" t="s">
        <v>10798</v>
      </c>
      <c r="W787" s="13"/>
    </row>
    <row r="788" spans="1:23" x14ac:dyDescent="0.2">
      <c r="A788" s="13"/>
      <c r="B788" s="8" t="s">
        <v>0</v>
      </c>
      <c r="C788" s="22" t="s">
        <v>7190</v>
      </c>
      <c r="D788" s="8" t="s">
        <v>4266</v>
      </c>
      <c r="E788" s="22" t="s">
        <v>4267</v>
      </c>
      <c r="F788" s="32">
        <v>360</v>
      </c>
      <c r="G788" s="13">
        <v>0</v>
      </c>
      <c r="H788" s="35">
        <v>0</v>
      </c>
      <c r="I788" t="s">
        <v>1</v>
      </c>
      <c r="J788" s="13"/>
      <c r="R788" s="13"/>
      <c r="S788" s="41">
        <v>1</v>
      </c>
      <c r="T788" s="43" t="s">
        <v>10798</v>
      </c>
      <c r="U788" s="13" t="s">
        <v>10798</v>
      </c>
      <c r="W788" s="13"/>
    </row>
    <row r="789" spans="1:23" x14ac:dyDescent="0.2">
      <c r="A789" s="13"/>
      <c r="B789" s="8" t="s">
        <v>0</v>
      </c>
      <c r="C789" s="22" t="s">
        <v>7190</v>
      </c>
      <c r="D789" s="8" t="s">
        <v>4248</v>
      </c>
      <c r="E789" s="22" t="s">
        <v>4249</v>
      </c>
      <c r="F789" s="32">
        <v>735</v>
      </c>
      <c r="G789" s="13">
        <v>0</v>
      </c>
      <c r="H789" s="35">
        <v>0</v>
      </c>
      <c r="I789" t="s">
        <v>1</v>
      </c>
      <c r="J789" s="13"/>
      <c r="R789" s="13"/>
      <c r="S789" s="41">
        <v>1</v>
      </c>
      <c r="T789" s="43" t="s">
        <v>10798</v>
      </c>
      <c r="U789" s="13" t="s">
        <v>10798</v>
      </c>
      <c r="W789" s="13"/>
    </row>
    <row r="790" spans="1:23" x14ac:dyDescent="0.2">
      <c r="A790" s="13"/>
      <c r="B790" s="8" t="s">
        <v>0</v>
      </c>
      <c r="C790" s="22" t="s">
        <v>7190</v>
      </c>
      <c r="D790" s="8" t="s">
        <v>4254</v>
      </c>
      <c r="E790" s="22" t="s">
        <v>4255</v>
      </c>
      <c r="F790" s="32">
        <v>495</v>
      </c>
      <c r="G790" s="13">
        <v>0</v>
      </c>
      <c r="H790" s="35">
        <v>0</v>
      </c>
      <c r="I790" t="s">
        <v>1</v>
      </c>
      <c r="J790" s="13"/>
      <c r="R790" s="13"/>
      <c r="S790" s="41">
        <v>1</v>
      </c>
      <c r="T790" s="43" t="s">
        <v>10798</v>
      </c>
      <c r="U790" s="13" t="s">
        <v>10798</v>
      </c>
      <c r="W790" s="13"/>
    </row>
    <row r="791" spans="1:23" x14ac:dyDescent="0.2">
      <c r="A791" s="13"/>
      <c r="B791" s="8" t="s">
        <v>0</v>
      </c>
      <c r="C791" s="22" t="s">
        <v>7190</v>
      </c>
      <c r="D791" s="8" t="s">
        <v>4635</v>
      </c>
      <c r="E791" s="22" t="s">
        <v>4636</v>
      </c>
      <c r="F791" s="32">
        <v>380</v>
      </c>
      <c r="G791" s="13">
        <v>0</v>
      </c>
      <c r="H791" s="35">
        <v>0</v>
      </c>
      <c r="I791" t="s">
        <v>1</v>
      </c>
      <c r="J791" s="13"/>
      <c r="R791" s="13"/>
      <c r="S791" s="41">
        <v>1</v>
      </c>
      <c r="T791" s="43" t="s">
        <v>10798</v>
      </c>
      <c r="U791" s="13" t="s">
        <v>10801</v>
      </c>
      <c r="W791" s="13"/>
    </row>
    <row r="792" spans="1:23" x14ac:dyDescent="0.2">
      <c r="A792" s="13"/>
      <c r="B792" s="8" t="s">
        <v>0</v>
      </c>
      <c r="C792" s="22" t="s">
        <v>7190</v>
      </c>
      <c r="D792" s="8" t="s">
        <v>4641</v>
      </c>
      <c r="E792" s="22" t="s">
        <v>4642</v>
      </c>
      <c r="F792" s="32">
        <v>300</v>
      </c>
      <c r="G792" s="13">
        <v>0</v>
      </c>
      <c r="H792" s="35">
        <v>0</v>
      </c>
      <c r="I792" t="s">
        <v>1</v>
      </c>
      <c r="J792" s="13"/>
      <c r="R792" s="13"/>
      <c r="S792" s="41">
        <v>1</v>
      </c>
      <c r="T792" s="43" t="s">
        <v>10798</v>
      </c>
      <c r="U792" s="13" t="s">
        <v>10801</v>
      </c>
      <c r="W792" s="13"/>
    </row>
    <row r="793" spans="1:23" x14ac:dyDescent="0.2">
      <c r="A793" s="13"/>
      <c r="B793" s="8" t="s">
        <v>0</v>
      </c>
      <c r="C793" s="22" t="s">
        <v>7190</v>
      </c>
      <c r="D793" s="8" t="s">
        <v>4644</v>
      </c>
      <c r="E793" s="22" t="s">
        <v>4645</v>
      </c>
      <c r="F793" s="32">
        <v>277</v>
      </c>
      <c r="G793" s="13">
        <v>0</v>
      </c>
      <c r="H793" s="35">
        <v>0</v>
      </c>
      <c r="I793" t="s">
        <v>1</v>
      </c>
      <c r="J793" s="13"/>
      <c r="R793" s="13"/>
      <c r="S793" s="41">
        <v>1</v>
      </c>
      <c r="T793" s="43" t="s">
        <v>10798</v>
      </c>
      <c r="U793" s="13" t="s">
        <v>10801</v>
      </c>
      <c r="W793" s="13"/>
    </row>
    <row r="794" spans="1:23" x14ac:dyDescent="0.2">
      <c r="A794" s="13"/>
      <c r="B794" s="8" t="s">
        <v>0</v>
      </c>
      <c r="C794" s="22" t="s">
        <v>7190</v>
      </c>
      <c r="D794" s="8" t="s">
        <v>4704</v>
      </c>
      <c r="E794" s="22" t="s">
        <v>4705</v>
      </c>
      <c r="F794" s="32">
        <v>207</v>
      </c>
      <c r="G794" s="13">
        <v>0</v>
      </c>
      <c r="H794" s="35">
        <v>0</v>
      </c>
      <c r="I794" t="s">
        <v>1</v>
      </c>
      <c r="J794" s="13"/>
      <c r="R794" s="13"/>
      <c r="S794" s="41">
        <v>1</v>
      </c>
      <c r="T794" s="43" t="s">
        <v>10798</v>
      </c>
      <c r="U794" s="13" t="s">
        <v>10802</v>
      </c>
      <c r="W794" s="13"/>
    </row>
    <row r="795" spans="1:23" x14ac:dyDescent="0.2">
      <c r="A795" s="13"/>
      <c r="B795" s="8" t="s">
        <v>0</v>
      </c>
      <c r="C795" s="22" t="s">
        <v>7190</v>
      </c>
      <c r="D795" s="8" t="s">
        <v>4593</v>
      </c>
      <c r="E795" s="22" t="s">
        <v>4594</v>
      </c>
      <c r="F795" s="32">
        <v>1258</v>
      </c>
      <c r="G795" s="13">
        <v>0</v>
      </c>
      <c r="H795" s="35">
        <v>0</v>
      </c>
      <c r="I795" t="s">
        <v>1</v>
      </c>
      <c r="J795" s="13"/>
      <c r="R795" s="13"/>
      <c r="S795" s="41">
        <v>1</v>
      </c>
      <c r="T795" s="43" t="s">
        <v>10798</v>
      </c>
      <c r="U795" s="13" t="s">
        <v>10801</v>
      </c>
      <c r="W795" s="13"/>
    </row>
    <row r="796" spans="1:23" x14ac:dyDescent="0.2">
      <c r="A796" s="13"/>
      <c r="B796" s="8" t="s">
        <v>0</v>
      </c>
      <c r="C796" s="22" t="s">
        <v>7190</v>
      </c>
      <c r="D796" s="8" t="s">
        <v>4596</v>
      </c>
      <c r="E796" s="22" t="s">
        <v>4597</v>
      </c>
      <c r="F796" s="32">
        <v>606</v>
      </c>
      <c r="G796" s="13">
        <v>0</v>
      </c>
      <c r="H796" s="35">
        <v>0</v>
      </c>
      <c r="I796" t="s">
        <v>1</v>
      </c>
      <c r="J796" s="13"/>
      <c r="R796" s="13"/>
      <c r="S796" s="41">
        <v>1</v>
      </c>
      <c r="T796" s="43" t="s">
        <v>10798</v>
      </c>
      <c r="U796" s="13" t="s">
        <v>10801</v>
      </c>
      <c r="W796" s="13"/>
    </row>
    <row r="797" spans="1:23" x14ac:dyDescent="0.2">
      <c r="A797" s="13"/>
      <c r="B797" s="8" t="s">
        <v>0</v>
      </c>
      <c r="C797" s="22" t="s">
        <v>7190</v>
      </c>
      <c r="D797" s="8" t="s">
        <v>4599</v>
      </c>
      <c r="E797" s="22" t="s">
        <v>4600</v>
      </c>
      <c r="F797" s="32">
        <v>1895</v>
      </c>
      <c r="G797" s="13">
        <v>0</v>
      </c>
      <c r="H797" s="35">
        <v>0</v>
      </c>
      <c r="I797" t="s">
        <v>1</v>
      </c>
      <c r="J797" s="13"/>
      <c r="R797" s="13"/>
      <c r="S797" s="41">
        <v>1</v>
      </c>
      <c r="T797" s="43" t="s">
        <v>10798</v>
      </c>
      <c r="U797" s="13" t="s">
        <v>10801</v>
      </c>
      <c r="W797" s="13"/>
    </row>
    <row r="798" spans="1:23" x14ac:dyDescent="0.2">
      <c r="A798" s="13"/>
      <c r="B798" s="8" t="s">
        <v>0</v>
      </c>
      <c r="C798" s="22" t="s">
        <v>7190</v>
      </c>
      <c r="D798" s="8" t="s">
        <v>4603</v>
      </c>
      <c r="E798" s="22" t="s">
        <v>4604</v>
      </c>
      <c r="F798" s="32">
        <v>1604</v>
      </c>
      <c r="G798" s="13">
        <v>0</v>
      </c>
      <c r="H798" s="35">
        <v>0</v>
      </c>
      <c r="I798" t="s">
        <v>1</v>
      </c>
      <c r="J798" s="13"/>
      <c r="R798" s="13"/>
      <c r="S798" s="41">
        <v>1</v>
      </c>
      <c r="T798" s="43" t="s">
        <v>10798</v>
      </c>
      <c r="U798" s="13" t="s">
        <v>10801</v>
      </c>
      <c r="W798" s="13"/>
    </row>
    <row r="799" spans="1:23" x14ac:dyDescent="0.2">
      <c r="A799" s="13"/>
      <c r="B799" s="8" t="s">
        <v>0</v>
      </c>
      <c r="C799" s="22" t="s">
        <v>7190</v>
      </c>
      <c r="D799" s="8" t="s">
        <v>4606</v>
      </c>
      <c r="E799" s="22" t="s">
        <v>4607</v>
      </c>
      <c r="F799" s="32">
        <v>510</v>
      </c>
      <c r="G799" s="13">
        <v>0</v>
      </c>
      <c r="H799" s="35">
        <v>0</v>
      </c>
      <c r="I799" t="s">
        <v>1</v>
      </c>
      <c r="J799" s="13"/>
      <c r="R799" s="13"/>
      <c r="S799" s="41">
        <v>1</v>
      </c>
      <c r="T799" s="43" t="s">
        <v>10798</v>
      </c>
      <c r="U799" s="13" t="s">
        <v>10801</v>
      </c>
      <c r="W799" s="13"/>
    </row>
    <row r="800" spans="1:23" x14ac:dyDescent="0.2">
      <c r="A800" s="13"/>
      <c r="B800" s="8" t="s">
        <v>0</v>
      </c>
      <c r="C800" s="22" t="s">
        <v>7190</v>
      </c>
      <c r="D800" s="8" t="s">
        <v>4610</v>
      </c>
      <c r="E800" s="22" t="s">
        <v>4611</v>
      </c>
      <c r="F800" s="32">
        <v>483</v>
      </c>
      <c r="G800" s="13">
        <v>0</v>
      </c>
      <c r="H800" s="35">
        <v>0</v>
      </c>
      <c r="I800" t="s">
        <v>1</v>
      </c>
      <c r="J800" s="13"/>
      <c r="R800" s="13"/>
      <c r="S800" s="41">
        <v>1</v>
      </c>
      <c r="T800" s="43" t="s">
        <v>10798</v>
      </c>
      <c r="U800" s="13" t="s">
        <v>10801</v>
      </c>
      <c r="W800" s="13"/>
    </row>
    <row r="801" spans="1:23" x14ac:dyDescent="0.2">
      <c r="A801" s="13"/>
      <c r="B801" s="8" t="s">
        <v>0</v>
      </c>
      <c r="C801" s="22" t="s">
        <v>7190</v>
      </c>
      <c r="D801" s="8" t="s">
        <v>4613</v>
      </c>
      <c r="E801" s="22" t="s">
        <v>4614</v>
      </c>
      <c r="F801" s="32">
        <v>1016</v>
      </c>
      <c r="G801" s="13">
        <v>0</v>
      </c>
      <c r="H801" s="35">
        <v>0</v>
      </c>
      <c r="I801" t="s">
        <v>1</v>
      </c>
      <c r="J801" s="13"/>
      <c r="R801" s="13"/>
      <c r="S801" s="41">
        <v>1</v>
      </c>
      <c r="T801" s="43" t="s">
        <v>10798</v>
      </c>
      <c r="U801" s="13" t="s">
        <v>10801</v>
      </c>
      <c r="W801" s="13"/>
    </row>
    <row r="802" spans="1:23" x14ac:dyDescent="0.2">
      <c r="A802" s="13"/>
      <c r="B802" s="8" t="s">
        <v>0</v>
      </c>
      <c r="C802" s="22" t="s">
        <v>7190</v>
      </c>
      <c r="D802" s="8" t="s">
        <v>4618</v>
      </c>
      <c r="E802" s="22" t="s">
        <v>4619</v>
      </c>
      <c r="F802" s="32">
        <v>940</v>
      </c>
      <c r="G802" s="13">
        <v>0</v>
      </c>
      <c r="H802" s="35">
        <v>0</v>
      </c>
      <c r="I802" t="s">
        <v>1</v>
      </c>
      <c r="J802" s="13"/>
      <c r="R802" s="13"/>
      <c r="S802" s="41">
        <v>1</v>
      </c>
      <c r="T802" s="43" t="s">
        <v>10798</v>
      </c>
      <c r="U802" s="13" t="s">
        <v>10801</v>
      </c>
      <c r="W802" s="13"/>
    </row>
    <row r="803" spans="1:23" x14ac:dyDescent="0.2">
      <c r="A803" s="13"/>
      <c r="B803" s="8" t="s">
        <v>0</v>
      </c>
      <c r="C803" s="22" t="s">
        <v>7190</v>
      </c>
      <c r="D803" s="8" t="s">
        <v>4626</v>
      </c>
      <c r="E803" s="22" t="s">
        <v>4627</v>
      </c>
      <c r="F803" s="32">
        <v>1343</v>
      </c>
      <c r="G803" s="13">
        <v>0</v>
      </c>
      <c r="H803" s="35">
        <v>0</v>
      </c>
      <c r="I803" t="s">
        <v>1</v>
      </c>
      <c r="J803" s="13"/>
      <c r="R803" s="13"/>
      <c r="S803" s="41">
        <v>1</v>
      </c>
      <c r="T803" s="43" t="s">
        <v>10798</v>
      </c>
      <c r="U803" s="13" t="s">
        <v>10801</v>
      </c>
      <c r="W803" s="13"/>
    </row>
    <row r="804" spans="1:23" x14ac:dyDescent="0.2">
      <c r="A804" s="13"/>
      <c r="B804" s="8" t="s">
        <v>0</v>
      </c>
      <c r="C804" s="22" t="s">
        <v>7190</v>
      </c>
      <c r="D804" s="8" t="s">
        <v>4660</v>
      </c>
      <c r="E804" s="22" t="s">
        <v>4661</v>
      </c>
      <c r="F804" s="32">
        <v>388</v>
      </c>
      <c r="G804" s="13">
        <v>0</v>
      </c>
      <c r="H804" s="35">
        <v>0</v>
      </c>
      <c r="I804" t="s">
        <v>1</v>
      </c>
      <c r="J804" s="13"/>
      <c r="R804" s="13"/>
      <c r="S804" s="41">
        <v>1</v>
      </c>
      <c r="T804" s="43" t="s">
        <v>10798</v>
      </c>
      <c r="U804" s="13" t="s">
        <v>10802</v>
      </c>
      <c r="W804" s="13"/>
    </row>
    <row r="805" spans="1:23" x14ac:dyDescent="0.2">
      <c r="A805" s="13"/>
      <c r="B805" s="8" t="s">
        <v>0</v>
      </c>
      <c r="C805" s="22" t="s">
        <v>7190</v>
      </c>
      <c r="D805" s="8" t="s">
        <v>5740</v>
      </c>
      <c r="E805" s="22" t="s">
        <v>5741</v>
      </c>
      <c r="F805" s="32">
        <v>631</v>
      </c>
      <c r="G805" s="13">
        <v>0</v>
      </c>
      <c r="H805" s="35">
        <v>0</v>
      </c>
      <c r="I805" t="s">
        <v>1</v>
      </c>
      <c r="J805" s="13"/>
      <c r="R805" s="13"/>
      <c r="S805" s="41">
        <v>1</v>
      </c>
      <c r="T805" s="43"/>
      <c r="U805" s="13"/>
      <c r="W805" s="13"/>
    </row>
    <row r="806" spans="1:23" x14ac:dyDescent="0.2">
      <c r="A806" s="13"/>
      <c r="B806" s="8" t="s">
        <v>0</v>
      </c>
      <c r="C806" s="22" t="s">
        <v>7190</v>
      </c>
      <c r="D806" s="8" t="s">
        <v>5746</v>
      </c>
      <c r="E806" s="22" t="s">
        <v>5747</v>
      </c>
      <c r="F806" s="32">
        <v>184</v>
      </c>
      <c r="G806" s="13">
        <v>0</v>
      </c>
      <c r="H806" s="35">
        <v>0</v>
      </c>
      <c r="I806" t="s">
        <v>1</v>
      </c>
      <c r="J806" s="13"/>
      <c r="R806" s="13"/>
      <c r="S806" s="41">
        <v>1</v>
      </c>
      <c r="T806" s="43"/>
      <c r="U806" s="13"/>
      <c r="W806" s="13"/>
    </row>
    <row r="807" spans="1:23" x14ac:dyDescent="0.2">
      <c r="A807" s="13"/>
      <c r="B807" s="8" t="s">
        <v>0</v>
      </c>
      <c r="C807" s="22" t="s">
        <v>7190</v>
      </c>
      <c r="D807" s="8" t="s">
        <v>5749</v>
      </c>
      <c r="E807" s="22" t="s">
        <v>5750</v>
      </c>
      <c r="F807" s="32">
        <v>158</v>
      </c>
      <c r="G807" s="13">
        <v>0</v>
      </c>
      <c r="H807" s="35">
        <v>0</v>
      </c>
      <c r="I807" t="s">
        <v>1</v>
      </c>
      <c r="J807" s="13"/>
      <c r="R807" s="13"/>
      <c r="S807" s="41">
        <v>1</v>
      </c>
      <c r="T807" s="13"/>
      <c r="U807" s="13"/>
      <c r="W807" s="13"/>
    </row>
    <row r="808" spans="1:23" x14ac:dyDescent="0.2">
      <c r="A808" s="13"/>
      <c r="B808" s="8" t="s">
        <v>0</v>
      </c>
      <c r="C808" s="22" t="s">
        <v>7190</v>
      </c>
      <c r="D808" s="8" t="s">
        <v>5752</v>
      </c>
      <c r="E808" s="22" t="s">
        <v>5753</v>
      </c>
      <c r="F808" s="32">
        <v>139</v>
      </c>
      <c r="G808" s="13">
        <v>0</v>
      </c>
      <c r="H808" s="35">
        <v>0</v>
      </c>
      <c r="I808" t="s">
        <v>1</v>
      </c>
      <c r="J808" s="13"/>
      <c r="R808" s="13"/>
      <c r="S808" s="41">
        <v>1</v>
      </c>
      <c r="T808" s="43" t="s">
        <v>10798</v>
      </c>
      <c r="U808" s="13" t="s">
        <v>10802</v>
      </c>
      <c r="W808" s="13"/>
    </row>
    <row r="809" spans="1:23" x14ac:dyDescent="0.2">
      <c r="A809" s="13"/>
      <c r="B809" s="8" t="s">
        <v>0</v>
      </c>
      <c r="C809" s="22" t="s">
        <v>7190</v>
      </c>
      <c r="D809" s="8" t="s">
        <v>5734</v>
      </c>
      <c r="E809" s="22" t="s">
        <v>5735</v>
      </c>
      <c r="F809" s="32">
        <v>498</v>
      </c>
      <c r="G809" s="13">
        <v>0</v>
      </c>
      <c r="H809" s="35">
        <v>0</v>
      </c>
      <c r="I809" t="s">
        <v>1</v>
      </c>
      <c r="J809" s="13"/>
      <c r="R809" s="13"/>
      <c r="S809" s="41">
        <v>1</v>
      </c>
      <c r="T809" s="43"/>
      <c r="U809" s="13"/>
      <c r="W809" s="13"/>
    </row>
    <row r="810" spans="1:23" x14ac:dyDescent="0.2">
      <c r="A810" s="13"/>
      <c r="B810" s="8" t="s">
        <v>0</v>
      </c>
      <c r="C810" s="22" t="s">
        <v>7190</v>
      </c>
      <c r="D810" s="8" t="s">
        <v>1491</v>
      </c>
      <c r="E810" s="22" t="s">
        <v>1492</v>
      </c>
      <c r="F810" s="32">
        <v>550000</v>
      </c>
      <c r="G810" s="13">
        <v>0</v>
      </c>
      <c r="H810" s="35">
        <v>228500</v>
      </c>
      <c r="I810" t="s">
        <v>1</v>
      </c>
      <c r="J810" s="13"/>
      <c r="R810" s="13"/>
      <c r="S810" s="41">
        <v>1</v>
      </c>
      <c r="T810" s="43" t="s">
        <v>10798</v>
      </c>
      <c r="U810" s="13" t="s">
        <v>10798</v>
      </c>
      <c r="W810" s="13"/>
    </row>
    <row r="811" spans="1:23" x14ac:dyDescent="0.2">
      <c r="A811" s="13"/>
      <c r="B811" s="8" t="s">
        <v>0</v>
      </c>
      <c r="C811" s="22" t="s">
        <v>7190</v>
      </c>
      <c r="D811" s="8" t="s">
        <v>1810</v>
      </c>
      <c r="E811" s="22" t="s">
        <v>9052</v>
      </c>
      <c r="F811" s="32">
        <v>100000</v>
      </c>
      <c r="G811" s="13">
        <v>0</v>
      </c>
      <c r="H811" s="35">
        <v>0</v>
      </c>
      <c r="I811" t="s">
        <v>1</v>
      </c>
      <c r="J811" s="13"/>
      <c r="R811" s="13">
        <v>22000</v>
      </c>
      <c r="S811" s="41">
        <v>2</v>
      </c>
      <c r="T811" s="13" t="s">
        <v>10797</v>
      </c>
      <c r="U811" s="13"/>
      <c r="W811" s="13"/>
    </row>
    <row r="812" spans="1:23" x14ac:dyDescent="0.2">
      <c r="A812" s="13"/>
      <c r="B812" s="8" t="s">
        <v>0</v>
      </c>
      <c r="C812" s="22" t="s">
        <v>7190</v>
      </c>
      <c r="D812" s="8" t="s">
        <v>2257</v>
      </c>
      <c r="E812" s="22" t="s">
        <v>9000</v>
      </c>
      <c r="F812" s="32">
        <v>200000</v>
      </c>
      <c r="G812" s="13">
        <v>0</v>
      </c>
      <c r="H812" s="35">
        <v>0</v>
      </c>
      <c r="I812" t="s">
        <v>1</v>
      </c>
      <c r="J812" s="13"/>
      <c r="R812" s="13"/>
      <c r="S812" s="41">
        <v>1</v>
      </c>
      <c r="T812" s="43" t="s">
        <v>10798</v>
      </c>
      <c r="U812" s="13" t="s">
        <v>10802</v>
      </c>
      <c r="W812" s="13"/>
    </row>
    <row r="813" spans="1:23" x14ac:dyDescent="0.2">
      <c r="A813" s="13"/>
      <c r="B813" s="8" t="s">
        <v>0</v>
      </c>
      <c r="C813" s="22" t="s">
        <v>7190</v>
      </c>
      <c r="D813" s="8" t="s">
        <v>2900</v>
      </c>
      <c r="E813" s="22" t="s">
        <v>2901</v>
      </c>
      <c r="F813" s="32">
        <v>15000</v>
      </c>
      <c r="G813" s="13">
        <v>0</v>
      </c>
      <c r="H813" s="35">
        <v>0</v>
      </c>
      <c r="I813" t="s">
        <v>1</v>
      </c>
      <c r="J813" s="13"/>
      <c r="R813" s="13"/>
      <c r="S813" s="41">
        <v>3</v>
      </c>
      <c r="T813" s="43" t="s">
        <v>10798</v>
      </c>
      <c r="U813" s="13" t="s">
        <v>10802</v>
      </c>
      <c r="W813" s="13"/>
    </row>
    <row r="814" spans="1:23" x14ac:dyDescent="0.2">
      <c r="A814" s="13"/>
      <c r="B814" s="8" t="s">
        <v>0</v>
      </c>
      <c r="C814" s="22" t="s">
        <v>7190</v>
      </c>
      <c r="D814" s="8" t="s">
        <v>3364</v>
      </c>
      <c r="E814" s="22" t="s">
        <v>3365</v>
      </c>
      <c r="F814" s="32">
        <v>5000</v>
      </c>
      <c r="G814" s="13">
        <v>0</v>
      </c>
      <c r="H814" s="35">
        <v>0</v>
      </c>
      <c r="I814" t="s">
        <v>1</v>
      </c>
      <c r="J814" s="13"/>
      <c r="R814" s="13"/>
      <c r="S814" s="41">
        <v>2</v>
      </c>
      <c r="T814" s="43" t="s">
        <v>10798</v>
      </c>
      <c r="U814" s="13" t="s">
        <v>10802</v>
      </c>
      <c r="W814" s="13"/>
    </row>
    <row r="815" spans="1:23" x14ac:dyDescent="0.2">
      <c r="A815" s="13"/>
      <c r="B815" s="8" t="s">
        <v>0</v>
      </c>
      <c r="C815" s="22" t="s">
        <v>7190</v>
      </c>
      <c r="D815" s="8" t="s">
        <v>4263</v>
      </c>
      <c r="E815" s="22" t="s">
        <v>4264</v>
      </c>
      <c r="F815" s="32">
        <v>3000</v>
      </c>
      <c r="G815" s="13">
        <v>0</v>
      </c>
      <c r="H815" s="35">
        <v>0</v>
      </c>
      <c r="I815" t="s">
        <v>1</v>
      </c>
      <c r="J815" s="13"/>
      <c r="R815" s="13"/>
      <c r="S815" s="41">
        <v>2</v>
      </c>
      <c r="T815" s="43" t="s">
        <v>10798</v>
      </c>
      <c r="U815" s="13" t="s">
        <v>10805</v>
      </c>
      <c r="W815" s="13"/>
    </row>
    <row r="816" spans="1:23" x14ac:dyDescent="0.2">
      <c r="A816" s="13"/>
      <c r="B816" s="8" t="s">
        <v>0</v>
      </c>
      <c r="C816" s="22" t="s">
        <v>7190</v>
      </c>
      <c r="D816" s="8" t="s">
        <v>4260</v>
      </c>
      <c r="E816" s="22" t="s">
        <v>4261</v>
      </c>
      <c r="F816" s="32">
        <v>2031</v>
      </c>
      <c r="G816" s="13">
        <v>0</v>
      </c>
      <c r="H816" s="35">
        <v>0</v>
      </c>
      <c r="I816" t="s">
        <v>1</v>
      </c>
      <c r="J816" s="13"/>
      <c r="R816" s="13"/>
      <c r="S816" s="41">
        <v>2</v>
      </c>
      <c r="T816" s="43" t="s">
        <v>10798</v>
      </c>
      <c r="U816" s="13" t="s">
        <v>10801</v>
      </c>
      <c r="W816" s="13"/>
    </row>
    <row r="817" spans="1:23" x14ac:dyDescent="0.2">
      <c r="A817" s="13"/>
      <c r="B817" s="8" t="s">
        <v>0</v>
      </c>
      <c r="C817" s="22" t="s">
        <v>7190</v>
      </c>
      <c r="D817" s="8" t="s">
        <v>4686</v>
      </c>
      <c r="E817" s="22" t="s">
        <v>4687</v>
      </c>
      <c r="F817" s="32">
        <v>20000</v>
      </c>
      <c r="G817" s="13">
        <v>0</v>
      </c>
      <c r="H817" s="35">
        <v>0</v>
      </c>
      <c r="I817" t="s">
        <v>1</v>
      </c>
      <c r="J817" s="13"/>
      <c r="R817" s="13"/>
      <c r="S817" s="41">
        <v>2</v>
      </c>
      <c r="T817" s="43"/>
      <c r="U817" s="13" t="s">
        <v>10798</v>
      </c>
      <c r="W817" s="13"/>
    </row>
    <row r="818" spans="1:23" x14ac:dyDescent="0.2">
      <c r="A818" s="13"/>
      <c r="B818" s="8" t="s">
        <v>0</v>
      </c>
      <c r="C818" s="22" t="s">
        <v>7190</v>
      </c>
      <c r="D818" s="8" t="s">
        <v>5407</v>
      </c>
      <c r="E818" s="22" t="s">
        <v>5408</v>
      </c>
      <c r="F818" s="32">
        <v>1269</v>
      </c>
      <c r="G818" s="13">
        <v>0</v>
      </c>
      <c r="H818" s="35">
        <v>0</v>
      </c>
      <c r="I818" t="s">
        <v>1</v>
      </c>
      <c r="J818" s="13"/>
      <c r="R818" s="13"/>
      <c r="S818" s="41">
        <v>2</v>
      </c>
      <c r="T818" s="43"/>
      <c r="U818" s="13"/>
      <c r="W818" s="13"/>
    </row>
    <row r="819" spans="1:23" x14ac:dyDescent="0.2">
      <c r="A819" s="13"/>
      <c r="B819" s="8" t="s">
        <v>0</v>
      </c>
      <c r="C819" s="22" t="s">
        <v>7190</v>
      </c>
      <c r="D819" s="8" t="s">
        <v>5410</v>
      </c>
      <c r="E819" s="22" t="s">
        <v>5411</v>
      </c>
      <c r="F819" s="32">
        <v>1269</v>
      </c>
      <c r="G819" s="13">
        <v>0</v>
      </c>
      <c r="H819" s="35">
        <v>0</v>
      </c>
      <c r="I819" t="s">
        <v>1</v>
      </c>
      <c r="J819" s="13"/>
      <c r="R819" s="13"/>
      <c r="S819" s="41">
        <v>2</v>
      </c>
      <c r="T819" s="43" t="s">
        <v>10798</v>
      </c>
      <c r="U819" s="13" t="s">
        <v>10802</v>
      </c>
      <c r="W819" s="13"/>
    </row>
    <row r="820" spans="1:23" x14ac:dyDescent="0.2">
      <c r="A820" s="13"/>
      <c r="B820" s="8" t="s">
        <v>0</v>
      </c>
      <c r="C820" s="22" t="s">
        <v>7190</v>
      </c>
      <c r="D820" s="8" t="s">
        <v>7660</v>
      </c>
      <c r="E820" s="22" t="s">
        <v>9053</v>
      </c>
      <c r="F820" s="32">
        <v>10000</v>
      </c>
      <c r="G820" s="13">
        <v>0</v>
      </c>
      <c r="H820" s="35">
        <v>0</v>
      </c>
      <c r="I820" t="s">
        <v>1</v>
      </c>
      <c r="J820" s="13"/>
      <c r="R820" s="13"/>
      <c r="S820" s="41">
        <v>1</v>
      </c>
      <c r="T820" s="39"/>
      <c r="U820" s="13"/>
      <c r="W820" s="13"/>
    </row>
    <row r="821" spans="1:23" x14ac:dyDescent="0.2">
      <c r="A821" s="13"/>
      <c r="B821" s="8" t="s">
        <v>0</v>
      </c>
      <c r="C821" s="22" t="s">
        <v>7190</v>
      </c>
      <c r="D821" s="8" t="s">
        <v>5755</v>
      </c>
      <c r="E821" s="22" t="s">
        <v>5756</v>
      </c>
      <c r="F821" s="32">
        <v>2000</v>
      </c>
      <c r="G821" s="13">
        <v>0</v>
      </c>
      <c r="H821" s="35">
        <v>0</v>
      </c>
      <c r="I821" t="s">
        <v>1</v>
      </c>
      <c r="J821" s="13"/>
      <c r="R821" s="13"/>
      <c r="S821" s="41">
        <v>1</v>
      </c>
      <c r="T821" s="39"/>
      <c r="U821" s="13"/>
      <c r="W821" s="13"/>
    </row>
    <row r="822" spans="1:23" x14ac:dyDescent="0.2">
      <c r="A822" s="13"/>
      <c r="B822" s="8" t="s">
        <v>0</v>
      </c>
      <c r="C822" s="22" t="s">
        <v>7190</v>
      </c>
      <c r="D822" s="8" t="s">
        <v>4713</v>
      </c>
      <c r="E822" s="22" t="s">
        <v>4714</v>
      </c>
      <c r="F822" s="32">
        <v>1538</v>
      </c>
      <c r="G822" s="13">
        <v>0</v>
      </c>
      <c r="H822" s="35">
        <v>0</v>
      </c>
      <c r="I822" t="s">
        <v>1</v>
      </c>
      <c r="J822" s="13"/>
      <c r="R822" s="13"/>
      <c r="S822" s="41">
        <v>2</v>
      </c>
      <c r="T822" s="43"/>
      <c r="U822" s="13" t="s">
        <v>10798</v>
      </c>
      <c r="W822" s="13"/>
    </row>
    <row r="823" spans="1:23" x14ac:dyDescent="0.2">
      <c r="A823" s="13"/>
      <c r="B823" s="8" t="s">
        <v>0</v>
      </c>
      <c r="C823" s="22" t="s">
        <v>7190</v>
      </c>
      <c r="D823" s="8" t="s">
        <v>1826</v>
      </c>
      <c r="E823" s="22" t="s">
        <v>1827</v>
      </c>
      <c r="F823" s="32">
        <v>19608</v>
      </c>
      <c r="G823" s="13">
        <v>0</v>
      </c>
      <c r="H823" s="35">
        <v>0</v>
      </c>
      <c r="I823" t="s">
        <v>1</v>
      </c>
      <c r="J823" s="13"/>
      <c r="R823" s="13"/>
      <c r="S823" s="41">
        <v>1</v>
      </c>
      <c r="T823" s="43" t="s">
        <v>10798</v>
      </c>
      <c r="U823" s="13" t="s">
        <v>10802</v>
      </c>
      <c r="W823" s="13"/>
    </row>
    <row r="824" spans="1:23" x14ac:dyDescent="0.2">
      <c r="A824" s="13"/>
      <c r="B824" s="8" t="s">
        <v>0</v>
      </c>
      <c r="C824" s="22" t="s">
        <v>7190</v>
      </c>
      <c r="D824" s="8" t="s">
        <v>3719</v>
      </c>
      <c r="E824" s="22" t="s">
        <v>3720</v>
      </c>
      <c r="F824" s="32">
        <v>10000</v>
      </c>
      <c r="G824" s="13">
        <v>0</v>
      </c>
      <c r="H824" s="35">
        <v>0</v>
      </c>
      <c r="I824" t="s">
        <v>1</v>
      </c>
      <c r="J824" s="13"/>
      <c r="R824" s="13"/>
      <c r="S824" s="41">
        <v>2</v>
      </c>
      <c r="T824" s="43"/>
      <c r="U824" s="13"/>
      <c r="W824" s="13"/>
    </row>
    <row r="825" spans="1:23" x14ac:dyDescent="0.2">
      <c r="A825" s="13"/>
      <c r="B825" s="8" t="s">
        <v>0</v>
      </c>
      <c r="C825" s="22" t="s">
        <v>7190</v>
      </c>
      <c r="D825" s="8" t="s">
        <v>3723</v>
      </c>
      <c r="E825" s="22" t="s">
        <v>3724</v>
      </c>
      <c r="F825" s="32">
        <v>2646</v>
      </c>
      <c r="G825" s="13">
        <v>0</v>
      </c>
      <c r="H825" s="35">
        <v>0</v>
      </c>
      <c r="I825" t="s">
        <v>1</v>
      </c>
      <c r="J825" s="13"/>
      <c r="R825" s="13"/>
      <c r="S825" s="41">
        <v>2</v>
      </c>
      <c r="T825" s="43" t="s">
        <v>10798</v>
      </c>
      <c r="U825" s="13" t="s">
        <v>10802</v>
      </c>
      <c r="W825" s="13"/>
    </row>
    <row r="826" spans="1:23" x14ac:dyDescent="0.2">
      <c r="A826" s="13"/>
      <c r="B826" s="8" t="s">
        <v>0</v>
      </c>
      <c r="C826" s="22" t="s">
        <v>7190</v>
      </c>
      <c r="D826" s="8" t="s">
        <v>4716</v>
      </c>
      <c r="E826" s="22" t="s">
        <v>4717</v>
      </c>
      <c r="F826" s="32">
        <v>1471</v>
      </c>
      <c r="G826" s="13">
        <v>0</v>
      </c>
      <c r="H826" s="35">
        <v>0</v>
      </c>
      <c r="I826" t="s">
        <v>1</v>
      </c>
      <c r="J826" s="13"/>
      <c r="R826" s="13"/>
      <c r="S826" s="41">
        <v>2</v>
      </c>
      <c r="T826" s="43" t="s">
        <v>10798</v>
      </c>
      <c r="U826" s="13" t="s">
        <v>10802</v>
      </c>
      <c r="W826" s="13"/>
    </row>
    <row r="827" spans="1:23" x14ac:dyDescent="0.2">
      <c r="A827" s="13"/>
      <c r="B827" s="8" t="s">
        <v>0</v>
      </c>
      <c r="C827" s="22" t="s">
        <v>7190</v>
      </c>
      <c r="D827" s="8" t="s">
        <v>1302</v>
      </c>
      <c r="E827" s="22" t="s">
        <v>1303</v>
      </c>
      <c r="F827" s="32">
        <v>31250</v>
      </c>
      <c r="G827" s="13">
        <v>0</v>
      </c>
      <c r="H827" s="35">
        <v>0</v>
      </c>
      <c r="I827" t="s">
        <v>1</v>
      </c>
      <c r="J827" s="13"/>
      <c r="R827" s="13"/>
      <c r="S827" s="41">
        <v>4</v>
      </c>
      <c r="T827" s="43" t="s">
        <v>10798</v>
      </c>
      <c r="U827" s="13" t="s">
        <v>10798</v>
      </c>
      <c r="W827" s="13"/>
    </row>
    <row r="828" spans="1:23" x14ac:dyDescent="0.2">
      <c r="A828" s="13"/>
      <c r="B828" s="8" t="s">
        <v>0</v>
      </c>
      <c r="C828" s="22" t="s">
        <v>7190</v>
      </c>
      <c r="D828" s="8" t="s">
        <v>1345</v>
      </c>
      <c r="E828" s="22" t="s">
        <v>9176</v>
      </c>
      <c r="F828" s="32">
        <v>42438</v>
      </c>
      <c r="G828" s="13">
        <v>0</v>
      </c>
      <c r="H828" s="35">
        <v>0</v>
      </c>
      <c r="I828" t="s">
        <v>1</v>
      </c>
      <c r="J828" s="13"/>
      <c r="R828" s="13"/>
      <c r="S828" s="41">
        <v>4</v>
      </c>
      <c r="T828" s="13" t="s">
        <v>10797</v>
      </c>
      <c r="U828" s="13"/>
      <c r="W828" s="13"/>
    </row>
    <row r="829" spans="1:23" x14ac:dyDescent="0.2">
      <c r="A829" s="13"/>
      <c r="B829" s="8" t="s">
        <v>0</v>
      </c>
      <c r="C829" s="22" t="s">
        <v>7190</v>
      </c>
      <c r="D829" s="8" t="s">
        <v>1357</v>
      </c>
      <c r="E829" s="22" t="s">
        <v>9177</v>
      </c>
      <c r="F829" s="32">
        <v>17857</v>
      </c>
      <c r="G829" s="13">
        <v>0</v>
      </c>
      <c r="H829" s="35">
        <v>0</v>
      </c>
      <c r="I829" t="s">
        <v>1</v>
      </c>
      <c r="J829" s="13"/>
      <c r="R829" s="13"/>
      <c r="S829" s="41">
        <v>4</v>
      </c>
      <c r="T829" s="13" t="s">
        <v>10797</v>
      </c>
      <c r="U829" s="13"/>
      <c r="W829" s="13"/>
    </row>
    <row r="830" spans="1:23" x14ac:dyDescent="0.2">
      <c r="A830" s="13"/>
      <c r="B830" s="8" t="s">
        <v>0</v>
      </c>
      <c r="C830" s="22" t="s">
        <v>7190</v>
      </c>
      <c r="D830" s="8" t="s">
        <v>1360</v>
      </c>
      <c r="E830" s="22" t="s">
        <v>9178</v>
      </c>
      <c r="F830" s="32">
        <v>10571</v>
      </c>
      <c r="G830" s="13">
        <v>0</v>
      </c>
      <c r="H830" s="35">
        <v>0</v>
      </c>
      <c r="I830" t="s">
        <v>1</v>
      </c>
      <c r="J830" s="13"/>
      <c r="R830" s="13"/>
      <c r="S830" s="41">
        <v>4</v>
      </c>
      <c r="T830" s="13" t="s">
        <v>10797</v>
      </c>
      <c r="U830" s="13"/>
      <c r="W830" s="13"/>
    </row>
    <row r="831" spans="1:23" x14ac:dyDescent="0.2">
      <c r="A831" s="13"/>
      <c r="B831" s="8" t="s">
        <v>0</v>
      </c>
      <c r="C831" s="22" t="s">
        <v>7190</v>
      </c>
      <c r="D831" s="8" t="s">
        <v>1470</v>
      </c>
      <c r="E831" s="22" t="s">
        <v>9179</v>
      </c>
      <c r="F831" s="32">
        <v>17391</v>
      </c>
      <c r="G831" s="13">
        <v>0</v>
      </c>
      <c r="H831" s="35">
        <v>0</v>
      </c>
      <c r="I831" t="s">
        <v>1</v>
      </c>
      <c r="J831" s="13"/>
      <c r="R831" s="13"/>
      <c r="S831" s="41">
        <v>4</v>
      </c>
      <c r="T831" s="13" t="s">
        <v>10797</v>
      </c>
      <c r="U831" s="13"/>
      <c r="W831" s="13"/>
    </row>
    <row r="832" spans="1:23" x14ac:dyDescent="0.2">
      <c r="A832" s="13"/>
      <c r="B832" s="8" t="s">
        <v>0</v>
      </c>
      <c r="C832" s="22" t="s">
        <v>7190</v>
      </c>
      <c r="D832" s="8" t="s">
        <v>1473</v>
      </c>
      <c r="E832" s="22" t="s">
        <v>9180</v>
      </c>
      <c r="F832" s="32">
        <v>75296</v>
      </c>
      <c r="G832" s="13">
        <v>0</v>
      </c>
      <c r="H832" s="35">
        <v>0</v>
      </c>
      <c r="I832" t="s">
        <v>1</v>
      </c>
      <c r="J832" s="13"/>
      <c r="R832" s="13"/>
      <c r="S832" s="41">
        <v>4</v>
      </c>
      <c r="T832" s="13" t="s">
        <v>10797</v>
      </c>
      <c r="U832" s="13"/>
      <c r="W832" s="13"/>
    </row>
    <row r="833" spans="1:23" x14ac:dyDescent="0.2">
      <c r="A833" s="13"/>
      <c r="B833" s="8" t="s">
        <v>0</v>
      </c>
      <c r="C833" s="22" t="s">
        <v>7190</v>
      </c>
      <c r="D833" s="8" t="s">
        <v>1476</v>
      </c>
      <c r="E833" s="22" t="s">
        <v>9181</v>
      </c>
      <c r="F833" s="32">
        <v>13158</v>
      </c>
      <c r="G833" s="13">
        <v>0</v>
      </c>
      <c r="H833" s="35">
        <v>0</v>
      </c>
      <c r="I833" t="s">
        <v>1</v>
      </c>
      <c r="J833" s="13"/>
      <c r="R833" s="13"/>
      <c r="S833" s="41">
        <v>4</v>
      </c>
      <c r="T833" s="13" t="s">
        <v>10797</v>
      </c>
      <c r="U833" s="13"/>
      <c r="W833" s="13"/>
    </row>
    <row r="834" spans="1:23" x14ac:dyDescent="0.2">
      <c r="A834" s="13"/>
      <c r="B834" s="8" t="s">
        <v>0</v>
      </c>
      <c r="C834" s="22" t="s">
        <v>7190</v>
      </c>
      <c r="D834" s="8" t="s">
        <v>1479</v>
      </c>
      <c r="E834" s="22" t="s">
        <v>9182</v>
      </c>
      <c r="F834" s="32">
        <v>9091</v>
      </c>
      <c r="G834" s="13">
        <v>0</v>
      </c>
      <c r="H834" s="35">
        <v>0</v>
      </c>
      <c r="I834" t="s">
        <v>1</v>
      </c>
      <c r="J834" s="13"/>
      <c r="R834" s="13"/>
      <c r="S834" s="41">
        <v>4</v>
      </c>
      <c r="T834" s="13" t="s">
        <v>10797</v>
      </c>
      <c r="U834" s="13"/>
      <c r="W834" s="13"/>
    </row>
    <row r="835" spans="1:23" x14ac:dyDescent="0.2">
      <c r="A835" s="13"/>
      <c r="B835" s="8" t="s">
        <v>0</v>
      </c>
      <c r="C835" s="22" t="s">
        <v>7190</v>
      </c>
      <c r="D835" s="8" t="s">
        <v>1482</v>
      </c>
      <c r="E835" s="22" t="s">
        <v>9183</v>
      </c>
      <c r="F835" s="32">
        <v>6494</v>
      </c>
      <c r="G835" s="13">
        <v>0</v>
      </c>
      <c r="H835" s="35">
        <v>0</v>
      </c>
      <c r="I835" t="s">
        <v>1</v>
      </c>
      <c r="J835" s="13"/>
      <c r="R835" s="13"/>
      <c r="S835" s="41">
        <v>4</v>
      </c>
      <c r="T835" s="13" t="s">
        <v>10797</v>
      </c>
      <c r="U835" s="13"/>
      <c r="W835" s="13"/>
    </row>
    <row r="836" spans="1:23" x14ac:dyDescent="0.2">
      <c r="A836" s="13"/>
      <c r="B836" s="8" t="s">
        <v>0</v>
      </c>
      <c r="C836" s="22" t="s">
        <v>7190</v>
      </c>
      <c r="D836" s="8" t="s">
        <v>1485</v>
      </c>
      <c r="E836" s="22" t="s">
        <v>9184</v>
      </c>
      <c r="F836" s="32">
        <v>5195</v>
      </c>
      <c r="G836" s="13">
        <v>0</v>
      </c>
      <c r="H836" s="35">
        <v>0</v>
      </c>
      <c r="I836" t="s">
        <v>1</v>
      </c>
      <c r="J836" s="13"/>
      <c r="R836" s="13"/>
      <c r="S836" s="41">
        <v>4</v>
      </c>
      <c r="T836" s="13" t="s">
        <v>10797</v>
      </c>
      <c r="U836" s="13"/>
      <c r="W836" s="13"/>
    </row>
    <row r="837" spans="1:23" x14ac:dyDescent="0.2">
      <c r="A837" s="13"/>
      <c r="B837" s="8" t="s">
        <v>0</v>
      </c>
      <c r="C837" s="22" t="s">
        <v>7190</v>
      </c>
      <c r="D837" s="8" t="s">
        <v>1820</v>
      </c>
      <c r="E837" s="22" t="s">
        <v>9185</v>
      </c>
      <c r="F837" s="32">
        <v>1522</v>
      </c>
      <c r="G837" s="13">
        <v>0</v>
      </c>
      <c r="H837" s="35">
        <v>0</v>
      </c>
      <c r="I837" t="s">
        <v>1</v>
      </c>
      <c r="J837" s="13"/>
      <c r="R837" s="13"/>
      <c r="S837" s="41">
        <v>4</v>
      </c>
      <c r="T837" s="13" t="s">
        <v>10797</v>
      </c>
      <c r="U837" s="13"/>
      <c r="W837" s="13"/>
    </row>
    <row r="838" spans="1:23" x14ac:dyDescent="0.2">
      <c r="A838" s="13"/>
      <c r="B838" s="8" t="s">
        <v>0</v>
      </c>
      <c r="C838" s="22" t="s">
        <v>7190</v>
      </c>
      <c r="D838" s="8" t="s">
        <v>1768</v>
      </c>
      <c r="E838" s="22" t="s">
        <v>9186</v>
      </c>
      <c r="F838" s="32">
        <v>17847</v>
      </c>
      <c r="G838" s="13">
        <v>0</v>
      </c>
      <c r="H838" s="35">
        <v>0</v>
      </c>
      <c r="I838" t="s">
        <v>1</v>
      </c>
      <c r="J838" s="13"/>
      <c r="R838" s="13"/>
      <c r="S838" s="41">
        <v>4</v>
      </c>
      <c r="T838" s="13" t="s">
        <v>10797</v>
      </c>
      <c r="U838" s="13"/>
      <c r="W838" s="13"/>
    </row>
    <row r="839" spans="1:23" x14ac:dyDescent="0.2">
      <c r="A839" s="13"/>
      <c r="B839" s="8" t="s">
        <v>0</v>
      </c>
      <c r="C839" s="22" t="s">
        <v>7190</v>
      </c>
      <c r="D839" s="8" t="s">
        <v>1771</v>
      </c>
      <c r="E839" s="22" t="s">
        <v>9187</v>
      </c>
      <c r="F839" s="32">
        <v>26627</v>
      </c>
      <c r="G839" s="13">
        <v>0</v>
      </c>
      <c r="H839" s="35">
        <v>0</v>
      </c>
      <c r="I839" t="s">
        <v>1</v>
      </c>
      <c r="J839" s="13"/>
      <c r="R839" s="13">
        <v>12400</v>
      </c>
      <c r="S839" s="41">
        <v>4</v>
      </c>
      <c r="T839" s="13" t="s">
        <v>10797</v>
      </c>
      <c r="U839" s="13"/>
      <c r="W839" s="13"/>
    </row>
    <row r="840" spans="1:23" x14ac:dyDescent="0.2">
      <c r="A840" s="13"/>
      <c r="B840" s="8" t="s">
        <v>0</v>
      </c>
      <c r="C840" s="22" t="s">
        <v>7190</v>
      </c>
      <c r="D840" s="8" t="s">
        <v>1795</v>
      </c>
      <c r="E840" s="22" t="s">
        <v>9188</v>
      </c>
      <c r="F840" s="32">
        <v>5917</v>
      </c>
      <c r="G840" s="13">
        <v>0</v>
      </c>
      <c r="H840" s="35">
        <v>0</v>
      </c>
      <c r="I840" t="s">
        <v>1</v>
      </c>
      <c r="J840" s="13"/>
      <c r="R840" s="13"/>
      <c r="S840" s="41">
        <v>4</v>
      </c>
      <c r="T840" s="43" t="s">
        <v>10798</v>
      </c>
      <c r="U840" s="13" t="s">
        <v>10802</v>
      </c>
      <c r="W840" s="13"/>
    </row>
    <row r="841" spans="1:23" x14ac:dyDescent="0.2">
      <c r="A841" s="13"/>
      <c r="B841" s="8" t="s">
        <v>0</v>
      </c>
      <c r="C841" s="22" t="s">
        <v>7190</v>
      </c>
      <c r="D841" s="8" t="s">
        <v>1798</v>
      </c>
      <c r="E841" s="22" t="s">
        <v>9189</v>
      </c>
      <c r="F841" s="32">
        <v>5291</v>
      </c>
      <c r="G841" s="13">
        <v>0</v>
      </c>
      <c r="H841" s="35">
        <v>0</v>
      </c>
      <c r="I841" t="s">
        <v>1</v>
      </c>
      <c r="J841" s="13"/>
      <c r="R841" s="13"/>
      <c r="S841" s="41">
        <v>4</v>
      </c>
      <c r="T841" s="43" t="s">
        <v>10798</v>
      </c>
      <c r="U841" s="13" t="s">
        <v>10802</v>
      </c>
      <c r="W841" s="13"/>
    </row>
    <row r="842" spans="1:23" x14ac:dyDescent="0.2">
      <c r="A842" s="13"/>
      <c r="B842" s="8" t="s">
        <v>0</v>
      </c>
      <c r="C842" s="22" t="s">
        <v>7190</v>
      </c>
      <c r="D842" s="8" t="s">
        <v>1801</v>
      </c>
      <c r="E842" s="22" t="s">
        <v>9190</v>
      </c>
      <c r="F842" s="32">
        <v>4785</v>
      </c>
      <c r="G842" s="13">
        <v>0</v>
      </c>
      <c r="H842" s="35">
        <v>0</v>
      </c>
      <c r="I842" t="s">
        <v>1</v>
      </c>
      <c r="J842" s="13"/>
      <c r="R842" s="13"/>
      <c r="S842" s="41">
        <v>4</v>
      </c>
      <c r="T842" s="43" t="s">
        <v>10798</v>
      </c>
      <c r="U842" s="13" t="s">
        <v>10802</v>
      </c>
      <c r="W842" s="13"/>
    </row>
    <row r="843" spans="1:23" x14ac:dyDescent="0.2">
      <c r="A843" s="13"/>
      <c r="B843" s="8" t="s">
        <v>0</v>
      </c>
      <c r="C843" s="22" t="s">
        <v>7190</v>
      </c>
      <c r="D843" s="8" t="s">
        <v>1780</v>
      </c>
      <c r="E843" s="22" t="s">
        <v>9191</v>
      </c>
      <c r="F843" s="32">
        <v>23000</v>
      </c>
      <c r="G843" s="13">
        <v>0</v>
      </c>
      <c r="H843" s="35">
        <v>0</v>
      </c>
      <c r="I843" t="s">
        <v>1</v>
      </c>
      <c r="J843" s="13"/>
      <c r="R843" s="13"/>
      <c r="S843" s="41">
        <v>4</v>
      </c>
      <c r="T843" s="13" t="s">
        <v>10797</v>
      </c>
      <c r="U843" s="13"/>
      <c r="W843" s="13"/>
    </row>
    <row r="844" spans="1:23" x14ac:dyDescent="0.2">
      <c r="A844" s="13"/>
      <c r="B844" s="8" t="s">
        <v>0</v>
      </c>
      <c r="C844" s="22" t="s">
        <v>7190</v>
      </c>
      <c r="D844" s="8" t="s">
        <v>1804</v>
      </c>
      <c r="E844" s="22" t="s">
        <v>9192</v>
      </c>
      <c r="F844" s="32">
        <v>4367</v>
      </c>
      <c r="G844" s="13">
        <v>0</v>
      </c>
      <c r="H844" s="35">
        <v>0</v>
      </c>
      <c r="I844" t="s">
        <v>1</v>
      </c>
      <c r="J844" s="13"/>
      <c r="R844" s="13"/>
      <c r="S844" s="41">
        <v>4</v>
      </c>
      <c r="T844" s="43" t="s">
        <v>10798</v>
      </c>
      <c r="U844" s="13" t="s">
        <v>10802</v>
      </c>
      <c r="W844" s="13"/>
    </row>
    <row r="845" spans="1:23" x14ac:dyDescent="0.2">
      <c r="A845" s="13"/>
      <c r="B845" s="8" t="s">
        <v>0</v>
      </c>
      <c r="C845" s="22" t="s">
        <v>7190</v>
      </c>
      <c r="D845" s="8" t="s">
        <v>1807</v>
      </c>
      <c r="E845" s="22" t="s">
        <v>9193</v>
      </c>
      <c r="F845" s="32">
        <v>3460</v>
      </c>
      <c r="G845" s="13">
        <v>0</v>
      </c>
      <c r="H845" s="35">
        <v>0</v>
      </c>
      <c r="I845" t="s">
        <v>1</v>
      </c>
      <c r="J845" s="13"/>
      <c r="R845" s="13"/>
      <c r="S845" s="41">
        <v>4</v>
      </c>
      <c r="T845" s="43" t="s">
        <v>10798</v>
      </c>
      <c r="U845" s="13" t="s">
        <v>10802</v>
      </c>
      <c r="W845" s="13"/>
    </row>
    <row r="846" spans="1:23" x14ac:dyDescent="0.2">
      <c r="A846" s="13"/>
      <c r="B846" s="8" t="s">
        <v>0</v>
      </c>
      <c r="C846" s="22" t="s">
        <v>7190</v>
      </c>
      <c r="D846" s="8" t="s">
        <v>1789</v>
      </c>
      <c r="E846" s="22" t="s">
        <v>9194</v>
      </c>
      <c r="F846" s="32">
        <v>3030</v>
      </c>
      <c r="G846" s="13">
        <v>0</v>
      </c>
      <c r="H846" s="35">
        <v>0</v>
      </c>
      <c r="I846" t="s">
        <v>1</v>
      </c>
      <c r="J846" s="13"/>
      <c r="R846" s="13"/>
      <c r="S846" s="41">
        <v>4</v>
      </c>
      <c r="T846" s="13" t="s">
        <v>10797</v>
      </c>
      <c r="U846" s="13"/>
      <c r="W846" s="13"/>
    </row>
    <row r="847" spans="1:23" x14ac:dyDescent="0.2">
      <c r="A847" s="13"/>
      <c r="B847" s="8" t="s">
        <v>0</v>
      </c>
      <c r="C847" s="22" t="s">
        <v>7190</v>
      </c>
      <c r="D847" s="8" t="s">
        <v>1792</v>
      </c>
      <c r="E847" s="22" t="s">
        <v>9195</v>
      </c>
      <c r="F847" s="32">
        <v>2703</v>
      </c>
      <c r="G847" s="13">
        <v>0</v>
      </c>
      <c r="H847" s="35">
        <v>0</v>
      </c>
      <c r="I847" t="s">
        <v>1</v>
      </c>
      <c r="J847" s="13"/>
      <c r="R847" s="13"/>
      <c r="S847" s="41">
        <v>4</v>
      </c>
      <c r="T847" s="13" t="s">
        <v>10797</v>
      </c>
      <c r="U847" s="13"/>
      <c r="W847" s="13"/>
    </row>
    <row r="848" spans="1:23" x14ac:dyDescent="0.2">
      <c r="A848" s="13"/>
      <c r="B848" s="8" t="s">
        <v>0</v>
      </c>
      <c r="C848" s="22" t="s">
        <v>7190</v>
      </c>
      <c r="D848" s="8" t="s">
        <v>2241</v>
      </c>
      <c r="E848" s="22" t="s">
        <v>9196</v>
      </c>
      <c r="F848" s="32">
        <v>1404</v>
      </c>
      <c r="G848" s="13">
        <v>0</v>
      </c>
      <c r="H848" s="35">
        <v>0</v>
      </c>
      <c r="I848" t="s">
        <v>1</v>
      </c>
      <c r="J848" s="13"/>
      <c r="R848" s="13"/>
      <c r="S848" s="41">
        <v>4</v>
      </c>
      <c r="T848" s="43" t="s">
        <v>10798</v>
      </c>
      <c r="U848" s="13" t="s">
        <v>10798</v>
      </c>
      <c r="W848" s="13"/>
    </row>
    <row r="849" spans="1:23" x14ac:dyDescent="0.2">
      <c r="A849" s="13"/>
      <c r="B849" s="8" t="s">
        <v>0</v>
      </c>
      <c r="C849" s="22" t="s">
        <v>7190</v>
      </c>
      <c r="D849" s="8" t="s">
        <v>2212</v>
      </c>
      <c r="E849" s="22" t="s">
        <v>9197</v>
      </c>
      <c r="F849" s="32">
        <v>4367</v>
      </c>
      <c r="G849" s="13">
        <v>0</v>
      </c>
      <c r="H849" s="35">
        <v>0</v>
      </c>
      <c r="I849" t="s">
        <v>1</v>
      </c>
      <c r="J849" s="13"/>
      <c r="R849" s="13"/>
      <c r="S849" s="41">
        <v>4</v>
      </c>
      <c r="T849" s="43" t="s">
        <v>10798</v>
      </c>
      <c r="U849" s="13" t="s">
        <v>10798</v>
      </c>
      <c r="W849" s="13"/>
    </row>
    <row r="850" spans="1:23" x14ac:dyDescent="0.2">
      <c r="A850" s="13"/>
      <c r="B850" s="8" t="s">
        <v>0</v>
      </c>
      <c r="C850" s="22" t="s">
        <v>7190</v>
      </c>
      <c r="D850" s="8" t="s">
        <v>2244</v>
      </c>
      <c r="E850" s="22" t="s">
        <v>9198</v>
      </c>
      <c r="F850" s="32">
        <v>4367</v>
      </c>
      <c r="G850" s="13">
        <v>0</v>
      </c>
      <c r="H850" s="35">
        <v>0</v>
      </c>
      <c r="I850" t="s">
        <v>1</v>
      </c>
      <c r="J850" s="13"/>
      <c r="R850" s="13"/>
      <c r="S850" s="41">
        <v>4</v>
      </c>
      <c r="T850" s="43" t="s">
        <v>10798</v>
      </c>
      <c r="U850" s="43" t="s">
        <v>10798</v>
      </c>
      <c r="W850" s="13"/>
    </row>
    <row r="851" spans="1:23" x14ac:dyDescent="0.2">
      <c r="A851" s="13"/>
      <c r="B851" s="8" t="s">
        <v>0</v>
      </c>
      <c r="C851" s="22" t="s">
        <v>7190</v>
      </c>
      <c r="D851" s="8" t="s">
        <v>2215</v>
      </c>
      <c r="E851" s="22" t="s">
        <v>9199</v>
      </c>
      <c r="F851" s="32">
        <v>5125</v>
      </c>
      <c r="G851" s="13">
        <v>0</v>
      </c>
      <c r="H851" s="35">
        <v>0</v>
      </c>
      <c r="I851" t="s">
        <v>1</v>
      </c>
      <c r="J851" s="13"/>
      <c r="R851" s="13"/>
      <c r="S851" s="41">
        <v>4</v>
      </c>
      <c r="T851" s="43" t="s">
        <v>10798</v>
      </c>
      <c r="U851" s="13" t="s">
        <v>10798</v>
      </c>
      <c r="W851" s="13"/>
    </row>
    <row r="852" spans="1:23" x14ac:dyDescent="0.2">
      <c r="A852" s="13"/>
      <c r="B852" s="8" t="s">
        <v>0</v>
      </c>
      <c r="C852" s="22" t="s">
        <v>7190</v>
      </c>
      <c r="D852" s="8" t="s">
        <v>2219</v>
      </c>
      <c r="E852" s="22" t="s">
        <v>9200</v>
      </c>
      <c r="F852" s="32">
        <v>9350</v>
      </c>
      <c r="G852" s="13">
        <v>0</v>
      </c>
      <c r="H852" s="35">
        <v>0</v>
      </c>
      <c r="I852" t="s">
        <v>1</v>
      </c>
      <c r="J852" s="13"/>
      <c r="R852" s="13"/>
      <c r="S852" s="41">
        <v>4</v>
      </c>
      <c r="T852" s="43" t="s">
        <v>10798</v>
      </c>
      <c r="U852" s="13" t="s">
        <v>10798</v>
      </c>
      <c r="W852" s="13"/>
    </row>
    <row r="853" spans="1:23" x14ac:dyDescent="0.2">
      <c r="A853" s="13"/>
      <c r="B853" s="8" t="s">
        <v>0</v>
      </c>
      <c r="C853" s="22" t="s">
        <v>7190</v>
      </c>
      <c r="D853" s="8" t="s">
        <v>2223</v>
      </c>
      <c r="E853" s="22" t="s">
        <v>9201</v>
      </c>
      <c r="F853" s="32">
        <v>25000</v>
      </c>
      <c r="G853" s="13">
        <v>0</v>
      </c>
      <c r="H853" s="35">
        <v>0</v>
      </c>
      <c r="I853" t="s">
        <v>1</v>
      </c>
      <c r="J853" s="13"/>
      <c r="R853" s="13"/>
      <c r="S853" s="41">
        <v>4</v>
      </c>
      <c r="T853" s="43" t="s">
        <v>10798</v>
      </c>
      <c r="U853" s="13" t="s">
        <v>10798</v>
      </c>
      <c r="W853" s="13"/>
    </row>
    <row r="854" spans="1:23" x14ac:dyDescent="0.2">
      <c r="A854" s="13"/>
      <c r="B854" s="8" t="s">
        <v>0</v>
      </c>
      <c r="C854" s="22" t="s">
        <v>7190</v>
      </c>
      <c r="D854" s="8" t="s">
        <v>2226</v>
      </c>
      <c r="E854" s="22" t="s">
        <v>9202</v>
      </c>
      <c r="F854" s="32">
        <v>3040</v>
      </c>
      <c r="G854" s="13">
        <v>0</v>
      </c>
      <c r="H854" s="35">
        <v>0</v>
      </c>
      <c r="I854" t="s">
        <v>1</v>
      </c>
      <c r="J854" s="13"/>
      <c r="R854" s="13"/>
      <c r="S854" s="41">
        <v>4</v>
      </c>
      <c r="T854" s="43" t="s">
        <v>10798</v>
      </c>
      <c r="U854" s="13" t="s">
        <v>10798</v>
      </c>
      <c r="W854" s="13"/>
    </row>
    <row r="855" spans="1:23" x14ac:dyDescent="0.2">
      <c r="A855" s="13"/>
      <c r="B855" s="8" t="s">
        <v>0</v>
      </c>
      <c r="C855" s="22" t="s">
        <v>7190</v>
      </c>
      <c r="D855" s="8" t="s">
        <v>2229</v>
      </c>
      <c r="E855" s="22" t="s">
        <v>9203</v>
      </c>
      <c r="F855" s="32">
        <v>2770</v>
      </c>
      <c r="G855" s="13">
        <v>0</v>
      </c>
      <c r="H855" s="35">
        <v>0</v>
      </c>
      <c r="I855" t="s">
        <v>1</v>
      </c>
      <c r="J855" s="13"/>
      <c r="R855" s="13"/>
      <c r="S855" s="41">
        <v>4</v>
      </c>
      <c r="T855" s="43" t="s">
        <v>10798</v>
      </c>
      <c r="U855" s="13" t="s">
        <v>10798</v>
      </c>
      <c r="W855" s="13"/>
    </row>
    <row r="856" spans="1:23" x14ac:dyDescent="0.2">
      <c r="A856" s="13"/>
      <c r="B856" s="8" t="s">
        <v>0</v>
      </c>
      <c r="C856" s="22" t="s">
        <v>7190</v>
      </c>
      <c r="D856" s="8" t="s">
        <v>2238</v>
      </c>
      <c r="E856" s="22" t="s">
        <v>9204</v>
      </c>
      <c r="F856" s="32">
        <v>1800</v>
      </c>
      <c r="G856" s="13">
        <v>0</v>
      </c>
      <c r="H856" s="35">
        <v>0</v>
      </c>
      <c r="I856" t="s">
        <v>1</v>
      </c>
      <c r="J856" s="13"/>
      <c r="R856" s="13"/>
      <c r="S856" s="41">
        <v>4</v>
      </c>
      <c r="T856" s="43" t="s">
        <v>10798</v>
      </c>
      <c r="U856" s="13" t="s">
        <v>10798</v>
      </c>
      <c r="W856" s="13"/>
    </row>
    <row r="857" spans="1:23" x14ac:dyDescent="0.2">
      <c r="A857" s="13"/>
      <c r="B857" s="8" t="s">
        <v>0</v>
      </c>
      <c r="C857" s="22" t="s">
        <v>7190</v>
      </c>
      <c r="D857" s="8" t="s">
        <v>2887</v>
      </c>
      <c r="E857" s="22" t="s">
        <v>9205</v>
      </c>
      <c r="F857" s="32">
        <v>796</v>
      </c>
      <c r="G857" s="13">
        <v>0</v>
      </c>
      <c r="H857" s="35">
        <v>0</v>
      </c>
      <c r="I857" t="s">
        <v>1</v>
      </c>
      <c r="J857" s="13"/>
      <c r="R857" s="13"/>
      <c r="S857" s="41">
        <v>2</v>
      </c>
      <c r="T857" s="43" t="s">
        <v>10798</v>
      </c>
      <c r="U857" s="13" t="s">
        <v>10802</v>
      </c>
      <c r="W857" s="13"/>
    </row>
    <row r="858" spans="1:23" x14ac:dyDescent="0.2">
      <c r="A858" s="13"/>
      <c r="B858" s="8" t="s">
        <v>0</v>
      </c>
      <c r="C858" s="22" t="s">
        <v>7190</v>
      </c>
      <c r="D858" s="8" t="s">
        <v>2858</v>
      </c>
      <c r="E858" s="22" t="s">
        <v>9206</v>
      </c>
      <c r="F858" s="32">
        <v>3115</v>
      </c>
      <c r="G858" s="13">
        <v>0</v>
      </c>
      <c r="H858" s="35">
        <v>0</v>
      </c>
      <c r="I858" t="s">
        <v>1</v>
      </c>
      <c r="J858" s="13"/>
      <c r="R858" s="13"/>
      <c r="S858" s="41">
        <v>2</v>
      </c>
      <c r="T858" s="43" t="s">
        <v>10798</v>
      </c>
      <c r="U858" s="13" t="s">
        <v>10802</v>
      </c>
      <c r="W858" s="13"/>
    </row>
    <row r="859" spans="1:23" x14ac:dyDescent="0.2">
      <c r="A859" s="13"/>
      <c r="B859" s="8" t="s">
        <v>0</v>
      </c>
      <c r="C859" s="22" t="s">
        <v>7190</v>
      </c>
      <c r="D859" s="8" t="s">
        <v>2909</v>
      </c>
      <c r="E859" s="22" t="s">
        <v>9207</v>
      </c>
      <c r="F859" s="32">
        <v>3115</v>
      </c>
      <c r="G859" s="13">
        <v>0</v>
      </c>
      <c r="H859" s="35">
        <v>0</v>
      </c>
      <c r="I859" t="s">
        <v>1</v>
      </c>
      <c r="J859" s="13"/>
      <c r="R859" s="13"/>
      <c r="S859" s="41">
        <v>2</v>
      </c>
      <c r="T859" s="43" t="s">
        <v>10798</v>
      </c>
      <c r="U859" s="13" t="s">
        <v>10798</v>
      </c>
      <c r="W859" s="13"/>
    </row>
    <row r="860" spans="1:23" x14ac:dyDescent="0.2">
      <c r="A860" s="13"/>
      <c r="B860" s="8" t="s">
        <v>0</v>
      </c>
      <c r="C860" s="22" t="s">
        <v>7190</v>
      </c>
      <c r="D860" s="8" t="s">
        <v>2915</v>
      </c>
      <c r="E860" s="22" t="s">
        <v>9208</v>
      </c>
      <c r="F860" s="32">
        <v>472</v>
      </c>
      <c r="G860" s="13">
        <v>0</v>
      </c>
      <c r="H860" s="35">
        <v>0</v>
      </c>
      <c r="I860" t="s">
        <v>1</v>
      </c>
      <c r="J860" s="13"/>
      <c r="R860" s="13"/>
      <c r="S860" s="41">
        <v>1</v>
      </c>
      <c r="T860" s="43" t="s">
        <v>10798</v>
      </c>
      <c r="U860" s="13" t="s">
        <v>10802</v>
      </c>
      <c r="W860" s="13"/>
    </row>
    <row r="861" spans="1:23" x14ac:dyDescent="0.2">
      <c r="A861" s="13"/>
      <c r="B861" s="8" t="s">
        <v>0</v>
      </c>
      <c r="C861" s="22" t="s">
        <v>7190</v>
      </c>
      <c r="D861" s="8" t="s">
        <v>2862</v>
      </c>
      <c r="E861" s="22" t="s">
        <v>9209</v>
      </c>
      <c r="F861" s="32">
        <v>3595</v>
      </c>
      <c r="G861" s="13">
        <v>0</v>
      </c>
      <c r="H861" s="35">
        <v>0</v>
      </c>
      <c r="I861" t="s">
        <v>1</v>
      </c>
      <c r="J861" s="13"/>
      <c r="R861" s="13"/>
      <c r="S861" s="41">
        <v>2</v>
      </c>
      <c r="T861" s="13" t="s">
        <v>10797</v>
      </c>
      <c r="U861" s="13"/>
      <c r="W861" s="13"/>
    </row>
    <row r="862" spans="1:23" x14ac:dyDescent="0.2">
      <c r="A862" s="13"/>
      <c r="B862" s="8" t="s">
        <v>0</v>
      </c>
      <c r="C862" s="22" t="s">
        <v>7190</v>
      </c>
      <c r="D862" s="8" t="s">
        <v>2890</v>
      </c>
      <c r="E862" s="22" t="s">
        <v>9210</v>
      </c>
      <c r="F862" s="32">
        <v>2801</v>
      </c>
      <c r="G862" s="13">
        <v>0</v>
      </c>
      <c r="H862" s="35">
        <v>0</v>
      </c>
      <c r="I862" t="s">
        <v>1</v>
      </c>
      <c r="J862" s="13"/>
      <c r="R862" s="13"/>
      <c r="S862" s="41">
        <v>2</v>
      </c>
      <c r="T862" s="43" t="s">
        <v>10798</v>
      </c>
      <c r="U862" s="13" t="s">
        <v>10798</v>
      </c>
      <c r="W862" s="13"/>
    </row>
    <row r="863" spans="1:23" x14ac:dyDescent="0.2">
      <c r="A863" s="13"/>
      <c r="B863" s="8" t="s">
        <v>0</v>
      </c>
      <c r="C863" s="22" t="s">
        <v>7190</v>
      </c>
      <c r="D863" s="8" t="s">
        <v>2871</v>
      </c>
      <c r="E863" s="22" t="s">
        <v>9211</v>
      </c>
      <c r="F863" s="32">
        <v>1835</v>
      </c>
      <c r="G863" s="13">
        <v>0</v>
      </c>
      <c r="H863" s="35">
        <v>0</v>
      </c>
      <c r="I863" t="s">
        <v>1</v>
      </c>
      <c r="J863" s="13"/>
      <c r="R863" s="13"/>
      <c r="S863" s="41">
        <v>2</v>
      </c>
      <c r="T863" s="13" t="s">
        <v>10797</v>
      </c>
      <c r="U863" s="13"/>
      <c r="W863" s="13"/>
    </row>
    <row r="864" spans="1:23" x14ac:dyDescent="0.2">
      <c r="A864" s="13"/>
      <c r="B864" s="8" t="s">
        <v>0</v>
      </c>
      <c r="C864" s="22" t="s">
        <v>7190</v>
      </c>
      <c r="D864" s="8" t="s">
        <v>2878</v>
      </c>
      <c r="E864" s="22" t="s">
        <v>9212</v>
      </c>
      <c r="F864" s="32">
        <v>1550</v>
      </c>
      <c r="G864" s="13">
        <v>0</v>
      </c>
      <c r="H864" s="35">
        <v>0</v>
      </c>
      <c r="I864" t="s">
        <v>1</v>
      </c>
      <c r="J864" s="13"/>
      <c r="R864" s="13"/>
      <c r="S864" s="41">
        <v>2</v>
      </c>
      <c r="T864" s="13" t="s">
        <v>10797</v>
      </c>
      <c r="U864" s="13"/>
      <c r="W864" s="13"/>
    </row>
    <row r="865" spans="1:23" x14ac:dyDescent="0.2">
      <c r="A865" s="13"/>
      <c r="B865" s="8" t="s">
        <v>0</v>
      </c>
      <c r="C865" s="22" t="s">
        <v>7190</v>
      </c>
      <c r="D865" s="8" t="s">
        <v>2881</v>
      </c>
      <c r="E865" s="22" t="s">
        <v>9213</v>
      </c>
      <c r="F865" s="32">
        <v>3444</v>
      </c>
      <c r="G865" s="13">
        <v>0</v>
      </c>
      <c r="H865" s="35">
        <v>0</v>
      </c>
      <c r="I865" t="s">
        <v>1</v>
      </c>
      <c r="J865" s="13"/>
      <c r="R865" s="13"/>
      <c r="S865" s="41">
        <v>2</v>
      </c>
      <c r="T865" s="13" t="s">
        <v>10797</v>
      </c>
      <c r="U865" s="13"/>
      <c r="W865" s="13"/>
    </row>
    <row r="866" spans="1:23" x14ac:dyDescent="0.2">
      <c r="A866" s="13"/>
      <c r="B866" s="8" t="s">
        <v>0</v>
      </c>
      <c r="C866" s="22" t="s">
        <v>7190</v>
      </c>
      <c r="D866" s="8" t="s">
        <v>3693</v>
      </c>
      <c r="E866" s="22" t="s">
        <v>9214</v>
      </c>
      <c r="F866" s="32">
        <v>538</v>
      </c>
      <c r="G866" s="13">
        <v>0</v>
      </c>
      <c r="H866" s="35">
        <v>0</v>
      </c>
      <c r="I866" t="s">
        <v>1</v>
      </c>
      <c r="J866" s="13"/>
      <c r="R866" s="13"/>
      <c r="S866" s="41">
        <v>4</v>
      </c>
      <c r="T866" s="13" t="s">
        <v>10797</v>
      </c>
      <c r="U866" s="13"/>
      <c r="W866" s="13"/>
    </row>
    <row r="867" spans="1:23" x14ac:dyDescent="0.2">
      <c r="A867" s="13"/>
      <c r="B867" s="8" t="s">
        <v>0</v>
      </c>
      <c r="C867" s="22" t="s">
        <v>7190</v>
      </c>
      <c r="D867" s="8" t="s">
        <v>3653</v>
      </c>
      <c r="E867" s="22" t="s">
        <v>9215</v>
      </c>
      <c r="F867" s="32">
        <v>1442</v>
      </c>
      <c r="G867" s="13">
        <v>0</v>
      </c>
      <c r="H867" s="35">
        <v>0</v>
      </c>
      <c r="I867" t="s">
        <v>1</v>
      </c>
      <c r="J867" s="13"/>
      <c r="R867" s="13"/>
      <c r="S867" s="41">
        <v>4</v>
      </c>
      <c r="T867" s="13" t="s">
        <v>10797</v>
      </c>
      <c r="U867" s="13"/>
      <c r="W867" s="13"/>
    </row>
    <row r="868" spans="1:23" x14ac:dyDescent="0.2">
      <c r="A868" s="13"/>
      <c r="B868" s="8" t="s">
        <v>0</v>
      </c>
      <c r="C868" s="22" t="s">
        <v>7190</v>
      </c>
      <c r="D868" s="8" t="s">
        <v>3656</v>
      </c>
      <c r="E868" s="22" t="s">
        <v>9216</v>
      </c>
      <c r="F868" s="32">
        <v>1281</v>
      </c>
      <c r="G868" s="13">
        <v>0</v>
      </c>
      <c r="H868" s="35">
        <v>0</v>
      </c>
      <c r="I868" t="s">
        <v>1</v>
      </c>
      <c r="J868" s="13"/>
      <c r="R868" s="13"/>
      <c r="S868" s="41">
        <v>4</v>
      </c>
      <c r="T868" s="13" t="s">
        <v>10797</v>
      </c>
      <c r="U868" s="13"/>
      <c r="W868" s="13"/>
    </row>
    <row r="869" spans="1:23" x14ac:dyDescent="0.2">
      <c r="A869" s="13"/>
      <c r="B869" s="8" t="s">
        <v>0</v>
      </c>
      <c r="C869" s="22" t="s">
        <v>7190</v>
      </c>
      <c r="D869" s="8" t="s">
        <v>3696</v>
      </c>
      <c r="E869" s="22" t="s">
        <v>9217</v>
      </c>
      <c r="F869" s="32">
        <v>1185</v>
      </c>
      <c r="G869" s="13">
        <v>0</v>
      </c>
      <c r="H869" s="35">
        <v>0</v>
      </c>
      <c r="I869" t="s">
        <v>1</v>
      </c>
      <c r="J869" s="13"/>
      <c r="R869" s="13"/>
      <c r="S869" s="41">
        <v>4</v>
      </c>
      <c r="T869" s="43" t="s">
        <v>10798</v>
      </c>
      <c r="U869" s="13" t="s">
        <v>10798</v>
      </c>
      <c r="W869" s="13"/>
    </row>
    <row r="870" spans="1:23" x14ac:dyDescent="0.2">
      <c r="A870" s="13"/>
      <c r="B870" s="8" t="s">
        <v>0</v>
      </c>
      <c r="C870" s="22" t="s">
        <v>7190</v>
      </c>
      <c r="D870" s="8" t="s">
        <v>3659</v>
      </c>
      <c r="E870" s="22" t="s">
        <v>9218</v>
      </c>
      <c r="F870" s="32">
        <v>1099</v>
      </c>
      <c r="G870" s="13">
        <v>0</v>
      </c>
      <c r="H870" s="35">
        <v>0</v>
      </c>
      <c r="I870" t="s">
        <v>1</v>
      </c>
      <c r="J870" s="13"/>
      <c r="R870" s="13"/>
      <c r="S870" s="41">
        <v>4</v>
      </c>
      <c r="T870" s="13" t="s">
        <v>10797</v>
      </c>
      <c r="U870" s="13"/>
      <c r="W870" s="13"/>
    </row>
    <row r="871" spans="1:23" x14ac:dyDescent="0.2">
      <c r="A871" s="13"/>
      <c r="B871" s="8" t="s">
        <v>0</v>
      </c>
      <c r="C871" s="22" t="s">
        <v>7190</v>
      </c>
      <c r="D871" s="8" t="s">
        <v>3699</v>
      </c>
      <c r="E871" s="22" t="s">
        <v>9219</v>
      </c>
      <c r="F871" s="32">
        <v>1099</v>
      </c>
      <c r="G871" s="13">
        <v>0</v>
      </c>
      <c r="H871" s="35">
        <v>0</v>
      </c>
      <c r="I871" t="s">
        <v>1</v>
      </c>
      <c r="J871" s="13"/>
      <c r="R871" s="13"/>
      <c r="S871" s="41">
        <v>4</v>
      </c>
      <c r="T871" s="43" t="s">
        <v>10798</v>
      </c>
      <c r="U871" s="13" t="s">
        <v>10798</v>
      </c>
      <c r="W871" s="13"/>
    </row>
    <row r="872" spans="1:23" x14ac:dyDescent="0.2">
      <c r="A872" s="13"/>
      <c r="B872" s="8" t="s">
        <v>0</v>
      </c>
      <c r="C872" s="22" t="s">
        <v>7190</v>
      </c>
      <c r="D872" s="8" t="s">
        <v>3663</v>
      </c>
      <c r="E872" s="22" t="s">
        <v>9220</v>
      </c>
      <c r="F872" s="32">
        <v>1289</v>
      </c>
      <c r="G872" s="13">
        <v>0</v>
      </c>
      <c r="H872" s="35">
        <v>0</v>
      </c>
      <c r="I872" t="s">
        <v>1</v>
      </c>
      <c r="J872" s="13"/>
      <c r="R872" s="13"/>
      <c r="S872" s="41">
        <v>4</v>
      </c>
      <c r="T872" s="13" t="s">
        <v>10797</v>
      </c>
      <c r="U872" s="13"/>
      <c r="W872" s="13"/>
    </row>
    <row r="873" spans="1:23" x14ac:dyDescent="0.2">
      <c r="A873" s="13"/>
      <c r="B873" s="8" t="s">
        <v>0</v>
      </c>
      <c r="C873" s="22" t="s">
        <v>7190</v>
      </c>
      <c r="D873" s="8" t="s">
        <v>3666</v>
      </c>
      <c r="E873" s="22" t="s">
        <v>9221</v>
      </c>
      <c r="F873" s="32">
        <v>2643</v>
      </c>
      <c r="G873" s="13">
        <v>0</v>
      </c>
      <c r="H873" s="35">
        <v>0</v>
      </c>
      <c r="I873" t="s">
        <v>1</v>
      </c>
      <c r="J873" s="13"/>
      <c r="R873" s="13"/>
      <c r="S873" s="41">
        <v>4</v>
      </c>
      <c r="T873" s="13" t="s">
        <v>10797</v>
      </c>
      <c r="U873" s="13"/>
      <c r="W873" s="13"/>
    </row>
    <row r="874" spans="1:23" x14ac:dyDescent="0.2">
      <c r="A874" s="13"/>
      <c r="B874" s="8" t="s">
        <v>0</v>
      </c>
      <c r="C874" s="22" t="s">
        <v>7190</v>
      </c>
      <c r="D874" s="8" t="s">
        <v>3670</v>
      </c>
      <c r="E874" s="22" t="s">
        <v>9222</v>
      </c>
      <c r="F874" s="32">
        <v>877</v>
      </c>
      <c r="G874" s="13">
        <v>0</v>
      </c>
      <c r="H874" s="35">
        <v>0</v>
      </c>
      <c r="I874" t="s">
        <v>1</v>
      </c>
      <c r="J874" s="13"/>
      <c r="R874" s="13"/>
      <c r="S874" s="41">
        <v>4</v>
      </c>
      <c r="T874" s="13" t="s">
        <v>10797</v>
      </c>
      <c r="U874" s="13"/>
      <c r="W874" s="13"/>
    </row>
    <row r="875" spans="1:23" x14ac:dyDescent="0.2">
      <c r="A875" s="13"/>
      <c r="B875" s="8" t="s">
        <v>0</v>
      </c>
      <c r="C875" s="22" t="s">
        <v>7190</v>
      </c>
      <c r="D875" s="8" t="s">
        <v>3673</v>
      </c>
      <c r="E875" s="22" t="s">
        <v>9223</v>
      </c>
      <c r="F875" s="32">
        <v>1044</v>
      </c>
      <c r="G875" s="13">
        <v>0</v>
      </c>
      <c r="H875" s="35">
        <v>0</v>
      </c>
      <c r="I875" t="s">
        <v>1</v>
      </c>
      <c r="J875" s="13"/>
      <c r="R875" s="13"/>
      <c r="S875" s="41">
        <v>4</v>
      </c>
      <c r="T875" s="13" t="s">
        <v>10797</v>
      </c>
      <c r="U875" s="13"/>
      <c r="W875" s="13"/>
    </row>
    <row r="876" spans="1:23" x14ac:dyDescent="0.2">
      <c r="A876" s="13"/>
      <c r="B876" s="8" t="s">
        <v>0</v>
      </c>
      <c r="C876" s="22" t="s">
        <v>7190</v>
      </c>
      <c r="D876" s="8" t="s">
        <v>3676</v>
      </c>
      <c r="E876" s="22" t="s">
        <v>9224</v>
      </c>
      <c r="F876" s="32">
        <v>769</v>
      </c>
      <c r="G876" s="13">
        <v>0</v>
      </c>
      <c r="H876" s="35">
        <v>0</v>
      </c>
      <c r="I876" t="s">
        <v>1</v>
      </c>
      <c r="J876" s="13"/>
      <c r="R876" s="13"/>
      <c r="S876" s="41">
        <v>4</v>
      </c>
      <c r="T876" s="13" t="s">
        <v>10797</v>
      </c>
      <c r="U876" s="13"/>
      <c r="W876" s="13"/>
    </row>
    <row r="877" spans="1:23" x14ac:dyDescent="0.2">
      <c r="A877" s="13"/>
      <c r="B877" s="8" t="s">
        <v>0</v>
      </c>
      <c r="C877" s="22" t="s">
        <v>7190</v>
      </c>
      <c r="D877" s="8" t="s">
        <v>3680</v>
      </c>
      <c r="E877" s="22" t="s">
        <v>9225</v>
      </c>
      <c r="F877" s="32">
        <v>1625</v>
      </c>
      <c r="G877" s="13">
        <v>0</v>
      </c>
      <c r="H877" s="35">
        <v>0</v>
      </c>
      <c r="I877" t="s">
        <v>1</v>
      </c>
      <c r="J877" s="13"/>
      <c r="R877" s="13"/>
      <c r="S877" s="41">
        <v>4</v>
      </c>
      <c r="T877" s="13" t="s">
        <v>10797</v>
      </c>
      <c r="U877" s="13"/>
      <c r="W877" s="13"/>
    </row>
    <row r="878" spans="1:23" x14ac:dyDescent="0.2">
      <c r="A878" s="13"/>
      <c r="B878" s="8" t="s">
        <v>0</v>
      </c>
      <c r="C878" s="22" t="s">
        <v>7190</v>
      </c>
      <c r="D878" s="8" t="s">
        <v>3683</v>
      </c>
      <c r="E878" s="22" t="s">
        <v>9226</v>
      </c>
      <c r="F878" s="32">
        <v>772</v>
      </c>
      <c r="G878" s="13">
        <v>0</v>
      </c>
      <c r="H878" s="35">
        <v>0</v>
      </c>
      <c r="I878" t="s">
        <v>1</v>
      </c>
      <c r="J878" s="13"/>
      <c r="R878" s="13"/>
      <c r="S878" s="41">
        <v>4</v>
      </c>
      <c r="T878" s="13" t="s">
        <v>10797</v>
      </c>
      <c r="U878" s="13"/>
      <c r="W878" s="13"/>
    </row>
    <row r="879" spans="1:23" x14ac:dyDescent="0.2">
      <c r="A879" s="13"/>
      <c r="B879" s="8" t="s">
        <v>0</v>
      </c>
      <c r="C879" s="22" t="s">
        <v>7190</v>
      </c>
      <c r="D879" s="8" t="s">
        <v>3689</v>
      </c>
      <c r="E879" s="22" t="s">
        <v>9227</v>
      </c>
      <c r="F879" s="32">
        <v>588</v>
      </c>
      <c r="G879" s="13">
        <v>0</v>
      </c>
      <c r="H879" s="35">
        <v>0</v>
      </c>
      <c r="I879" t="s">
        <v>1</v>
      </c>
      <c r="J879" s="13"/>
      <c r="R879" s="13"/>
      <c r="S879" s="41">
        <v>4</v>
      </c>
      <c r="T879" s="13" t="s">
        <v>10797</v>
      </c>
      <c r="U879" s="13"/>
      <c r="W879" s="13"/>
    </row>
    <row r="880" spans="1:23" x14ac:dyDescent="0.2">
      <c r="A880" s="13"/>
      <c r="B880" s="8" t="s">
        <v>0</v>
      </c>
      <c r="C880" s="22" t="s">
        <v>7190</v>
      </c>
      <c r="D880" s="8" t="s">
        <v>4670</v>
      </c>
      <c r="E880" s="22" t="s">
        <v>9228</v>
      </c>
      <c r="F880" s="32">
        <v>847</v>
      </c>
      <c r="G880" s="13">
        <v>0</v>
      </c>
      <c r="H880" s="35">
        <v>0</v>
      </c>
      <c r="I880" t="s">
        <v>1</v>
      </c>
      <c r="J880" s="13"/>
      <c r="R880" s="13"/>
      <c r="S880" s="41">
        <v>1</v>
      </c>
      <c r="T880" s="43" t="s">
        <v>10798</v>
      </c>
      <c r="U880" s="13" t="s">
        <v>10798</v>
      </c>
      <c r="W880" s="13"/>
    </row>
    <row r="881" spans="1:23" x14ac:dyDescent="0.2">
      <c r="A881" s="13"/>
      <c r="B881" s="8" t="s">
        <v>0</v>
      </c>
      <c r="C881" s="22" t="s">
        <v>7190</v>
      </c>
      <c r="D881" s="8" t="s">
        <v>4680</v>
      </c>
      <c r="E881" s="22" t="s">
        <v>9229</v>
      </c>
      <c r="F881" s="32">
        <v>432</v>
      </c>
      <c r="G881" s="13">
        <v>0</v>
      </c>
      <c r="H881" s="35">
        <v>0</v>
      </c>
      <c r="I881" t="s">
        <v>1</v>
      </c>
      <c r="J881" s="13"/>
      <c r="R881" s="13"/>
      <c r="S881" s="41">
        <v>1</v>
      </c>
      <c r="T881" s="13"/>
      <c r="U881" s="13" t="s">
        <v>10801</v>
      </c>
      <c r="W881" s="13"/>
    </row>
    <row r="882" spans="1:23" x14ac:dyDescent="0.2">
      <c r="A882" s="13"/>
      <c r="B882" s="8" t="s">
        <v>0</v>
      </c>
      <c r="C882" s="22" t="s">
        <v>7190</v>
      </c>
      <c r="D882" s="8" t="s">
        <v>4683</v>
      </c>
      <c r="E882" s="22" t="s">
        <v>9230</v>
      </c>
      <c r="F882" s="32">
        <v>415</v>
      </c>
      <c r="G882" s="13">
        <v>0</v>
      </c>
      <c r="H882" s="35">
        <v>0</v>
      </c>
      <c r="I882" t="s">
        <v>1</v>
      </c>
      <c r="J882" s="13"/>
      <c r="R882" s="13"/>
      <c r="S882" s="41">
        <v>1</v>
      </c>
      <c r="T882" s="13"/>
      <c r="U882" s="13" t="s">
        <v>10801</v>
      </c>
      <c r="W882" s="13"/>
    </row>
    <row r="883" spans="1:23" x14ac:dyDescent="0.2">
      <c r="A883" s="13"/>
      <c r="B883" s="8" t="s">
        <v>0</v>
      </c>
      <c r="C883" s="22" t="s">
        <v>7190</v>
      </c>
      <c r="D883" s="8" t="s">
        <v>1363</v>
      </c>
      <c r="E883" s="22" t="s">
        <v>1364</v>
      </c>
      <c r="F883" s="32">
        <v>277778</v>
      </c>
      <c r="G883" s="13">
        <v>0</v>
      </c>
      <c r="H883" s="35">
        <v>0</v>
      </c>
      <c r="I883" t="s">
        <v>1</v>
      </c>
      <c r="J883" s="13"/>
      <c r="R883" s="13"/>
      <c r="S883" s="41">
        <v>1</v>
      </c>
      <c r="T883" s="13" t="s">
        <v>10797</v>
      </c>
      <c r="U883" s="13"/>
      <c r="W883" s="13"/>
    </row>
    <row r="884" spans="1:23" x14ac:dyDescent="0.2">
      <c r="A884" s="13"/>
      <c r="B884" s="8" t="s">
        <v>0</v>
      </c>
      <c r="C884" s="22" t="s">
        <v>7190</v>
      </c>
      <c r="D884" s="8" t="s">
        <v>1495</v>
      </c>
      <c r="E884" s="22" t="s">
        <v>1496</v>
      </c>
      <c r="F884" s="32">
        <v>182780</v>
      </c>
      <c r="G884" s="13">
        <v>0</v>
      </c>
      <c r="H884" s="35">
        <v>0</v>
      </c>
      <c r="I884" t="s">
        <v>1</v>
      </c>
      <c r="J884" s="13"/>
      <c r="R884" s="13"/>
      <c r="S884" s="41">
        <v>1</v>
      </c>
      <c r="T884" s="13" t="s">
        <v>10797</v>
      </c>
      <c r="U884" s="13"/>
      <c r="W884" s="13"/>
    </row>
    <row r="885" spans="1:23" x14ac:dyDescent="0.2">
      <c r="A885" s="13"/>
      <c r="B885" s="8" t="s">
        <v>0</v>
      </c>
      <c r="C885" s="22" t="s">
        <v>7190</v>
      </c>
      <c r="D885" s="8" t="s">
        <v>4695</v>
      </c>
      <c r="E885" s="22" t="s">
        <v>4696</v>
      </c>
      <c r="F885" s="32">
        <v>6667</v>
      </c>
      <c r="G885" s="13">
        <v>0</v>
      </c>
      <c r="H885" s="35">
        <v>0</v>
      </c>
      <c r="I885" t="s">
        <v>1</v>
      </c>
      <c r="J885" s="13"/>
      <c r="R885" s="13"/>
      <c r="S885" s="41">
        <v>1</v>
      </c>
      <c r="T885" s="13" t="s">
        <v>10797</v>
      </c>
      <c r="U885" s="13"/>
      <c r="W885" s="13"/>
    </row>
    <row r="886" spans="1:23" x14ac:dyDescent="0.2">
      <c r="A886" s="13"/>
      <c r="B886" s="8" t="s">
        <v>0</v>
      </c>
      <c r="C886" s="22" t="s">
        <v>7190</v>
      </c>
      <c r="D886" s="8" t="s">
        <v>1498</v>
      </c>
      <c r="E886" s="22" t="s">
        <v>1499</v>
      </c>
      <c r="F886" s="32">
        <v>581</v>
      </c>
      <c r="G886" s="13">
        <v>0</v>
      </c>
      <c r="H886" s="35">
        <v>0</v>
      </c>
      <c r="I886" t="s">
        <v>1</v>
      </c>
      <c r="J886" s="13"/>
      <c r="R886" s="13"/>
      <c r="S886" s="13">
        <v>1</v>
      </c>
      <c r="T886" s="13"/>
      <c r="U886" s="43"/>
      <c r="W886" s="13"/>
    </row>
    <row r="887" spans="1:23" x14ac:dyDescent="0.2">
      <c r="A887" s="13"/>
      <c r="B887" s="8" t="s">
        <v>0</v>
      </c>
      <c r="C887" s="22" t="s">
        <v>7190</v>
      </c>
      <c r="D887" s="8" t="s">
        <v>1817</v>
      </c>
      <c r="E887" s="22" t="s">
        <v>1818</v>
      </c>
      <c r="F887" s="32">
        <v>321</v>
      </c>
      <c r="G887" s="13">
        <v>0</v>
      </c>
      <c r="H887" s="35">
        <v>0</v>
      </c>
      <c r="I887" t="s">
        <v>1</v>
      </c>
      <c r="J887" s="13"/>
      <c r="R887" s="13"/>
      <c r="S887" s="13">
        <v>1</v>
      </c>
      <c r="T887" s="13" t="s">
        <v>10797</v>
      </c>
      <c r="U887" s="13"/>
      <c r="W887" s="13"/>
    </row>
    <row r="888" spans="1:23" x14ac:dyDescent="0.2">
      <c r="A888" s="13"/>
      <c r="B888" s="8" t="s">
        <v>0</v>
      </c>
      <c r="C888" s="22" t="s">
        <v>7190</v>
      </c>
      <c r="D888" s="8" t="s">
        <v>4698</v>
      </c>
      <c r="E888" s="22" t="s">
        <v>4699</v>
      </c>
      <c r="F888" s="32">
        <v>135</v>
      </c>
      <c r="G888" s="13">
        <v>0</v>
      </c>
      <c r="H888" s="35">
        <v>0</v>
      </c>
      <c r="I888" t="s">
        <v>1</v>
      </c>
      <c r="J888" s="13"/>
      <c r="R888" s="13"/>
      <c r="S888" s="13">
        <v>1</v>
      </c>
      <c r="T888" s="43" t="s">
        <v>10798</v>
      </c>
      <c r="U888" s="13" t="s">
        <v>10802</v>
      </c>
      <c r="W888" s="13"/>
    </row>
    <row r="889" spans="1:23" x14ac:dyDescent="0.2">
      <c r="A889" s="13"/>
      <c r="B889" s="8" t="s">
        <v>0</v>
      </c>
      <c r="C889" s="22" t="s">
        <v>7414</v>
      </c>
      <c r="D889" s="8" t="s">
        <v>3169</v>
      </c>
      <c r="E889" s="22" t="s">
        <v>3170</v>
      </c>
      <c r="F889" s="13">
        <v>50000</v>
      </c>
      <c r="G889" s="13">
        <v>0</v>
      </c>
      <c r="H889" s="35">
        <v>22000</v>
      </c>
      <c r="I889" t="s">
        <v>1</v>
      </c>
      <c r="J889" s="13"/>
      <c r="R889" s="13">
        <f>2000+26000</f>
        <v>28000</v>
      </c>
      <c r="S889" s="41">
        <v>2</v>
      </c>
      <c r="T889" s="13"/>
      <c r="U889" s="13"/>
      <c r="W889" s="13"/>
    </row>
    <row r="890" spans="1:23" x14ac:dyDescent="0.2">
      <c r="A890" s="13"/>
      <c r="B890" s="8" t="s">
        <v>0</v>
      </c>
      <c r="C890" s="22" t="s">
        <v>7487</v>
      </c>
      <c r="D890" s="8" t="s">
        <v>4571</v>
      </c>
      <c r="E890" s="22" t="s">
        <v>4572</v>
      </c>
      <c r="F890" s="13">
        <v>1920</v>
      </c>
      <c r="G890" s="13">
        <v>0</v>
      </c>
      <c r="H890" s="35">
        <v>0</v>
      </c>
      <c r="I890" t="s">
        <v>1</v>
      </c>
      <c r="J890" s="13"/>
      <c r="R890" s="13">
        <v>2100</v>
      </c>
      <c r="S890" s="41">
        <v>1</v>
      </c>
      <c r="T890" s="13"/>
      <c r="U890" s="13"/>
      <c r="W890" s="13"/>
    </row>
    <row r="891" spans="1:23" x14ac:dyDescent="0.2">
      <c r="A891" s="13"/>
      <c r="B891" s="8" t="s">
        <v>0</v>
      </c>
      <c r="C891" s="22" t="s">
        <v>7401</v>
      </c>
      <c r="D891" s="8" t="s">
        <v>4951</v>
      </c>
      <c r="E891" s="22" t="s">
        <v>4952</v>
      </c>
      <c r="F891" s="13">
        <v>3000</v>
      </c>
      <c r="G891" s="13">
        <v>0</v>
      </c>
      <c r="H891" s="35">
        <v>0</v>
      </c>
      <c r="I891" t="s">
        <v>1</v>
      </c>
      <c r="J891" s="13"/>
      <c r="R891" s="13"/>
      <c r="S891" s="41">
        <v>1</v>
      </c>
      <c r="T891" s="13"/>
      <c r="U891" s="13"/>
      <c r="W891" s="13"/>
    </row>
    <row r="892" spans="1:23" x14ac:dyDescent="0.2">
      <c r="A892" s="13"/>
      <c r="B892" s="8" t="s">
        <v>0</v>
      </c>
      <c r="C892" s="22" t="s">
        <v>7401</v>
      </c>
      <c r="D892" s="8" t="s">
        <v>4955</v>
      </c>
      <c r="E892" s="22" t="s">
        <v>4956</v>
      </c>
      <c r="F892" s="13">
        <v>1500</v>
      </c>
      <c r="G892" s="13">
        <v>0</v>
      </c>
      <c r="H892" s="35">
        <v>0</v>
      </c>
      <c r="I892" t="s">
        <v>1</v>
      </c>
      <c r="J892" s="13"/>
      <c r="R892" s="13"/>
      <c r="S892" s="41">
        <v>1</v>
      </c>
      <c r="T892" s="13"/>
      <c r="U892" s="13"/>
      <c r="W892" s="13"/>
    </row>
    <row r="893" spans="1:23" x14ac:dyDescent="0.2">
      <c r="A893" s="13"/>
      <c r="B893" s="8" t="s">
        <v>0</v>
      </c>
      <c r="C893" s="22" t="s">
        <v>7405</v>
      </c>
      <c r="D893" s="8" t="s">
        <v>6227</v>
      </c>
      <c r="E893" s="22" t="s">
        <v>6228</v>
      </c>
      <c r="F893" s="13">
        <v>16690</v>
      </c>
      <c r="G893" s="13">
        <v>0</v>
      </c>
      <c r="H893" s="35">
        <v>14000</v>
      </c>
      <c r="I893" t="s">
        <v>1</v>
      </c>
      <c r="J893" s="13"/>
      <c r="R893" s="13">
        <v>3000</v>
      </c>
      <c r="S893" s="41">
        <v>1</v>
      </c>
      <c r="T893" s="13"/>
      <c r="U893" s="39"/>
      <c r="W893" s="13"/>
    </row>
    <row r="894" spans="1:23" x14ac:dyDescent="0.2">
      <c r="A894" s="13"/>
      <c r="B894" s="8" t="s">
        <v>0</v>
      </c>
      <c r="C894" s="22" t="s">
        <v>7279</v>
      </c>
      <c r="D894" s="8" t="s">
        <v>1823</v>
      </c>
      <c r="E894" s="22" t="s">
        <v>1824</v>
      </c>
      <c r="F894" s="13">
        <v>500</v>
      </c>
      <c r="G894" s="13">
        <v>0</v>
      </c>
      <c r="H894" s="35">
        <v>0</v>
      </c>
      <c r="I894" t="s">
        <v>1</v>
      </c>
      <c r="J894" s="13"/>
      <c r="R894" s="13"/>
      <c r="S894" s="41">
        <v>2</v>
      </c>
      <c r="T894" s="43" t="s">
        <v>10798</v>
      </c>
      <c r="U894" s="13" t="s">
        <v>10798</v>
      </c>
      <c r="W894" s="13"/>
    </row>
    <row r="895" spans="1:23" x14ac:dyDescent="0.2">
      <c r="A895" s="13"/>
      <c r="B895" s="8" t="s">
        <v>0</v>
      </c>
      <c r="C895" s="22" t="s">
        <v>7279</v>
      </c>
      <c r="D895" s="8" t="s">
        <v>2283</v>
      </c>
      <c r="E895" s="22" t="s">
        <v>2284</v>
      </c>
      <c r="F895" s="13">
        <v>500</v>
      </c>
      <c r="G895" s="13">
        <v>0</v>
      </c>
      <c r="H895" s="35">
        <v>0</v>
      </c>
      <c r="I895" t="s">
        <v>1</v>
      </c>
      <c r="J895" s="13"/>
      <c r="R895" s="13"/>
      <c r="S895" s="41">
        <v>3</v>
      </c>
      <c r="T895" s="43" t="s">
        <v>10798</v>
      </c>
      <c r="U895" s="13" t="s">
        <v>10802</v>
      </c>
      <c r="W895" s="13"/>
    </row>
    <row r="896" spans="1:23" x14ac:dyDescent="0.2">
      <c r="A896" s="13"/>
      <c r="B896" s="8" t="s">
        <v>0</v>
      </c>
      <c r="C896" s="22" t="s">
        <v>7279</v>
      </c>
      <c r="D896" s="8" t="s">
        <v>2918</v>
      </c>
      <c r="E896" s="22" t="s">
        <v>2919</v>
      </c>
      <c r="F896" s="13">
        <v>500</v>
      </c>
      <c r="G896" s="13">
        <v>0</v>
      </c>
      <c r="H896" s="35">
        <v>0</v>
      </c>
      <c r="I896" t="s">
        <v>1</v>
      </c>
      <c r="J896" s="13"/>
      <c r="R896" s="13"/>
      <c r="S896" s="41">
        <v>3</v>
      </c>
      <c r="T896" s="43" t="s">
        <v>10798</v>
      </c>
      <c r="U896" s="13" t="s">
        <v>10802</v>
      </c>
      <c r="W896" s="13"/>
    </row>
    <row r="897" spans="1:23" x14ac:dyDescent="0.2">
      <c r="A897" s="13"/>
      <c r="B897" s="8" t="s">
        <v>0</v>
      </c>
      <c r="C897" s="22" t="s">
        <v>7324</v>
      </c>
      <c r="D897" s="8" t="s">
        <v>4441</v>
      </c>
      <c r="E897" s="22" t="s">
        <v>9231</v>
      </c>
      <c r="F897" s="13">
        <v>550</v>
      </c>
      <c r="G897" s="13">
        <v>0</v>
      </c>
      <c r="H897" s="35">
        <v>0</v>
      </c>
      <c r="I897" t="s">
        <v>1</v>
      </c>
      <c r="J897" s="13"/>
      <c r="R897" s="13">
        <v>600</v>
      </c>
      <c r="S897" s="41">
        <v>1</v>
      </c>
      <c r="T897" s="13"/>
      <c r="U897" s="13"/>
      <c r="W897" s="13"/>
    </row>
    <row r="898" spans="1:23" x14ac:dyDescent="0.2">
      <c r="A898" s="13"/>
      <c r="B898" s="8" t="s">
        <v>0</v>
      </c>
      <c r="C898" s="22" t="s">
        <v>7299</v>
      </c>
      <c r="D898" s="8" t="s">
        <v>4599</v>
      </c>
      <c r="E898" s="22" t="s">
        <v>4600</v>
      </c>
      <c r="F898" s="13">
        <v>200</v>
      </c>
      <c r="G898" s="13">
        <v>0</v>
      </c>
      <c r="H898" s="35">
        <v>0</v>
      </c>
      <c r="I898" t="s">
        <v>1</v>
      </c>
      <c r="J898" s="13"/>
      <c r="R898" s="13"/>
      <c r="S898" s="41">
        <v>1</v>
      </c>
      <c r="T898" s="43" t="s">
        <v>10798</v>
      </c>
      <c r="U898" s="13" t="s">
        <v>10802</v>
      </c>
      <c r="W898" s="13"/>
    </row>
    <row r="899" spans="1:23" x14ac:dyDescent="0.2">
      <c r="A899" s="13"/>
      <c r="B899" s="8" t="s">
        <v>0</v>
      </c>
      <c r="C899" s="22" t="s">
        <v>7299</v>
      </c>
      <c r="D899" s="8" t="s">
        <v>4606</v>
      </c>
      <c r="E899" s="22" t="s">
        <v>4607</v>
      </c>
      <c r="F899" s="13">
        <v>50</v>
      </c>
      <c r="G899" s="13">
        <v>0</v>
      </c>
      <c r="H899" s="35">
        <v>0</v>
      </c>
      <c r="I899" t="s">
        <v>1</v>
      </c>
      <c r="J899" s="13"/>
      <c r="R899" s="13"/>
      <c r="S899" s="41">
        <v>1</v>
      </c>
      <c r="T899" s="43" t="s">
        <v>10798</v>
      </c>
      <c r="U899" s="13" t="s">
        <v>10802</v>
      </c>
      <c r="W899" s="13"/>
    </row>
    <row r="900" spans="1:23" x14ac:dyDescent="0.2">
      <c r="A900" s="13"/>
      <c r="B900" s="8" t="s">
        <v>0</v>
      </c>
      <c r="C900" s="22" t="s">
        <v>7299</v>
      </c>
      <c r="D900" s="8" t="s">
        <v>4650</v>
      </c>
      <c r="E900" s="22" t="s">
        <v>4651</v>
      </c>
      <c r="F900" s="13">
        <v>250</v>
      </c>
      <c r="G900" s="13">
        <v>0</v>
      </c>
      <c r="H900" s="35">
        <v>0</v>
      </c>
      <c r="I900" t="s">
        <v>1</v>
      </c>
      <c r="J900" s="13"/>
      <c r="R900" s="13"/>
      <c r="S900" s="41">
        <v>1</v>
      </c>
      <c r="T900" s="43" t="s">
        <v>10798</v>
      </c>
      <c r="U900" s="13" t="s">
        <v>10802</v>
      </c>
      <c r="W900" s="13"/>
    </row>
    <row r="901" spans="1:23" x14ac:dyDescent="0.2">
      <c r="A901" s="13"/>
      <c r="B901" s="8" t="s">
        <v>0</v>
      </c>
      <c r="C901" s="22" t="s">
        <v>7299</v>
      </c>
      <c r="D901" s="8" t="s">
        <v>5731</v>
      </c>
      <c r="E901" s="22" t="s">
        <v>5732</v>
      </c>
      <c r="F901" s="13">
        <v>200</v>
      </c>
      <c r="G901" s="13">
        <v>0</v>
      </c>
      <c r="H901" s="35">
        <v>0</v>
      </c>
      <c r="I901" t="s">
        <v>1</v>
      </c>
      <c r="J901" s="13"/>
      <c r="R901" s="13"/>
      <c r="S901" s="41">
        <v>1</v>
      </c>
      <c r="T901" s="43"/>
      <c r="U901" s="13"/>
      <c r="W901" s="13"/>
    </row>
    <row r="902" spans="1:23" x14ac:dyDescent="0.2">
      <c r="A902" s="13"/>
      <c r="B902" s="8" t="s">
        <v>0</v>
      </c>
      <c r="C902" s="22" t="s">
        <v>7299</v>
      </c>
      <c r="D902" s="8" t="s">
        <v>5737</v>
      </c>
      <c r="E902" s="22" t="s">
        <v>5738</v>
      </c>
      <c r="F902" s="13">
        <v>200</v>
      </c>
      <c r="G902" s="13">
        <v>0</v>
      </c>
      <c r="H902" s="35">
        <v>0</v>
      </c>
      <c r="I902" t="s">
        <v>1</v>
      </c>
      <c r="J902" s="13"/>
      <c r="R902" s="13"/>
      <c r="S902" s="41">
        <v>1</v>
      </c>
      <c r="T902" s="43"/>
      <c r="U902" s="13"/>
      <c r="W902" s="13"/>
    </row>
    <row r="903" spans="1:23" x14ac:dyDescent="0.2">
      <c r="A903" s="13"/>
      <c r="B903" s="8" t="s">
        <v>0</v>
      </c>
      <c r="C903" s="22" t="s">
        <v>7299</v>
      </c>
      <c r="D903" s="8" t="s">
        <v>2219</v>
      </c>
      <c r="E903" s="22" t="s">
        <v>9200</v>
      </c>
      <c r="F903" s="13">
        <v>250</v>
      </c>
      <c r="G903" s="13">
        <v>0</v>
      </c>
      <c r="H903" s="35">
        <v>0</v>
      </c>
      <c r="I903" t="s">
        <v>1</v>
      </c>
      <c r="J903" s="13"/>
      <c r="R903" s="13"/>
      <c r="S903" s="41">
        <v>4</v>
      </c>
      <c r="T903" s="43" t="s">
        <v>10798</v>
      </c>
      <c r="U903" s="13" t="s">
        <v>10798</v>
      </c>
      <c r="W903" s="13"/>
    </row>
    <row r="904" spans="1:23" x14ac:dyDescent="0.2">
      <c r="A904" s="13"/>
      <c r="B904" s="8" t="s">
        <v>0</v>
      </c>
      <c r="C904" s="22" t="s">
        <v>7299</v>
      </c>
      <c r="D904" s="8" t="s">
        <v>3689</v>
      </c>
      <c r="E904" s="22" t="s">
        <v>9227</v>
      </c>
      <c r="F904" s="13">
        <v>200</v>
      </c>
      <c r="G904" s="13">
        <v>0</v>
      </c>
      <c r="H904" s="35">
        <v>0</v>
      </c>
      <c r="I904" t="s">
        <v>1</v>
      </c>
      <c r="J904" s="13"/>
      <c r="R904" s="13"/>
      <c r="S904" s="41">
        <v>4</v>
      </c>
      <c r="T904" s="13" t="s">
        <v>10797</v>
      </c>
      <c r="U904" s="13"/>
      <c r="W904" s="13"/>
    </row>
    <row r="905" spans="1:23" x14ac:dyDescent="0.2">
      <c r="A905" s="13"/>
      <c r="B905" s="8" t="s">
        <v>0</v>
      </c>
      <c r="C905" s="22" t="s">
        <v>7299</v>
      </c>
      <c r="D905" s="8" t="s">
        <v>4670</v>
      </c>
      <c r="E905" s="22" t="s">
        <v>9228</v>
      </c>
      <c r="F905" s="13">
        <v>200</v>
      </c>
      <c r="G905" s="13">
        <v>0</v>
      </c>
      <c r="H905" s="35">
        <v>0</v>
      </c>
      <c r="I905" t="s">
        <v>1</v>
      </c>
      <c r="J905" s="13"/>
      <c r="R905" s="13"/>
      <c r="S905" s="41">
        <v>1</v>
      </c>
      <c r="T905" s="43" t="s">
        <v>10798</v>
      </c>
      <c r="U905" s="13" t="s">
        <v>10802</v>
      </c>
      <c r="W905" s="13"/>
    </row>
    <row r="906" spans="1:23" x14ac:dyDescent="0.2">
      <c r="A906" s="13"/>
      <c r="B906" s="8" t="s">
        <v>0</v>
      </c>
      <c r="C906" s="22" t="s">
        <v>7299</v>
      </c>
      <c r="D906" s="8" t="s">
        <v>2257</v>
      </c>
      <c r="E906" s="22" t="s">
        <v>9232</v>
      </c>
      <c r="F906" s="13">
        <v>400</v>
      </c>
      <c r="G906" s="13">
        <v>0</v>
      </c>
      <c r="H906" s="35">
        <v>0</v>
      </c>
      <c r="I906" t="s">
        <v>1</v>
      </c>
      <c r="J906" s="13"/>
      <c r="R906" s="13"/>
      <c r="S906" s="41">
        <v>3</v>
      </c>
      <c r="T906" s="43" t="s">
        <v>10798</v>
      </c>
      <c r="U906" s="13" t="s">
        <v>10802</v>
      </c>
      <c r="W906" s="13"/>
    </row>
    <row r="907" spans="1:23" x14ac:dyDescent="0.2">
      <c r="A907" s="13"/>
      <c r="B907" s="8" t="s">
        <v>0</v>
      </c>
      <c r="C907" s="22" t="s">
        <v>7424</v>
      </c>
      <c r="D907" s="8" t="s">
        <v>4105</v>
      </c>
      <c r="E907" s="22" t="s">
        <v>4106</v>
      </c>
      <c r="F907" s="13">
        <v>16</v>
      </c>
      <c r="G907" s="13">
        <v>0</v>
      </c>
      <c r="H907" s="35">
        <v>0</v>
      </c>
      <c r="I907" t="s">
        <v>1</v>
      </c>
      <c r="J907" s="13"/>
      <c r="R907" s="13"/>
      <c r="S907" s="41">
        <v>4</v>
      </c>
      <c r="T907" s="13"/>
      <c r="U907" s="13"/>
      <c r="W907" s="13"/>
    </row>
    <row r="908" spans="1:23" x14ac:dyDescent="0.2">
      <c r="A908" s="13"/>
      <c r="B908" s="8" t="s">
        <v>0</v>
      </c>
      <c r="C908" s="22" t="s">
        <v>7224</v>
      </c>
      <c r="D908" s="8" t="s">
        <v>4105</v>
      </c>
      <c r="E908" s="22" t="s">
        <v>4106</v>
      </c>
      <c r="F908" s="13">
        <v>512</v>
      </c>
      <c r="G908" s="13">
        <v>0</v>
      </c>
      <c r="H908" s="35">
        <v>0</v>
      </c>
      <c r="I908" t="s">
        <v>1</v>
      </c>
      <c r="J908" s="13"/>
      <c r="R908" s="13">
        <v>1500</v>
      </c>
      <c r="S908" s="41">
        <v>4</v>
      </c>
      <c r="T908" s="13"/>
      <c r="U908" s="13"/>
      <c r="W908" s="13"/>
    </row>
    <row r="909" spans="1:23" x14ac:dyDescent="0.2">
      <c r="A909" s="13"/>
      <c r="B909" s="8" t="s">
        <v>0</v>
      </c>
      <c r="C909" s="22" t="s">
        <v>7451</v>
      </c>
      <c r="D909" s="8" t="s">
        <v>6823</v>
      </c>
      <c r="E909" s="22" t="s">
        <v>9233</v>
      </c>
      <c r="F909" s="13">
        <v>60</v>
      </c>
      <c r="G909" s="13">
        <v>0</v>
      </c>
      <c r="H909" s="35">
        <v>0</v>
      </c>
      <c r="I909" t="s">
        <v>1</v>
      </c>
      <c r="J909" s="13"/>
      <c r="R909" s="13">
        <v>100</v>
      </c>
      <c r="S909" s="41">
        <v>1</v>
      </c>
      <c r="T909" s="13"/>
      <c r="U909" s="13"/>
      <c r="W909" s="13"/>
    </row>
    <row r="910" spans="1:23" x14ac:dyDescent="0.2">
      <c r="A910" s="13"/>
      <c r="B910" s="8" t="s">
        <v>0</v>
      </c>
      <c r="C910" s="22" t="s">
        <v>7451</v>
      </c>
      <c r="D910" s="8" t="s">
        <v>6992</v>
      </c>
      <c r="E910" s="22" t="s">
        <v>9234</v>
      </c>
      <c r="F910" s="13">
        <v>36</v>
      </c>
      <c r="G910" s="13">
        <v>0</v>
      </c>
      <c r="H910" s="35">
        <v>0</v>
      </c>
      <c r="I910" t="s">
        <v>1</v>
      </c>
      <c r="J910" s="13"/>
      <c r="R910" s="13">
        <v>200</v>
      </c>
      <c r="S910" s="41">
        <v>1</v>
      </c>
      <c r="T910" s="13"/>
      <c r="U910" s="13"/>
      <c r="W910" s="13"/>
    </row>
    <row r="911" spans="1:23" x14ac:dyDescent="0.2">
      <c r="A911" s="13"/>
      <c r="B911" s="8" t="s">
        <v>0</v>
      </c>
      <c r="C911" s="22" t="s">
        <v>7535</v>
      </c>
      <c r="D911" s="8" t="s">
        <v>5761</v>
      </c>
      <c r="E911" s="22" t="s">
        <v>5762</v>
      </c>
      <c r="F911" s="13">
        <v>200000</v>
      </c>
      <c r="G911" s="13">
        <v>0</v>
      </c>
      <c r="H911" s="35">
        <v>34000</v>
      </c>
      <c r="I911" t="s">
        <v>1</v>
      </c>
      <c r="J911" s="13"/>
      <c r="R911" s="13">
        <f>5100+8550+10600+17150+6000+9750+12775+11000</f>
        <v>80925</v>
      </c>
      <c r="S911" s="41">
        <v>1</v>
      </c>
      <c r="T911" s="43" t="s">
        <v>10798</v>
      </c>
      <c r="U911" s="13" t="s">
        <v>10798</v>
      </c>
      <c r="W911" s="13"/>
    </row>
    <row r="912" spans="1:23" x14ac:dyDescent="0.2">
      <c r="A912" s="13"/>
      <c r="B912" s="8" t="s">
        <v>0</v>
      </c>
      <c r="C912" s="22" t="s">
        <v>7352</v>
      </c>
      <c r="D912" s="8" t="s">
        <v>3002</v>
      </c>
      <c r="E912" s="22" t="s">
        <v>9235</v>
      </c>
      <c r="F912" s="13">
        <v>100</v>
      </c>
      <c r="G912" s="13">
        <v>0</v>
      </c>
      <c r="H912" s="35">
        <v>0</v>
      </c>
      <c r="I912" t="s">
        <v>1</v>
      </c>
      <c r="J912" s="13"/>
      <c r="R912" s="13"/>
      <c r="S912" s="41">
        <v>2</v>
      </c>
      <c r="T912" s="43" t="s">
        <v>10798</v>
      </c>
      <c r="U912" s="13" t="s">
        <v>10798</v>
      </c>
      <c r="W912" s="13"/>
    </row>
    <row r="913" spans="1:23" x14ac:dyDescent="0.2">
      <c r="A913" s="13"/>
      <c r="B913" s="8" t="s">
        <v>0</v>
      </c>
      <c r="C913" s="22" t="s">
        <v>7352</v>
      </c>
      <c r="D913" s="8" t="s">
        <v>4318</v>
      </c>
      <c r="E913" s="22" t="s">
        <v>9236</v>
      </c>
      <c r="F913" s="13">
        <v>100</v>
      </c>
      <c r="G913" s="13">
        <v>0</v>
      </c>
      <c r="H913" s="35">
        <v>0</v>
      </c>
      <c r="I913" t="s">
        <v>1</v>
      </c>
      <c r="J913" s="13"/>
      <c r="R913" s="13"/>
      <c r="S913" s="41">
        <v>1</v>
      </c>
      <c r="T913" s="43" t="s">
        <v>10798</v>
      </c>
      <c r="U913" s="13" t="s">
        <v>10801</v>
      </c>
      <c r="W913" s="13"/>
    </row>
    <row r="914" spans="1:23" x14ac:dyDescent="0.2">
      <c r="A914" s="13"/>
      <c r="B914" s="8" t="s">
        <v>0</v>
      </c>
      <c r="C914" s="22" t="s">
        <v>7352</v>
      </c>
      <c r="D914" s="8" t="s">
        <v>4315</v>
      </c>
      <c r="E914" s="22" t="s">
        <v>9237</v>
      </c>
      <c r="F914" s="13">
        <v>100</v>
      </c>
      <c r="G914" s="13">
        <v>0</v>
      </c>
      <c r="H914" s="35">
        <v>0</v>
      </c>
      <c r="I914" t="s">
        <v>1</v>
      </c>
      <c r="J914" s="13"/>
      <c r="R914" s="13"/>
      <c r="S914" s="41">
        <v>1</v>
      </c>
      <c r="T914" s="43" t="s">
        <v>10798</v>
      </c>
      <c r="U914" s="13" t="s">
        <v>10801</v>
      </c>
      <c r="W914" s="13"/>
    </row>
    <row r="915" spans="1:23" x14ac:dyDescent="0.2">
      <c r="A915" s="13"/>
      <c r="B915" s="8" t="s">
        <v>0</v>
      </c>
      <c r="C915" s="22" t="s">
        <v>7352</v>
      </c>
      <c r="D915" s="8" t="s">
        <v>4300</v>
      </c>
      <c r="E915" s="22" t="s">
        <v>9238</v>
      </c>
      <c r="F915" s="13">
        <v>100</v>
      </c>
      <c r="G915" s="13">
        <v>0</v>
      </c>
      <c r="H915" s="35">
        <v>0</v>
      </c>
      <c r="I915" t="s">
        <v>1</v>
      </c>
      <c r="J915" s="13"/>
      <c r="R915" s="13"/>
      <c r="S915" s="41">
        <v>1</v>
      </c>
      <c r="T915" s="43" t="s">
        <v>10798</v>
      </c>
      <c r="U915" s="13" t="s">
        <v>10801</v>
      </c>
      <c r="W915" s="13"/>
    </row>
    <row r="916" spans="1:23" x14ac:dyDescent="0.2">
      <c r="A916" s="13"/>
      <c r="B916" s="8" t="s">
        <v>0</v>
      </c>
      <c r="C916" s="22" t="s">
        <v>7352</v>
      </c>
      <c r="D916" s="8" t="s">
        <v>4782</v>
      </c>
      <c r="E916" s="22" t="s">
        <v>9239</v>
      </c>
      <c r="F916" s="13">
        <v>100</v>
      </c>
      <c r="G916" s="13">
        <v>0</v>
      </c>
      <c r="H916" s="35">
        <v>0</v>
      </c>
      <c r="I916" t="s">
        <v>1</v>
      </c>
      <c r="J916" s="13"/>
      <c r="R916" s="13">
        <v>200</v>
      </c>
      <c r="S916" s="41">
        <v>1</v>
      </c>
      <c r="T916" s="13"/>
      <c r="U916" s="39"/>
      <c r="W916" s="13"/>
    </row>
    <row r="917" spans="1:23" x14ac:dyDescent="0.2">
      <c r="A917" s="13"/>
      <c r="B917" s="8" t="s">
        <v>0</v>
      </c>
      <c r="C917" s="22" t="s">
        <v>7352</v>
      </c>
      <c r="D917" s="8" t="s">
        <v>5195</v>
      </c>
      <c r="E917" s="22" t="s">
        <v>8966</v>
      </c>
      <c r="F917" s="13">
        <v>100</v>
      </c>
      <c r="G917" s="13">
        <v>0</v>
      </c>
      <c r="H917" s="35">
        <v>0</v>
      </c>
      <c r="I917" t="s">
        <v>1</v>
      </c>
      <c r="J917" s="13"/>
      <c r="R917" s="13">
        <v>100</v>
      </c>
      <c r="S917" s="41">
        <v>1</v>
      </c>
      <c r="T917" s="13"/>
      <c r="U917" s="39"/>
      <c r="W917" s="13"/>
    </row>
    <row r="918" spans="1:23" x14ac:dyDescent="0.2">
      <c r="A918" s="13"/>
      <c r="B918" s="8" t="s">
        <v>0</v>
      </c>
      <c r="C918" s="22" t="s">
        <v>7352</v>
      </c>
      <c r="D918" s="8" t="s">
        <v>4312</v>
      </c>
      <c r="E918" s="22" t="s">
        <v>4313</v>
      </c>
      <c r="F918" s="13">
        <v>300</v>
      </c>
      <c r="G918" s="13">
        <v>0</v>
      </c>
      <c r="H918" s="35">
        <v>0</v>
      </c>
      <c r="I918" t="s">
        <v>1</v>
      </c>
      <c r="J918" s="13"/>
      <c r="R918" s="13">
        <v>500</v>
      </c>
      <c r="S918" s="41">
        <v>2</v>
      </c>
      <c r="T918" s="13"/>
      <c r="U918" s="13"/>
      <c r="W918" s="13"/>
    </row>
    <row r="919" spans="1:23" x14ac:dyDescent="0.2">
      <c r="A919" s="13"/>
      <c r="B919" s="8" t="s">
        <v>0</v>
      </c>
      <c r="C919" s="22" t="s">
        <v>7146</v>
      </c>
      <c r="D919" s="8" t="s">
        <v>4031</v>
      </c>
      <c r="E919" s="22" t="s">
        <v>9240</v>
      </c>
      <c r="F919" s="13">
        <v>200</v>
      </c>
      <c r="G919" s="13">
        <v>0</v>
      </c>
      <c r="H919" s="35">
        <v>0</v>
      </c>
      <c r="I919" t="s">
        <v>1</v>
      </c>
      <c r="J919" s="13"/>
      <c r="R919" s="13"/>
      <c r="S919" s="41">
        <v>4</v>
      </c>
      <c r="T919" s="39"/>
      <c r="U919" s="13"/>
      <c r="W919" s="13"/>
    </row>
    <row r="920" spans="1:23" x14ac:dyDescent="0.2">
      <c r="A920" s="13"/>
      <c r="B920" s="8" t="s">
        <v>0</v>
      </c>
      <c r="C920" s="22" t="s">
        <v>7146</v>
      </c>
      <c r="D920" s="8" t="s">
        <v>4035</v>
      </c>
      <c r="E920" s="22" t="s">
        <v>9241</v>
      </c>
      <c r="F920" s="13">
        <v>200</v>
      </c>
      <c r="G920" s="13">
        <v>0</v>
      </c>
      <c r="H920" s="35">
        <v>0</v>
      </c>
      <c r="I920" t="s">
        <v>1</v>
      </c>
      <c r="J920" s="13"/>
      <c r="R920" s="13"/>
      <c r="S920" s="41">
        <v>4</v>
      </c>
      <c r="T920" s="39"/>
      <c r="U920" s="13"/>
      <c r="W920" s="13"/>
    </row>
    <row r="921" spans="1:23" x14ac:dyDescent="0.2">
      <c r="A921" s="13"/>
      <c r="B921" s="8" t="s">
        <v>0</v>
      </c>
      <c r="C921" s="22" t="s">
        <v>7146</v>
      </c>
      <c r="D921" s="8" t="s">
        <v>4008</v>
      </c>
      <c r="E921" s="22" t="s">
        <v>9242</v>
      </c>
      <c r="F921" s="13">
        <v>200</v>
      </c>
      <c r="G921" s="13">
        <v>0</v>
      </c>
      <c r="H921" s="35">
        <v>0</v>
      </c>
      <c r="I921" t="s">
        <v>1</v>
      </c>
      <c r="J921" s="13"/>
      <c r="R921" s="13"/>
      <c r="S921" s="41">
        <v>4</v>
      </c>
      <c r="T921" s="39"/>
      <c r="U921" s="13"/>
      <c r="W921" s="13"/>
    </row>
    <row r="922" spans="1:23" x14ac:dyDescent="0.2">
      <c r="A922" s="13"/>
      <c r="B922" s="8" t="s">
        <v>0</v>
      </c>
      <c r="C922" s="22" t="s">
        <v>7146</v>
      </c>
      <c r="D922" s="8" t="s">
        <v>1229</v>
      </c>
      <c r="E922" s="22" t="s">
        <v>8976</v>
      </c>
      <c r="F922" s="13">
        <v>200</v>
      </c>
      <c r="G922" s="13">
        <v>0</v>
      </c>
      <c r="H922" s="35">
        <v>0</v>
      </c>
      <c r="I922" t="s">
        <v>1</v>
      </c>
      <c r="J922" s="13"/>
      <c r="R922" s="13"/>
      <c r="S922" s="41">
        <v>2</v>
      </c>
      <c r="T922" s="43" t="s">
        <v>10798</v>
      </c>
      <c r="U922" s="13" t="s">
        <v>10801</v>
      </c>
      <c r="W922" s="13"/>
    </row>
    <row r="923" spans="1:23" x14ac:dyDescent="0.2">
      <c r="A923" s="13"/>
      <c r="B923" s="8" t="s">
        <v>0</v>
      </c>
      <c r="C923" s="22" t="s">
        <v>7146</v>
      </c>
      <c r="D923" s="8" t="s">
        <v>3158</v>
      </c>
      <c r="E923" s="22" t="s">
        <v>9243</v>
      </c>
      <c r="F923" s="13">
        <v>200</v>
      </c>
      <c r="G923" s="13">
        <v>0</v>
      </c>
      <c r="H923" s="35">
        <v>0</v>
      </c>
      <c r="I923" t="s">
        <v>1</v>
      </c>
      <c r="J923" s="13"/>
      <c r="R923" s="13"/>
      <c r="S923" s="41">
        <v>2</v>
      </c>
      <c r="T923" s="43" t="s">
        <v>10798</v>
      </c>
      <c r="U923" s="13" t="s">
        <v>10801</v>
      </c>
      <c r="W923" s="13"/>
    </row>
    <row r="924" spans="1:23" x14ac:dyDescent="0.2">
      <c r="A924" s="13"/>
      <c r="B924" s="8" t="s">
        <v>0</v>
      </c>
      <c r="C924" s="22" t="s">
        <v>7146</v>
      </c>
      <c r="D924" s="8" t="s">
        <v>5144</v>
      </c>
      <c r="E924" s="22" t="s">
        <v>9244</v>
      </c>
      <c r="F924" s="13">
        <v>200</v>
      </c>
      <c r="G924" s="13">
        <v>0</v>
      </c>
      <c r="H924" s="35">
        <v>0</v>
      </c>
      <c r="I924" t="s">
        <v>1</v>
      </c>
      <c r="J924" s="13"/>
      <c r="R924" s="13">
        <v>300</v>
      </c>
      <c r="S924" s="41">
        <v>1</v>
      </c>
      <c r="T924" s="13"/>
      <c r="U924" s="13"/>
      <c r="W924" s="13"/>
    </row>
    <row r="925" spans="1:23" x14ac:dyDescent="0.2">
      <c r="A925" s="13"/>
      <c r="B925" s="8" t="s">
        <v>0</v>
      </c>
      <c r="C925" s="22" t="s">
        <v>7565</v>
      </c>
      <c r="D925" s="8" t="s">
        <v>6998</v>
      </c>
      <c r="E925" s="22" t="s">
        <v>9245</v>
      </c>
      <c r="F925" s="13">
        <v>150</v>
      </c>
      <c r="G925" s="13">
        <v>0</v>
      </c>
      <c r="H925" s="35">
        <v>0</v>
      </c>
      <c r="I925" t="s">
        <v>1</v>
      </c>
      <c r="J925" s="13"/>
      <c r="R925" s="13"/>
      <c r="S925" s="41">
        <v>1</v>
      </c>
      <c r="T925" s="13" t="s">
        <v>10797</v>
      </c>
      <c r="U925" s="13"/>
      <c r="W925" s="13"/>
    </row>
    <row r="926" spans="1:23" x14ac:dyDescent="0.2">
      <c r="A926" s="13"/>
      <c r="B926" s="8" t="s">
        <v>0</v>
      </c>
      <c r="C926" s="22" t="s">
        <v>7565</v>
      </c>
      <c r="D926" s="8" t="s">
        <v>6995</v>
      </c>
      <c r="E926" s="22" t="s">
        <v>9246</v>
      </c>
      <c r="F926" s="13">
        <v>100</v>
      </c>
      <c r="G926" s="13">
        <v>0</v>
      </c>
      <c r="H926" s="35">
        <v>0</v>
      </c>
      <c r="I926" t="s">
        <v>1</v>
      </c>
      <c r="J926" s="13"/>
      <c r="R926" s="13"/>
      <c r="S926" s="41">
        <v>1</v>
      </c>
      <c r="T926" s="13" t="s">
        <v>10797</v>
      </c>
      <c r="U926" s="13"/>
      <c r="W926" s="13"/>
    </row>
    <row r="927" spans="1:23" x14ac:dyDescent="0.2">
      <c r="A927" s="13"/>
      <c r="B927" s="8" t="s">
        <v>0</v>
      </c>
      <c r="C927" s="22" t="s">
        <v>7513</v>
      </c>
      <c r="D927" s="8" t="s">
        <v>5160</v>
      </c>
      <c r="E927" s="22" t="s">
        <v>9247</v>
      </c>
      <c r="F927" s="13">
        <v>1542</v>
      </c>
      <c r="G927" s="13">
        <v>0</v>
      </c>
      <c r="H927" s="35">
        <v>0</v>
      </c>
      <c r="I927" t="s">
        <v>1</v>
      </c>
      <c r="J927" s="13"/>
      <c r="R927" s="13">
        <v>2000</v>
      </c>
      <c r="S927" s="41">
        <v>1</v>
      </c>
      <c r="T927" s="13"/>
      <c r="U927" s="13"/>
      <c r="W927" s="13"/>
    </row>
    <row r="928" spans="1:23" x14ac:dyDescent="0.2">
      <c r="A928" s="13"/>
      <c r="B928" s="8" t="s">
        <v>0</v>
      </c>
      <c r="C928" s="22" t="s">
        <v>7513</v>
      </c>
      <c r="D928" s="8" t="s">
        <v>5173</v>
      </c>
      <c r="E928" s="22" t="s">
        <v>9248</v>
      </c>
      <c r="F928" s="13">
        <v>1518</v>
      </c>
      <c r="G928" s="13">
        <v>0</v>
      </c>
      <c r="H928" s="35">
        <v>0</v>
      </c>
      <c r="I928" t="s">
        <v>1</v>
      </c>
      <c r="J928" s="13"/>
      <c r="R928" s="13">
        <v>2000</v>
      </c>
      <c r="S928" s="41">
        <v>1</v>
      </c>
      <c r="T928" s="13"/>
      <c r="U928" s="13"/>
      <c r="W928" s="13"/>
    </row>
    <row r="929" spans="1:23" x14ac:dyDescent="0.2">
      <c r="A929" s="13"/>
      <c r="B929" s="8" t="s">
        <v>0</v>
      </c>
      <c r="C929" s="22" t="s">
        <v>7126</v>
      </c>
      <c r="D929" s="8" t="s">
        <v>5183</v>
      </c>
      <c r="E929" s="22" t="s">
        <v>9249</v>
      </c>
      <c r="F929" s="13">
        <v>1000</v>
      </c>
      <c r="G929" s="13">
        <v>0</v>
      </c>
      <c r="H929" s="35">
        <v>80</v>
      </c>
      <c r="I929" t="s">
        <v>1</v>
      </c>
      <c r="J929" s="13"/>
      <c r="R929" s="13">
        <f>800+200</f>
        <v>1000</v>
      </c>
      <c r="S929" s="41">
        <v>1</v>
      </c>
      <c r="T929" s="13"/>
      <c r="U929" s="13"/>
      <c r="W929" s="13"/>
    </row>
    <row r="930" spans="1:23" x14ac:dyDescent="0.2">
      <c r="A930" s="13"/>
      <c r="B930" s="8" t="s">
        <v>0</v>
      </c>
      <c r="C930" s="22" t="s">
        <v>7126</v>
      </c>
      <c r="D930" s="8" t="s">
        <v>6038</v>
      </c>
      <c r="E930" s="22" t="s">
        <v>9250</v>
      </c>
      <c r="F930" s="13">
        <v>1000</v>
      </c>
      <c r="G930" s="13">
        <v>0</v>
      </c>
      <c r="H930" s="35">
        <v>0</v>
      </c>
      <c r="I930" t="s">
        <v>1</v>
      </c>
      <c r="J930" s="13"/>
      <c r="R930" s="13"/>
      <c r="S930" s="41">
        <v>1</v>
      </c>
      <c r="T930" s="43" t="s">
        <v>10798</v>
      </c>
      <c r="U930" s="12" t="s">
        <v>10804</v>
      </c>
      <c r="W930" s="13"/>
    </row>
    <row r="931" spans="1:23" x14ac:dyDescent="0.2">
      <c r="A931" s="13"/>
      <c r="B931" s="8" t="s">
        <v>0</v>
      </c>
      <c r="C931" s="22" t="s">
        <v>7126</v>
      </c>
      <c r="D931" s="8" t="s">
        <v>797</v>
      </c>
      <c r="E931" s="22" t="s">
        <v>798</v>
      </c>
      <c r="F931" s="13">
        <v>5000</v>
      </c>
      <c r="G931" s="13">
        <v>0</v>
      </c>
      <c r="H931" s="35">
        <v>2000</v>
      </c>
      <c r="I931" t="s">
        <v>1</v>
      </c>
      <c r="J931" s="13"/>
      <c r="R931" s="13"/>
      <c r="S931" s="41">
        <v>1</v>
      </c>
      <c r="T931" s="13" t="s">
        <v>10797</v>
      </c>
      <c r="U931" s="39"/>
      <c r="W931" s="13"/>
    </row>
    <row r="932" spans="1:23" x14ac:dyDescent="0.2">
      <c r="A932" s="13"/>
      <c r="B932" s="8" t="s">
        <v>0</v>
      </c>
      <c r="C932" s="22" t="s">
        <v>7126</v>
      </c>
      <c r="D932" s="8" t="s">
        <v>1247</v>
      </c>
      <c r="E932" s="22" t="s">
        <v>1248</v>
      </c>
      <c r="F932" s="13">
        <v>3000</v>
      </c>
      <c r="G932" s="13">
        <v>0</v>
      </c>
      <c r="H932" s="35">
        <v>2600</v>
      </c>
      <c r="I932" t="s">
        <v>1</v>
      </c>
      <c r="J932" s="13"/>
      <c r="R932" s="13"/>
      <c r="S932" s="41">
        <v>1</v>
      </c>
      <c r="T932" s="43" t="s">
        <v>10798</v>
      </c>
      <c r="U932" s="12" t="s">
        <v>10804</v>
      </c>
      <c r="W932" s="13"/>
    </row>
    <row r="933" spans="1:23" x14ac:dyDescent="0.2">
      <c r="A933" s="13"/>
      <c r="B933" s="8" t="s">
        <v>0</v>
      </c>
      <c r="C933" s="22" t="s">
        <v>7126</v>
      </c>
      <c r="D933" s="8" t="s">
        <v>39</v>
      </c>
      <c r="E933" s="22" t="s">
        <v>40</v>
      </c>
      <c r="F933" s="13">
        <v>100000</v>
      </c>
      <c r="G933" s="13">
        <v>0</v>
      </c>
      <c r="H933" s="35">
        <v>0</v>
      </c>
      <c r="I933" t="s">
        <v>1</v>
      </c>
      <c r="J933" s="13"/>
      <c r="R933" s="13">
        <f>20300+42000+35000+70000</f>
        <v>167300</v>
      </c>
      <c r="S933" s="41">
        <v>1</v>
      </c>
      <c r="T933" s="13"/>
      <c r="U933" s="13"/>
      <c r="W933" s="13"/>
    </row>
    <row r="934" spans="1:23" x14ac:dyDescent="0.2">
      <c r="A934" s="13"/>
      <c r="B934" s="8" t="s">
        <v>0</v>
      </c>
      <c r="C934" s="22" t="s">
        <v>7126</v>
      </c>
      <c r="D934" s="8" t="s">
        <v>54</v>
      </c>
      <c r="E934" s="22" t="s">
        <v>55</v>
      </c>
      <c r="F934" s="13">
        <v>5000</v>
      </c>
      <c r="G934" s="13">
        <v>0</v>
      </c>
      <c r="H934" s="35">
        <v>0</v>
      </c>
      <c r="I934" t="s">
        <v>1</v>
      </c>
      <c r="J934" s="13"/>
      <c r="R934" s="13">
        <v>5000</v>
      </c>
      <c r="S934" s="41">
        <v>1</v>
      </c>
      <c r="T934" s="39"/>
      <c r="U934" s="13"/>
      <c r="W934" s="13"/>
    </row>
    <row r="935" spans="1:23" x14ac:dyDescent="0.2">
      <c r="A935" s="13"/>
      <c r="B935" s="8" t="s">
        <v>0</v>
      </c>
      <c r="C935" s="22" t="s">
        <v>7126</v>
      </c>
      <c r="D935" s="8" t="s">
        <v>18</v>
      </c>
      <c r="E935" s="22" t="s">
        <v>19</v>
      </c>
      <c r="F935" s="13">
        <v>1000</v>
      </c>
      <c r="G935" s="13">
        <v>0</v>
      </c>
      <c r="H935" s="35">
        <v>0</v>
      </c>
      <c r="I935" t="s">
        <v>1</v>
      </c>
      <c r="J935" s="13"/>
      <c r="R935" s="13"/>
      <c r="S935" s="41">
        <v>1</v>
      </c>
      <c r="T935" s="39"/>
      <c r="U935" s="13"/>
      <c r="W935" s="13"/>
    </row>
    <row r="936" spans="1:23" x14ac:dyDescent="0.2">
      <c r="A936" s="13"/>
      <c r="B936" s="8" t="s">
        <v>0</v>
      </c>
      <c r="C936" s="22" t="s">
        <v>7126</v>
      </c>
      <c r="D936" s="8" t="s">
        <v>955</v>
      </c>
      <c r="E936" s="22" t="s">
        <v>956</v>
      </c>
      <c r="F936" s="13">
        <v>1000</v>
      </c>
      <c r="G936" s="13">
        <v>0</v>
      </c>
      <c r="H936" s="35">
        <v>0</v>
      </c>
      <c r="I936" t="s">
        <v>1</v>
      </c>
      <c r="J936" s="13"/>
      <c r="R936" s="13"/>
      <c r="S936" s="41">
        <v>1</v>
      </c>
      <c r="T936" s="43"/>
      <c r="U936" s="13" t="s">
        <v>10802</v>
      </c>
      <c r="W936" s="13"/>
    </row>
    <row r="937" spans="1:23" x14ac:dyDescent="0.2">
      <c r="A937" s="13"/>
      <c r="B937" s="8" t="s">
        <v>0</v>
      </c>
      <c r="C937" s="22" t="s">
        <v>7126</v>
      </c>
      <c r="D937" s="8" t="s">
        <v>520</v>
      </c>
      <c r="E937" s="22" t="s">
        <v>521</v>
      </c>
      <c r="F937" s="13">
        <v>6000</v>
      </c>
      <c r="G937" s="13">
        <v>0</v>
      </c>
      <c r="H937" s="35">
        <v>5300</v>
      </c>
      <c r="I937" t="s">
        <v>1</v>
      </c>
      <c r="J937" s="13"/>
      <c r="R937" s="13"/>
      <c r="S937" s="41">
        <v>1</v>
      </c>
      <c r="T937" s="43"/>
      <c r="U937" s="39" t="s">
        <v>10798</v>
      </c>
      <c r="W937" s="13"/>
    </row>
    <row r="938" spans="1:23" x14ac:dyDescent="0.2">
      <c r="A938" s="13"/>
      <c r="B938" s="8" t="s">
        <v>0</v>
      </c>
      <c r="C938" s="22" t="s">
        <v>7126</v>
      </c>
      <c r="D938" s="8" t="s">
        <v>523</v>
      </c>
      <c r="E938" s="22" t="s">
        <v>524</v>
      </c>
      <c r="F938" s="13">
        <v>1100</v>
      </c>
      <c r="G938" s="13">
        <v>0</v>
      </c>
      <c r="H938" s="35">
        <v>0</v>
      </c>
      <c r="I938" t="s">
        <v>1</v>
      </c>
      <c r="J938" s="13"/>
      <c r="R938" s="13"/>
      <c r="S938" s="41">
        <v>1</v>
      </c>
      <c r="T938" s="43"/>
      <c r="U938" s="39" t="s">
        <v>10798</v>
      </c>
      <c r="W938" s="13"/>
    </row>
    <row r="939" spans="1:23" x14ac:dyDescent="0.2">
      <c r="A939" s="13"/>
      <c r="B939" s="8" t="s">
        <v>0</v>
      </c>
      <c r="C939" s="22" t="s">
        <v>7126</v>
      </c>
      <c r="D939" s="8" t="s">
        <v>659</v>
      </c>
      <c r="E939" s="22" t="s">
        <v>660</v>
      </c>
      <c r="F939" s="13">
        <v>500</v>
      </c>
      <c r="G939" s="13">
        <v>0</v>
      </c>
      <c r="H939" s="35">
        <v>0</v>
      </c>
      <c r="I939" t="s">
        <v>1</v>
      </c>
      <c r="J939" s="13"/>
      <c r="R939" s="13"/>
      <c r="S939" s="41">
        <v>1</v>
      </c>
      <c r="T939" s="13"/>
      <c r="U939" s="47"/>
      <c r="W939" s="13"/>
    </row>
    <row r="940" spans="1:23" x14ac:dyDescent="0.2">
      <c r="A940" s="13"/>
      <c r="B940" s="8" t="s">
        <v>0</v>
      </c>
      <c r="C940" s="22" t="s">
        <v>7126</v>
      </c>
      <c r="D940" s="8" t="s">
        <v>793</v>
      </c>
      <c r="E940" s="22" t="s">
        <v>794</v>
      </c>
      <c r="F940" s="13">
        <v>500</v>
      </c>
      <c r="G940" s="13">
        <v>0</v>
      </c>
      <c r="H940" s="35">
        <v>0</v>
      </c>
      <c r="I940" t="s">
        <v>1</v>
      </c>
      <c r="J940" s="13"/>
      <c r="R940" s="13"/>
      <c r="S940" s="41">
        <v>1</v>
      </c>
      <c r="T940" s="13" t="s">
        <v>10797</v>
      </c>
      <c r="U940" s="13"/>
      <c r="W940" s="13"/>
    </row>
    <row r="941" spans="1:23" x14ac:dyDescent="0.2">
      <c r="A941" s="13"/>
      <c r="B941" s="8" t="s">
        <v>0</v>
      </c>
      <c r="C941" s="22" t="s">
        <v>7126</v>
      </c>
      <c r="D941" s="8" t="s">
        <v>6921</v>
      </c>
      <c r="E941" s="22" t="s">
        <v>6922</v>
      </c>
      <c r="F941" s="13">
        <v>1000</v>
      </c>
      <c r="G941" s="13">
        <v>0</v>
      </c>
      <c r="H941" s="35">
        <v>800</v>
      </c>
      <c r="I941" t="s">
        <v>1</v>
      </c>
      <c r="J941" s="13"/>
      <c r="R941" s="13"/>
      <c r="S941" s="41">
        <v>1</v>
      </c>
      <c r="T941" s="13" t="s">
        <v>10797</v>
      </c>
      <c r="U941" s="13"/>
      <c r="W941" s="13"/>
    </row>
    <row r="942" spans="1:23" x14ac:dyDescent="0.2">
      <c r="A942" s="13"/>
      <c r="B942" s="8" t="s">
        <v>0</v>
      </c>
      <c r="C942" s="22" t="s">
        <v>7143</v>
      </c>
      <c r="D942" s="8" t="s">
        <v>4838</v>
      </c>
      <c r="E942" s="22" t="s">
        <v>4839</v>
      </c>
      <c r="F942" s="13">
        <v>10000</v>
      </c>
      <c r="G942" s="13">
        <v>0</v>
      </c>
      <c r="H942" s="35">
        <v>0</v>
      </c>
      <c r="I942" t="s">
        <v>1</v>
      </c>
      <c r="J942" s="13"/>
      <c r="R942" s="13">
        <f>7000+4000</f>
        <v>11000</v>
      </c>
      <c r="S942" s="41">
        <v>1</v>
      </c>
      <c r="T942" s="13"/>
      <c r="U942" s="13"/>
      <c r="W942" s="13"/>
    </row>
    <row r="943" spans="1:23" x14ac:dyDescent="0.2">
      <c r="A943" s="13"/>
      <c r="B943" s="8" t="s">
        <v>0</v>
      </c>
      <c r="C943" s="22" t="s">
        <v>7470</v>
      </c>
      <c r="D943" s="8" t="s">
        <v>3960</v>
      </c>
      <c r="E943" s="22" t="s">
        <v>3961</v>
      </c>
      <c r="F943" s="13">
        <v>33781</v>
      </c>
      <c r="G943" s="13">
        <v>0</v>
      </c>
      <c r="H943" s="35">
        <v>0</v>
      </c>
      <c r="I943" t="s">
        <v>1</v>
      </c>
      <c r="J943" s="13"/>
      <c r="R943" s="13">
        <f>4000+16000+13781</f>
        <v>33781</v>
      </c>
      <c r="S943" s="41">
        <v>2</v>
      </c>
      <c r="T943" s="43"/>
      <c r="U943" s="13"/>
      <c r="W943" s="13"/>
    </row>
    <row r="944" spans="1:23" x14ac:dyDescent="0.2">
      <c r="A944" s="13"/>
      <c r="B944" s="8" t="s">
        <v>0</v>
      </c>
      <c r="C944" s="22" t="s">
        <v>7461</v>
      </c>
      <c r="D944" s="8" t="s">
        <v>4794</v>
      </c>
      <c r="E944" s="22" t="s">
        <v>9251</v>
      </c>
      <c r="F944" s="13">
        <v>200</v>
      </c>
      <c r="G944" s="13">
        <v>0</v>
      </c>
      <c r="H944" s="35">
        <v>0</v>
      </c>
      <c r="I944" t="s">
        <v>1</v>
      </c>
      <c r="J944" s="13"/>
      <c r="R944" s="13">
        <v>900</v>
      </c>
      <c r="S944" s="41">
        <v>1</v>
      </c>
      <c r="T944" s="13"/>
      <c r="U944" s="13"/>
      <c r="W944" s="13"/>
    </row>
    <row r="945" spans="1:23" x14ac:dyDescent="0.2">
      <c r="A945" s="13"/>
      <c r="B945" s="8" t="s">
        <v>0</v>
      </c>
      <c r="C945" s="22" t="s">
        <v>7461</v>
      </c>
      <c r="D945" s="8" t="s">
        <v>5809</v>
      </c>
      <c r="E945" s="22" t="s">
        <v>9120</v>
      </c>
      <c r="F945" s="13">
        <v>50</v>
      </c>
      <c r="G945" s="13">
        <v>0</v>
      </c>
      <c r="H945" s="35">
        <v>0</v>
      </c>
      <c r="I945" t="s">
        <v>1</v>
      </c>
      <c r="J945" s="13"/>
      <c r="R945" s="13"/>
      <c r="S945" s="41">
        <v>1</v>
      </c>
      <c r="T945" s="13"/>
      <c r="U945" s="13" t="s">
        <v>10798</v>
      </c>
      <c r="W945" s="13"/>
    </row>
    <row r="946" spans="1:23" x14ac:dyDescent="0.2">
      <c r="A946" s="13"/>
      <c r="B946" s="8" t="s">
        <v>0</v>
      </c>
      <c r="C946" s="22" t="s">
        <v>7349</v>
      </c>
      <c r="D946" s="8" t="s">
        <v>2460</v>
      </c>
      <c r="E946" s="22" t="s">
        <v>9252</v>
      </c>
      <c r="F946" s="13">
        <v>100</v>
      </c>
      <c r="G946" s="13">
        <v>0</v>
      </c>
      <c r="H946" s="35">
        <v>0</v>
      </c>
      <c r="I946" t="s">
        <v>1</v>
      </c>
      <c r="J946" s="13"/>
      <c r="R946" s="13"/>
      <c r="S946" s="41">
        <v>4</v>
      </c>
      <c r="T946" s="43"/>
      <c r="U946" s="13" t="s">
        <v>10798</v>
      </c>
      <c r="W946" s="13"/>
    </row>
    <row r="947" spans="1:23" x14ac:dyDescent="0.2">
      <c r="A947" s="13"/>
      <c r="B947" s="8" t="s">
        <v>0</v>
      </c>
      <c r="C947" s="22" t="s">
        <v>7349</v>
      </c>
      <c r="D947" s="8" t="s">
        <v>3186</v>
      </c>
      <c r="E947" s="22" t="s">
        <v>9036</v>
      </c>
      <c r="F947" s="13">
        <v>100</v>
      </c>
      <c r="G947" s="13">
        <v>0</v>
      </c>
      <c r="H947" s="35">
        <v>0</v>
      </c>
      <c r="I947" t="s">
        <v>1</v>
      </c>
      <c r="J947" s="13"/>
      <c r="R947" s="13"/>
      <c r="S947" s="41">
        <v>2</v>
      </c>
      <c r="T947" s="43" t="s">
        <v>10798</v>
      </c>
      <c r="U947" s="13" t="s">
        <v>10801</v>
      </c>
      <c r="W947" s="13"/>
    </row>
    <row r="948" spans="1:23" x14ac:dyDescent="0.2">
      <c r="A948" s="13"/>
      <c r="B948" s="8" t="s">
        <v>0</v>
      </c>
      <c r="C948" s="22" t="s">
        <v>7493</v>
      </c>
      <c r="D948" s="8" t="s">
        <v>4821</v>
      </c>
      <c r="E948" s="22" t="s">
        <v>4822</v>
      </c>
      <c r="F948" s="13">
        <v>2000</v>
      </c>
      <c r="G948" s="13">
        <v>0</v>
      </c>
      <c r="H948" s="35">
        <v>0</v>
      </c>
      <c r="I948" t="s">
        <v>1</v>
      </c>
      <c r="J948" s="13"/>
      <c r="R948" s="13">
        <v>2300</v>
      </c>
      <c r="S948" s="41">
        <v>1</v>
      </c>
      <c r="T948" s="13"/>
      <c r="U948" s="13"/>
      <c r="W948" s="13"/>
    </row>
    <row r="949" spans="1:23" x14ac:dyDescent="0.2">
      <c r="A949" s="13"/>
      <c r="B949" s="8" t="s">
        <v>0</v>
      </c>
      <c r="C949" s="22" t="s">
        <v>7457</v>
      </c>
      <c r="D949" s="8" t="s">
        <v>4818</v>
      </c>
      <c r="E949" s="22" t="s">
        <v>4819</v>
      </c>
      <c r="F949" s="13">
        <v>621</v>
      </c>
      <c r="G949" s="13">
        <v>0</v>
      </c>
      <c r="H949" s="35">
        <v>0</v>
      </c>
      <c r="I949" t="s">
        <v>1</v>
      </c>
      <c r="J949" s="13"/>
      <c r="R949" s="13">
        <v>1000</v>
      </c>
      <c r="S949" s="41">
        <v>1</v>
      </c>
      <c r="T949" s="13"/>
      <c r="U949" s="13"/>
      <c r="W949" s="13"/>
    </row>
    <row r="950" spans="1:23" x14ac:dyDescent="0.2">
      <c r="A950" s="13"/>
      <c r="B950" s="8" t="s">
        <v>0</v>
      </c>
      <c r="C950" s="22" t="s">
        <v>7477</v>
      </c>
      <c r="D950" s="8" t="s">
        <v>4348</v>
      </c>
      <c r="E950" s="22" t="s">
        <v>9253</v>
      </c>
      <c r="F950" s="13">
        <v>9200</v>
      </c>
      <c r="G950" s="13">
        <v>0</v>
      </c>
      <c r="H950" s="35">
        <v>0</v>
      </c>
      <c r="I950" t="s">
        <v>1</v>
      </c>
      <c r="J950" s="13"/>
      <c r="R950" s="13">
        <f>2700+7000</f>
        <v>9700</v>
      </c>
      <c r="S950" s="41">
        <v>1</v>
      </c>
      <c r="T950" s="13"/>
      <c r="U950" s="13"/>
      <c r="W950" s="13"/>
    </row>
    <row r="951" spans="1:23" x14ac:dyDescent="0.2">
      <c r="A951" s="13"/>
      <c r="B951" s="8" t="s">
        <v>0</v>
      </c>
      <c r="C951" s="22" t="s">
        <v>10850</v>
      </c>
      <c r="D951" s="8" t="s">
        <v>7670</v>
      </c>
      <c r="E951" s="22" t="s">
        <v>9254</v>
      </c>
      <c r="F951" s="13">
        <v>4400</v>
      </c>
      <c r="G951" s="13">
        <v>0</v>
      </c>
      <c r="H951" s="35">
        <v>0</v>
      </c>
      <c r="I951" t="s">
        <v>1</v>
      </c>
      <c r="J951" s="13"/>
      <c r="R951" s="13"/>
      <c r="S951" s="41">
        <v>1</v>
      </c>
      <c r="T951" s="43" t="s">
        <v>10798</v>
      </c>
      <c r="U951" s="13" t="s">
        <v>10798</v>
      </c>
      <c r="W951" s="13"/>
    </row>
    <row r="952" spans="1:23" x14ac:dyDescent="0.2">
      <c r="A952" s="13"/>
      <c r="B952" s="8" t="s">
        <v>0</v>
      </c>
      <c r="C952" s="26" t="s">
        <v>7335</v>
      </c>
      <c r="D952" s="8" t="s">
        <v>2386</v>
      </c>
      <c r="E952" s="26" t="s">
        <v>9255</v>
      </c>
      <c r="F952" s="33">
        <v>3000</v>
      </c>
      <c r="G952" s="13">
        <v>0</v>
      </c>
      <c r="H952" s="35">
        <v>0</v>
      </c>
      <c r="I952" t="s">
        <v>1</v>
      </c>
      <c r="J952" s="13"/>
      <c r="R952" s="13">
        <v>3500</v>
      </c>
      <c r="S952" s="41">
        <v>4</v>
      </c>
      <c r="T952" s="13"/>
      <c r="U952" s="13"/>
      <c r="W952" s="13"/>
    </row>
    <row r="953" spans="1:23" x14ac:dyDescent="0.2">
      <c r="A953" s="13"/>
      <c r="B953" s="8" t="s">
        <v>0</v>
      </c>
      <c r="C953" s="22" t="s">
        <v>7232</v>
      </c>
      <c r="D953" s="8" t="s">
        <v>3393</v>
      </c>
      <c r="E953" s="22" t="s">
        <v>3394</v>
      </c>
      <c r="F953" s="13">
        <v>300</v>
      </c>
      <c r="G953" s="13">
        <v>0</v>
      </c>
      <c r="H953" s="35">
        <v>0</v>
      </c>
      <c r="I953" t="s">
        <v>1</v>
      </c>
      <c r="J953" s="13"/>
      <c r="R953" s="13"/>
      <c r="S953" s="41">
        <v>4</v>
      </c>
      <c r="T953" s="13"/>
      <c r="U953" s="13"/>
      <c r="W953" s="13"/>
    </row>
    <row r="954" spans="1:23" x14ac:dyDescent="0.2">
      <c r="A954" s="13"/>
      <c r="B954" s="8" t="s">
        <v>0</v>
      </c>
      <c r="C954" s="22" t="s">
        <v>7232</v>
      </c>
      <c r="D954" s="8" t="s">
        <v>4031</v>
      </c>
      <c r="E954" s="22" t="s">
        <v>9240</v>
      </c>
      <c r="F954" s="13">
        <v>300</v>
      </c>
      <c r="G954" s="13">
        <v>0</v>
      </c>
      <c r="H954" s="35">
        <v>0</v>
      </c>
      <c r="I954" t="s">
        <v>1</v>
      </c>
      <c r="J954" s="13"/>
      <c r="R954" s="13"/>
      <c r="S954" s="41">
        <v>4</v>
      </c>
      <c r="T954" s="39"/>
      <c r="U954" s="13"/>
      <c r="W954" s="13"/>
    </row>
    <row r="955" spans="1:23" x14ac:dyDescent="0.2">
      <c r="A955" s="13"/>
      <c r="B955" s="8" t="s">
        <v>0</v>
      </c>
      <c r="C955" s="22" t="s">
        <v>7232</v>
      </c>
      <c r="D955" s="8" t="s">
        <v>4035</v>
      </c>
      <c r="E955" s="22" t="s">
        <v>9241</v>
      </c>
      <c r="F955" s="13">
        <v>300</v>
      </c>
      <c r="G955" s="13">
        <v>0</v>
      </c>
      <c r="H955" s="35">
        <v>0</v>
      </c>
      <c r="I955" t="s">
        <v>1</v>
      </c>
      <c r="J955" s="13"/>
      <c r="R955" s="13"/>
      <c r="S955" s="41">
        <v>4</v>
      </c>
      <c r="T955" s="39"/>
      <c r="U955" s="13"/>
      <c r="W955" s="13"/>
    </row>
    <row r="956" spans="1:23" x14ac:dyDescent="0.2">
      <c r="A956" s="13"/>
      <c r="B956" s="8" t="s">
        <v>0</v>
      </c>
      <c r="C956" s="22" t="s">
        <v>7232</v>
      </c>
      <c r="D956" s="8" t="s">
        <v>3897</v>
      </c>
      <c r="E956" s="22" t="s">
        <v>9256</v>
      </c>
      <c r="F956" s="13">
        <v>100</v>
      </c>
      <c r="G956" s="13">
        <v>0</v>
      </c>
      <c r="H956" s="35">
        <v>0</v>
      </c>
      <c r="I956" t="s">
        <v>1</v>
      </c>
      <c r="J956" s="13"/>
      <c r="R956" s="13"/>
      <c r="S956" s="41">
        <v>4</v>
      </c>
      <c r="T956" s="39"/>
      <c r="U956" s="13"/>
      <c r="W956" s="13"/>
    </row>
    <row r="957" spans="1:23" x14ac:dyDescent="0.2">
      <c r="A957" s="13"/>
      <c r="B957" s="8" t="s">
        <v>0</v>
      </c>
      <c r="C957" s="22" t="s">
        <v>7232</v>
      </c>
      <c r="D957" s="8" t="s">
        <v>5128</v>
      </c>
      <c r="E957" s="22" t="s">
        <v>9257</v>
      </c>
      <c r="F957" s="13">
        <v>100</v>
      </c>
      <c r="G957" s="13">
        <v>0</v>
      </c>
      <c r="H957" s="35">
        <v>0</v>
      </c>
      <c r="I957" t="s">
        <v>1</v>
      </c>
      <c r="J957" s="13"/>
      <c r="R957" s="13">
        <v>200</v>
      </c>
      <c r="S957" s="41">
        <v>1</v>
      </c>
      <c r="T957" s="13"/>
      <c r="U957" s="13"/>
      <c r="W957" s="13"/>
    </row>
    <row r="958" spans="1:23" x14ac:dyDescent="0.2">
      <c r="A958" s="13"/>
      <c r="B958" s="8" t="s">
        <v>0</v>
      </c>
      <c r="C958" s="22" t="s">
        <v>7232</v>
      </c>
      <c r="D958" s="8" t="s">
        <v>5189</v>
      </c>
      <c r="E958" s="22" t="s">
        <v>9258</v>
      </c>
      <c r="F958" s="13">
        <v>100</v>
      </c>
      <c r="G958" s="13">
        <v>0</v>
      </c>
      <c r="H958" s="35">
        <v>0</v>
      </c>
      <c r="I958" t="s">
        <v>1</v>
      </c>
      <c r="J958" s="13"/>
      <c r="R958" s="13">
        <v>200</v>
      </c>
      <c r="S958" s="41">
        <v>1</v>
      </c>
      <c r="T958" s="13"/>
      <c r="U958" s="13"/>
      <c r="W958" s="13"/>
    </row>
    <row r="959" spans="1:23" x14ac:dyDescent="0.2">
      <c r="A959" s="13"/>
      <c r="B959" s="8" t="s">
        <v>0</v>
      </c>
      <c r="C959" s="22" t="s">
        <v>7232</v>
      </c>
      <c r="D959" s="8" t="s">
        <v>7007</v>
      </c>
      <c r="E959" s="22" t="s">
        <v>9259</v>
      </c>
      <c r="F959" s="13">
        <v>100</v>
      </c>
      <c r="G959" s="13">
        <v>0</v>
      </c>
      <c r="H959" s="35">
        <v>0</v>
      </c>
      <c r="I959" t="s">
        <v>1</v>
      </c>
      <c r="J959" s="13"/>
      <c r="R959" s="13">
        <v>200</v>
      </c>
      <c r="S959" s="41">
        <v>1</v>
      </c>
      <c r="T959" s="13"/>
      <c r="U959" s="13"/>
      <c r="W959" s="13"/>
    </row>
    <row r="960" spans="1:23" x14ac:dyDescent="0.2">
      <c r="A960" s="13"/>
      <c r="B960" s="8" t="s">
        <v>0</v>
      </c>
      <c r="C960" s="22" t="s">
        <v>7232</v>
      </c>
      <c r="D960" s="8" t="s">
        <v>7004</v>
      </c>
      <c r="E960" s="22" t="s">
        <v>9260</v>
      </c>
      <c r="F960" s="13">
        <v>100</v>
      </c>
      <c r="G960" s="13">
        <v>0</v>
      </c>
      <c r="H960" s="35">
        <v>0</v>
      </c>
      <c r="I960" t="s">
        <v>1</v>
      </c>
      <c r="J960" s="13"/>
      <c r="R960" s="13">
        <v>200</v>
      </c>
      <c r="S960" s="41">
        <v>1</v>
      </c>
      <c r="T960" s="13"/>
      <c r="U960" s="13"/>
      <c r="W960" s="13"/>
    </row>
    <row r="961" spans="1:23" x14ac:dyDescent="0.2">
      <c r="A961" s="13"/>
      <c r="B961" s="8" t="s">
        <v>0</v>
      </c>
      <c r="C961" s="22" t="s">
        <v>7232</v>
      </c>
      <c r="D961" s="8" t="s">
        <v>7001</v>
      </c>
      <c r="E961" s="22" t="s">
        <v>9261</v>
      </c>
      <c r="F961" s="13">
        <v>100</v>
      </c>
      <c r="G961" s="13">
        <v>0</v>
      </c>
      <c r="H961" s="35">
        <v>0</v>
      </c>
      <c r="I961" t="s">
        <v>1</v>
      </c>
      <c r="J961" s="13"/>
      <c r="R961" s="13">
        <v>200</v>
      </c>
      <c r="S961" s="41">
        <v>1</v>
      </c>
      <c r="T961" s="13"/>
      <c r="U961" s="13"/>
      <c r="W961" s="13"/>
    </row>
    <row r="962" spans="1:23" x14ac:dyDescent="0.2">
      <c r="A962" s="13"/>
      <c r="B962" s="8" t="s">
        <v>0</v>
      </c>
      <c r="C962" s="22" t="s">
        <v>7232</v>
      </c>
      <c r="D962" s="8" t="s">
        <v>1905</v>
      </c>
      <c r="E962" s="22" t="s">
        <v>9262</v>
      </c>
      <c r="F962" s="13">
        <v>200</v>
      </c>
      <c r="G962" s="13">
        <v>0</v>
      </c>
      <c r="H962" s="35">
        <v>0</v>
      </c>
      <c r="I962" t="s">
        <v>1</v>
      </c>
      <c r="J962" s="13"/>
      <c r="R962" s="13"/>
      <c r="S962" s="41">
        <v>4</v>
      </c>
      <c r="T962" s="13" t="s">
        <v>10797</v>
      </c>
      <c r="U962" s="39"/>
      <c r="W962" s="13"/>
    </row>
    <row r="963" spans="1:23" x14ac:dyDescent="0.2">
      <c r="A963" s="13"/>
      <c r="B963" s="8" t="s">
        <v>0</v>
      </c>
      <c r="C963" s="22" t="s">
        <v>7232</v>
      </c>
      <c r="D963" s="8" t="s">
        <v>2434</v>
      </c>
      <c r="E963" s="22" t="s">
        <v>9263</v>
      </c>
      <c r="F963" s="13">
        <v>300</v>
      </c>
      <c r="G963" s="13">
        <v>0</v>
      </c>
      <c r="H963" s="35">
        <v>0</v>
      </c>
      <c r="I963" t="s">
        <v>1</v>
      </c>
      <c r="J963" s="13"/>
      <c r="R963" s="13"/>
      <c r="S963" s="41">
        <v>4</v>
      </c>
      <c r="T963" s="13" t="s">
        <v>10797</v>
      </c>
      <c r="U963" s="13"/>
      <c r="W963" s="13"/>
    </row>
    <row r="964" spans="1:23" x14ac:dyDescent="0.2">
      <c r="A964" s="13"/>
      <c r="B964" s="8" t="s">
        <v>0</v>
      </c>
      <c r="C964" s="22" t="s">
        <v>7232</v>
      </c>
      <c r="D964" s="8" t="s">
        <v>1229</v>
      </c>
      <c r="E964" s="22" t="s">
        <v>8976</v>
      </c>
      <c r="F964" s="13">
        <v>300</v>
      </c>
      <c r="G964" s="13">
        <v>0</v>
      </c>
      <c r="H964" s="35">
        <v>0</v>
      </c>
      <c r="I964" t="s">
        <v>1</v>
      </c>
      <c r="J964" s="13"/>
      <c r="R964" s="13"/>
      <c r="S964" s="41">
        <v>2</v>
      </c>
      <c r="T964" s="43" t="s">
        <v>10798</v>
      </c>
      <c r="U964" s="13" t="s">
        <v>10801</v>
      </c>
      <c r="W964" s="13"/>
    </row>
    <row r="965" spans="1:23" x14ac:dyDescent="0.2">
      <c r="A965" s="13"/>
      <c r="B965" s="8" t="s">
        <v>0</v>
      </c>
      <c r="C965" s="22" t="s">
        <v>7232</v>
      </c>
      <c r="D965" s="8" t="s">
        <v>4025</v>
      </c>
      <c r="E965" s="22" t="s">
        <v>9264</v>
      </c>
      <c r="F965" s="13">
        <v>300</v>
      </c>
      <c r="G965" s="13">
        <v>0</v>
      </c>
      <c r="H965" s="35">
        <v>0</v>
      </c>
      <c r="I965" t="s">
        <v>1</v>
      </c>
      <c r="J965" s="13"/>
      <c r="R965" s="13">
        <v>1000</v>
      </c>
      <c r="S965" s="41">
        <v>4</v>
      </c>
      <c r="T965" s="39"/>
      <c r="U965" s="13"/>
      <c r="W965" s="13"/>
    </row>
    <row r="966" spans="1:23" x14ac:dyDescent="0.2">
      <c r="A966" s="13"/>
      <c r="B966" s="8" t="s">
        <v>0</v>
      </c>
      <c r="C966" s="22" t="s">
        <v>7232</v>
      </c>
      <c r="D966" s="8" t="s">
        <v>5134</v>
      </c>
      <c r="E966" s="22" t="s">
        <v>9265</v>
      </c>
      <c r="F966" s="13">
        <v>100</v>
      </c>
      <c r="G966" s="13">
        <v>0</v>
      </c>
      <c r="H966" s="35">
        <v>0</v>
      </c>
      <c r="I966" t="s">
        <v>1</v>
      </c>
      <c r="J966" s="13"/>
      <c r="R966" s="13"/>
      <c r="S966" s="41">
        <v>1</v>
      </c>
      <c r="T966" s="13" t="s">
        <v>10797</v>
      </c>
      <c r="U966" s="13"/>
      <c r="W966" s="13"/>
    </row>
    <row r="967" spans="1:23" x14ac:dyDescent="0.2">
      <c r="A967" s="13"/>
      <c r="B967" s="8" t="s">
        <v>0</v>
      </c>
      <c r="C967" s="22" t="s">
        <v>7232</v>
      </c>
      <c r="D967" s="8" t="s">
        <v>5138</v>
      </c>
      <c r="E967" s="22" t="s">
        <v>9266</v>
      </c>
      <c r="F967" s="13">
        <v>200</v>
      </c>
      <c r="G967" s="13">
        <v>0</v>
      </c>
      <c r="H967" s="35">
        <v>0</v>
      </c>
      <c r="I967" t="s">
        <v>1</v>
      </c>
      <c r="J967" s="13"/>
      <c r="R967" s="13">
        <v>250</v>
      </c>
      <c r="S967" s="41">
        <v>1</v>
      </c>
      <c r="T967" s="13"/>
      <c r="U967" s="13"/>
      <c r="W967" s="13"/>
    </row>
    <row r="968" spans="1:23" x14ac:dyDescent="0.2">
      <c r="A968" s="13"/>
      <c r="B968" s="8" t="s">
        <v>0</v>
      </c>
      <c r="C968" s="22" t="s">
        <v>7232</v>
      </c>
      <c r="D968" s="8" t="s">
        <v>3854</v>
      </c>
      <c r="E968" s="22" t="s">
        <v>9267</v>
      </c>
      <c r="F968" s="13">
        <v>100</v>
      </c>
      <c r="G968" s="13">
        <v>0</v>
      </c>
      <c r="H968" s="35">
        <v>0</v>
      </c>
      <c r="I968" t="s">
        <v>1</v>
      </c>
      <c r="J968" s="13"/>
      <c r="R968" s="13"/>
      <c r="S968" s="41">
        <v>1</v>
      </c>
      <c r="T968" s="13" t="s">
        <v>10797</v>
      </c>
      <c r="U968" s="13"/>
      <c r="W968" s="13"/>
    </row>
    <row r="969" spans="1:23" x14ac:dyDescent="0.2">
      <c r="A969" s="13"/>
      <c r="B969" s="8" t="s">
        <v>0</v>
      </c>
      <c r="C969" s="22" t="s">
        <v>7232</v>
      </c>
      <c r="D969" s="8" t="s">
        <v>2463</v>
      </c>
      <c r="E969" s="22" t="s">
        <v>2464</v>
      </c>
      <c r="F969" s="13">
        <v>1500</v>
      </c>
      <c r="G969" s="13">
        <v>0</v>
      </c>
      <c r="H969" s="35">
        <v>0</v>
      </c>
      <c r="I969" t="s">
        <v>1</v>
      </c>
      <c r="J969" s="13"/>
      <c r="R969" s="13"/>
      <c r="S969" s="41">
        <v>1</v>
      </c>
      <c r="T969" s="43"/>
      <c r="U969" s="39" t="s">
        <v>10803</v>
      </c>
      <c r="W969" s="13"/>
    </row>
    <row r="970" spans="1:23" x14ac:dyDescent="0.2">
      <c r="A970" s="13"/>
      <c r="B970" s="8" t="s">
        <v>0</v>
      </c>
      <c r="C970" s="22" t="s">
        <v>7232</v>
      </c>
      <c r="D970" s="8" t="s">
        <v>3399</v>
      </c>
      <c r="E970" s="22" t="s">
        <v>3400</v>
      </c>
      <c r="F970" s="13">
        <v>600</v>
      </c>
      <c r="G970" s="13">
        <v>0</v>
      </c>
      <c r="H970" s="35">
        <v>0</v>
      </c>
      <c r="I970" t="s">
        <v>1</v>
      </c>
      <c r="J970" s="13"/>
      <c r="R970" s="13"/>
      <c r="S970" s="41">
        <v>2</v>
      </c>
      <c r="T970" s="13"/>
      <c r="U970" s="13"/>
      <c r="W970" s="13"/>
    </row>
    <row r="971" spans="1:23" x14ac:dyDescent="0.2">
      <c r="A971" s="13"/>
      <c r="B971" s="8" t="s">
        <v>0</v>
      </c>
      <c r="C971" s="22" t="s">
        <v>7420</v>
      </c>
      <c r="D971" s="8" t="s">
        <v>5176</v>
      </c>
      <c r="E971" s="22" t="s">
        <v>9268</v>
      </c>
      <c r="F971" s="13">
        <v>960</v>
      </c>
      <c r="G971" s="13">
        <v>0</v>
      </c>
      <c r="H971" s="35">
        <v>937</v>
      </c>
      <c r="I971" t="s">
        <v>1</v>
      </c>
      <c r="J971" s="13"/>
      <c r="R971" s="13">
        <v>100</v>
      </c>
      <c r="S971" s="41">
        <v>1</v>
      </c>
      <c r="T971" s="43"/>
      <c r="U971" s="13"/>
      <c r="W971" s="13"/>
    </row>
    <row r="972" spans="1:23" x14ac:dyDescent="0.2">
      <c r="A972" s="13"/>
      <c r="B972" s="8" t="s">
        <v>0</v>
      </c>
      <c r="C972" s="22" t="s">
        <v>7366</v>
      </c>
      <c r="D972" s="8" t="s">
        <v>2560</v>
      </c>
      <c r="E972" s="22" t="s">
        <v>2561</v>
      </c>
      <c r="F972" s="13">
        <v>250</v>
      </c>
      <c r="G972" s="13">
        <v>0</v>
      </c>
      <c r="H972" s="35">
        <v>10</v>
      </c>
      <c r="I972" t="s">
        <v>1</v>
      </c>
      <c r="J972" s="13"/>
      <c r="R972" s="13"/>
      <c r="S972" s="41">
        <v>1</v>
      </c>
      <c r="T972" s="43"/>
      <c r="U972" s="39" t="s">
        <v>10802</v>
      </c>
      <c r="W972" s="13"/>
    </row>
    <row r="973" spans="1:23" x14ac:dyDescent="0.2">
      <c r="A973" s="13"/>
      <c r="B973" s="8" t="s">
        <v>0</v>
      </c>
      <c r="C973" s="22" t="s">
        <v>7402</v>
      </c>
      <c r="D973" s="8" t="s">
        <v>4945</v>
      </c>
      <c r="E973" s="22" t="s">
        <v>4946</v>
      </c>
      <c r="F973" s="13">
        <v>7200</v>
      </c>
      <c r="G973" s="13">
        <v>0</v>
      </c>
      <c r="H973" s="35">
        <v>0</v>
      </c>
      <c r="I973" t="s">
        <v>1</v>
      </c>
      <c r="J973" s="13"/>
      <c r="R973" s="13"/>
      <c r="S973" s="41">
        <v>1</v>
      </c>
      <c r="T973" s="13"/>
      <c r="U973" s="13"/>
      <c r="W973" s="13"/>
    </row>
    <row r="974" spans="1:23" x14ac:dyDescent="0.2">
      <c r="A974" s="13"/>
      <c r="B974" s="8" t="s">
        <v>0</v>
      </c>
      <c r="C974" s="22" t="s">
        <v>7402</v>
      </c>
      <c r="D974" s="8" t="s">
        <v>4948</v>
      </c>
      <c r="E974" s="22" t="s">
        <v>4949</v>
      </c>
      <c r="F974" s="13">
        <v>10800</v>
      </c>
      <c r="G974" s="13">
        <v>0</v>
      </c>
      <c r="H974" s="35">
        <v>0</v>
      </c>
      <c r="I974" t="s">
        <v>1</v>
      </c>
      <c r="J974" s="13"/>
      <c r="R974" s="13"/>
      <c r="S974" s="41">
        <v>1</v>
      </c>
      <c r="T974" s="13"/>
      <c r="U974" s="13"/>
      <c r="W974" s="13"/>
    </row>
    <row r="975" spans="1:23" x14ac:dyDescent="0.2">
      <c r="A975" s="13"/>
      <c r="B975" s="8" t="s">
        <v>0</v>
      </c>
      <c r="C975" s="22" t="s">
        <v>7402</v>
      </c>
      <c r="D975" s="8" t="s">
        <v>4955</v>
      </c>
      <c r="E975" s="22" t="s">
        <v>4956</v>
      </c>
      <c r="F975" s="13">
        <v>10800</v>
      </c>
      <c r="G975" s="13">
        <v>0</v>
      </c>
      <c r="H975" s="35">
        <v>6800</v>
      </c>
      <c r="I975" t="s">
        <v>1</v>
      </c>
      <c r="J975" s="13"/>
      <c r="R975" s="13"/>
      <c r="S975" s="41">
        <v>1</v>
      </c>
      <c r="T975" s="13"/>
      <c r="U975" s="13"/>
      <c r="W975" s="13"/>
    </row>
    <row r="976" spans="1:23" x14ac:dyDescent="0.2">
      <c r="A976" s="13"/>
      <c r="B976" s="8" t="s">
        <v>0</v>
      </c>
      <c r="C976" s="22" t="s">
        <v>7402</v>
      </c>
      <c r="D976" s="8" t="s">
        <v>4959</v>
      </c>
      <c r="E976" s="22" t="s">
        <v>4960</v>
      </c>
      <c r="F976" s="13">
        <v>7200</v>
      </c>
      <c r="G976" s="13">
        <v>0</v>
      </c>
      <c r="H976" s="35">
        <v>0</v>
      </c>
      <c r="I976" t="s">
        <v>1</v>
      </c>
      <c r="J976" s="13"/>
      <c r="R976" s="13"/>
      <c r="S976" s="41">
        <v>1</v>
      </c>
      <c r="T976" s="13"/>
      <c r="U976" s="13"/>
      <c r="W976" s="13"/>
    </row>
    <row r="977" spans="1:23" x14ac:dyDescent="0.2">
      <c r="A977" s="13"/>
      <c r="B977" s="8" t="s">
        <v>0</v>
      </c>
      <c r="C977" s="22" t="s">
        <v>7402</v>
      </c>
      <c r="D977" s="8" t="s">
        <v>3969</v>
      </c>
      <c r="E977" s="22" t="s">
        <v>9269</v>
      </c>
      <c r="F977" s="13">
        <v>32400</v>
      </c>
      <c r="G977" s="13">
        <v>0</v>
      </c>
      <c r="H977" s="35">
        <v>22000</v>
      </c>
      <c r="I977" t="s">
        <v>1</v>
      </c>
      <c r="J977" s="13"/>
      <c r="R977" s="13"/>
      <c r="S977" s="41">
        <v>2</v>
      </c>
      <c r="T977" s="43" t="s">
        <v>10798</v>
      </c>
      <c r="U977" s="13" t="s">
        <v>10798</v>
      </c>
      <c r="W977" s="13"/>
    </row>
    <row r="978" spans="1:23" x14ac:dyDescent="0.2">
      <c r="A978" s="13"/>
      <c r="B978" s="8" t="s">
        <v>0</v>
      </c>
      <c r="C978" s="22" t="s">
        <v>7263</v>
      </c>
      <c r="D978" s="8" t="s">
        <v>5323</v>
      </c>
      <c r="E978" s="22" t="s">
        <v>9270</v>
      </c>
      <c r="F978" s="13">
        <v>375</v>
      </c>
      <c r="G978" s="13">
        <v>0</v>
      </c>
      <c r="H978" s="35">
        <v>0</v>
      </c>
      <c r="I978" t="s">
        <v>1</v>
      </c>
      <c r="J978" s="13"/>
      <c r="R978" s="13"/>
      <c r="S978" s="41">
        <v>1</v>
      </c>
      <c r="T978" s="13"/>
      <c r="U978" s="13"/>
      <c r="W978" s="13"/>
    </row>
    <row r="979" spans="1:23" x14ac:dyDescent="0.2">
      <c r="A979" s="13"/>
      <c r="B979" s="8" t="s">
        <v>0</v>
      </c>
      <c r="C979" s="22" t="s">
        <v>7263</v>
      </c>
      <c r="D979" s="8" t="s">
        <v>6541</v>
      </c>
      <c r="E979" s="22" t="s">
        <v>9064</v>
      </c>
      <c r="F979" s="13">
        <v>600</v>
      </c>
      <c r="G979" s="13">
        <v>0</v>
      </c>
      <c r="H979" s="35">
        <v>0</v>
      </c>
      <c r="I979" t="s">
        <v>1</v>
      </c>
      <c r="J979" s="13"/>
      <c r="R979" s="13">
        <v>750</v>
      </c>
      <c r="S979" s="41">
        <v>1</v>
      </c>
      <c r="T979" s="13"/>
      <c r="U979" s="13"/>
      <c r="W979" s="13"/>
    </row>
    <row r="980" spans="1:23" x14ac:dyDescent="0.2">
      <c r="A980" s="13"/>
      <c r="B980" s="8" t="s">
        <v>0</v>
      </c>
      <c r="C980" s="22" t="s">
        <v>7263</v>
      </c>
      <c r="D980" s="8" t="s">
        <v>6545</v>
      </c>
      <c r="E980" s="22" t="s">
        <v>9102</v>
      </c>
      <c r="F980" s="13">
        <v>280</v>
      </c>
      <c r="G980" s="13">
        <v>0</v>
      </c>
      <c r="H980" s="35">
        <v>0</v>
      </c>
      <c r="I980" t="s">
        <v>1</v>
      </c>
      <c r="J980" s="13"/>
      <c r="R980" s="13">
        <v>300</v>
      </c>
      <c r="S980" s="41">
        <v>1</v>
      </c>
      <c r="T980" s="43"/>
      <c r="U980" s="13"/>
      <c r="W980" s="13"/>
    </row>
    <row r="981" spans="1:23" x14ac:dyDescent="0.2">
      <c r="A981" s="13"/>
      <c r="B981" s="8" t="s">
        <v>0</v>
      </c>
      <c r="C981" s="22" t="s">
        <v>7263</v>
      </c>
      <c r="D981" s="8" t="s">
        <v>6553</v>
      </c>
      <c r="E981" s="22" t="s">
        <v>9271</v>
      </c>
      <c r="F981" s="13">
        <v>180</v>
      </c>
      <c r="G981" s="13">
        <v>0</v>
      </c>
      <c r="H981" s="35">
        <v>0</v>
      </c>
      <c r="I981" t="s">
        <v>1</v>
      </c>
      <c r="J981" s="13"/>
      <c r="R981" s="13">
        <v>300</v>
      </c>
      <c r="S981" s="41">
        <v>1</v>
      </c>
      <c r="T981" s="43"/>
      <c r="U981" s="13"/>
      <c r="W981" s="13"/>
    </row>
    <row r="982" spans="1:23" x14ac:dyDescent="0.2">
      <c r="A982" s="13"/>
      <c r="B982" s="8" t="s">
        <v>0</v>
      </c>
      <c r="C982" s="22" t="s">
        <v>7263</v>
      </c>
      <c r="D982" s="8" t="s">
        <v>7048</v>
      </c>
      <c r="E982" s="22" t="s">
        <v>9272</v>
      </c>
      <c r="F982" s="13">
        <v>1250</v>
      </c>
      <c r="G982" s="13">
        <v>0</v>
      </c>
      <c r="H982" s="35">
        <v>1222</v>
      </c>
      <c r="I982" t="s">
        <v>1</v>
      </c>
      <c r="J982" s="13"/>
      <c r="R982" s="13"/>
      <c r="S982" s="41">
        <v>1</v>
      </c>
      <c r="T982" s="43"/>
      <c r="U982" s="13" t="s">
        <v>10798</v>
      </c>
      <c r="W982" s="13"/>
    </row>
    <row r="983" spans="1:23" x14ac:dyDescent="0.2">
      <c r="A983" s="13"/>
      <c r="B983" s="8" t="s">
        <v>0</v>
      </c>
      <c r="C983" s="22" t="s">
        <v>7263</v>
      </c>
      <c r="D983" s="8" t="s">
        <v>1311</v>
      </c>
      <c r="E983" s="22" t="s">
        <v>9273</v>
      </c>
      <c r="F983" s="13">
        <v>110000</v>
      </c>
      <c r="G983" s="13">
        <v>0</v>
      </c>
      <c r="H983" s="35">
        <v>15000</v>
      </c>
      <c r="I983" t="s">
        <v>1</v>
      </c>
      <c r="J983" s="13"/>
      <c r="R983" s="13">
        <f>45000+50000</f>
        <v>95000</v>
      </c>
      <c r="S983" s="41">
        <v>4</v>
      </c>
      <c r="T983" s="13"/>
      <c r="U983" s="13"/>
      <c r="W983" s="13"/>
    </row>
    <row r="984" spans="1:23" x14ac:dyDescent="0.2">
      <c r="A984" s="13"/>
      <c r="B984" s="8" t="s">
        <v>0</v>
      </c>
      <c r="C984" s="22" t="s">
        <v>7263</v>
      </c>
      <c r="D984" s="8" t="s">
        <v>2622</v>
      </c>
      <c r="E984" s="22" t="s">
        <v>9080</v>
      </c>
      <c r="F984" s="13">
        <v>47000</v>
      </c>
      <c r="G984" s="13">
        <v>0</v>
      </c>
      <c r="H984" s="35">
        <v>0</v>
      </c>
      <c r="I984" t="s">
        <v>1</v>
      </c>
      <c r="J984" s="13"/>
      <c r="R984" s="13">
        <f>36000+11000</f>
        <v>47000</v>
      </c>
      <c r="S984" s="41">
        <v>4</v>
      </c>
      <c r="T984" s="43"/>
      <c r="U984" s="13"/>
      <c r="W984" s="13"/>
    </row>
    <row r="985" spans="1:23" x14ac:dyDescent="0.2">
      <c r="A985" s="13"/>
      <c r="B985" s="8" t="s">
        <v>0</v>
      </c>
      <c r="C985" s="22" t="s">
        <v>7263</v>
      </c>
      <c r="D985" s="8" t="s">
        <v>3329</v>
      </c>
      <c r="E985" s="22" t="s">
        <v>9274</v>
      </c>
      <c r="F985" s="13">
        <v>1000</v>
      </c>
      <c r="G985" s="13">
        <v>0</v>
      </c>
      <c r="H985" s="35">
        <v>0</v>
      </c>
      <c r="I985" t="s">
        <v>1</v>
      </c>
      <c r="J985" s="13"/>
      <c r="R985" s="13"/>
      <c r="S985" s="41">
        <v>1</v>
      </c>
      <c r="T985" s="13"/>
      <c r="U985" s="13" t="s">
        <v>10798</v>
      </c>
      <c r="W985" s="13"/>
    </row>
    <row r="986" spans="1:23" x14ac:dyDescent="0.2">
      <c r="A986" s="13"/>
      <c r="B986" s="8" t="s">
        <v>0</v>
      </c>
      <c r="C986" s="22" t="s">
        <v>7263</v>
      </c>
      <c r="D986" s="8" t="s">
        <v>5527</v>
      </c>
      <c r="E986" s="22" t="s">
        <v>9275</v>
      </c>
      <c r="F986" s="13">
        <v>1275</v>
      </c>
      <c r="G986" s="13">
        <v>0</v>
      </c>
      <c r="H986" s="35">
        <v>500</v>
      </c>
      <c r="I986" t="s">
        <v>1</v>
      </c>
      <c r="J986" s="13"/>
      <c r="R986" s="13">
        <v>800</v>
      </c>
      <c r="S986" s="41">
        <v>1</v>
      </c>
      <c r="T986" s="13"/>
      <c r="U986" s="13"/>
      <c r="W986" s="13"/>
    </row>
    <row r="987" spans="1:23" x14ac:dyDescent="0.2">
      <c r="A987" s="13"/>
      <c r="B987" s="8" t="s">
        <v>0</v>
      </c>
      <c r="C987" s="22" t="s">
        <v>7263</v>
      </c>
      <c r="D987" s="8" t="s">
        <v>5531</v>
      </c>
      <c r="E987" s="22" t="s">
        <v>9276</v>
      </c>
      <c r="F987" s="13">
        <v>1125</v>
      </c>
      <c r="G987" s="13">
        <v>0</v>
      </c>
      <c r="H987" s="35">
        <v>500</v>
      </c>
      <c r="I987" t="s">
        <v>1</v>
      </c>
      <c r="J987" s="13"/>
      <c r="R987" s="13">
        <v>800</v>
      </c>
      <c r="S987" s="41">
        <v>1</v>
      </c>
      <c r="T987" s="13"/>
      <c r="U987" s="13"/>
      <c r="W987" s="13"/>
    </row>
    <row r="988" spans="1:23" x14ac:dyDescent="0.2">
      <c r="A988" s="13"/>
      <c r="B988" s="8" t="s">
        <v>0</v>
      </c>
      <c r="C988" s="22" t="s">
        <v>7263</v>
      </c>
      <c r="D988" s="8" t="s">
        <v>5534</v>
      </c>
      <c r="E988" s="22" t="s">
        <v>9277</v>
      </c>
      <c r="F988" s="13">
        <v>1200</v>
      </c>
      <c r="G988" s="13">
        <v>0</v>
      </c>
      <c r="H988" s="35">
        <v>600</v>
      </c>
      <c r="I988" t="s">
        <v>1</v>
      </c>
      <c r="J988" s="13"/>
      <c r="R988" s="13">
        <v>1000</v>
      </c>
      <c r="S988" s="41">
        <v>1</v>
      </c>
      <c r="T988" s="13"/>
      <c r="U988" s="13"/>
      <c r="W988" s="13"/>
    </row>
    <row r="989" spans="1:23" x14ac:dyDescent="0.2">
      <c r="A989" s="13"/>
      <c r="B989" s="8" t="s">
        <v>0</v>
      </c>
      <c r="C989" s="22" t="s">
        <v>7263</v>
      </c>
      <c r="D989" s="8" t="s">
        <v>5540</v>
      </c>
      <c r="E989" s="22" t="s">
        <v>9278</v>
      </c>
      <c r="F989" s="13">
        <v>750</v>
      </c>
      <c r="G989" s="13">
        <v>0</v>
      </c>
      <c r="H989" s="35">
        <v>0</v>
      </c>
      <c r="I989" t="s">
        <v>1</v>
      </c>
      <c r="J989" s="13"/>
      <c r="R989" s="13">
        <f>1000+1200</f>
        <v>2200</v>
      </c>
      <c r="S989" s="41">
        <v>1</v>
      </c>
      <c r="T989" s="13"/>
      <c r="U989" s="13"/>
      <c r="W989" s="13"/>
    </row>
    <row r="990" spans="1:23" x14ac:dyDescent="0.2">
      <c r="A990" s="13"/>
      <c r="B990" s="8" t="s">
        <v>0</v>
      </c>
      <c r="C990" s="22" t="s">
        <v>7263</v>
      </c>
      <c r="D990" s="8" t="s">
        <v>6289</v>
      </c>
      <c r="E990" s="22" t="s">
        <v>9279</v>
      </c>
      <c r="F990" s="13">
        <v>700</v>
      </c>
      <c r="G990" s="13">
        <v>0</v>
      </c>
      <c r="H990" s="35">
        <v>300</v>
      </c>
      <c r="I990" t="s">
        <v>1</v>
      </c>
      <c r="J990" s="13"/>
      <c r="R990" s="13">
        <v>400</v>
      </c>
      <c r="S990" s="41">
        <v>1</v>
      </c>
      <c r="T990" s="13"/>
      <c r="U990" s="13"/>
      <c r="W990" s="13"/>
    </row>
    <row r="991" spans="1:23" x14ac:dyDescent="0.2">
      <c r="A991" s="13"/>
      <c r="B991" s="8" t="s">
        <v>0</v>
      </c>
      <c r="C991" s="22" t="s">
        <v>7263</v>
      </c>
      <c r="D991" s="8" t="s">
        <v>6338</v>
      </c>
      <c r="E991" s="22" t="s">
        <v>9119</v>
      </c>
      <c r="F991" s="13">
        <v>360</v>
      </c>
      <c r="G991" s="13">
        <v>0</v>
      </c>
      <c r="H991" s="35">
        <v>0</v>
      </c>
      <c r="I991" t="s">
        <v>1</v>
      </c>
      <c r="J991" s="13"/>
      <c r="R991" s="13">
        <v>450</v>
      </c>
      <c r="S991" s="41">
        <v>1</v>
      </c>
      <c r="T991" s="13"/>
      <c r="U991" s="13"/>
      <c r="W991" s="13"/>
    </row>
    <row r="992" spans="1:23" x14ac:dyDescent="0.2">
      <c r="A992" s="13"/>
      <c r="B992" s="8" t="s">
        <v>0</v>
      </c>
      <c r="C992" s="22" t="s">
        <v>7263</v>
      </c>
      <c r="D992" s="8" t="s">
        <v>7066</v>
      </c>
      <c r="E992" s="22" t="s">
        <v>9280</v>
      </c>
      <c r="F992" s="13">
        <v>320</v>
      </c>
      <c r="G992" s="13">
        <v>0</v>
      </c>
      <c r="H992" s="35">
        <v>250</v>
      </c>
      <c r="I992" t="s">
        <v>1</v>
      </c>
      <c r="J992" s="13"/>
      <c r="R992" s="13">
        <v>100</v>
      </c>
      <c r="S992" s="41">
        <v>1</v>
      </c>
      <c r="T992" s="13"/>
      <c r="U992" s="39"/>
      <c r="W992" s="13"/>
    </row>
    <row r="993" spans="1:23" x14ac:dyDescent="0.2">
      <c r="A993" s="13"/>
      <c r="B993" s="8" t="s">
        <v>0</v>
      </c>
      <c r="C993" s="22" t="s">
        <v>7263</v>
      </c>
      <c r="D993" s="8" t="s">
        <v>7083</v>
      </c>
      <c r="E993" s="22" t="s">
        <v>9281</v>
      </c>
      <c r="F993" s="13">
        <v>200</v>
      </c>
      <c r="G993" s="13">
        <v>0</v>
      </c>
      <c r="H993" s="35">
        <v>0</v>
      </c>
      <c r="I993" t="s">
        <v>1</v>
      </c>
      <c r="J993" s="13"/>
      <c r="R993" s="13">
        <v>500</v>
      </c>
      <c r="S993" s="41">
        <v>1</v>
      </c>
      <c r="T993" s="13"/>
      <c r="U993" s="39"/>
      <c r="W993" s="13"/>
    </row>
    <row r="994" spans="1:23" x14ac:dyDescent="0.2">
      <c r="A994" s="13"/>
      <c r="B994" s="8" t="s">
        <v>0</v>
      </c>
      <c r="C994" s="22" t="s">
        <v>7263</v>
      </c>
      <c r="D994" s="8" t="s">
        <v>4334</v>
      </c>
      <c r="E994" s="22" t="s">
        <v>4335</v>
      </c>
      <c r="F994" s="13">
        <v>8000</v>
      </c>
      <c r="G994" s="13">
        <v>0</v>
      </c>
      <c r="H994" s="35">
        <v>0</v>
      </c>
      <c r="I994" t="s">
        <v>1</v>
      </c>
      <c r="J994" s="13"/>
      <c r="R994" s="13">
        <v>8500</v>
      </c>
      <c r="S994" s="41">
        <v>2</v>
      </c>
      <c r="T994" s="13"/>
      <c r="U994" s="13"/>
      <c r="W994" s="13"/>
    </row>
    <row r="995" spans="1:23" x14ac:dyDescent="0.2">
      <c r="A995" s="13"/>
      <c r="B995" s="8" t="s">
        <v>0</v>
      </c>
      <c r="C995" s="22" t="s">
        <v>7263</v>
      </c>
      <c r="D995" s="8" t="s">
        <v>6326</v>
      </c>
      <c r="E995" s="22" t="s">
        <v>5901</v>
      </c>
      <c r="F995" s="13">
        <v>90000</v>
      </c>
      <c r="G995" s="13">
        <v>0</v>
      </c>
      <c r="H995" s="35">
        <v>20300</v>
      </c>
      <c r="I995" t="s">
        <v>1</v>
      </c>
      <c r="J995" s="13"/>
      <c r="R995" s="13">
        <f>2000+1000+10000</f>
        <v>13000</v>
      </c>
      <c r="S995" s="41">
        <v>2</v>
      </c>
      <c r="T995" s="13" t="s">
        <v>10797</v>
      </c>
      <c r="U995" s="13"/>
      <c r="W995" s="13"/>
    </row>
    <row r="996" spans="1:23" x14ac:dyDescent="0.2">
      <c r="A996" s="13"/>
      <c r="B996" s="8" t="s">
        <v>0</v>
      </c>
      <c r="C996" s="22" t="s">
        <v>7263</v>
      </c>
      <c r="D996" s="8" t="s">
        <v>3326</v>
      </c>
      <c r="E996" s="22" t="s">
        <v>2754</v>
      </c>
      <c r="F996" s="13">
        <v>170000</v>
      </c>
      <c r="G996" s="13">
        <v>0</v>
      </c>
      <c r="H996" s="35">
        <v>0</v>
      </c>
      <c r="I996" t="s">
        <v>1</v>
      </c>
      <c r="J996" s="13"/>
      <c r="R996" s="13"/>
      <c r="S996" s="41">
        <v>3</v>
      </c>
      <c r="T996" s="43"/>
      <c r="U996" s="13" t="s">
        <v>10798</v>
      </c>
      <c r="W996" s="13"/>
    </row>
    <row r="997" spans="1:23" x14ac:dyDescent="0.2">
      <c r="A997" s="13"/>
      <c r="B997" s="8" t="s">
        <v>0</v>
      </c>
      <c r="C997" s="22" t="s">
        <v>7263</v>
      </c>
      <c r="D997" s="8" t="s">
        <v>4130</v>
      </c>
      <c r="E997" s="22" t="s">
        <v>4131</v>
      </c>
      <c r="F997" s="13">
        <v>35000</v>
      </c>
      <c r="G997" s="13">
        <v>0</v>
      </c>
      <c r="H997" s="35">
        <v>0</v>
      </c>
      <c r="I997" t="s">
        <v>1</v>
      </c>
      <c r="J997" s="13"/>
      <c r="R997" s="13"/>
      <c r="S997" s="41">
        <v>2</v>
      </c>
      <c r="T997" s="43"/>
      <c r="U997" s="13" t="s">
        <v>10803</v>
      </c>
      <c r="W997" s="13"/>
    </row>
    <row r="998" spans="1:23" x14ac:dyDescent="0.2">
      <c r="A998" s="13"/>
      <c r="B998" s="8" t="s">
        <v>0</v>
      </c>
      <c r="C998" s="22" t="s">
        <v>7147</v>
      </c>
      <c r="D998" s="8" t="s">
        <v>2428</v>
      </c>
      <c r="E998" s="22" t="s">
        <v>9282</v>
      </c>
      <c r="F998" s="13">
        <v>600</v>
      </c>
      <c r="G998" s="13">
        <v>0</v>
      </c>
      <c r="H998" s="35">
        <v>0</v>
      </c>
      <c r="I998" t="s">
        <v>1</v>
      </c>
      <c r="J998" s="13"/>
      <c r="R998" s="13"/>
      <c r="S998" s="41">
        <v>4</v>
      </c>
      <c r="T998" s="13" t="s">
        <v>10797</v>
      </c>
      <c r="U998" s="13"/>
      <c r="W998" s="13"/>
    </row>
    <row r="999" spans="1:23" x14ac:dyDescent="0.2">
      <c r="A999" s="13"/>
      <c r="B999" s="8" t="s">
        <v>0</v>
      </c>
      <c r="C999" s="22" t="s">
        <v>7147</v>
      </c>
      <c r="D999" s="8" t="s">
        <v>1229</v>
      </c>
      <c r="E999" s="22" t="s">
        <v>8976</v>
      </c>
      <c r="F999" s="13">
        <v>200</v>
      </c>
      <c r="G999" s="13">
        <v>0</v>
      </c>
      <c r="H999" s="35">
        <v>0</v>
      </c>
      <c r="I999" t="s">
        <v>1</v>
      </c>
      <c r="J999" s="13"/>
      <c r="R999" s="13"/>
      <c r="S999" s="41">
        <v>2</v>
      </c>
      <c r="T999" s="43" t="s">
        <v>10798</v>
      </c>
      <c r="U999" s="13" t="s">
        <v>10801</v>
      </c>
      <c r="W999" s="13"/>
    </row>
    <row r="1000" spans="1:23" x14ac:dyDescent="0.2">
      <c r="A1000" s="13"/>
      <c r="B1000" s="8" t="s">
        <v>0</v>
      </c>
      <c r="C1000" s="22" t="s">
        <v>7147</v>
      </c>
      <c r="D1000" s="8" t="s">
        <v>1905</v>
      </c>
      <c r="E1000" s="22" t="s">
        <v>9262</v>
      </c>
      <c r="F1000" s="13">
        <v>500</v>
      </c>
      <c r="G1000" s="13">
        <v>0</v>
      </c>
      <c r="H1000" s="35">
        <v>0</v>
      </c>
      <c r="I1000" t="s">
        <v>1</v>
      </c>
      <c r="J1000" s="13"/>
      <c r="R1000" s="13"/>
      <c r="S1000" s="41">
        <v>4</v>
      </c>
      <c r="T1000" s="13" t="s">
        <v>10797</v>
      </c>
      <c r="U1000" s="39"/>
      <c r="W1000" s="13"/>
    </row>
    <row r="1001" spans="1:23" x14ac:dyDescent="0.2">
      <c r="A1001" s="13"/>
      <c r="B1001" s="8" t="s">
        <v>0</v>
      </c>
      <c r="C1001" s="22" t="s">
        <v>7373</v>
      </c>
      <c r="D1001" s="8" t="s">
        <v>3101</v>
      </c>
      <c r="E1001" s="22" t="s">
        <v>3102</v>
      </c>
      <c r="F1001" s="13">
        <v>4835</v>
      </c>
      <c r="G1001" s="13">
        <v>0</v>
      </c>
      <c r="H1001" s="35">
        <v>0</v>
      </c>
      <c r="I1001" t="s">
        <v>1</v>
      </c>
      <c r="J1001" s="13"/>
      <c r="R1001" s="13"/>
      <c r="S1001" s="41">
        <v>3</v>
      </c>
      <c r="T1001" s="43"/>
      <c r="U1001" s="13" t="s">
        <v>10801</v>
      </c>
      <c r="W1001" s="13"/>
    </row>
    <row r="1002" spans="1:23" x14ac:dyDescent="0.2">
      <c r="A1002" s="13"/>
      <c r="B1002" s="8" t="s">
        <v>0</v>
      </c>
      <c r="C1002" s="22" t="s">
        <v>10851</v>
      </c>
      <c r="D1002" s="8" t="s">
        <v>7671</v>
      </c>
      <c r="E1002" s="22" t="s">
        <v>9283</v>
      </c>
      <c r="F1002" s="13">
        <v>10</v>
      </c>
      <c r="G1002" s="13">
        <v>0</v>
      </c>
      <c r="H1002" s="35">
        <v>0</v>
      </c>
      <c r="I1002" t="s">
        <v>1</v>
      </c>
      <c r="J1002" s="13"/>
      <c r="R1002" s="13"/>
      <c r="S1002" s="41">
        <v>1</v>
      </c>
      <c r="T1002" s="39"/>
      <c r="U1002" s="13"/>
      <c r="W1002" s="13"/>
    </row>
    <row r="1003" spans="1:23" x14ac:dyDescent="0.2">
      <c r="A1003" s="13"/>
      <c r="B1003" s="8" t="s">
        <v>0</v>
      </c>
      <c r="C1003" s="22" t="s">
        <v>10851</v>
      </c>
      <c r="D1003" s="8" t="s">
        <v>7672</v>
      </c>
      <c r="E1003" s="22" t="s">
        <v>9284</v>
      </c>
      <c r="F1003" s="13">
        <v>10</v>
      </c>
      <c r="G1003" s="13">
        <v>0</v>
      </c>
      <c r="H1003" s="35">
        <v>0</v>
      </c>
      <c r="I1003" t="s">
        <v>1</v>
      </c>
      <c r="J1003" s="13"/>
      <c r="R1003" s="13"/>
      <c r="S1003" s="41">
        <v>1</v>
      </c>
      <c r="T1003" s="39"/>
      <c r="U1003" s="13"/>
      <c r="W1003" s="13"/>
    </row>
    <row r="1004" spans="1:23" x14ac:dyDescent="0.2">
      <c r="A1004" s="13"/>
      <c r="B1004" s="8" t="s">
        <v>0</v>
      </c>
      <c r="C1004" s="22" t="s">
        <v>10851</v>
      </c>
      <c r="D1004" s="8" t="s">
        <v>7673</v>
      </c>
      <c r="E1004" s="22" t="s">
        <v>9285</v>
      </c>
      <c r="F1004" s="13">
        <v>10</v>
      </c>
      <c r="G1004" s="13">
        <v>0</v>
      </c>
      <c r="H1004" s="35">
        <v>0</v>
      </c>
      <c r="I1004" t="s">
        <v>1</v>
      </c>
      <c r="J1004" s="13"/>
      <c r="R1004" s="13"/>
      <c r="S1004" s="41">
        <v>1</v>
      </c>
      <c r="T1004" s="39"/>
      <c r="U1004" s="13"/>
      <c r="W1004" s="13"/>
    </row>
    <row r="1005" spans="1:23" x14ac:dyDescent="0.2">
      <c r="A1005" s="13"/>
      <c r="B1005" s="8" t="s">
        <v>0</v>
      </c>
      <c r="C1005" s="22" t="s">
        <v>10851</v>
      </c>
      <c r="D1005" s="8" t="s">
        <v>7674</v>
      </c>
      <c r="E1005" s="22" t="s">
        <v>9286</v>
      </c>
      <c r="F1005" s="13">
        <v>10</v>
      </c>
      <c r="G1005" s="13">
        <v>0</v>
      </c>
      <c r="H1005" s="35">
        <v>0</v>
      </c>
      <c r="I1005" t="s">
        <v>1</v>
      </c>
      <c r="J1005" s="13"/>
      <c r="R1005" s="13"/>
      <c r="S1005" s="41">
        <v>1</v>
      </c>
      <c r="T1005" s="39"/>
      <c r="U1005" s="13"/>
      <c r="W1005" s="13"/>
    </row>
    <row r="1006" spans="1:23" x14ac:dyDescent="0.2">
      <c r="A1006" s="13"/>
      <c r="B1006" s="8" t="s">
        <v>0</v>
      </c>
      <c r="C1006" s="22" t="s">
        <v>10851</v>
      </c>
      <c r="D1006" s="8" t="s">
        <v>7675</v>
      </c>
      <c r="E1006" s="22" t="s">
        <v>9287</v>
      </c>
      <c r="F1006" s="13">
        <v>10</v>
      </c>
      <c r="G1006" s="13">
        <v>0</v>
      </c>
      <c r="H1006" s="35">
        <v>0</v>
      </c>
      <c r="I1006" t="s">
        <v>1</v>
      </c>
      <c r="J1006" s="13"/>
      <c r="R1006" s="13"/>
      <c r="S1006" s="41">
        <v>1</v>
      </c>
      <c r="T1006" s="39"/>
      <c r="U1006" s="13"/>
      <c r="W1006" s="13"/>
    </row>
    <row r="1007" spans="1:23" x14ac:dyDescent="0.2">
      <c r="A1007" s="13"/>
      <c r="B1007" s="8" t="s">
        <v>0</v>
      </c>
      <c r="C1007" s="22" t="s">
        <v>10851</v>
      </c>
      <c r="D1007" s="8" t="s">
        <v>7676</v>
      </c>
      <c r="E1007" s="22" t="s">
        <v>9288</v>
      </c>
      <c r="F1007" s="13">
        <v>10</v>
      </c>
      <c r="G1007" s="13">
        <v>0</v>
      </c>
      <c r="H1007" s="35">
        <v>0</v>
      </c>
      <c r="I1007" t="s">
        <v>1</v>
      </c>
      <c r="J1007" s="13"/>
      <c r="R1007" s="13"/>
      <c r="S1007" s="41">
        <v>1</v>
      </c>
      <c r="T1007" s="39"/>
      <c r="U1007" s="13"/>
      <c r="W1007" s="13"/>
    </row>
    <row r="1008" spans="1:23" x14ac:dyDescent="0.2">
      <c r="A1008" s="13" t="s">
        <v>7579</v>
      </c>
      <c r="B1008" s="8" t="s">
        <v>0</v>
      </c>
      <c r="C1008" s="22" t="s">
        <v>7557</v>
      </c>
      <c r="D1008" s="8" t="s">
        <v>6823</v>
      </c>
      <c r="E1008" s="22" t="s">
        <v>9233</v>
      </c>
      <c r="F1008" s="13">
        <v>100</v>
      </c>
      <c r="G1008" s="13">
        <v>0</v>
      </c>
      <c r="H1008" s="35">
        <v>0</v>
      </c>
      <c r="I1008" t="s">
        <v>1</v>
      </c>
      <c r="J1008" s="13"/>
      <c r="R1008" s="13">
        <v>200</v>
      </c>
      <c r="S1008" s="41">
        <v>1</v>
      </c>
      <c r="T1008" s="13"/>
      <c r="U1008" s="13"/>
      <c r="W1008" s="13"/>
    </row>
    <row r="1009" spans="1:23" x14ac:dyDescent="0.2">
      <c r="A1009" s="13"/>
      <c r="B1009" s="8" t="s">
        <v>0</v>
      </c>
      <c r="C1009" s="22" t="s">
        <v>7481</v>
      </c>
      <c r="D1009" s="8" t="s">
        <v>4824</v>
      </c>
      <c r="E1009" s="22" t="s">
        <v>4825</v>
      </c>
      <c r="F1009" s="13">
        <v>947</v>
      </c>
      <c r="G1009" s="13">
        <v>0</v>
      </c>
      <c r="H1009" s="35">
        <v>0</v>
      </c>
      <c r="I1009" t="s">
        <v>1</v>
      </c>
      <c r="J1009" s="13"/>
      <c r="R1009" s="13">
        <v>1000</v>
      </c>
      <c r="S1009" s="41">
        <v>1</v>
      </c>
      <c r="T1009" s="13"/>
      <c r="U1009" s="13"/>
      <c r="W1009" s="13"/>
    </row>
    <row r="1010" spans="1:23" x14ac:dyDescent="0.2">
      <c r="A1010" s="13"/>
      <c r="B1010" s="8" t="s">
        <v>0</v>
      </c>
      <c r="C1010" s="22" t="s">
        <v>7481</v>
      </c>
      <c r="D1010" s="8" t="s">
        <v>4827</v>
      </c>
      <c r="E1010" s="22" t="s">
        <v>4828</v>
      </c>
      <c r="F1010" s="13">
        <v>1044</v>
      </c>
      <c r="G1010" s="13">
        <v>0</v>
      </c>
      <c r="H1010" s="35">
        <v>0</v>
      </c>
      <c r="I1010" t="s">
        <v>1</v>
      </c>
      <c r="J1010" s="13"/>
      <c r="R1010" s="13">
        <v>1500</v>
      </c>
      <c r="S1010" s="41">
        <v>1</v>
      </c>
      <c r="T1010" s="13"/>
      <c r="U1010" s="13"/>
      <c r="W1010" s="13"/>
    </row>
    <row r="1011" spans="1:23" x14ac:dyDescent="0.2">
      <c r="A1011" s="13"/>
      <c r="B1011" s="8" t="s">
        <v>0</v>
      </c>
      <c r="C1011" s="22" t="s">
        <v>10852</v>
      </c>
      <c r="D1011" s="8" t="s">
        <v>7660</v>
      </c>
      <c r="E1011" s="22" t="s">
        <v>9289</v>
      </c>
      <c r="F1011" s="13">
        <v>1048</v>
      </c>
      <c r="G1011" s="13">
        <v>0</v>
      </c>
      <c r="H1011" s="35">
        <v>0</v>
      </c>
      <c r="I1011" t="s">
        <v>1</v>
      </c>
      <c r="J1011" s="13"/>
      <c r="R1011" s="13"/>
      <c r="S1011" s="41">
        <v>1</v>
      </c>
      <c r="T1011" s="39"/>
      <c r="U1011" s="13"/>
      <c r="W1011" s="13"/>
    </row>
    <row r="1012" spans="1:23" x14ac:dyDescent="0.2">
      <c r="A1012" s="13"/>
      <c r="B1012" s="8" t="s">
        <v>0</v>
      </c>
      <c r="C1012" s="22" t="s">
        <v>10852</v>
      </c>
      <c r="D1012" s="8" t="s">
        <v>7677</v>
      </c>
      <c r="E1012" s="22" t="s">
        <v>9290</v>
      </c>
      <c r="F1012" s="13">
        <v>524</v>
      </c>
      <c r="G1012" s="13">
        <v>0</v>
      </c>
      <c r="H1012" s="35">
        <v>0</v>
      </c>
      <c r="I1012" t="s">
        <v>1</v>
      </c>
      <c r="J1012" s="13"/>
      <c r="R1012" s="13"/>
      <c r="S1012" s="41">
        <v>1</v>
      </c>
      <c r="T1012" s="13"/>
      <c r="U1012" s="13"/>
      <c r="W1012" s="13"/>
    </row>
    <row r="1013" spans="1:23" x14ac:dyDescent="0.2">
      <c r="A1013" s="13"/>
      <c r="B1013" s="8" t="s">
        <v>0</v>
      </c>
      <c r="C1013" s="22" t="s">
        <v>7309</v>
      </c>
      <c r="D1013" s="8" t="s">
        <v>1898</v>
      </c>
      <c r="E1013" s="22" t="s">
        <v>1899</v>
      </c>
      <c r="F1013" s="13">
        <v>25000</v>
      </c>
      <c r="G1013" s="13">
        <v>0</v>
      </c>
      <c r="H1013" s="35">
        <v>19700</v>
      </c>
      <c r="I1013" t="s">
        <v>1</v>
      </c>
      <c r="J1013" s="13"/>
      <c r="R1013" s="13"/>
      <c r="S1013" s="41">
        <v>1</v>
      </c>
      <c r="T1013" s="13" t="s">
        <v>10797</v>
      </c>
      <c r="U1013" s="13"/>
      <c r="W1013" s="13"/>
    </row>
    <row r="1014" spans="1:23" x14ac:dyDescent="0.2">
      <c r="A1014" s="13"/>
      <c r="B1014" s="8" t="s">
        <v>0</v>
      </c>
      <c r="C1014" s="22" t="s">
        <v>7309</v>
      </c>
      <c r="D1014" s="8" t="s">
        <v>3125</v>
      </c>
      <c r="E1014" s="22" t="s">
        <v>3126</v>
      </c>
      <c r="F1014" s="13">
        <v>25000</v>
      </c>
      <c r="G1014" s="13">
        <v>0</v>
      </c>
      <c r="H1014" s="35">
        <v>0</v>
      </c>
      <c r="I1014" t="s">
        <v>1</v>
      </c>
      <c r="J1014" s="13"/>
      <c r="R1014" s="13">
        <f>19000+6000</f>
        <v>25000</v>
      </c>
      <c r="S1014" s="41">
        <v>3</v>
      </c>
      <c r="T1014" s="43"/>
      <c r="U1014" s="13"/>
      <c r="W1014" s="13"/>
    </row>
    <row r="1015" spans="1:23" x14ac:dyDescent="0.2">
      <c r="A1015" s="13"/>
      <c r="B1015" s="8" t="s">
        <v>0</v>
      </c>
      <c r="C1015" s="22" t="s">
        <v>7309</v>
      </c>
      <c r="D1015" s="8" t="s">
        <v>5035</v>
      </c>
      <c r="E1015" s="22" t="s">
        <v>5036</v>
      </c>
      <c r="F1015" s="13">
        <v>3000</v>
      </c>
      <c r="G1015" s="13">
        <v>0</v>
      </c>
      <c r="H1015" s="35">
        <v>0</v>
      </c>
      <c r="I1015" t="s">
        <v>1</v>
      </c>
      <c r="J1015" s="13"/>
      <c r="R1015" s="13"/>
      <c r="S1015" s="41">
        <v>2</v>
      </c>
      <c r="T1015" s="43"/>
      <c r="U1015" s="39" t="s">
        <v>10798</v>
      </c>
      <c r="W1015" s="13"/>
    </row>
    <row r="1016" spans="1:23" x14ac:dyDescent="0.2">
      <c r="A1016" s="13"/>
      <c r="B1016" s="8" t="s">
        <v>0</v>
      </c>
      <c r="C1016" s="22" t="s">
        <v>7219</v>
      </c>
      <c r="D1016" s="8" t="s">
        <v>582</v>
      </c>
      <c r="E1016" s="22" t="s">
        <v>583</v>
      </c>
      <c r="F1016" s="13">
        <v>25000</v>
      </c>
      <c r="G1016" s="13">
        <v>0</v>
      </c>
      <c r="H1016" s="35">
        <v>0</v>
      </c>
      <c r="I1016" t="s">
        <v>1</v>
      </c>
      <c r="J1016" s="13"/>
      <c r="R1016" s="13"/>
      <c r="S1016" s="41">
        <v>3</v>
      </c>
      <c r="T1016" s="43"/>
      <c r="U1016" s="39" t="s">
        <v>10803</v>
      </c>
      <c r="W1016" s="13"/>
    </row>
    <row r="1017" spans="1:23" x14ac:dyDescent="0.2">
      <c r="A1017" s="13"/>
      <c r="B1017" s="8" t="s">
        <v>0</v>
      </c>
      <c r="C1017" s="22" t="s">
        <v>7219</v>
      </c>
      <c r="D1017" s="8" t="s">
        <v>586</v>
      </c>
      <c r="E1017" s="22" t="s">
        <v>587</v>
      </c>
      <c r="F1017" s="13">
        <v>25000</v>
      </c>
      <c r="G1017" s="13">
        <v>0</v>
      </c>
      <c r="H1017" s="35">
        <v>0</v>
      </c>
      <c r="I1017" t="s">
        <v>1</v>
      </c>
      <c r="J1017" s="13"/>
      <c r="R1017" s="13"/>
      <c r="S1017" s="41">
        <v>3</v>
      </c>
      <c r="T1017" s="43" t="s">
        <v>10798</v>
      </c>
      <c r="U1017" s="13" t="s">
        <v>10803</v>
      </c>
      <c r="W1017" s="13"/>
    </row>
    <row r="1018" spans="1:23" x14ac:dyDescent="0.2">
      <c r="A1018" s="13"/>
      <c r="B1018" s="8" t="s">
        <v>0</v>
      </c>
      <c r="C1018" s="22" t="s">
        <v>7272</v>
      </c>
      <c r="D1018" s="8" t="s">
        <v>1988</v>
      </c>
      <c r="E1018" s="22" t="s">
        <v>9291</v>
      </c>
      <c r="F1018" s="13">
        <v>16043</v>
      </c>
      <c r="G1018" s="13">
        <v>0</v>
      </c>
      <c r="H1018" s="35">
        <v>0</v>
      </c>
      <c r="I1018" t="s">
        <v>1</v>
      </c>
      <c r="J1018" s="13"/>
      <c r="R1018" s="13"/>
      <c r="S1018" s="41">
        <v>4</v>
      </c>
      <c r="T1018" s="13"/>
      <c r="U1018" s="13"/>
      <c r="W1018" s="13"/>
    </row>
    <row r="1019" spans="1:23" x14ac:dyDescent="0.2">
      <c r="A1019" s="13"/>
      <c r="B1019" s="8" t="s">
        <v>0</v>
      </c>
      <c r="C1019" s="22" t="s">
        <v>7272</v>
      </c>
      <c r="D1019" s="8" t="s">
        <v>3272</v>
      </c>
      <c r="E1019" s="22" t="s">
        <v>9292</v>
      </c>
      <c r="F1019" s="13">
        <v>5837</v>
      </c>
      <c r="G1019" s="13">
        <v>0</v>
      </c>
      <c r="H1019" s="35">
        <v>0</v>
      </c>
      <c r="I1019" t="s">
        <v>1</v>
      </c>
      <c r="J1019" s="13"/>
      <c r="R1019" s="13"/>
      <c r="S1019" s="41">
        <v>2</v>
      </c>
      <c r="T1019" s="13" t="s">
        <v>10797</v>
      </c>
      <c r="U1019" s="13"/>
      <c r="W1019" s="13"/>
    </row>
    <row r="1020" spans="1:23" x14ac:dyDescent="0.2">
      <c r="A1020" s="13"/>
      <c r="B1020" s="8" t="s">
        <v>0</v>
      </c>
      <c r="C1020" s="22" t="s">
        <v>7272</v>
      </c>
      <c r="D1020" s="8" t="s">
        <v>3269</v>
      </c>
      <c r="E1020" s="22" t="s">
        <v>9293</v>
      </c>
      <c r="F1020" s="13">
        <v>4992</v>
      </c>
      <c r="G1020" s="13">
        <v>0</v>
      </c>
      <c r="H1020" s="35">
        <v>0</v>
      </c>
      <c r="I1020" t="s">
        <v>1</v>
      </c>
      <c r="J1020" s="13"/>
      <c r="R1020" s="13"/>
      <c r="S1020" s="41">
        <v>2</v>
      </c>
      <c r="T1020" s="13" t="s">
        <v>10797</v>
      </c>
      <c r="U1020" s="13"/>
      <c r="W1020" s="13"/>
    </row>
    <row r="1021" spans="1:23" x14ac:dyDescent="0.2">
      <c r="A1021" s="13"/>
      <c r="B1021" s="8" t="s">
        <v>0</v>
      </c>
      <c r="C1021" s="22" t="s">
        <v>7272</v>
      </c>
      <c r="D1021" s="8" t="s">
        <v>4112</v>
      </c>
      <c r="E1021" s="22" t="s">
        <v>9294</v>
      </c>
      <c r="F1021" s="13">
        <v>4401</v>
      </c>
      <c r="G1021" s="13">
        <v>0</v>
      </c>
      <c r="H1021" s="35">
        <v>0</v>
      </c>
      <c r="I1021" t="s">
        <v>1</v>
      </c>
      <c r="J1021" s="13"/>
      <c r="R1021" s="13"/>
      <c r="S1021" s="41">
        <v>4</v>
      </c>
      <c r="T1021" s="43" t="s">
        <v>10798</v>
      </c>
      <c r="U1021" s="13" t="s">
        <v>10801</v>
      </c>
      <c r="W1021" s="13"/>
    </row>
    <row r="1022" spans="1:23" x14ac:dyDescent="0.2">
      <c r="A1022" s="13"/>
      <c r="B1022" s="8" t="s">
        <v>0</v>
      </c>
      <c r="C1022" s="22" t="s">
        <v>7272</v>
      </c>
      <c r="D1022" s="8" t="s">
        <v>1381</v>
      </c>
      <c r="E1022" s="22" t="s">
        <v>9295</v>
      </c>
      <c r="F1022" s="13">
        <v>68966</v>
      </c>
      <c r="G1022" s="13">
        <v>0</v>
      </c>
      <c r="H1022" s="35">
        <v>0</v>
      </c>
      <c r="I1022" t="s">
        <v>1</v>
      </c>
      <c r="J1022" s="13"/>
      <c r="R1022" s="13">
        <f>18000+30000+39000</f>
        <v>87000</v>
      </c>
      <c r="S1022" s="41">
        <v>4</v>
      </c>
      <c r="T1022" s="43"/>
      <c r="U1022" s="13"/>
      <c r="W1022" s="13"/>
    </row>
    <row r="1023" spans="1:23" x14ac:dyDescent="0.2">
      <c r="A1023" s="13"/>
      <c r="B1023" s="8" t="s">
        <v>0</v>
      </c>
      <c r="C1023" s="22" t="s">
        <v>7272</v>
      </c>
      <c r="D1023" s="8" t="s">
        <v>1585</v>
      </c>
      <c r="E1023" s="22" t="s">
        <v>9296</v>
      </c>
      <c r="F1023" s="13">
        <v>49505</v>
      </c>
      <c r="G1023" s="13">
        <v>0</v>
      </c>
      <c r="H1023" s="35">
        <v>0</v>
      </c>
      <c r="I1023" t="s">
        <v>1</v>
      </c>
      <c r="J1023" s="13"/>
      <c r="R1023" s="13"/>
      <c r="S1023" s="41">
        <v>4</v>
      </c>
      <c r="T1023" s="13"/>
      <c r="U1023" s="13"/>
      <c r="W1023" s="13"/>
    </row>
    <row r="1024" spans="1:23" x14ac:dyDescent="0.2">
      <c r="A1024" s="13"/>
      <c r="B1024" s="8" t="s">
        <v>0</v>
      </c>
      <c r="C1024" s="22" t="s">
        <v>7272</v>
      </c>
      <c r="D1024" s="8" t="s">
        <v>1588</v>
      </c>
      <c r="E1024" s="22" t="s">
        <v>9297</v>
      </c>
      <c r="F1024" s="13">
        <v>42283</v>
      </c>
      <c r="G1024" s="13">
        <v>0</v>
      </c>
      <c r="H1024" s="35">
        <v>0</v>
      </c>
      <c r="I1024" t="s">
        <v>1</v>
      </c>
      <c r="J1024" s="13"/>
      <c r="R1024" s="13"/>
      <c r="S1024" s="41">
        <v>4</v>
      </c>
      <c r="T1024" s="13"/>
      <c r="U1024" s="13"/>
      <c r="W1024" s="13"/>
    </row>
    <row r="1025" spans="1:23" x14ac:dyDescent="0.2">
      <c r="A1025" s="13"/>
      <c r="B1025" s="8" t="s">
        <v>0</v>
      </c>
      <c r="C1025" s="22" t="s">
        <v>7272</v>
      </c>
      <c r="D1025" s="8" t="s">
        <v>1591</v>
      </c>
      <c r="E1025" s="22" t="s">
        <v>9298</v>
      </c>
      <c r="F1025" s="13">
        <v>28986</v>
      </c>
      <c r="G1025" s="13">
        <v>0</v>
      </c>
      <c r="H1025" s="35">
        <v>0</v>
      </c>
      <c r="I1025" t="s">
        <v>1</v>
      </c>
      <c r="J1025" s="13"/>
      <c r="R1025" s="13"/>
      <c r="S1025" s="41">
        <v>4</v>
      </c>
      <c r="T1025" s="13"/>
      <c r="U1025" s="13"/>
      <c r="W1025" s="13"/>
    </row>
    <row r="1026" spans="1:23" x14ac:dyDescent="0.2">
      <c r="A1026" s="13"/>
      <c r="B1026" s="8" t="s">
        <v>0</v>
      </c>
      <c r="C1026" s="22" t="s">
        <v>7272</v>
      </c>
      <c r="D1026" s="8" t="s">
        <v>1976</v>
      </c>
      <c r="E1026" s="22" t="s">
        <v>9299</v>
      </c>
      <c r="F1026" s="13">
        <v>36585</v>
      </c>
      <c r="G1026" s="13">
        <v>0</v>
      </c>
      <c r="H1026" s="35">
        <v>0</v>
      </c>
      <c r="I1026" t="s">
        <v>1</v>
      </c>
      <c r="J1026" s="13"/>
      <c r="R1026" s="13"/>
      <c r="S1026" s="41">
        <v>4</v>
      </c>
      <c r="T1026" s="13"/>
      <c r="U1026" s="13"/>
      <c r="W1026" s="13"/>
    </row>
    <row r="1027" spans="1:23" x14ac:dyDescent="0.2">
      <c r="A1027" s="13"/>
      <c r="B1027" s="8" t="s">
        <v>0</v>
      </c>
      <c r="C1027" s="22" t="s">
        <v>7272</v>
      </c>
      <c r="D1027" s="8" t="s">
        <v>1979</v>
      </c>
      <c r="E1027" s="22" t="s">
        <v>9300</v>
      </c>
      <c r="F1027" s="13">
        <v>30928</v>
      </c>
      <c r="G1027" s="13">
        <v>0</v>
      </c>
      <c r="H1027" s="35">
        <v>0</v>
      </c>
      <c r="I1027" t="s">
        <v>1</v>
      </c>
      <c r="J1027" s="13"/>
      <c r="R1027" s="13"/>
      <c r="S1027" s="41">
        <v>4</v>
      </c>
      <c r="T1027" s="13"/>
      <c r="U1027" s="13"/>
      <c r="W1027" s="13"/>
    </row>
    <row r="1028" spans="1:23" x14ac:dyDescent="0.2">
      <c r="A1028" s="13"/>
      <c r="B1028" s="8" t="s">
        <v>0</v>
      </c>
      <c r="C1028" s="22" t="s">
        <v>7272</v>
      </c>
      <c r="D1028" s="8" t="s">
        <v>1982</v>
      </c>
      <c r="E1028" s="22" t="s">
        <v>9301</v>
      </c>
      <c r="F1028" s="13">
        <v>26786</v>
      </c>
      <c r="G1028" s="13">
        <v>0</v>
      </c>
      <c r="H1028" s="35">
        <v>0</v>
      </c>
      <c r="I1028" t="s">
        <v>1</v>
      </c>
      <c r="J1028" s="13"/>
      <c r="R1028" s="13"/>
      <c r="S1028" s="41">
        <v>4</v>
      </c>
      <c r="T1028" s="13"/>
      <c r="U1028" s="13"/>
      <c r="W1028" s="13"/>
    </row>
    <row r="1029" spans="1:23" x14ac:dyDescent="0.2">
      <c r="A1029" s="13"/>
      <c r="B1029" s="8" t="s">
        <v>0</v>
      </c>
      <c r="C1029" s="22" t="s">
        <v>7272</v>
      </c>
      <c r="D1029" s="8" t="s">
        <v>1985</v>
      </c>
      <c r="E1029" s="22" t="s">
        <v>9302</v>
      </c>
      <c r="F1029" s="13">
        <v>22901</v>
      </c>
      <c r="G1029" s="13">
        <v>0</v>
      </c>
      <c r="H1029" s="35">
        <v>0</v>
      </c>
      <c r="I1029" t="s">
        <v>1</v>
      </c>
      <c r="J1029" s="13"/>
      <c r="R1029" s="13"/>
      <c r="S1029" s="41">
        <v>4</v>
      </c>
      <c r="T1029" s="13"/>
      <c r="U1029" s="13"/>
      <c r="W1029" s="13"/>
    </row>
    <row r="1030" spans="1:23" x14ac:dyDescent="0.2">
      <c r="A1030" s="13"/>
      <c r="B1030" s="8" t="s">
        <v>0</v>
      </c>
      <c r="C1030" s="22" t="s">
        <v>7272</v>
      </c>
      <c r="D1030" s="8" t="s">
        <v>2582</v>
      </c>
      <c r="E1030" s="22" t="s">
        <v>9303</v>
      </c>
      <c r="F1030" s="13">
        <v>16420</v>
      </c>
      <c r="G1030" s="13">
        <v>0</v>
      </c>
      <c r="H1030" s="35">
        <v>0</v>
      </c>
      <c r="I1030" t="s">
        <v>1</v>
      </c>
      <c r="J1030" s="13"/>
      <c r="R1030" s="13"/>
      <c r="S1030" s="41">
        <v>4</v>
      </c>
      <c r="T1030" s="13" t="s">
        <v>10797</v>
      </c>
      <c r="U1030" s="13"/>
      <c r="W1030" s="13"/>
    </row>
    <row r="1031" spans="1:23" x14ac:dyDescent="0.2">
      <c r="A1031" s="13"/>
      <c r="B1031" s="8" t="s">
        <v>0</v>
      </c>
      <c r="C1031" s="22" t="s">
        <v>7272</v>
      </c>
      <c r="D1031" s="8" t="s">
        <v>2585</v>
      </c>
      <c r="E1031" s="22" t="s">
        <v>9304</v>
      </c>
      <c r="F1031" s="13">
        <v>14458</v>
      </c>
      <c r="G1031" s="13">
        <v>0</v>
      </c>
      <c r="H1031" s="35">
        <v>0</v>
      </c>
      <c r="I1031" t="s">
        <v>1</v>
      </c>
      <c r="J1031" s="13"/>
      <c r="R1031" s="13"/>
      <c r="S1031" s="41">
        <v>4</v>
      </c>
      <c r="T1031" s="13" t="s">
        <v>10797</v>
      </c>
      <c r="U1031" s="13"/>
      <c r="W1031" s="13"/>
    </row>
    <row r="1032" spans="1:23" x14ac:dyDescent="0.2">
      <c r="A1032" s="13"/>
      <c r="B1032" s="8" t="s">
        <v>0</v>
      </c>
      <c r="C1032" s="22" t="s">
        <v>7272</v>
      </c>
      <c r="D1032" s="8" t="s">
        <v>3263</v>
      </c>
      <c r="E1032" s="22" t="s">
        <v>9305</v>
      </c>
      <c r="F1032" s="13">
        <v>11765</v>
      </c>
      <c r="G1032" s="13">
        <v>0</v>
      </c>
      <c r="H1032" s="35">
        <v>0</v>
      </c>
      <c r="I1032" t="s">
        <v>1</v>
      </c>
      <c r="J1032" s="13"/>
      <c r="R1032" s="13"/>
      <c r="S1032" s="41">
        <v>2</v>
      </c>
      <c r="T1032" s="13" t="s">
        <v>10797</v>
      </c>
      <c r="U1032" s="13"/>
      <c r="W1032" s="13"/>
    </row>
    <row r="1033" spans="1:23" x14ac:dyDescent="0.2">
      <c r="A1033" s="13"/>
      <c r="B1033" s="8" t="s">
        <v>0</v>
      </c>
      <c r="C1033" s="22" t="s">
        <v>7272</v>
      </c>
      <c r="D1033" s="8" t="s">
        <v>3266</v>
      </c>
      <c r="E1033" s="22" t="s">
        <v>9306</v>
      </c>
      <c r="F1033" s="13">
        <v>8824</v>
      </c>
      <c r="G1033" s="13">
        <v>0</v>
      </c>
      <c r="H1033" s="35">
        <v>0</v>
      </c>
      <c r="I1033" t="s">
        <v>1</v>
      </c>
      <c r="J1033" s="13"/>
      <c r="R1033" s="13"/>
      <c r="S1033" s="41">
        <v>2</v>
      </c>
      <c r="T1033" s="13" t="s">
        <v>10797</v>
      </c>
      <c r="U1033" s="13"/>
      <c r="W1033" s="13"/>
    </row>
    <row r="1034" spans="1:23" x14ac:dyDescent="0.2">
      <c r="A1034" s="13"/>
      <c r="B1034" s="8" t="s">
        <v>0</v>
      </c>
      <c r="C1034" s="22" t="s">
        <v>7272</v>
      </c>
      <c r="D1034" s="8" t="s">
        <v>4109</v>
      </c>
      <c r="E1034" s="22" t="s">
        <v>9307</v>
      </c>
      <c r="F1034" s="13">
        <v>7937</v>
      </c>
      <c r="G1034" s="13">
        <v>0</v>
      </c>
      <c r="H1034" s="35">
        <v>2000</v>
      </c>
      <c r="I1034" t="s">
        <v>1</v>
      </c>
      <c r="J1034" s="13"/>
      <c r="R1034" s="13"/>
      <c r="S1034" s="41">
        <v>4</v>
      </c>
      <c r="T1034" s="43" t="s">
        <v>10798</v>
      </c>
      <c r="U1034" s="13" t="s">
        <v>10801</v>
      </c>
      <c r="W1034" s="13"/>
    </row>
    <row r="1035" spans="1:23" ht="76.5" x14ac:dyDescent="0.2">
      <c r="A1035" s="13">
        <v>7796518</v>
      </c>
      <c r="B1035" s="8" t="s">
        <v>0</v>
      </c>
      <c r="C1035" s="22" t="s">
        <v>7223</v>
      </c>
      <c r="D1035" s="8" t="s">
        <v>598</v>
      </c>
      <c r="E1035" s="22" t="s">
        <v>599</v>
      </c>
      <c r="F1035" s="13">
        <v>47343</v>
      </c>
      <c r="G1035" s="13">
        <v>0</v>
      </c>
      <c r="H1035" s="35">
        <v>19563</v>
      </c>
      <c r="I1035" t="s">
        <v>1</v>
      </c>
      <c r="J1035" s="13"/>
      <c r="R1035" s="39">
        <f>1500+1510+2050+700+1200+850+800+750+2300+790+850+1000+1050+1100+2100+1050+1100+900+1100+1200+1100</f>
        <v>25000</v>
      </c>
      <c r="S1035" s="13">
        <v>1</v>
      </c>
      <c r="T1035" s="13"/>
      <c r="U1035" s="38" t="s">
        <v>10806</v>
      </c>
      <c r="W1035" s="13"/>
    </row>
    <row r="1036" spans="1:23" x14ac:dyDescent="0.2">
      <c r="A1036" s="13"/>
      <c r="B1036" s="8" t="s">
        <v>0</v>
      </c>
      <c r="C1036" s="22" t="s">
        <v>7223</v>
      </c>
      <c r="D1036" s="8" t="s">
        <v>603</v>
      </c>
      <c r="E1036" s="22" t="s">
        <v>604</v>
      </c>
      <c r="F1036" s="13">
        <v>94686</v>
      </c>
      <c r="G1036" s="13">
        <v>0</v>
      </c>
      <c r="H1036" s="35">
        <v>84000</v>
      </c>
      <c r="I1036" t="s">
        <v>1</v>
      </c>
      <c r="J1036" s="13"/>
      <c r="R1036" s="13"/>
      <c r="S1036" s="41">
        <v>2</v>
      </c>
      <c r="T1036" s="13"/>
      <c r="U1036" s="13"/>
      <c r="W1036" s="13"/>
    </row>
    <row r="1037" spans="1:23" x14ac:dyDescent="0.2">
      <c r="A1037" s="13"/>
      <c r="B1037" s="8" t="s">
        <v>0</v>
      </c>
      <c r="C1037" s="22" t="s">
        <v>7365</v>
      </c>
      <c r="D1037" s="8" t="s">
        <v>2557</v>
      </c>
      <c r="E1037" s="22" t="s">
        <v>2558</v>
      </c>
      <c r="F1037" s="13">
        <v>200</v>
      </c>
      <c r="G1037" s="13">
        <v>0</v>
      </c>
      <c r="H1037" s="35">
        <v>90</v>
      </c>
      <c r="I1037" t="s">
        <v>1</v>
      </c>
      <c r="J1037" s="13"/>
      <c r="R1037" s="13"/>
      <c r="S1037" s="41">
        <v>1</v>
      </c>
      <c r="T1037" s="39"/>
      <c r="U1037" s="13"/>
      <c r="W1037" s="13"/>
    </row>
    <row r="1038" spans="1:23" x14ac:dyDescent="0.2">
      <c r="A1038" s="13"/>
      <c r="B1038" s="8" t="s">
        <v>0</v>
      </c>
      <c r="C1038" s="22" t="s">
        <v>7365</v>
      </c>
      <c r="D1038" s="8" t="s">
        <v>2563</v>
      </c>
      <c r="E1038" s="22" t="s">
        <v>2564</v>
      </c>
      <c r="F1038" s="13">
        <v>200</v>
      </c>
      <c r="G1038" s="13">
        <v>0</v>
      </c>
      <c r="H1038" s="35">
        <v>0</v>
      </c>
      <c r="I1038" t="s">
        <v>1</v>
      </c>
      <c r="J1038" s="13"/>
      <c r="R1038" s="13"/>
      <c r="S1038" s="41">
        <v>1</v>
      </c>
      <c r="T1038" s="43"/>
      <c r="U1038" s="39" t="s">
        <v>10802</v>
      </c>
      <c r="W1038" s="13"/>
    </row>
    <row r="1039" spans="1:23" x14ac:dyDescent="0.2">
      <c r="A1039" s="13"/>
      <c r="B1039" s="8" t="s">
        <v>0</v>
      </c>
      <c r="C1039" s="22" t="s">
        <v>7365</v>
      </c>
      <c r="D1039" s="8" t="s">
        <v>5223</v>
      </c>
      <c r="E1039" s="22" t="s">
        <v>5224</v>
      </c>
      <c r="F1039" s="13">
        <v>500</v>
      </c>
      <c r="G1039" s="13">
        <v>0</v>
      </c>
      <c r="H1039" s="35">
        <v>0</v>
      </c>
      <c r="I1039" t="s">
        <v>1</v>
      </c>
      <c r="J1039" s="13"/>
      <c r="R1039" s="13"/>
      <c r="S1039" s="41">
        <v>1</v>
      </c>
      <c r="T1039" s="13"/>
      <c r="U1039" s="13" t="s">
        <v>10804</v>
      </c>
      <c r="W1039" s="13"/>
    </row>
    <row r="1040" spans="1:23" x14ac:dyDescent="0.2">
      <c r="A1040" s="13"/>
      <c r="B1040" s="8" t="s">
        <v>0</v>
      </c>
      <c r="C1040" s="22" t="s">
        <v>7313</v>
      </c>
      <c r="D1040" s="8" t="s">
        <v>3278</v>
      </c>
      <c r="E1040" s="22" t="s">
        <v>3279</v>
      </c>
      <c r="F1040" s="13">
        <v>30</v>
      </c>
      <c r="G1040" s="13">
        <v>0</v>
      </c>
      <c r="H1040" s="35">
        <v>0</v>
      </c>
      <c r="I1040" t="s">
        <v>1</v>
      </c>
      <c r="J1040" s="13"/>
      <c r="R1040" s="13"/>
      <c r="S1040" s="41">
        <v>1</v>
      </c>
      <c r="T1040" s="13" t="s">
        <v>10797</v>
      </c>
      <c r="U1040" s="13"/>
      <c r="W1040" s="13"/>
    </row>
    <row r="1041" spans="1:23" x14ac:dyDescent="0.2">
      <c r="A1041" s="13"/>
      <c r="B1041" s="8" t="s">
        <v>0</v>
      </c>
      <c r="C1041" s="22" t="s">
        <v>7313</v>
      </c>
      <c r="D1041" s="8" t="s">
        <v>2591</v>
      </c>
      <c r="E1041" s="22" t="s">
        <v>2592</v>
      </c>
      <c r="F1041" s="13">
        <v>30</v>
      </c>
      <c r="G1041" s="13">
        <v>0</v>
      </c>
      <c r="H1041" s="35">
        <v>0</v>
      </c>
      <c r="I1041" t="s">
        <v>1</v>
      </c>
      <c r="J1041" s="13"/>
      <c r="R1041" s="13"/>
      <c r="S1041" s="41">
        <v>1</v>
      </c>
      <c r="T1041" s="39"/>
      <c r="U1041" s="13"/>
      <c r="W1041" s="13"/>
    </row>
    <row r="1042" spans="1:23" x14ac:dyDescent="0.2">
      <c r="A1042" s="13"/>
      <c r="B1042" s="8" t="s">
        <v>0</v>
      </c>
      <c r="C1042" s="22" t="s">
        <v>7313</v>
      </c>
      <c r="D1042" s="8" t="s">
        <v>3275</v>
      </c>
      <c r="E1042" s="22" t="s">
        <v>3276</v>
      </c>
      <c r="F1042" s="13">
        <v>30</v>
      </c>
      <c r="G1042" s="13">
        <v>0</v>
      </c>
      <c r="H1042" s="35">
        <v>0</v>
      </c>
      <c r="I1042" t="s">
        <v>1</v>
      </c>
      <c r="J1042" s="13"/>
      <c r="R1042" s="13"/>
      <c r="S1042" s="41">
        <v>1</v>
      </c>
      <c r="T1042" s="43"/>
      <c r="U1042" s="39" t="s">
        <v>10802</v>
      </c>
      <c r="W1042" s="13"/>
    </row>
    <row r="1043" spans="1:23" x14ac:dyDescent="0.2">
      <c r="A1043" s="13"/>
      <c r="B1043" s="8" t="s">
        <v>0</v>
      </c>
      <c r="C1043" s="22" t="s">
        <v>7313</v>
      </c>
      <c r="D1043" s="8" t="s">
        <v>2594</v>
      </c>
      <c r="E1043" s="22" t="s">
        <v>2595</v>
      </c>
      <c r="F1043" s="13">
        <v>30</v>
      </c>
      <c r="G1043" s="13">
        <v>0</v>
      </c>
      <c r="H1043" s="35">
        <v>0</v>
      </c>
      <c r="I1043" t="s">
        <v>1</v>
      </c>
      <c r="J1043" s="13"/>
      <c r="R1043" s="13">
        <v>500</v>
      </c>
      <c r="S1043" s="41">
        <v>1</v>
      </c>
      <c r="T1043" s="39"/>
      <c r="U1043" s="13"/>
      <c r="W1043" s="13"/>
    </row>
    <row r="1044" spans="1:23" x14ac:dyDescent="0.2">
      <c r="A1044" s="13"/>
      <c r="B1044" s="8" t="s">
        <v>0</v>
      </c>
      <c r="C1044" s="21" t="s">
        <v>7557</v>
      </c>
      <c r="D1044" s="8" t="s">
        <v>5978</v>
      </c>
      <c r="E1044" s="22" t="s">
        <v>5979</v>
      </c>
      <c r="F1044" s="13">
        <v>100</v>
      </c>
      <c r="G1044" s="13">
        <v>0</v>
      </c>
      <c r="H1044" s="35">
        <v>0</v>
      </c>
      <c r="I1044" t="s">
        <v>1</v>
      </c>
      <c r="J1044" s="13"/>
      <c r="R1044" s="13"/>
      <c r="S1044" s="41">
        <v>2</v>
      </c>
      <c r="T1044" s="13" t="s">
        <v>10797</v>
      </c>
      <c r="U1044" s="13"/>
      <c r="W1044" s="13"/>
    </row>
    <row r="1045" spans="1:23" x14ac:dyDescent="0.2">
      <c r="A1045" s="13"/>
      <c r="B1045" s="8" t="s">
        <v>0</v>
      </c>
      <c r="C1045" s="21" t="s">
        <v>7557</v>
      </c>
      <c r="D1045" s="8" t="s">
        <v>6063</v>
      </c>
      <c r="E1045" s="22" t="s">
        <v>6064</v>
      </c>
      <c r="F1045" s="13">
        <v>50</v>
      </c>
      <c r="G1045" s="13">
        <v>0</v>
      </c>
      <c r="H1045" s="35">
        <v>0</v>
      </c>
      <c r="I1045" t="s">
        <v>1</v>
      </c>
      <c r="J1045" s="13"/>
      <c r="R1045" s="13"/>
      <c r="S1045" s="41">
        <v>2</v>
      </c>
      <c r="T1045" s="13" t="s">
        <v>10797</v>
      </c>
      <c r="U1045" s="13"/>
      <c r="W1045" s="13"/>
    </row>
    <row r="1046" spans="1:23" x14ac:dyDescent="0.2">
      <c r="A1046" s="13"/>
      <c r="B1046" s="8" t="s">
        <v>0</v>
      </c>
      <c r="C1046" s="11" t="s">
        <v>7474</v>
      </c>
      <c r="D1046" s="8" t="s">
        <v>4054</v>
      </c>
      <c r="E1046" s="22" t="s">
        <v>4055</v>
      </c>
      <c r="F1046" s="13">
        <v>13000</v>
      </c>
      <c r="G1046" s="13">
        <v>0</v>
      </c>
      <c r="H1046" s="35">
        <v>0</v>
      </c>
      <c r="I1046" t="s">
        <v>1</v>
      </c>
      <c r="J1046" s="13"/>
      <c r="R1046" s="13">
        <f>2500+11000</f>
        <v>13500</v>
      </c>
      <c r="S1046" s="41">
        <v>4</v>
      </c>
      <c r="T1046" s="43"/>
      <c r="U1046" s="39"/>
      <c r="W1046" s="13"/>
    </row>
    <row r="1047" spans="1:23" x14ac:dyDescent="0.2">
      <c r="A1047" s="13"/>
      <c r="B1047" s="8" t="s">
        <v>0</v>
      </c>
      <c r="C1047" s="11" t="s">
        <v>7255</v>
      </c>
      <c r="D1047" s="8" t="s">
        <v>2489</v>
      </c>
      <c r="E1047" s="22" t="s">
        <v>2490</v>
      </c>
      <c r="F1047" s="13">
        <v>1000</v>
      </c>
      <c r="G1047" s="13">
        <v>0</v>
      </c>
      <c r="H1047" s="35">
        <v>0</v>
      </c>
      <c r="I1047" t="s">
        <v>1</v>
      </c>
      <c r="J1047" s="13"/>
      <c r="R1047" s="13"/>
      <c r="S1047" s="41">
        <v>1</v>
      </c>
      <c r="T1047" s="13"/>
      <c r="U1047" s="13"/>
      <c r="W1047" s="13"/>
    </row>
    <row r="1048" spans="1:23" x14ac:dyDescent="0.2">
      <c r="A1048" s="13"/>
      <c r="B1048" s="8" t="s">
        <v>0</v>
      </c>
      <c r="C1048" s="11" t="s">
        <v>7489</v>
      </c>
      <c r="D1048" s="8" t="s">
        <v>4779</v>
      </c>
      <c r="E1048" s="22" t="s">
        <v>9308</v>
      </c>
      <c r="F1048" s="13">
        <v>2660</v>
      </c>
      <c r="G1048" s="13">
        <v>0</v>
      </c>
      <c r="H1048" s="35">
        <v>0</v>
      </c>
      <c r="I1048" t="s">
        <v>1</v>
      </c>
      <c r="J1048" s="13"/>
      <c r="R1048" s="13"/>
      <c r="S1048" s="41">
        <v>1</v>
      </c>
      <c r="T1048" s="13" t="s">
        <v>10798</v>
      </c>
      <c r="U1048" s="13" t="s">
        <v>10801</v>
      </c>
      <c r="W1048" s="13"/>
    </row>
    <row r="1049" spans="1:23" x14ac:dyDescent="0.2">
      <c r="A1049" s="13"/>
      <c r="B1049" s="8" t="s">
        <v>0</v>
      </c>
      <c r="C1049" s="22" t="s">
        <v>7191</v>
      </c>
      <c r="D1049" s="8" t="s">
        <v>2376</v>
      </c>
      <c r="E1049" s="22" t="s">
        <v>9309</v>
      </c>
      <c r="F1049" s="13">
        <v>30041</v>
      </c>
      <c r="G1049" s="13">
        <v>0</v>
      </c>
      <c r="H1049" s="35">
        <v>30000</v>
      </c>
      <c r="I1049" t="s">
        <v>1</v>
      </c>
      <c r="J1049" s="13"/>
      <c r="R1049" s="13">
        <v>50</v>
      </c>
      <c r="S1049" s="41">
        <v>4</v>
      </c>
      <c r="T1049" s="13"/>
      <c r="U1049" s="13"/>
      <c r="W1049" s="13"/>
    </row>
    <row r="1050" spans="1:23" x14ac:dyDescent="0.2">
      <c r="A1050" s="13"/>
      <c r="B1050" s="8" t="s">
        <v>0</v>
      </c>
      <c r="C1050" s="22" t="s">
        <v>7191</v>
      </c>
      <c r="D1050" s="8" t="s">
        <v>1667</v>
      </c>
      <c r="E1050" s="22" t="s">
        <v>9310</v>
      </c>
      <c r="F1050" s="13">
        <v>18867</v>
      </c>
      <c r="G1050" s="13">
        <v>0</v>
      </c>
      <c r="H1050" s="35">
        <v>10000</v>
      </c>
      <c r="I1050" t="s">
        <v>1</v>
      </c>
      <c r="J1050" s="13"/>
      <c r="R1050" s="13">
        <v>9500</v>
      </c>
      <c r="S1050" s="41">
        <v>4</v>
      </c>
      <c r="T1050" s="13"/>
      <c r="U1050" s="13"/>
      <c r="W1050" s="13"/>
    </row>
    <row r="1051" spans="1:23" x14ac:dyDescent="0.2">
      <c r="A1051" s="13"/>
      <c r="B1051" s="8" t="s">
        <v>0</v>
      </c>
      <c r="C1051" s="22" t="s">
        <v>7191</v>
      </c>
      <c r="D1051" s="8" t="s">
        <v>1670</v>
      </c>
      <c r="E1051" s="22" t="s">
        <v>9311</v>
      </c>
      <c r="F1051" s="13">
        <v>68343</v>
      </c>
      <c r="G1051" s="13">
        <v>0</v>
      </c>
      <c r="H1051" s="35">
        <v>68000</v>
      </c>
      <c r="I1051" t="s">
        <v>1</v>
      </c>
      <c r="J1051" s="13"/>
      <c r="R1051" s="13">
        <v>500</v>
      </c>
      <c r="S1051" s="41">
        <v>4</v>
      </c>
      <c r="T1051" s="43"/>
      <c r="U1051" s="13"/>
      <c r="W1051" s="13"/>
    </row>
    <row r="1052" spans="1:23" x14ac:dyDescent="0.2">
      <c r="A1052" s="13"/>
      <c r="B1052" s="8" t="s">
        <v>0</v>
      </c>
      <c r="C1052" s="22" t="s">
        <v>7191</v>
      </c>
      <c r="D1052" s="8" t="s">
        <v>1682</v>
      </c>
      <c r="E1052" s="22" t="s">
        <v>9312</v>
      </c>
      <c r="F1052" s="13">
        <v>11528</v>
      </c>
      <c r="G1052" s="13">
        <v>0</v>
      </c>
      <c r="H1052" s="35">
        <v>11500</v>
      </c>
      <c r="I1052" t="s">
        <v>1</v>
      </c>
      <c r="J1052" s="13"/>
      <c r="R1052" s="13">
        <v>30</v>
      </c>
      <c r="S1052" s="41">
        <v>2</v>
      </c>
      <c r="T1052" s="13"/>
      <c r="U1052" s="13"/>
      <c r="W1052" s="13"/>
    </row>
    <row r="1053" spans="1:23" x14ac:dyDescent="0.2">
      <c r="A1053" s="13"/>
      <c r="B1053" s="8" t="s">
        <v>0</v>
      </c>
      <c r="C1053" s="22" t="s">
        <v>7191</v>
      </c>
      <c r="D1053" s="8" t="s">
        <v>1895</v>
      </c>
      <c r="E1053" s="22" t="s">
        <v>9313</v>
      </c>
      <c r="F1053" s="13">
        <v>3727</v>
      </c>
      <c r="G1053" s="13">
        <v>0</v>
      </c>
      <c r="H1053" s="35">
        <v>0</v>
      </c>
      <c r="I1053" t="s">
        <v>1</v>
      </c>
      <c r="J1053" s="13"/>
      <c r="R1053" s="13">
        <v>4500</v>
      </c>
      <c r="S1053" s="41">
        <v>2</v>
      </c>
      <c r="T1053" s="13"/>
      <c r="U1053" s="13"/>
      <c r="W1053" s="13"/>
    </row>
    <row r="1054" spans="1:23" x14ac:dyDescent="0.2">
      <c r="A1054" s="13"/>
      <c r="B1054" s="8" t="s">
        <v>0</v>
      </c>
      <c r="C1054" s="22" t="s">
        <v>7191</v>
      </c>
      <c r="D1054" s="8" t="s">
        <v>2103</v>
      </c>
      <c r="E1054" s="22" t="s">
        <v>9314</v>
      </c>
      <c r="F1054" s="13">
        <v>28673</v>
      </c>
      <c r="G1054" s="13">
        <v>0</v>
      </c>
      <c r="H1054" s="35">
        <v>28200</v>
      </c>
      <c r="I1054" t="s">
        <v>1</v>
      </c>
      <c r="J1054" s="13"/>
      <c r="R1054" s="13">
        <v>500</v>
      </c>
      <c r="S1054" s="41">
        <v>4</v>
      </c>
      <c r="T1054" s="13"/>
      <c r="U1054" s="13"/>
      <c r="W1054" s="13"/>
    </row>
    <row r="1055" spans="1:23" x14ac:dyDescent="0.2">
      <c r="A1055" s="13"/>
      <c r="B1055" s="8" t="s">
        <v>0</v>
      </c>
      <c r="C1055" s="22" t="s">
        <v>7191</v>
      </c>
      <c r="D1055" s="8" t="s">
        <v>2125</v>
      </c>
      <c r="E1055" s="22" t="s">
        <v>9315</v>
      </c>
      <c r="F1055" s="13">
        <v>3700</v>
      </c>
      <c r="G1055" s="13">
        <v>0</v>
      </c>
      <c r="H1055" s="35">
        <v>0</v>
      </c>
      <c r="I1055" t="s">
        <v>1</v>
      </c>
      <c r="J1055" s="13"/>
      <c r="R1055" s="13"/>
      <c r="S1055" s="41">
        <v>1</v>
      </c>
      <c r="T1055" s="43"/>
      <c r="U1055" s="39" t="s">
        <v>10803</v>
      </c>
      <c r="W1055" s="13"/>
    </row>
    <row r="1056" spans="1:23" x14ac:dyDescent="0.2">
      <c r="A1056" s="13"/>
      <c r="B1056" s="8" t="s">
        <v>0</v>
      </c>
      <c r="C1056" s="22" t="s">
        <v>7191</v>
      </c>
      <c r="D1056" s="8" t="s">
        <v>2128</v>
      </c>
      <c r="E1056" s="22" t="s">
        <v>9316</v>
      </c>
      <c r="F1056" s="13">
        <v>4326</v>
      </c>
      <c r="G1056" s="13">
        <v>0</v>
      </c>
      <c r="H1056" s="35">
        <v>1699</v>
      </c>
      <c r="I1056" t="s">
        <v>1</v>
      </c>
      <c r="J1056" s="13"/>
      <c r="R1056" s="13"/>
      <c r="S1056" s="41">
        <v>1</v>
      </c>
      <c r="T1056" s="43"/>
      <c r="U1056" s="39" t="s">
        <v>10803</v>
      </c>
      <c r="W1056" s="13"/>
    </row>
    <row r="1057" spans="1:23" x14ac:dyDescent="0.2">
      <c r="A1057" s="13"/>
      <c r="B1057" s="8" t="s">
        <v>0</v>
      </c>
      <c r="C1057" s="22" t="s">
        <v>7191</v>
      </c>
      <c r="D1057" s="8" t="s">
        <v>2718</v>
      </c>
      <c r="E1057" s="22" t="s">
        <v>9317</v>
      </c>
      <c r="F1057" s="13">
        <v>3943</v>
      </c>
      <c r="G1057" s="13">
        <v>0</v>
      </c>
      <c r="H1057" s="35">
        <v>0</v>
      </c>
      <c r="I1057" t="s">
        <v>1</v>
      </c>
      <c r="J1057" s="13"/>
      <c r="R1057" s="13">
        <v>2000</v>
      </c>
      <c r="S1057" s="41">
        <v>1</v>
      </c>
      <c r="T1057" s="13"/>
      <c r="U1057" s="13" t="s">
        <v>10798</v>
      </c>
      <c r="W1057" s="13"/>
    </row>
    <row r="1058" spans="1:23" x14ac:dyDescent="0.2">
      <c r="A1058" s="13"/>
      <c r="B1058" s="8" t="s">
        <v>0</v>
      </c>
      <c r="C1058" s="22" t="s">
        <v>7191</v>
      </c>
      <c r="D1058" s="8" t="s">
        <v>2721</v>
      </c>
      <c r="E1058" s="22" t="s">
        <v>9318</v>
      </c>
      <c r="F1058" s="13">
        <v>4880</v>
      </c>
      <c r="G1058" s="13">
        <v>0</v>
      </c>
      <c r="H1058" s="35">
        <v>0</v>
      </c>
      <c r="I1058" t="s">
        <v>1</v>
      </c>
      <c r="J1058" s="13"/>
      <c r="R1058" s="13">
        <v>4880</v>
      </c>
      <c r="S1058" s="41">
        <v>1</v>
      </c>
      <c r="T1058" s="13"/>
      <c r="U1058" s="13"/>
      <c r="W1058" s="13"/>
    </row>
    <row r="1059" spans="1:23" x14ac:dyDescent="0.2">
      <c r="A1059" s="13"/>
      <c r="B1059" s="8" t="s">
        <v>0</v>
      </c>
      <c r="C1059" s="22" t="s">
        <v>7191</v>
      </c>
      <c r="D1059" s="8" t="s">
        <v>2724</v>
      </c>
      <c r="E1059" s="22" t="s">
        <v>9319</v>
      </c>
      <c r="F1059" s="13">
        <v>5877</v>
      </c>
      <c r="G1059" s="13">
        <v>0</v>
      </c>
      <c r="H1059" s="35">
        <v>0</v>
      </c>
      <c r="I1059" t="s">
        <v>1</v>
      </c>
      <c r="J1059" s="13"/>
      <c r="R1059" s="13">
        <v>6200</v>
      </c>
      <c r="S1059" s="41">
        <v>1</v>
      </c>
      <c r="T1059" s="13"/>
      <c r="U1059" s="13"/>
      <c r="W1059" s="13"/>
    </row>
    <row r="1060" spans="1:23" x14ac:dyDescent="0.2">
      <c r="A1060" s="13"/>
      <c r="B1060" s="8" t="s">
        <v>0</v>
      </c>
      <c r="C1060" s="22" t="s">
        <v>7191</v>
      </c>
      <c r="D1060" s="8" t="s">
        <v>2727</v>
      </c>
      <c r="E1060" s="22" t="s">
        <v>9320</v>
      </c>
      <c r="F1060" s="13">
        <v>2947</v>
      </c>
      <c r="G1060" s="13">
        <v>0</v>
      </c>
      <c r="H1060" s="35">
        <v>0</v>
      </c>
      <c r="I1060" t="s">
        <v>1</v>
      </c>
      <c r="J1060" s="13"/>
      <c r="R1060" s="13"/>
      <c r="S1060" s="41">
        <v>1</v>
      </c>
      <c r="T1060" s="13"/>
      <c r="U1060" s="13" t="s">
        <v>10798</v>
      </c>
      <c r="W1060" s="13"/>
    </row>
    <row r="1061" spans="1:23" x14ac:dyDescent="0.2">
      <c r="A1061" s="13"/>
      <c r="B1061" s="8" t="s">
        <v>0</v>
      </c>
      <c r="C1061" s="22" t="s">
        <v>7191</v>
      </c>
      <c r="D1061" s="8" t="s">
        <v>2730</v>
      </c>
      <c r="E1061" s="22" t="s">
        <v>9321</v>
      </c>
      <c r="F1061" s="13">
        <v>1775</v>
      </c>
      <c r="G1061" s="13">
        <v>0</v>
      </c>
      <c r="H1061" s="35">
        <v>0</v>
      </c>
      <c r="I1061" t="s">
        <v>1</v>
      </c>
      <c r="J1061" s="13"/>
      <c r="R1061" s="13"/>
      <c r="S1061" s="41">
        <v>1</v>
      </c>
      <c r="T1061" s="13"/>
      <c r="U1061" s="13" t="s">
        <v>10798</v>
      </c>
      <c r="W1061" s="13"/>
    </row>
    <row r="1062" spans="1:23" x14ac:dyDescent="0.2">
      <c r="A1062" s="13"/>
      <c r="B1062" s="8" t="s">
        <v>0</v>
      </c>
      <c r="C1062" s="22" t="s">
        <v>7191</v>
      </c>
      <c r="D1062" s="8" t="s">
        <v>2733</v>
      </c>
      <c r="E1062" s="22" t="s">
        <v>9322</v>
      </c>
      <c r="F1062" s="13">
        <v>1303</v>
      </c>
      <c r="G1062" s="13">
        <v>0</v>
      </c>
      <c r="H1062" s="35">
        <v>0</v>
      </c>
      <c r="I1062" t="s">
        <v>1</v>
      </c>
      <c r="J1062" s="13"/>
      <c r="R1062" s="13"/>
      <c r="S1062" s="41">
        <v>1</v>
      </c>
      <c r="T1062" s="13"/>
      <c r="U1062" s="13" t="s">
        <v>10798</v>
      </c>
      <c r="W1062" s="13"/>
    </row>
    <row r="1063" spans="1:23" x14ac:dyDescent="0.2">
      <c r="A1063" s="13"/>
      <c r="B1063" s="8" t="s">
        <v>0</v>
      </c>
      <c r="C1063" s="22" t="s">
        <v>7191</v>
      </c>
      <c r="D1063" s="8" t="s">
        <v>3576</v>
      </c>
      <c r="E1063" s="22" t="s">
        <v>9323</v>
      </c>
      <c r="F1063" s="13">
        <v>5413</v>
      </c>
      <c r="G1063" s="13">
        <v>0</v>
      </c>
      <c r="H1063" s="35">
        <v>5000</v>
      </c>
      <c r="I1063" t="s">
        <v>1</v>
      </c>
      <c r="J1063" s="13"/>
      <c r="R1063" s="13">
        <v>600</v>
      </c>
      <c r="S1063" s="41">
        <v>4</v>
      </c>
      <c r="T1063" s="13"/>
      <c r="U1063" s="13"/>
      <c r="W1063" s="13"/>
    </row>
    <row r="1064" spans="1:23" x14ac:dyDescent="0.2">
      <c r="A1064" s="13"/>
      <c r="B1064" s="8" t="s">
        <v>0</v>
      </c>
      <c r="C1064" s="22" t="s">
        <v>7191</v>
      </c>
      <c r="D1064" s="8" t="s">
        <v>4179</v>
      </c>
      <c r="E1064" s="22" t="s">
        <v>9324</v>
      </c>
      <c r="F1064" s="13">
        <v>3281</v>
      </c>
      <c r="G1064" s="13">
        <v>0</v>
      </c>
      <c r="H1064" s="35">
        <v>2500</v>
      </c>
      <c r="I1064" t="s">
        <v>1</v>
      </c>
      <c r="J1064" s="13"/>
      <c r="R1064" s="13">
        <v>800</v>
      </c>
      <c r="S1064" s="41">
        <v>1</v>
      </c>
      <c r="T1064" s="13"/>
      <c r="U1064" s="13"/>
      <c r="W1064" s="13"/>
    </row>
    <row r="1065" spans="1:23" x14ac:dyDescent="0.2">
      <c r="A1065" s="13"/>
      <c r="B1065" s="8" t="s">
        <v>0</v>
      </c>
      <c r="C1065" s="22" t="s">
        <v>7191</v>
      </c>
      <c r="D1065" s="8" t="s">
        <v>4456</v>
      </c>
      <c r="E1065" s="22" t="s">
        <v>9325</v>
      </c>
      <c r="F1065" s="13">
        <v>3261</v>
      </c>
      <c r="G1065" s="13">
        <v>0</v>
      </c>
      <c r="H1065" s="35">
        <v>0</v>
      </c>
      <c r="I1065" t="s">
        <v>1</v>
      </c>
      <c r="J1065" s="13"/>
      <c r="R1065" s="13"/>
      <c r="S1065" s="41">
        <v>1</v>
      </c>
      <c r="T1065" s="13"/>
      <c r="U1065" s="13"/>
      <c r="W1065" s="13"/>
    </row>
    <row r="1066" spans="1:23" x14ac:dyDescent="0.2">
      <c r="A1066" s="13"/>
      <c r="B1066" s="8" t="s">
        <v>0</v>
      </c>
      <c r="C1066" s="22" t="s">
        <v>7191</v>
      </c>
      <c r="D1066" s="8" t="s">
        <v>4463</v>
      </c>
      <c r="E1066" s="22" t="s">
        <v>9326</v>
      </c>
      <c r="F1066" s="13">
        <v>11547</v>
      </c>
      <c r="G1066" s="13">
        <v>0</v>
      </c>
      <c r="H1066" s="35">
        <v>0</v>
      </c>
      <c r="I1066" t="s">
        <v>1</v>
      </c>
      <c r="J1066" s="13"/>
      <c r="R1066" s="13"/>
      <c r="S1066" s="41">
        <v>1</v>
      </c>
      <c r="T1066" s="13"/>
      <c r="U1066" s="13"/>
      <c r="W1066" s="13"/>
    </row>
    <row r="1067" spans="1:23" x14ac:dyDescent="0.2">
      <c r="A1067" s="13"/>
      <c r="B1067" s="8" t="s">
        <v>0</v>
      </c>
      <c r="C1067" s="22" t="s">
        <v>7191</v>
      </c>
      <c r="D1067" s="8" t="s">
        <v>4496</v>
      </c>
      <c r="E1067" s="22" t="s">
        <v>9089</v>
      </c>
      <c r="F1067" s="13">
        <v>2579</v>
      </c>
      <c r="G1067" s="13">
        <v>0</v>
      </c>
      <c r="H1067" s="35">
        <v>0</v>
      </c>
      <c r="I1067" t="s">
        <v>1</v>
      </c>
      <c r="J1067" s="13"/>
      <c r="R1067" s="13">
        <v>2600</v>
      </c>
      <c r="S1067" s="41">
        <v>1</v>
      </c>
      <c r="T1067" s="13"/>
      <c r="U1067" s="13"/>
      <c r="W1067" s="13"/>
    </row>
    <row r="1068" spans="1:23" x14ac:dyDescent="0.2">
      <c r="A1068" s="13"/>
      <c r="B1068" s="8" t="s">
        <v>0</v>
      </c>
      <c r="C1068" s="22" t="s">
        <v>7191</v>
      </c>
      <c r="D1068" s="8" t="s">
        <v>4500</v>
      </c>
      <c r="E1068" s="22" t="s">
        <v>9090</v>
      </c>
      <c r="F1068" s="13">
        <v>1841</v>
      </c>
      <c r="G1068" s="13">
        <v>0</v>
      </c>
      <c r="H1068" s="35">
        <v>0</v>
      </c>
      <c r="I1068" t="s">
        <v>1</v>
      </c>
      <c r="J1068" s="13"/>
      <c r="R1068" s="13">
        <v>1841</v>
      </c>
      <c r="S1068" s="41">
        <v>1</v>
      </c>
      <c r="T1068" s="13"/>
      <c r="U1068" s="13"/>
      <c r="W1068" s="13"/>
    </row>
    <row r="1069" spans="1:23" x14ac:dyDescent="0.2">
      <c r="A1069" s="13"/>
      <c r="B1069" s="8" t="s">
        <v>0</v>
      </c>
      <c r="C1069" s="22" t="s">
        <v>7191</v>
      </c>
      <c r="D1069" s="8" t="s">
        <v>4505</v>
      </c>
      <c r="E1069" s="22" t="s">
        <v>9092</v>
      </c>
      <c r="F1069" s="13">
        <v>529</v>
      </c>
      <c r="G1069" s="13">
        <v>0</v>
      </c>
      <c r="H1069" s="35">
        <v>0</v>
      </c>
      <c r="I1069" t="s">
        <v>1</v>
      </c>
      <c r="J1069" s="13"/>
      <c r="R1069" s="13">
        <v>600</v>
      </c>
      <c r="S1069" s="41">
        <v>1</v>
      </c>
      <c r="T1069" s="13"/>
      <c r="U1069" s="13"/>
      <c r="W1069" s="13"/>
    </row>
    <row r="1070" spans="1:23" x14ac:dyDescent="0.2">
      <c r="A1070" s="13"/>
      <c r="B1070" s="8" t="s">
        <v>0</v>
      </c>
      <c r="C1070" s="22" t="s">
        <v>7191</v>
      </c>
      <c r="D1070" s="8" t="s">
        <v>4511</v>
      </c>
      <c r="E1070" s="22" t="s">
        <v>9039</v>
      </c>
      <c r="F1070" s="13">
        <v>696</v>
      </c>
      <c r="G1070" s="13">
        <v>0</v>
      </c>
      <c r="H1070" s="35">
        <v>0</v>
      </c>
      <c r="I1070" t="s">
        <v>1</v>
      </c>
      <c r="J1070" s="13"/>
      <c r="R1070" s="13"/>
      <c r="S1070" s="41">
        <v>1</v>
      </c>
      <c r="T1070" s="13"/>
      <c r="U1070" s="13"/>
      <c r="W1070" s="13"/>
    </row>
    <row r="1071" spans="1:23" x14ac:dyDescent="0.2">
      <c r="A1071" s="13"/>
      <c r="B1071" s="8" t="s">
        <v>0</v>
      </c>
      <c r="C1071" s="22" t="s">
        <v>7191</v>
      </c>
      <c r="D1071" s="8" t="s">
        <v>4520</v>
      </c>
      <c r="E1071" s="22" t="s">
        <v>9040</v>
      </c>
      <c r="F1071" s="13">
        <v>625</v>
      </c>
      <c r="G1071" s="13">
        <v>0</v>
      </c>
      <c r="H1071" s="35">
        <v>0</v>
      </c>
      <c r="I1071" t="s">
        <v>1</v>
      </c>
      <c r="J1071" s="13"/>
      <c r="R1071" s="13"/>
      <c r="S1071" s="41">
        <v>1</v>
      </c>
      <c r="T1071" s="13"/>
      <c r="U1071" s="13"/>
      <c r="W1071" s="13"/>
    </row>
    <row r="1072" spans="1:23" x14ac:dyDescent="0.2">
      <c r="A1072" s="13"/>
      <c r="B1072" s="8" t="s">
        <v>0</v>
      </c>
      <c r="C1072" s="22" t="s">
        <v>7191</v>
      </c>
      <c r="D1072" s="8" t="s">
        <v>5337</v>
      </c>
      <c r="E1072" s="22" t="s">
        <v>9094</v>
      </c>
      <c r="F1072" s="13">
        <v>4845</v>
      </c>
      <c r="G1072" s="13">
        <v>0</v>
      </c>
      <c r="H1072" s="35">
        <v>0</v>
      </c>
      <c r="I1072" t="s">
        <v>1</v>
      </c>
      <c r="J1072" s="13"/>
      <c r="R1072" s="13">
        <v>4900</v>
      </c>
      <c r="S1072" s="41">
        <v>1</v>
      </c>
      <c r="T1072" s="13"/>
      <c r="U1072" s="13"/>
      <c r="W1072" s="13"/>
    </row>
    <row r="1073" spans="1:23" x14ac:dyDescent="0.2">
      <c r="A1073" s="13"/>
      <c r="B1073" s="8" t="s">
        <v>0</v>
      </c>
      <c r="C1073" s="22" t="s">
        <v>7191</v>
      </c>
      <c r="D1073" s="8" t="s">
        <v>5370</v>
      </c>
      <c r="E1073" s="22" t="s">
        <v>9327</v>
      </c>
      <c r="F1073" s="13">
        <v>529</v>
      </c>
      <c r="G1073" s="13">
        <v>0</v>
      </c>
      <c r="H1073" s="35">
        <v>0</v>
      </c>
      <c r="I1073" t="s">
        <v>1</v>
      </c>
      <c r="J1073" s="13"/>
      <c r="R1073" s="13"/>
      <c r="S1073" s="41">
        <v>1</v>
      </c>
      <c r="T1073" s="13"/>
      <c r="U1073" s="13" t="s">
        <v>10798</v>
      </c>
      <c r="W1073" s="13"/>
    </row>
    <row r="1074" spans="1:23" x14ac:dyDescent="0.2">
      <c r="A1074" s="13"/>
      <c r="B1074" s="8" t="s">
        <v>0</v>
      </c>
      <c r="C1074" s="22" t="s">
        <v>7191</v>
      </c>
      <c r="D1074" s="8" t="s">
        <v>5379</v>
      </c>
      <c r="E1074" s="22" t="s">
        <v>9328</v>
      </c>
      <c r="F1074" s="13">
        <v>364</v>
      </c>
      <c r="G1074" s="13">
        <v>0</v>
      </c>
      <c r="H1074" s="35">
        <v>0</v>
      </c>
      <c r="I1074" t="s">
        <v>1</v>
      </c>
      <c r="J1074" s="13"/>
      <c r="R1074" s="13"/>
      <c r="S1074" s="41">
        <v>1</v>
      </c>
      <c r="T1074" s="13"/>
      <c r="U1074" s="13" t="s">
        <v>10798</v>
      </c>
      <c r="W1074" s="13"/>
    </row>
    <row r="1075" spans="1:23" x14ac:dyDescent="0.2">
      <c r="A1075" s="13"/>
      <c r="B1075" s="8" t="s">
        <v>0</v>
      </c>
      <c r="C1075" s="22" t="s">
        <v>7191</v>
      </c>
      <c r="D1075" s="8" t="s">
        <v>5695</v>
      </c>
      <c r="E1075" s="22" t="s">
        <v>9329</v>
      </c>
      <c r="F1075" s="13">
        <v>507</v>
      </c>
      <c r="G1075" s="13">
        <v>0</v>
      </c>
      <c r="H1075" s="35">
        <v>500</v>
      </c>
      <c r="I1075" t="s">
        <v>1</v>
      </c>
      <c r="J1075" s="13"/>
      <c r="R1075" s="13">
        <v>10</v>
      </c>
      <c r="S1075" s="41">
        <v>1</v>
      </c>
      <c r="T1075" s="13"/>
      <c r="U1075" s="13"/>
      <c r="W1075" s="13"/>
    </row>
    <row r="1076" spans="1:23" x14ac:dyDescent="0.2">
      <c r="A1076" s="13"/>
      <c r="B1076" s="8" t="s">
        <v>0</v>
      </c>
      <c r="C1076" s="22" t="s">
        <v>7191</v>
      </c>
      <c r="D1076" s="8" t="s">
        <v>5665</v>
      </c>
      <c r="E1076" s="22" t="s">
        <v>9330</v>
      </c>
      <c r="F1076" s="13">
        <v>2232</v>
      </c>
      <c r="G1076" s="13">
        <v>0</v>
      </c>
      <c r="H1076" s="35">
        <v>0</v>
      </c>
      <c r="I1076" t="s">
        <v>1</v>
      </c>
      <c r="J1076" s="13"/>
      <c r="R1076" s="13">
        <f>1000+1350</f>
        <v>2350</v>
      </c>
      <c r="S1076" s="41">
        <v>1</v>
      </c>
      <c r="T1076" s="13"/>
      <c r="U1076" s="13"/>
      <c r="W1076" s="13"/>
    </row>
    <row r="1077" spans="1:23" x14ac:dyDescent="0.2">
      <c r="A1077" s="13"/>
      <c r="B1077" s="8" t="s">
        <v>0</v>
      </c>
      <c r="C1077" s="22" t="s">
        <v>7191</v>
      </c>
      <c r="D1077" s="8" t="s">
        <v>5668</v>
      </c>
      <c r="E1077" s="22" t="s">
        <v>9096</v>
      </c>
      <c r="F1077" s="13">
        <v>1260</v>
      </c>
      <c r="G1077" s="13">
        <v>0</v>
      </c>
      <c r="H1077" s="35">
        <v>0</v>
      </c>
      <c r="I1077" t="s">
        <v>1</v>
      </c>
      <c r="J1077" s="13"/>
      <c r="R1077" s="13"/>
      <c r="S1077" s="41">
        <v>1</v>
      </c>
      <c r="T1077" s="43"/>
      <c r="U1077" s="13"/>
      <c r="W1077" s="13"/>
    </row>
    <row r="1078" spans="1:23" x14ac:dyDescent="0.2">
      <c r="A1078" s="13"/>
      <c r="B1078" s="8" t="s">
        <v>0</v>
      </c>
      <c r="C1078" s="22" t="s">
        <v>7191</v>
      </c>
      <c r="D1078" s="8" t="s">
        <v>5674</v>
      </c>
      <c r="E1078" s="22" t="s">
        <v>9044</v>
      </c>
      <c r="F1078" s="13">
        <v>607</v>
      </c>
      <c r="G1078" s="13">
        <v>0</v>
      </c>
      <c r="H1078" s="35">
        <v>0</v>
      </c>
      <c r="I1078" t="s">
        <v>1</v>
      </c>
      <c r="J1078" s="13"/>
      <c r="R1078" s="13"/>
      <c r="S1078" s="41">
        <v>1</v>
      </c>
      <c r="T1078" s="43"/>
      <c r="U1078" s="13"/>
      <c r="W1078" s="13"/>
    </row>
    <row r="1079" spans="1:23" x14ac:dyDescent="0.2">
      <c r="A1079" s="13"/>
      <c r="B1079" s="8" t="s">
        <v>0</v>
      </c>
      <c r="C1079" s="22" t="s">
        <v>7191</v>
      </c>
      <c r="D1079" s="8" t="s">
        <v>5678</v>
      </c>
      <c r="E1079" s="22" t="s">
        <v>9097</v>
      </c>
      <c r="F1079" s="13">
        <v>1120</v>
      </c>
      <c r="G1079" s="13">
        <v>0</v>
      </c>
      <c r="H1079" s="35">
        <v>0</v>
      </c>
      <c r="I1079" t="s">
        <v>1</v>
      </c>
      <c r="J1079" s="13"/>
      <c r="R1079" s="13"/>
      <c r="S1079" s="41">
        <v>1</v>
      </c>
      <c r="T1079" s="43"/>
      <c r="U1079" s="13"/>
      <c r="W1079" s="13"/>
    </row>
    <row r="1080" spans="1:23" x14ac:dyDescent="0.2">
      <c r="A1080" s="13"/>
      <c r="B1080" s="8" t="s">
        <v>0</v>
      </c>
      <c r="C1080" s="22" t="s">
        <v>7191</v>
      </c>
      <c r="D1080" s="8" t="s">
        <v>6476</v>
      </c>
      <c r="E1080" s="22" t="s">
        <v>8977</v>
      </c>
      <c r="F1080" s="13">
        <v>1384</v>
      </c>
      <c r="G1080" s="13">
        <v>0</v>
      </c>
      <c r="H1080" s="35">
        <v>0</v>
      </c>
      <c r="I1080" t="s">
        <v>1</v>
      </c>
      <c r="J1080" s="13"/>
      <c r="R1080" s="13">
        <v>1500</v>
      </c>
      <c r="S1080" s="41">
        <v>1</v>
      </c>
      <c r="T1080" s="13"/>
      <c r="U1080" s="13"/>
      <c r="W1080" s="13"/>
    </row>
    <row r="1081" spans="1:23" x14ac:dyDescent="0.2">
      <c r="A1081" s="13"/>
      <c r="B1081" s="8" t="s">
        <v>0</v>
      </c>
      <c r="C1081" s="22" t="s">
        <v>7191</v>
      </c>
      <c r="D1081" s="8" t="s">
        <v>6359</v>
      </c>
      <c r="E1081" s="22" t="s">
        <v>9099</v>
      </c>
      <c r="F1081" s="13">
        <v>1308</v>
      </c>
      <c r="G1081" s="13">
        <v>0</v>
      </c>
      <c r="H1081" s="35">
        <v>0</v>
      </c>
      <c r="I1081" t="s">
        <v>1</v>
      </c>
      <c r="J1081" s="13"/>
      <c r="R1081" s="13">
        <f>1050+300</f>
        <v>1350</v>
      </c>
      <c r="S1081" s="41">
        <v>1</v>
      </c>
      <c r="T1081" s="13"/>
      <c r="U1081" s="13"/>
      <c r="W1081" s="13"/>
    </row>
    <row r="1082" spans="1:23" x14ac:dyDescent="0.2">
      <c r="A1082" s="13"/>
      <c r="B1082" s="8" t="s">
        <v>0</v>
      </c>
      <c r="C1082" s="22" t="s">
        <v>7191</v>
      </c>
      <c r="D1082" s="8" t="s">
        <v>6368</v>
      </c>
      <c r="E1082" s="22" t="s">
        <v>9101</v>
      </c>
      <c r="F1082" s="13">
        <v>1699</v>
      </c>
      <c r="G1082" s="13">
        <v>0</v>
      </c>
      <c r="H1082" s="35">
        <v>0</v>
      </c>
      <c r="I1082" t="s">
        <v>1</v>
      </c>
      <c r="J1082" s="13"/>
      <c r="R1082" s="13">
        <v>1700</v>
      </c>
      <c r="S1082" s="41">
        <v>1</v>
      </c>
      <c r="T1082" s="13"/>
      <c r="U1082" s="13"/>
      <c r="W1082" s="13"/>
    </row>
    <row r="1083" spans="1:23" x14ac:dyDescent="0.2">
      <c r="A1083" s="13"/>
      <c r="B1083" s="8" t="s">
        <v>0</v>
      </c>
      <c r="C1083" s="22" t="s">
        <v>7191</v>
      </c>
      <c r="D1083" s="8" t="s">
        <v>6373</v>
      </c>
      <c r="E1083" s="22" t="s">
        <v>8978</v>
      </c>
      <c r="F1083" s="13">
        <v>577</v>
      </c>
      <c r="G1083" s="13">
        <v>0</v>
      </c>
      <c r="H1083" s="35">
        <v>0</v>
      </c>
      <c r="I1083" t="s">
        <v>1</v>
      </c>
      <c r="J1083" s="13"/>
      <c r="R1083" s="13">
        <v>600</v>
      </c>
      <c r="S1083" s="41">
        <v>1</v>
      </c>
      <c r="T1083" s="43"/>
      <c r="U1083" s="13"/>
      <c r="W1083" s="13"/>
    </row>
    <row r="1084" spans="1:23" x14ac:dyDescent="0.2">
      <c r="A1084" s="13"/>
      <c r="B1084" s="8" t="s">
        <v>0</v>
      </c>
      <c r="C1084" s="22" t="s">
        <v>7191</v>
      </c>
      <c r="D1084" s="8" t="s">
        <v>6380</v>
      </c>
      <c r="E1084" s="22" t="s">
        <v>9103</v>
      </c>
      <c r="F1084" s="13">
        <v>529</v>
      </c>
      <c r="G1084" s="13">
        <v>0</v>
      </c>
      <c r="H1084" s="35">
        <v>0</v>
      </c>
      <c r="I1084" t="s">
        <v>1</v>
      </c>
      <c r="J1084" s="13"/>
      <c r="R1084" s="13">
        <v>700</v>
      </c>
      <c r="S1084" s="41">
        <v>1</v>
      </c>
      <c r="T1084" s="43"/>
      <c r="U1084" s="13"/>
      <c r="W1084" s="13"/>
    </row>
    <row r="1085" spans="1:23" x14ac:dyDescent="0.2">
      <c r="A1085" s="13"/>
      <c r="B1085" s="8" t="s">
        <v>0</v>
      </c>
      <c r="C1085" s="22" t="s">
        <v>7191</v>
      </c>
      <c r="D1085" s="8" t="s">
        <v>6385</v>
      </c>
      <c r="E1085" s="22" t="s">
        <v>9331</v>
      </c>
      <c r="F1085" s="13">
        <v>605</v>
      </c>
      <c r="G1085" s="13">
        <v>0</v>
      </c>
      <c r="H1085" s="35">
        <v>0</v>
      </c>
      <c r="I1085" t="s">
        <v>1</v>
      </c>
      <c r="J1085" s="13"/>
      <c r="R1085" s="13">
        <v>700</v>
      </c>
      <c r="S1085" s="41">
        <v>1</v>
      </c>
      <c r="T1085" s="43"/>
      <c r="U1085" s="13"/>
      <c r="W1085" s="13"/>
    </row>
    <row r="1086" spans="1:23" x14ac:dyDescent="0.2">
      <c r="A1086" s="13"/>
      <c r="B1086" s="8" t="s">
        <v>0</v>
      </c>
      <c r="C1086" s="22" t="s">
        <v>7191</v>
      </c>
      <c r="D1086" s="8" t="s">
        <v>6392</v>
      </c>
      <c r="E1086" s="22" t="s">
        <v>9332</v>
      </c>
      <c r="F1086" s="13">
        <v>767</v>
      </c>
      <c r="G1086" s="13">
        <v>0</v>
      </c>
      <c r="H1086" s="35">
        <v>0</v>
      </c>
      <c r="I1086" t="s">
        <v>1</v>
      </c>
      <c r="J1086" s="13"/>
      <c r="R1086" s="13">
        <f>400+367</f>
        <v>767</v>
      </c>
      <c r="S1086" s="41">
        <v>1</v>
      </c>
      <c r="T1086" s="43"/>
      <c r="U1086" s="13"/>
      <c r="W1086" s="13"/>
    </row>
    <row r="1087" spans="1:23" x14ac:dyDescent="0.2">
      <c r="A1087" s="13"/>
      <c r="B1087" s="8" t="s">
        <v>0</v>
      </c>
      <c r="C1087" s="22" t="s">
        <v>7191</v>
      </c>
      <c r="D1087" s="8" t="s">
        <v>6396</v>
      </c>
      <c r="E1087" s="22" t="s">
        <v>9333</v>
      </c>
      <c r="F1087" s="13">
        <v>282</v>
      </c>
      <c r="G1087" s="13">
        <v>0</v>
      </c>
      <c r="H1087" s="35">
        <v>0</v>
      </c>
      <c r="I1087" t="s">
        <v>1</v>
      </c>
      <c r="J1087" s="13"/>
      <c r="R1087" s="13">
        <v>290</v>
      </c>
      <c r="S1087" s="41">
        <v>1</v>
      </c>
      <c r="T1087" s="43"/>
      <c r="U1087" s="39"/>
      <c r="W1087" s="13"/>
    </row>
    <row r="1088" spans="1:23" x14ac:dyDescent="0.2">
      <c r="A1088" s="13"/>
      <c r="B1088" s="8" t="s">
        <v>0</v>
      </c>
      <c r="C1088" s="22" t="s">
        <v>7191</v>
      </c>
      <c r="D1088" s="8" t="s">
        <v>1402</v>
      </c>
      <c r="E1088" s="22" t="s">
        <v>9334</v>
      </c>
      <c r="F1088" s="13">
        <v>85000</v>
      </c>
      <c r="G1088" s="13">
        <v>0</v>
      </c>
      <c r="H1088" s="35">
        <v>0</v>
      </c>
      <c r="I1088" t="s">
        <v>1</v>
      </c>
      <c r="J1088" s="13"/>
      <c r="R1088" s="13">
        <f>45000+25000+5000+10000</f>
        <v>85000</v>
      </c>
      <c r="S1088" s="41">
        <v>4</v>
      </c>
      <c r="T1088" s="13"/>
      <c r="U1088" s="13"/>
      <c r="W1088" s="13"/>
    </row>
    <row r="1089" spans="1:23" x14ac:dyDescent="0.2">
      <c r="A1089" s="13"/>
      <c r="B1089" s="8" t="s">
        <v>0</v>
      </c>
      <c r="C1089" s="22" t="s">
        <v>7191</v>
      </c>
      <c r="D1089" s="8" t="s">
        <v>1408</v>
      </c>
      <c r="E1089" s="22" t="s">
        <v>9335</v>
      </c>
      <c r="F1089" s="13">
        <v>275481</v>
      </c>
      <c r="G1089" s="13">
        <v>0</v>
      </c>
      <c r="H1089" s="35">
        <v>210000</v>
      </c>
      <c r="I1089" t="s">
        <v>1</v>
      </c>
      <c r="J1089" s="13"/>
      <c r="R1089" s="13">
        <f>61000+4500</f>
        <v>65500</v>
      </c>
      <c r="S1089" s="41">
        <v>4</v>
      </c>
      <c r="T1089" s="13"/>
      <c r="U1089" s="13"/>
      <c r="W1089" s="13"/>
    </row>
    <row r="1090" spans="1:23" x14ac:dyDescent="0.2">
      <c r="A1090" s="13"/>
      <c r="B1090" s="8" t="s">
        <v>0</v>
      </c>
      <c r="C1090" s="22" t="s">
        <v>7191</v>
      </c>
      <c r="D1090" s="8" t="s">
        <v>1644</v>
      </c>
      <c r="E1090" s="22" t="s">
        <v>9336</v>
      </c>
      <c r="F1090" s="13">
        <v>95431</v>
      </c>
      <c r="G1090" s="13">
        <v>0</v>
      </c>
      <c r="H1090" s="35">
        <v>64000</v>
      </c>
      <c r="I1090" t="s">
        <v>1</v>
      </c>
      <c r="J1090" s="13"/>
      <c r="R1090" s="13">
        <v>31500</v>
      </c>
      <c r="S1090" s="41">
        <v>4</v>
      </c>
      <c r="T1090" s="13"/>
      <c r="U1090" s="43"/>
      <c r="W1090" s="13"/>
    </row>
    <row r="1091" spans="1:23" x14ac:dyDescent="0.2">
      <c r="A1091" s="13"/>
      <c r="B1091" s="8" t="s">
        <v>0</v>
      </c>
      <c r="C1091" s="22" t="s">
        <v>7191</v>
      </c>
      <c r="D1091" s="8" t="s">
        <v>1650</v>
      </c>
      <c r="E1091" s="22" t="s">
        <v>9337</v>
      </c>
      <c r="F1091" s="13">
        <v>359034</v>
      </c>
      <c r="G1091" s="13">
        <v>0</v>
      </c>
      <c r="H1091" s="35">
        <v>300000</v>
      </c>
      <c r="I1091" t="s">
        <v>1</v>
      </c>
      <c r="J1091" s="13"/>
      <c r="R1091" s="13">
        <f>4000+55100</f>
        <v>59100</v>
      </c>
      <c r="S1091" s="41">
        <v>4</v>
      </c>
      <c r="T1091" s="13"/>
      <c r="U1091" s="13"/>
      <c r="W1091" s="13"/>
    </row>
    <row r="1092" spans="1:23" x14ac:dyDescent="0.2">
      <c r="A1092" s="13"/>
      <c r="B1092" s="8" t="s">
        <v>0</v>
      </c>
      <c r="C1092" s="22" t="s">
        <v>7191</v>
      </c>
      <c r="D1092" s="8" t="s">
        <v>1832</v>
      </c>
      <c r="E1092" s="22" t="s">
        <v>9338</v>
      </c>
      <c r="F1092" s="13">
        <v>68976</v>
      </c>
      <c r="G1092" s="13">
        <v>0</v>
      </c>
      <c r="H1092" s="35">
        <v>0</v>
      </c>
      <c r="I1092" t="s">
        <v>1</v>
      </c>
      <c r="J1092" s="13"/>
      <c r="R1092" s="13">
        <f>29000+40000</f>
        <v>69000</v>
      </c>
      <c r="S1092" s="41">
        <v>4</v>
      </c>
      <c r="T1092" s="13"/>
      <c r="U1092" s="13"/>
      <c r="W1092" s="13"/>
    </row>
    <row r="1093" spans="1:23" x14ac:dyDescent="0.2">
      <c r="A1093" s="13"/>
      <c r="B1093" s="8" t="s">
        <v>0</v>
      </c>
      <c r="C1093" s="22" t="s">
        <v>7191</v>
      </c>
      <c r="D1093" s="8" t="s">
        <v>2065</v>
      </c>
      <c r="E1093" s="22" t="s">
        <v>9339</v>
      </c>
      <c r="F1093" s="13">
        <v>130026</v>
      </c>
      <c r="G1093" s="13">
        <v>0</v>
      </c>
      <c r="H1093" s="35">
        <v>35000</v>
      </c>
      <c r="I1093" t="s">
        <v>1</v>
      </c>
      <c r="J1093" s="13"/>
      <c r="R1093" s="13">
        <f>34500+41500+19500</f>
        <v>95500</v>
      </c>
      <c r="S1093" s="41">
        <v>4</v>
      </c>
      <c r="T1093" s="13"/>
      <c r="U1093" s="13"/>
      <c r="W1093" s="13"/>
    </row>
    <row r="1094" spans="1:23" x14ac:dyDescent="0.2">
      <c r="A1094" s="13"/>
      <c r="B1094" s="8" t="s">
        <v>0</v>
      </c>
      <c r="C1094" s="22" t="s">
        <v>7191</v>
      </c>
      <c r="D1094" s="8" t="s">
        <v>2068</v>
      </c>
      <c r="E1094" s="22" t="s">
        <v>9105</v>
      </c>
      <c r="F1094" s="13">
        <v>185743</v>
      </c>
      <c r="G1094" s="13">
        <v>0</v>
      </c>
      <c r="H1094" s="35">
        <v>0</v>
      </c>
      <c r="I1094" t="s">
        <v>1</v>
      </c>
      <c r="J1094" s="13"/>
      <c r="R1094" s="13">
        <f>47400+42000+18000+35000+41000+2400</f>
        <v>185800</v>
      </c>
      <c r="S1094" s="41">
        <v>4</v>
      </c>
      <c r="T1094" s="43"/>
      <c r="U1094" s="13"/>
      <c r="W1094" s="13"/>
    </row>
    <row r="1095" spans="1:23" x14ac:dyDescent="0.2">
      <c r="A1095" s="13"/>
      <c r="B1095" s="8" t="s">
        <v>0</v>
      </c>
      <c r="C1095" s="22" t="s">
        <v>7191</v>
      </c>
      <c r="D1095" s="8" t="s">
        <v>2082</v>
      </c>
      <c r="E1095" s="22" t="s">
        <v>9340</v>
      </c>
      <c r="F1095" s="13">
        <v>100000</v>
      </c>
      <c r="G1095" s="13">
        <v>0</v>
      </c>
      <c r="H1095" s="35">
        <v>92000</v>
      </c>
      <c r="I1095" t="s">
        <v>1</v>
      </c>
      <c r="J1095" s="13"/>
      <c r="R1095" s="13">
        <v>8000</v>
      </c>
      <c r="S1095" s="41">
        <v>4</v>
      </c>
      <c r="T1095" s="13"/>
      <c r="U1095" s="13"/>
      <c r="W1095" s="13"/>
    </row>
    <row r="1096" spans="1:23" x14ac:dyDescent="0.2">
      <c r="A1096" s="13"/>
      <c r="B1096" s="8" t="s">
        <v>0</v>
      </c>
      <c r="C1096" s="22" t="s">
        <v>7191</v>
      </c>
      <c r="D1096" s="8" t="s">
        <v>2307</v>
      </c>
      <c r="E1096" s="22" t="s">
        <v>9341</v>
      </c>
      <c r="F1096" s="13">
        <v>14012</v>
      </c>
      <c r="G1096" s="13">
        <v>0</v>
      </c>
      <c r="H1096" s="35">
        <v>10000</v>
      </c>
      <c r="I1096" t="s">
        <v>1</v>
      </c>
      <c r="J1096" s="13"/>
      <c r="R1096" s="13"/>
      <c r="S1096" s="41">
        <v>4</v>
      </c>
      <c r="T1096" s="43"/>
      <c r="U1096" s="13" t="s">
        <v>10803</v>
      </c>
      <c r="W1096" s="13"/>
    </row>
    <row r="1097" spans="1:23" x14ac:dyDescent="0.2">
      <c r="A1097" s="13"/>
      <c r="B1097" s="8" t="s">
        <v>0</v>
      </c>
      <c r="C1097" s="22" t="s">
        <v>7191</v>
      </c>
      <c r="D1097" s="8" t="s">
        <v>2319</v>
      </c>
      <c r="E1097" s="22" t="s">
        <v>9342</v>
      </c>
      <c r="F1097" s="13">
        <v>3791</v>
      </c>
      <c r="G1097" s="13">
        <v>0</v>
      </c>
      <c r="H1097" s="35">
        <v>0</v>
      </c>
      <c r="I1097" t="s">
        <v>1</v>
      </c>
      <c r="J1097" s="13"/>
      <c r="R1097" s="13"/>
      <c r="S1097" s="41">
        <v>4</v>
      </c>
      <c r="T1097" s="43"/>
      <c r="U1097" s="13" t="s">
        <v>10803</v>
      </c>
      <c r="W1097" s="13"/>
    </row>
    <row r="1098" spans="1:23" x14ac:dyDescent="0.2">
      <c r="A1098" s="13"/>
      <c r="B1098" s="8" t="s">
        <v>0</v>
      </c>
      <c r="C1098" s="22" t="s">
        <v>7191</v>
      </c>
      <c r="D1098" s="8" t="s">
        <v>2681</v>
      </c>
      <c r="E1098" s="22" t="s">
        <v>9343</v>
      </c>
      <c r="F1098" s="13">
        <v>60628</v>
      </c>
      <c r="G1098" s="13">
        <v>0</v>
      </c>
      <c r="H1098" s="35">
        <v>45000</v>
      </c>
      <c r="I1098" t="s">
        <v>1</v>
      </c>
      <c r="J1098" s="13"/>
      <c r="R1098" s="13"/>
      <c r="S1098" s="41">
        <v>1</v>
      </c>
      <c r="T1098" s="13"/>
      <c r="U1098" s="13" t="s">
        <v>10798</v>
      </c>
      <c r="V1098">
        <v>581.36159999999995</v>
      </c>
      <c r="W1098" s="13"/>
    </row>
    <row r="1099" spans="1:23" x14ac:dyDescent="0.2">
      <c r="A1099" s="13"/>
      <c r="B1099" s="8" t="s">
        <v>0</v>
      </c>
      <c r="C1099" s="22" t="s">
        <v>7191</v>
      </c>
      <c r="D1099" s="8" t="s">
        <v>2983</v>
      </c>
      <c r="E1099" s="22" t="s">
        <v>9107</v>
      </c>
      <c r="F1099" s="13">
        <v>2538</v>
      </c>
      <c r="G1099" s="13">
        <v>0</v>
      </c>
      <c r="H1099" s="35">
        <v>0</v>
      </c>
      <c r="I1099" t="s">
        <v>1</v>
      </c>
      <c r="J1099" s="13"/>
      <c r="R1099" s="13">
        <v>2700</v>
      </c>
      <c r="S1099" s="41">
        <v>1</v>
      </c>
      <c r="T1099" s="43"/>
      <c r="U1099" s="13" t="s">
        <v>10798</v>
      </c>
      <c r="W1099" s="13"/>
    </row>
    <row r="1100" spans="1:23" x14ac:dyDescent="0.2">
      <c r="A1100" s="13"/>
      <c r="B1100" s="8" t="s">
        <v>0</v>
      </c>
      <c r="C1100" s="22" t="s">
        <v>7191</v>
      </c>
      <c r="D1100" s="8" t="s">
        <v>4154</v>
      </c>
      <c r="E1100" s="22" t="s">
        <v>9344</v>
      </c>
      <c r="F1100" s="13">
        <v>10247</v>
      </c>
      <c r="G1100" s="13">
        <v>0</v>
      </c>
      <c r="H1100" s="35">
        <v>0</v>
      </c>
      <c r="I1100" t="s">
        <v>1</v>
      </c>
      <c r="J1100" s="13"/>
      <c r="R1100" s="13">
        <v>10300</v>
      </c>
      <c r="S1100" s="41">
        <v>1</v>
      </c>
      <c r="T1100" s="13"/>
      <c r="U1100" s="13"/>
      <c r="W1100" s="13"/>
    </row>
    <row r="1101" spans="1:23" x14ac:dyDescent="0.2">
      <c r="A1101" s="13"/>
      <c r="B1101" s="8" t="s">
        <v>0</v>
      </c>
      <c r="C1101" s="22" t="s">
        <v>7191</v>
      </c>
      <c r="D1101" s="8" t="s">
        <v>4281</v>
      </c>
      <c r="E1101" s="22" t="s">
        <v>9345</v>
      </c>
      <c r="F1101" s="13">
        <v>4514</v>
      </c>
      <c r="G1101" s="13">
        <v>0</v>
      </c>
      <c r="H1101" s="35">
        <v>0</v>
      </c>
      <c r="I1101" t="s">
        <v>1</v>
      </c>
      <c r="J1101" s="13"/>
      <c r="R1101" s="13">
        <v>4600</v>
      </c>
      <c r="S1101" s="41">
        <v>1</v>
      </c>
      <c r="T1101" s="13"/>
      <c r="U1101" s="13"/>
      <c r="W1101" s="13"/>
    </row>
    <row r="1102" spans="1:23" x14ac:dyDescent="0.2">
      <c r="A1102" s="13"/>
      <c r="B1102" s="8" t="s">
        <v>0</v>
      </c>
      <c r="C1102" s="22" t="s">
        <v>7191</v>
      </c>
      <c r="D1102" s="8" t="s">
        <v>4284</v>
      </c>
      <c r="E1102" s="22" t="s">
        <v>9346</v>
      </c>
      <c r="F1102" s="13">
        <v>2013</v>
      </c>
      <c r="G1102" s="13">
        <v>0</v>
      </c>
      <c r="H1102" s="35">
        <v>0</v>
      </c>
      <c r="I1102" t="s">
        <v>1</v>
      </c>
      <c r="J1102" s="13"/>
      <c r="R1102" s="13">
        <v>2200</v>
      </c>
      <c r="S1102" s="41">
        <v>1</v>
      </c>
      <c r="T1102" s="13"/>
      <c r="U1102" s="13"/>
      <c r="W1102" s="13"/>
    </row>
    <row r="1103" spans="1:23" x14ac:dyDescent="0.2">
      <c r="A1103" s="13"/>
      <c r="B1103" s="8" t="s">
        <v>0</v>
      </c>
      <c r="C1103" s="22" t="s">
        <v>7191</v>
      </c>
      <c r="D1103" s="8" t="s">
        <v>4438</v>
      </c>
      <c r="E1103" s="22" t="s">
        <v>9347</v>
      </c>
      <c r="F1103" s="13">
        <v>2144</v>
      </c>
      <c r="G1103" s="13">
        <v>0</v>
      </c>
      <c r="H1103" s="35">
        <v>0</v>
      </c>
      <c r="I1103" t="s">
        <v>1</v>
      </c>
      <c r="J1103" s="13"/>
      <c r="R1103" s="13">
        <v>2500</v>
      </c>
      <c r="S1103" s="41">
        <v>1</v>
      </c>
      <c r="T1103" s="13"/>
      <c r="U1103" s="13"/>
      <c r="W1103" s="13"/>
    </row>
    <row r="1104" spans="1:23" x14ac:dyDescent="0.2">
      <c r="A1104" s="13"/>
      <c r="B1104" s="8" t="s">
        <v>0</v>
      </c>
      <c r="C1104" s="22" t="s">
        <v>7191</v>
      </c>
      <c r="D1104" s="8" t="s">
        <v>4441</v>
      </c>
      <c r="E1104" s="22" t="s">
        <v>9231</v>
      </c>
      <c r="F1104" s="13">
        <v>3379</v>
      </c>
      <c r="G1104" s="13">
        <v>0</v>
      </c>
      <c r="H1104" s="35">
        <v>0</v>
      </c>
      <c r="I1104" t="s">
        <v>1</v>
      </c>
      <c r="J1104" s="13"/>
      <c r="R1104" s="13">
        <v>3500</v>
      </c>
      <c r="S1104" s="41">
        <v>1</v>
      </c>
      <c r="T1104" s="13"/>
      <c r="U1104" s="13"/>
      <c r="W1104" s="13"/>
    </row>
    <row r="1105" spans="1:23" x14ac:dyDescent="0.2">
      <c r="A1105" s="13"/>
      <c r="B1105" s="8" t="s">
        <v>0</v>
      </c>
      <c r="C1105" s="22" t="s">
        <v>7191</v>
      </c>
      <c r="D1105" s="8" t="s">
        <v>4448</v>
      </c>
      <c r="E1105" s="22" t="s">
        <v>9348</v>
      </c>
      <c r="F1105" s="13">
        <v>13972</v>
      </c>
      <c r="G1105" s="13">
        <v>0</v>
      </c>
      <c r="H1105" s="35">
        <v>10700</v>
      </c>
      <c r="I1105" t="s">
        <v>1</v>
      </c>
      <c r="J1105" s="13"/>
      <c r="R1105" s="13">
        <v>3500</v>
      </c>
      <c r="S1105" s="41">
        <v>1</v>
      </c>
      <c r="T1105" s="13"/>
      <c r="U1105" s="13"/>
      <c r="W1105" s="13"/>
    </row>
    <row r="1106" spans="1:23" x14ac:dyDescent="0.2">
      <c r="A1106" s="13"/>
      <c r="B1106" s="8" t="s">
        <v>0</v>
      </c>
      <c r="C1106" s="22" t="s">
        <v>7191</v>
      </c>
      <c r="D1106" s="8" t="s">
        <v>4739</v>
      </c>
      <c r="E1106" s="22" t="s">
        <v>9349</v>
      </c>
      <c r="F1106" s="13">
        <v>1223</v>
      </c>
      <c r="G1106" s="13">
        <v>0</v>
      </c>
      <c r="H1106" s="35">
        <v>0</v>
      </c>
      <c r="I1106" t="s">
        <v>1</v>
      </c>
      <c r="J1106" s="13"/>
      <c r="R1106" s="13">
        <f>1000+500</f>
        <v>1500</v>
      </c>
      <c r="S1106" s="41">
        <v>1</v>
      </c>
      <c r="T1106" s="13"/>
      <c r="U1106" s="13"/>
      <c r="W1106" s="13"/>
    </row>
    <row r="1107" spans="1:23" x14ac:dyDescent="0.2">
      <c r="A1107" s="13"/>
      <c r="B1107" s="8" t="s">
        <v>0</v>
      </c>
      <c r="C1107" s="22" t="s">
        <v>7191</v>
      </c>
      <c r="D1107" s="8" t="s">
        <v>4744</v>
      </c>
      <c r="E1107" s="22" t="s">
        <v>9350</v>
      </c>
      <c r="F1107" s="13">
        <v>5149</v>
      </c>
      <c r="G1107" s="13">
        <v>0</v>
      </c>
      <c r="H1107" s="35">
        <v>0</v>
      </c>
      <c r="I1107" t="s">
        <v>1</v>
      </c>
      <c r="J1107" s="13"/>
      <c r="R1107" s="13">
        <v>5150</v>
      </c>
      <c r="S1107" s="41">
        <v>1</v>
      </c>
      <c r="T1107" s="13"/>
      <c r="U1107" s="13"/>
      <c r="W1107" s="13"/>
    </row>
    <row r="1108" spans="1:23" x14ac:dyDescent="0.2">
      <c r="A1108" s="13"/>
      <c r="B1108" s="8" t="s">
        <v>0</v>
      </c>
      <c r="C1108" s="22" t="s">
        <v>7191</v>
      </c>
      <c r="D1108" s="8" t="s">
        <v>4748</v>
      </c>
      <c r="E1108" s="22" t="s">
        <v>9351</v>
      </c>
      <c r="F1108" s="13">
        <v>797</v>
      </c>
      <c r="G1108" s="13">
        <v>0</v>
      </c>
      <c r="H1108" s="35">
        <v>0</v>
      </c>
      <c r="I1108" t="s">
        <v>1</v>
      </c>
      <c r="J1108" s="13"/>
      <c r="R1108" s="13">
        <v>2200</v>
      </c>
      <c r="S1108" s="41">
        <v>1</v>
      </c>
      <c r="T1108" s="13"/>
      <c r="U1108" s="13"/>
      <c r="W1108" s="13"/>
    </row>
    <row r="1109" spans="1:23" x14ac:dyDescent="0.2">
      <c r="A1109" s="13"/>
      <c r="B1109" s="8" t="s">
        <v>0</v>
      </c>
      <c r="C1109" s="22" t="s">
        <v>7191</v>
      </c>
      <c r="D1109" s="8" t="s">
        <v>4755</v>
      </c>
      <c r="E1109" s="22" t="s">
        <v>9110</v>
      </c>
      <c r="F1109" s="13">
        <v>442</v>
      </c>
      <c r="G1109" s="13">
        <v>0</v>
      </c>
      <c r="H1109" s="35">
        <v>0</v>
      </c>
      <c r="I1109" t="s">
        <v>1</v>
      </c>
      <c r="J1109" s="13"/>
      <c r="R1109" s="13">
        <v>500</v>
      </c>
      <c r="S1109" s="41">
        <v>1</v>
      </c>
      <c r="T1109" s="43" t="s">
        <v>10798</v>
      </c>
      <c r="U1109" s="13" t="s">
        <v>10798</v>
      </c>
      <c r="W1109" s="13"/>
    </row>
    <row r="1110" spans="1:23" x14ac:dyDescent="0.2">
      <c r="A1110" s="13"/>
      <c r="B1110" s="8" t="s">
        <v>0</v>
      </c>
      <c r="C1110" s="22" t="s">
        <v>7191</v>
      </c>
      <c r="D1110" s="8" t="s">
        <v>7678</v>
      </c>
      <c r="E1110" s="22" t="s">
        <v>9352</v>
      </c>
      <c r="F1110" s="13">
        <v>1396</v>
      </c>
      <c r="G1110" s="13">
        <v>0</v>
      </c>
      <c r="H1110" s="35">
        <v>354</v>
      </c>
      <c r="I1110" t="s">
        <v>1</v>
      </c>
      <c r="J1110" s="13"/>
      <c r="R1110" s="13">
        <v>1400</v>
      </c>
      <c r="S1110" s="41">
        <v>1</v>
      </c>
      <c r="T1110" s="13"/>
      <c r="U1110" s="13"/>
      <c r="W1110" s="13"/>
    </row>
    <row r="1111" spans="1:23" x14ac:dyDescent="0.2">
      <c r="A1111" s="13"/>
      <c r="B1111" s="8" t="s">
        <v>0</v>
      </c>
      <c r="C1111" s="22" t="s">
        <v>7191</v>
      </c>
      <c r="D1111" s="8" t="s">
        <v>5764</v>
      </c>
      <c r="E1111" s="22" t="s">
        <v>9353</v>
      </c>
      <c r="F1111" s="13">
        <v>1499</v>
      </c>
      <c r="G1111" s="13">
        <v>0</v>
      </c>
      <c r="H1111" s="35">
        <v>0</v>
      </c>
      <c r="I1111" t="s">
        <v>1</v>
      </c>
      <c r="J1111" s="13"/>
      <c r="R1111" s="13">
        <v>1500</v>
      </c>
      <c r="S1111" s="41">
        <v>1</v>
      </c>
      <c r="T1111" s="13"/>
      <c r="U1111" s="13"/>
      <c r="W1111" s="13"/>
    </row>
    <row r="1112" spans="1:23" x14ac:dyDescent="0.2">
      <c r="A1112" s="13"/>
      <c r="B1112" s="8" t="s">
        <v>0</v>
      </c>
      <c r="C1112" s="22" t="s">
        <v>7191</v>
      </c>
      <c r="D1112" s="8" t="s">
        <v>5603</v>
      </c>
      <c r="E1112" s="22" t="s">
        <v>9354</v>
      </c>
      <c r="F1112" s="13">
        <v>7420</v>
      </c>
      <c r="G1112" s="13">
        <v>0</v>
      </c>
      <c r="H1112" s="35">
        <v>7000</v>
      </c>
      <c r="I1112" t="s">
        <v>1</v>
      </c>
      <c r="J1112" s="13"/>
      <c r="R1112" s="13">
        <v>500</v>
      </c>
      <c r="S1112" s="41">
        <v>1</v>
      </c>
      <c r="T1112" s="13"/>
      <c r="U1112" s="13"/>
      <c r="W1112" s="13"/>
    </row>
    <row r="1113" spans="1:23" x14ac:dyDescent="0.2">
      <c r="A1113" s="13"/>
      <c r="B1113" s="8" t="s">
        <v>0</v>
      </c>
      <c r="C1113" s="22" t="s">
        <v>7191</v>
      </c>
      <c r="D1113" s="8" t="s">
        <v>6642</v>
      </c>
      <c r="E1113" s="22" t="s">
        <v>9128</v>
      </c>
      <c r="F1113" s="13">
        <v>1743</v>
      </c>
      <c r="G1113" s="13">
        <v>0</v>
      </c>
      <c r="H1113" s="35">
        <v>0</v>
      </c>
      <c r="I1113" t="s">
        <v>1</v>
      </c>
      <c r="J1113" s="13"/>
      <c r="R1113" s="13">
        <v>1900</v>
      </c>
      <c r="S1113" s="41">
        <v>1</v>
      </c>
      <c r="T1113" s="13"/>
      <c r="U1113" s="39"/>
      <c r="W1113" s="13"/>
    </row>
    <row r="1114" spans="1:23" x14ac:dyDescent="0.2">
      <c r="A1114" s="13"/>
      <c r="B1114" s="8" t="s">
        <v>0</v>
      </c>
      <c r="C1114" s="22" t="s">
        <v>7191</v>
      </c>
      <c r="D1114" s="8" t="s">
        <v>7679</v>
      </c>
      <c r="E1114" s="22" t="s">
        <v>9355</v>
      </c>
      <c r="F1114" s="13">
        <v>1016</v>
      </c>
      <c r="G1114" s="13">
        <v>0</v>
      </c>
      <c r="H1114" s="35">
        <v>0</v>
      </c>
      <c r="I1114" t="s">
        <v>1</v>
      </c>
      <c r="J1114" s="13"/>
      <c r="R1114" s="13">
        <v>1200</v>
      </c>
      <c r="S1114" s="41">
        <v>1</v>
      </c>
      <c r="T1114" s="13"/>
      <c r="U1114" s="39"/>
      <c r="W1114" s="13"/>
    </row>
    <row r="1115" spans="1:23" x14ac:dyDescent="0.2">
      <c r="A1115" s="13"/>
      <c r="B1115" s="8" t="s">
        <v>0</v>
      </c>
      <c r="C1115" s="22" t="s">
        <v>7191</v>
      </c>
      <c r="D1115" s="8" t="s">
        <v>6652</v>
      </c>
      <c r="E1115" s="22" t="s">
        <v>9130</v>
      </c>
      <c r="F1115" s="13">
        <v>637</v>
      </c>
      <c r="G1115" s="13">
        <v>0</v>
      </c>
      <c r="H1115" s="35">
        <v>0</v>
      </c>
      <c r="I1115" t="s">
        <v>1</v>
      </c>
      <c r="J1115" s="13"/>
      <c r="R1115" s="13">
        <v>800</v>
      </c>
      <c r="S1115" s="41">
        <v>1</v>
      </c>
      <c r="T1115" s="13"/>
      <c r="U1115" s="39"/>
      <c r="W1115" s="13"/>
    </row>
    <row r="1116" spans="1:23" x14ac:dyDescent="0.2">
      <c r="A1116" s="13"/>
      <c r="B1116" s="8" t="s">
        <v>0</v>
      </c>
      <c r="C1116" s="22" t="s">
        <v>7191</v>
      </c>
      <c r="D1116" s="8" t="s">
        <v>6657</v>
      </c>
      <c r="E1116" s="22" t="s">
        <v>9356</v>
      </c>
      <c r="F1116" s="13">
        <v>2006</v>
      </c>
      <c r="G1116" s="13">
        <v>0</v>
      </c>
      <c r="H1116" s="35">
        <v>562</v>
      </c>
      <c r="I1116" t="s">
        <v>1</v>
      </c>
      <c r="J1116" s="13"/>
      <c r="R1116" s="13">
        <v>1500</v>
      </c>
      <c r="S1116" s="41">
        <v>1</v>
      </c>
      <c r="T1116" s="13"/>
      <c r="U1116" s="39"/>
      <c r="W1116" s="13"/>
    </row>
    <row r="1117" spans="1:23" x14ac:dyDescent="0.2">
      <c r="A1117" s="13"/>
      <c r="B1117" s="8" t="s">
        <v>0</v>
      </c>
      <c r="C1117" s="22" t="s">
        <v>7191</v>
      </c>
      <c r="D1117" s="8" t="s">
        <v>6757</v>
      </c>
      <c r="E1117" s="22" t="s">
        <v>9357</v>
      </c>
      <c r="F1117" s="13">
        <v>2400</v>
      </c>
      <c r="G1117" s="13">
        <v>0</v>
      </c>
      <c r="H1117" s="35">
        <v>1263</v>
      </c>
      <c r="I1117" t="s">
        <v>1</v>
      </c>
      <c r="J1117" s="13"/>
      <c r="R1117" s="13">
        <v>1200</v>
      </c>
      <c r="S1117" s="41">
        <v>1</v>
      </c>
      <c r="T1117" s="13"/>
      <c r="U1117" s="39"/>
      <c r="W1117" s="13"/>
    </row>
    <row r="1118" spans="1:23" x14ac:dyDescent="0.2">
      <c r="A1118" s="13"/>
      <c r="B1118" s="8" t="s">
        <v>0</v>
      </c>
      <c r="C1118" s="22" t="s">
        <v>7191</v>
      </c>
      <c r="D1118" s="8" t="s">
        <v>6761</v>
      </c>
      <c r="E1118" s="22" t="s">
        <v>9358</v>
      </c>
      <c r="F1118" s="13">
        <v>1401</v>
      </c>
      <c r="G1118" s="13">
        <v>0</v>
      </c>
      <c r="H1118" s="35">
        <v>200</v>
      </c>
      <c r="I1118" t="s">
        <v>1</v>
      </c>
      <c r="J1118" s="13"/>
      <c r="R1118" s="13">
        <v>1300</v>
      </c>
      <c r="S1118" s="41">
        <v>1</v>
      </c>
      <c r="T1118" s="13"/>
      <c r="U1118" s="39"/>
      <c r="W1118" s="13"/>
    </row>
    <row r="1119" spans="1:23" x14ac:dyDescent="0.2">
      <c r="A1119" s="13"/>
      <c r="B1119" s="8" t="s">
        <v>0</v>
      </c>
      <c r="C1119" s="22" t="s">
        <v>7191</v>
      </c>
      <c r="D1119" s="8" t="s">
        <v>6766</v>
      </c>
      <c r="E1119" s="22" t="s">
        <v>9124</v>
      </c>
      <c r="F1119" s="13">
        <v>1763</v>
      </c>
      <c r="G1119" s="13">
        <v>0</v>
      </c>
      <c r="H1119" s="35">
        <v>0</v>
      </c>
      <c r="I1119" t="s">
        <v>1</v>
      </c>
      <c r="J1119" s="13"/>
      <c r="R1119" s="13">
        <v>1800</v>
      </c>
      <c r="S1119" s="41">
        <v>1</v>
      </c>
      <c r="T1119" s="13"/>
      <c r="U1119" s="39"/>
      <c r="W1119" s="13"/>
    </row>
    <row r="1120" spans="1:23" x14ac:dyDescent="0.2">
      <c r="A1120" s="13"/>
      <c r="B1120" s="8" t="s">
        <v>0</v>
      </c>
      <c r="C1120" s="22" t="s">
        <v>7191</v>
      </c>
      <c r="D1120" s="8" t="s">
        <v>6777</v>
      </c>
      <c r="E1120" s="22" t="s">
        <v>9359</v>
      </c>
      <c r="F1120" s="13">
        <v>901</v>
      </c>
      <c r="G1120" s="13">
        <v>0</v>
      </c>
      <c r="H1120" s="35">
        <v>400</v>
      </c>
      <c r="I1120" t="s">
        <v>1</v>
      </c>
      <c r="J1120" s="13"/>
      <c r="R1120" s="13">
        <v>600</v>
      </c>
      <c r="S1120" s="41">
        <v>1</v>
      </c>
      <c r="T1120" s="13"/>
      <c r="U1120" s="39"/>
      <c r="W1120" s="13"/>
    </row>
    <row r="1121" spans="1:23" x14ac:dyDescent="0.2">
      <c r="A1121" s="13"/>
      <c r="B1121" s="8" t="s">
        <v>0</v>
      </c>
      <c r="C1121" s="22" t="s">
        <v>7191</v>
      </c>
      <c r="D1121" s="8" t="s">
        <v>6785</v>
      </c>
      <c r="E1121" s="22" t="s">
        <v>9360</v>
      </c>
      <c r="F1121" s="13">
        <v>475</v>
      </c>
      <c r="G1121" s="13">
        <v>0</v>
      </c>
      <c r="H1121" s="35">
        <v>0</v>
      </c>
      <c r="I1121" t="s">
        <v>1</v>
      </c>
      <c r="J1121" s="13"/>
      <c r="R1121" s="13">
        <v>475</v>
      </c>
      <c r="S1121" s="41">
        <v>1</v>
      </c>
      <c r="T1121" s="13"/>
      <c r="U1121" s="39"/>
      <c r="W1121" s="13"/>
    </row>
    <row r="1122" spans="1:23" x14ac:dyDescent="0.2">
      <c r="A1122" s="13"/>
      <c r="B1122" s="8" t="s">
        <v>0</v>
      </c>
      <c r="C1122" s="22" t="s">
        <v>7191</v>
      </c>
      <c r="D1122" s="8" t="s">
        <v>6793</v>
      </c>
      <c r="E1122" s="22" t="s">
        <v>9127</v>
      </c>
      <c r="F1122" s="13">
        <v>317</v>
      </c>
      <c r="G1122" s="13">
        <v>0</v>
      </c>
      <c r="H1122" s="35">
        <v>0</v>
      </c>
      <c r="I1122" t="s">
        <v>1</v>
      </c>
      <c r="J1122" s="13"/>
      <c r="R1122" s="13">
        <v>400</v>
      </c>
      <c r="S1122" s="41">
        <v>1</v>
      </c>
      <c r="T1122" s="13"/>
      <c r="U1122" s="39"/>
      <c r="W1122" s="13"/>
    </row>
    <row r="1123" spans="1:23" x14ac:dyDescent="0.2">
      <c r="A1123" s="13"/>
      <c r="B1123" s="8" t="s">
        <v>0</v>
      </c>
      <c r="C1123" s="22" t="s">
        <v>7191</v>
      </c>
      <c r="D1123" s="8" t="s">
        <v>412</v>
      </c>
      <c r="E1123" s="22" t="s">
        <v>413</v>
      </c>
      <c r="F1123" s="13">
        <v>28044</v>
      </c>
      <c r="G1123" s="13">
        <v>0</v>
      </c>
      <c r="H1123" s="35">
        <v>24500</v>
      </c>
      <c r="I1123" t="s">
        <v>1</v>
      </c>
      <c r="J1123" s="13"/>
      <c r="R1123" s="13">
        <v>4000</v>
      </c>
      <c r="S1123" s="41">
        <v>4</v>
      </c>
      <c r="T1123" s="43"/>
      <c r="U1123" s="13"/>
      <c r="W1123" s="13"/>
    </row>
    <row r="1124" spans="1:23" x14ac:dyDescent="0.2">
      <c r="A1124" s="13"/>
      <c r="B1124" s="8" t="s">
        <v>0</v>
      </c>
      <c r="C1124" s="22" t="s">
        <v>7191</v>
      </c>
      <c r="D1124" s="8" t="s">
        <v>676</v>
      </c>
      <c r="E1124" s="22" t="s">
        <v>677</v>
      </c>
      <c r="F1124" s="13">
        <v>7287</v>
      </c>
      <c r="G1124" s="13">
        <v>0</v>
      </c>
      <c r="H1124" s="35">
        <v>0</v>
      </c>
      <c r="I1124" t="s">
        <v>1</v>
      </c>
      <c r="J1124" s="13"/>
      <c r="R1124" s="13">
        <v>1700</v>
      </c>
      <c r="S1124" s="41">
        <v>1</v>
      </c>
      <c r="T1124" s="43"/>
      <c r="U1124" s="13"/>
      <c r="V1124">
        <v>1290.0606479999999</v>
      </c>
      <c r="W1124" s="13"/>
    </row>
    <row r="1125" spans="1:23" x14ac:dyDescent="0.2">
      <c r="A1125" s="13"/>
      <c r="B1125" s="8" t="s">
        <v>0</v>
      </c>
      <c r="C1125" s="22" t="s">
        <v>7191</v>
      </c>
      <c r="D1125" s="8" t="s">
        <v>707</v>
      </c>
      <c r="E1125" s="22" t="s">
        <v>708</v>
      </c>
      <c r="F1125" s="13">
        <v>4211</v>
      </c>
      <c r="G1125" s="13">
        <v>0</v>
      </c>
      <c r="H1125" s="35">
        <v>3000</v>
      </c>
      <c r="I1125" t="s">
        <v>1</v>
      </c>
      <c r="J1125" s="13"/>
      <c r="R1125" s="13"/>
      <c r="S1125" s="41">
        <v>1</v>
      </c>
      <c r="T1125" s="43"/>
      <c r="U1125" s="13"/>
      <c r="V1125">
        <v>560.00515200000007</v>
      </c>
      <c r="W1125" s="13"/>
    </row>
    <row r="1126" spans="1:23" x14ac:dyDescent="0.2">
      <c r="A1126" s="13"/>
      <c r="B1126" s="8" t="s">
        <v>0</v>
      </c>
      <c r="C1126" s="22" t="s">
        <v>7191</v>
      </c>
      <c r="D1126" s="8" t="s">
        <v>713</v>
      </c>
      <c r="E1126" s="22" t="s">
        <v>714</v>
      </c>
      <c r="F1126" s="13">
        <v>1053</v>
      </c>
      <c r="G1126" s="13">
        <v>0</v>
      </c>
      <c r="H1126" s="35">
        <v>500</v>
      </c>
      <c r="I1126" t="s">
        <v>1</v>
      </c>
      <c r="J1126" s="13"/>
      <c r="R1126" s="13"/>
      <c r="S1126" s="41">
        <v>1</v>
      </c>
      <c r="T1126" s="43"/>
      <c r="U1126" s="13"/>
      <c r="W1126" s="13"/>
    </row>
    <row r="1127" spans="1:23" x14ac:dyDescent="0.2">
      <c r="A1127" s="13"/>
      <c r="B1127" s="8" t="s">
        <v>0</v>
      </c>
      <c r="C1127" s="22" t="s">
        <v>7191</v>
      </c>
      <c r="D1127" s="8" t="s">
        <v>716</v>
      </c>
      <c r="E1127" s="22" t="s">
        <v>717</v>
      </c>
      <c r="F1127" s="13">
        <v>706</v>
      </c>
      <c r="G1127" s="13">
        <v>0</v>
      </c>
      <c r="H1127" s="35">
        <v>0</v>
      </c>
      <c r="I1127" t="s">
        <v>1</v>
      </c>
      <c r="J1127" s="13"/>
      <c r="R1127" s="13"/>
      <c r="S1127" s="41">
        <v>1</v>
      </c>
      <c r="T1127" s="43"/>
      <c r="U1127" s="13"/>
      <c r="W1127" s="13"/>
    </row>
    <row r="1128" spans="1:23" x14ac:dyDescent="0.2">
      <c r="A1128" s="13"/>
      <c r="B1128" s="8" t="s">
        <v>0</v>
      </c>
      <c r="C1128" s="22" t="s">
        <v>7191</v>
      </c>
      <c r="D1128" s="8" t="s">
        <v>719</v>
      </c>
      <c r="E1128" s="22" t="s">
        <v>720</v>
      </c>
      <c r="F1128" s="13">
        <v>2681</v>
      </c>
      <c r="G1128" s="13">
        <v>0</v>
      </c>
      <c r="H1128" s="35">
        <v>0</v>
      </c>
      <c r="I1128" t="s">
        <v>1</v>
      </c>
      <c r="J1128" s="13"/>
      <c r="R1128" s="13"/>
      <c r="S1128" s="41">
        <v>1</v>
      </c>
      <c r="T1128" s="43"/>
      <c r="U1128" s="13"/>
      <c r="W1128" s="13"/>
    </row>
    <row r="1129" spans="1:23" x14ac:dyDescent="0.2">
      <c r="A1129" s="13"/>
      <c r="B1129" s="8" t="s">
        <v>0</v>
      </c>
      <c r="C1129" s="22" t="s">
        <v>7191</v>
      </c>
      <c r="D1129" s="8" t="s">
        <v>1139</v>
      </c>
      <c r="E1129" s="22" t="s">
        <v>1140</v>
      </c>
      <c r="F1129" s="13">
        <v>1095</v>
      </c>
      <c r="G1129" s="13">
        <v>0</v>
      </c>
      <c r="H1129" s="35">
        <v>0</v>
      </c>
      <c r="I1129" t="s">
        <v>1</v>
      </c>
      <c r="J1129" s="13"/>
      <c r="R1129" s="13"/>
      <c r="S1129" s="41">
        <v>1</v>
      </c>
      <c r="T1129" s="13"/>
      <c r="U1129" s="13" t="s">
        <v>10798</v>
      </c>
      <c r="W1129" s="13"/>
    </row>
    <row r="1130" spans="1:23" x14ac:dyDescent="0.2">
      <c r="A1130" s="13"/>
      <c r="B1130" s="8" t="s">
        <v>0</v>
      </c>
      <c r="C1130" s="22" t="s">
        <v>7191</v>
      </c>
      <c r="D1130" s="8" t="s">
        <v>1152</v>
      </c>
      <c r="E1130" s="22" t="s">
        <v>1153</v>
      </c>
      <c r="F1130" s="13">
        <v>894</v>
      </c>
      <c r="G1130" s="13">
        <v>0</v>
      </c>
      <c r="H1130" s="35">
        <v>0</v>
      </c>
      <c r="I1130" t="s">
        <v>1</v>
      </c>
      <c r="J1130" s="13"/>
      <c r="R1130" s="13">
        <v>1900</v>
      </c>
      <c r="S1130" s="41">
        <v>1</v>
      </c>
      <c r="T1130" s="13"/>
      <c r="U1130" s="13"/>
      <c r="W1130" s="13"/>
    </row>
    <row r="1131" spans="1:23" x14ac:dyDescent="0.2">
      <c r="A1131" s="13"/>
      <c r="B1131" s="8" t="s">
        <v>0</v>
      </c>
      <c r="C1131" s="22" t="s">
        <v>7191</v>
      </c>
      <c r="D1131" s="8" t="s">
        <v>1156</v>
      </c>
      <c r="E1131" s="22" t="s">
        <v>1157</v>
      </c>
      <c r="F1131" s="13">
        <v>982</v>
      </c>
      <c r="G1131" s="13">
        <v>0</v>
      </c>
      <c r="H1131" s="35">
        <v>0</v>
      </c>
      <c r="I1131" t="s">
        <v>1</v>
      </c>
      <c r="J1131" s="13"/>
      <c r="R1131" s="13">
        <v>1000</v>
      </c>
      <c r="S1131" s="41">
        <v>1</v>
      </c>
      <c r="T1131" s="13"/>
      <c r="U1131" s="13"/>
      <c r="W1131" s="13"/>
    </row>
    <row r="1132" spans="1:23" x14ac:dyDescent="0.2">
      <c r="A1132" s="13"/>
      <c r="B1132" s="8" t="s">
        <v>0</v>
      </c>
      <c r="C1132" s="22" t="s">
        <v>7191</v>
      </c>
      <c r="D1132" s="8" t="s">
        <v>421</v>
      </c>
      <c r="E1132" s="22" t="s">
        <v>422</v>
      </c>
      <c r="F1132" s="13">
        <v>2203</v>
      </c>
      <c r="G1132" s="13">
        <v>0</v>
      </c>
      <c r="H1132" s="35">
        <v>0</v>
      </c>
      <c r="I1132" t="s">
        <v>1</v>
      </c>
      <c r="J1132" s="13"/>
      <c r="R1132" s="13"/>
      <c r="S1132" s="41">
        <v>1</v>
      </c>
      <c r="T1132" s="13"/>
      <c r="U1132" s="39" t="s">
        <v>10801</v>
      </c>
      <c r="V1132">
        <v>272.55359999999996</v>
      </c>
      <c r="W1132" s="13"/>
    </row>
    <row r="1133" spans="1:23" x14ac:dyDescent="0.2">
      <c r="A1133" s="13"/>
      <c r="B1133" s="8" t="s">
        <v>0</v>
      </c>
      <c r="C1133" s="22" t="s">
        <v>7191</v>
      </c>
      <c r="D1133" s="8" t="s">
        <v>424</v>
      </c>
      <c r="E1133" s="22" t="s">
        <v>425</v>
      </c>
      <c r="F1133" s="13">
        <v>4051</v>
      </c>
      <c r="G1133" s="13">
        <v>0</v>
      </c>
      <c r="H1133" s="35">
        <v>0</v>
      </c>
      <c r="I1133" t="s">
        <v>1</v>
      </c>
      <c r="J1133" s="13"/>
      <c r="R1133" s="13"/>
      <c r="S1133" s="41">
        <v>1</v>
      </c>
      <c r="T1133" s="13"/>
      <c r="U1133" s="39" t="s">
        <v>10801</v>
      </c>
      <c r="V1133">
        <v>755.12639999999999</v>
      </c>
      <c r="W1133" s="13"/>
    </row>
    <row r="1134" spans="1:23" x14ac:dyDescent="0.2">
      <c r="A1134" s="13"/>
      <c r="B1134" s="8" t="s">
        <v>0</v>
      </c>
      <c r="C1134" s="22" t="s">
        <v>7191</v>
      </c>
      <c r="D1134" s="8" t="s">
        <v>427</v>
      </c>
      <c r="E1134" s="22" t="s">
        <v>428</v>
      </c>
      <c r="F1134" s="13">
        <v>7885</v>
      </c>
      <c r="G1134" s="13">
        <v>0</v>
      </c>
      <c r="H1134" s="35">
        <v>0</v>
      </c>
      <c r="I1134" t="s">
        <v>1</v>
      </c>
      <c r="J1134" s="13"/>
      <c r="R1134" s="13"/>
      <c r="S1134" s="41">
        <v>1</v>
      </c>
      <c r="T1134" s="13"/>
      <c r="U1134" s="39" t="s">
        <v>10801</v>
      </c>
      <c r="V1134">
        <v>2857.4976000000001</v>
      </c>
      <c r="W1134" s="13"/>
    </row>
    <row r="1135" spans="1:23" x14ac:dyDescent="0.2">
      <c r="A1135" s="13"/>
      <c r="B1135" s="8" t="s">
        <v>0</v>
      </c>
      <c r="C1135" s="22" t="s">
        <v>7191</v>
      </c>
      <c r="D1135" s="8" t="s">
        <v>432</v>
      </c>
      <c r="E1135" s="22" t="s">
        <v>433</v>
      </c>
      <c r="F1135" s="13">
        <v>781</v>
      </c>
      <c r="G1135" s="13">
        <v>0</v>
      </c>
      <c r="H1135" s="35">
        <v>0</v>
      </c>
      <c r="I1135" t="s">
        <v>1</v>
      </c>
      <c r="J1135" s="13"/>
      <c r="R1135" s="13"/>
      <c r="S1135" s="41">
        <v>1</v>
      </c>
      <c r="T1135" s="13"/>
      <c r="U1135" s="39" t="s">
        <v>10801</v>
      </c>
      <c r="V1135">
        <v>506.98800000000006</v>
      </c>
      <c r="W1135" s="13"/>
    </row>
    <row r="1136" spans="1:23" x14ac:dyDescent="0.2">
      <c r="A1136" s="13"/>
      <c r="B1136" s="8" t="s">
        <v>0</v>
      </c>
      <c r="C1136" s="22" t="s">
        <v>7191</v>
      </c>
      <c r="D1136" s="8" t="s">
        <v>436</v>
      </c>
      <c r="E1136" s="22" t="s">
        <v>437</v>
      </c>
      <c r="F1136" s="13">
        <v>3037</v>
      </c>
      <c r="G1136" s="13">
        <v>0</v>
      </c>
      <c r="H1136" s="35">
        <v>0</v>
      </c>
      <c r="I1136" t="s">
        <v>1</v>
      </c>
      <c r="J1136" s="13"/>
      <c r="R1136" s="13"/>
      <c r="S1136" s="41">
        <v>1</v>
      </c>
      <c r="T1136" s="13"/>
      <c r="U1136" s="39" t="s">
        <v>10801</v>
      </c>
      <c r="V1136">
        <v>1506.1178880000002</v>
      </c>
      <c r="W1136" s="13"/>
    </row>
    <row r="1137" spans="1:23" x14ac:dyDescent="0.2">
      <c r="A1137" s="13"/>
      <c r="B1137" s="8" t="s">
        <v>0</v>
      </c>
      <c r="C1137" s="22" t="s">
        <v>7191</v>
      </c>
      <c r="D1137" s="8" t="s">
        <v>440</v>
      </c>
      <c r="E1137" s="22" t="s">
        <v>441</v>
      </c>
      <c r="F1137" s="13">
        <v>609</v>
      </c>
      <c r="G1137" s="13">
        <v>0</v>
      </c>
      <c r="H1137" s="35">
        <v>0</v>
      </c>
      <c r="I1137" t="s">
        <v>1</v>
      </c>
      <c r="J1137" s="13"/>
      <c r="R1137" s="13"/>
      <c r="S1137" s="41">
        <v>1</v>
      </c>
      <c r="T1137" s="13"/>
      <c r="U1137" s="13"/>
      <c r="W1137" s="13"/>
    </row>
    <row r="1138" spans="1:23" x14ac:dyDescent="0.2">
      <c r="A1138" s="13"/>
      <c r="B1138" s="8" t="s">
        <v>0</v>
      </c>
      <c r="C1138" s="22" t="s">
        <v>7191</v>
      </c>
      <c r="D1138" s="8" t="s">
        <v>443</v>
      </c>
      <c r="E1138" s="22" t="s">
        <v>444</v>
      </c>
      <c r="F1138" s="13">
        <v>3083</v>
      </c>
      <c r="G1138" s="13">
        <v>0</v>
      </c>
      <c r="H1138" s="35">
        <v>0</v>
      </c>
      <c r="I1138" t="s">
        <v>1</v>
      </c>
      <c r="J1138" s="13"/>
      <c r="R1138" s="13"/>
      <c r="S1138" s="41">
        <v>1</v>
      </c>
      <c r="T1138" s="13"/>
      <c r="U1138" s="39" t="s">
        <v>10801</v>
      </c>
      <c r="V1138">
        <v>1280.3111999999999</v>
      </c>
      <c r="W1138" s="13"/>
    </row>
    <row r="1139" spans="1:23" x14ac:dyDescent="0.2">
      <c r="A1139" s="13"/>
      <c r="B1139" s="8" t="s">
        <v>0</v>
      </c>
      <c r="C1139" s="22" t="s">
        <v>7191</v>
      </c>
      <c r="D1139" s="8" t="s">
        <v>7680</v>
      </c>
      <c r="E1139" s="22" t="s">
        <v>9361</v>
      </c>
      <c r="F1139" s="13">
        <v>1183</v>
      </c>
      <c r="G1139" s="13">
        <v>0</v>
      </c>
      <c r="H1139" s="35">
        <v>460</v>
      </c>
      <c r="I1139" t="s">
        <v>1</v>
      </c>
      <c r="J1139" s="13"/>
      <c r="R1139" s="13"/>
      <c r="S1139" s="41">
        <v>1</v>
      </c>
      <c r="T1139" s="39"/>
      <c r="U1139" s="13"/>
      <c r="W1139" s="13"/>
    </row>
    <row r="1140" spans="1:23" x14ac:dyDescent="0.2">
      <c r="A1140" s="13"/>
      <c r="B1140" s="8" t="s">
        <v>0</v>
      </c>
      <c r="C1140" s="22" t="s">
        <v>7191</v>
      </c>
      <c r="D1140" s="8" t="s">
        <v>447</v>
      </c>
      <c r="E1140" s="22" t="s">
        <v>448</v>
      </c>
      <c r="F1140" s="13">
        <v>1006</v>
      </c>
      <c r="G1140" s="13">
        <v>0</v>
      </c>
      <c r="H1140" s="35">
        <v>0</v>
      </c>
      <c r="I1140" t="s">
        <v>1</v>
      </c>
      <c r="J1140" s="13"/>
      <c r="R1140" s="13"/>
      <c r="S1140" s="41">
        <v>1</v>
      </c>
      <c r="T1140" s="39"/>
      <c r="U1140" s="13"/>
      <c r="W1140" s="13"/>
    </row>
    <row r="1141" spans="1:23" x14ac:dyDescent="0.2">
      <c r="A1141" s="13"/>
      <c r="B1141" s="8" t="s">
        <v>0</v>
      </c>
      <c r="C1141" s="22" t="s">
        <v>7191</v>
      </c>
      <c r="D1141" s="8" t="s">
        <v>450</v>
      </c>
      <c r="E1141" s="22" t="s">
        <v>451</v>
      </c>
      <c r="F1141" s="13">
        <v>397</v>
      </c>
      <c r="G1141" s="13">
        <v>0</v>
      </c>
      <c r="H1141" s="35">
        <v>0</v>
      </c>
      <c r="I1141" t="s">
        <v>1</v>
      </c>
      <c r="J1141" s="13"/>
      <c r="R1141" s="13"/>
      <c r="S1141" s="41">
        <v>1</v>
      </c>
      <c r="T1141" s="39"/>
      <c r="U1141" s="13"/>
      <c r="W1141" s="13"/>
    </row>
    <row r="1142" spans="1:23" x14ac:dyDescent="0.2">
      <c r="A1142" s="13"/>
      <c r="B1142" s="8" t="s">
        <v>0</v>
      </c>
      <c r="C1142" s="22" t="s">
        <v>7191</v>
      </c>
      <c r="D1142" s="8" t="s">
        <v>456</v>
      </c>
      <c r="E1142" s="22" t="s">
        <v>457</v>
      </c>
      <c r="F1142" s="13">
        <v>279</v>
      </c>
      <c r="G1142" s="13">
        <v>0</v>
      </c>
      <c r="H1142" s="35">
        <v>0</v>
      </c>
      <c r="I1142" t="s">
        <v>1</v>
      </c>
      <c r="J1142" s="13"/>
      <c r="R1142" s="13"/>
      <c r="S1142" s="41">
        <v>1</v>
      </c>
      <c r="T1142" s="39"/>
      <c r="U1142" s="13"/>
      <c r="W1142" s="13"/>
    </row>
    <row r="1143" spans="1:23" x14ac:dyDescent="0.2">
      <c r="A1143" s="13"/>
      <c r="B1143" s="8" t="s">
        <v>0</v>
      </c>
      <c r="C1143" s="22" t="s">
        <v>7191</v>
      </c>
      <c r="D1143" s="8" t="s">
        <v>1099</v>
      </c>
      <c r="E1143" s="22" t="s">
        <v>1100</v>
      </c>
      <c r="F1143" s="13">
        <v>31683</v>
      </c>
      <c r="G1143" s="13">
        <v>0</v>
      </c>
      <c r="H1143" s="35">
        <v>0</v>
      </c>
      <c r="I1143" t="s">
        <v>1</v>
      </c>
      <c r="J1143" s="13"/>
      <c r="R1143" s="13">
        <f>12300+20000</f>
        <v>32300</v>
      </c>
      <c r="S1143" s="41">
        <v>4</v>
      </c>
      <c r="T1143" s="13"/>
      <c r="U1143" s="13"/>
      <c r="W1143" s="13"/>
    </row>
    <row r="1144" spans="1:23" x14ac:dyDescent="0.2">
      <c r="A1144" s="13"/>
      <c r="B1144" s="8" t="s">
        <v>0</v>
      </c>
      <c r="C1144" s="22" t="s">
        <v>7191</v>
      </c>
      <c r="D1144" s="8" t="s">
        <v>1124</v>
      </c>
      <c r="E1144" s="22" t="s">
        <v>1125</v>
      </c>
      <c r="F1144" s="13">
        <v>18390</v>
      </c>
      <c r="G1144" s="13">
        <v>0</v>
      </c>
      <c r="H1144" s="35">
        <v>0</v>
      </c>
      <c r="I1144" t="s">
        <v>1</v>
      </c>
      <c r="J1144" s="13"/>
      <c r="R1144" s="13">
        <v>18800</v>
      </c>
      <c r="S1144" s="41">
        <v>4</v>
      </c>
      <c r="T1144" s="13"/>
      <c r="U1144" s="13"/>
      <c r="W1144" s="13"/>
    </row>
    <row r="1145" spans="1:23" x14ac:dyDescent="0.2">
      <c r="A1145" s="13"/>
      <c r="B1145" s="8" t="s">
        <v>0</v>
      </c>
      <c r="C1145" s="22" t="s">
        <v>7191</v>
      </c>
      <c r="D1145" s="8" t="s">
        <v>861</v>
      </c>
      <c r="E1145" s="22" t="s">
        <v>862</v>
      </c>
      <c r="F1145" s="13">
        <v>97029</v>
      </c>
      <c r="G1145" s="13">
        <v>0</v>
      </c>
      <c r="H1145" s="35">
        <v>0</v>
      </c>
      <c r="I1145" t="s">
        <v>1</v>
      </c>
      <c r="J1145" s="13"/>
      <c r="R1145" s="13">
        <f>12500+20000+31000+31000+3000</f>
        <v>97500</v>
      </c>
      <c r="S1145" s="41">
        <v>4</v>
      </c>
      <c r="T1145" s="13"/>
      <c r="U1145" s="13"/>
      <c r="W1145" s="13"/>
    </row>
    <row r="1146" spans="1:23" x14ac:dyDescent="0.2">
      <c r="A1146" s="13"/>
      <c r="B1146" s="8" t="s">
        <v>0</v>
      </c>
      <c r="C1146" s="22" t="s">
        <v>7191</v>
      </c>
      <c r="D1146" s="8" t="s">
        <v>865</v>
      </c>
      <c r="E1146" s="22" t="s">
        <v>866</v>
      </c>
      <c r="F1146" s="13">
        <v>76606</v>
      </c>
      <c r="G1146" s="13">
        <v>0</v>
      </c>
      <c r="H1146" s="35">
        <v>46000</v>
      </c>
      <c r="I1146" t="s">
        <v>1</v>
      </c>
      <c r="J1146" s="13"/>
      <c r="R1146" s="13">
        <f>17000+13700</f>
        <v>30700</v>
      </c>
      <c r="S1146" s="41">
        <v>4</v>
      </c>
      <c r="T1146" s="13"/>
      <c r="U1146" s="39"/>
      <c r="W1146" s="13"/>
    </row>
    <row r="1147" spans="1:23" x14ac:dyDescent="0.2">
      <c r="A1147" s="13"/>
      <c r="B1147" s="8" t="s">
        <v>0</v>
      </c>
      <c r="C1147" s="22" t="s">
        <v>7191</v>
      </c>
      <c r="D1147" s="8" t="s">
        <v>911</v>
      </c>
      <c r="E1147" s="22" t="s">
        <v>912</v>
      </c>
      <c r="F1147" s="13">
        <v>16171</v>
      </c>
      <c r="G1147" s="13">
        <v>0</v>
      </c>
      <c r="H1147" s="35">
        <v>0</v>
      </c>
      <c r="I1147" t="s">
        <v>1</v>
      </c>
      <c r="J1147" s="13"/>
      <c r="R1147" s="13">
        <v>16600</v>
      </c>
      <c r="S1147" s="41">
        <v>4</v>
      </c>
      <c r="T1147" s="13"/>
      <c r="U1147" s="13"/>
      <c r="W1147" s="13"/>
    </row>
    <row r="1148" spans="1:23" x14ac:dyDescent="0.2">
      <c r="A1148" s="13"/>
      <c r="B1148" s="8" t="s">
        <v>0</v>
      </c>
      <c r="C1148" s="22" t="s">
        <v>7191</v>
      </c>
      <c r="D1148" s="8" t="s">
        <v>858</v>
      </c>
      <c r="E1148" s="22" t="s">
        <v>859</v>
      </c>
      <c r="F1148" s="13">
        <v>19070</v>
      </c>
      <c r="G1148" s="13">
        <v>0</v>
      </c>
      <c r="H1148" s="35">
        <v>0</v>
      </c>
      <c r="I1148" t="s">
        <v>1</v>
      </c>
      <c r="J1148" s="13"/>
      <c r="R1148" s="13"/>
      <c r="S1148" s="41">
        <v>1</v>
      </c>
      <c r="T1148" s="43"/>
      <c r="U1148" s="13" t="s">
        <v>10803</v>
      </c>
      <c r="W1148" s="13"/>
    </row>
    <row r="1149" spans="1:23" x14ac:dyDescent="0.2">
      <c r="A1149" s="13"/>
      <c r="B1149" s="8" t="s">
        <v>0</v>
      </c>
      <c r="C1149" s="22" t="s">
        <v>7191</v>
      </c>
      <c r="D1149" s="8" t="s">
        <v>305</v>
      </c>
      <c r="E1149" s="22" t="s">
        <v>306</v>
      </c>
      <c r="F1149" s="13">
        <v>8909</v>
      </c>
      <c r="G1149" s="13">
        <v>0</v>
      </c>
      <c r="H1149" s="35">
        <v>0</v>
      </c>
      <c r="I1149" t="s">
        <v>1</v>
      </c>
      <c r="J1149" s="13"/>
      <c r="R1149" s="13"/>
      <c r="S1149" s="41">
        <v>2</v>
      </c>
      <c r="T1149" s="43" t="s">
        <v>10798</v>
      </c>
      <c r="U1149" s="13" t="s">
        <v>10798</v>
      </c>
      <c r="W1149" s="13"/>
    </row>
    <row r="1150" spans="1:23" x14ac:dyDescent="0.2">
      <c r="A1150" s="13"/>
      <c r="B1150" s="8" t="s">
        <v>0</v>
      </c>
      <c r="C1150" s="22" t="s">
        <v>7191</v>
      </c>
      <c r="D1150" s="8" t="s">
        <v>1033</v>
      </c>
      <c r="E1150" s="22" t="s">
        <v>1034</v>
      </c>
      <c r="F1150" s="13">
        <v>1709</v>
      </c>
      <c r="G1150" s="13">
        <v>0</v>
      </c>
      <c r="H1150" s="35">
        <v>0</v>
      </c>
      <c r="I1150" t="s">
        <v>1</v>
      </c>
      <c r="J1150" s="13"/>
      <c r="R1150" s="13"/>
      <c r="S1150" s="41">
        <v>1</v>
      </c>
      <c r="T1150" s="13"/>
      <c r="U1150" s="13"/>
      <c r="W1150" s="13"/>
    </row>
    <row r="1151" spans="1:23" x14ac:dyDescent="0.2">
      <c r="A1151" s="13"/>
      <c r="B1151" s="8" t="s">
        <v>0</v>
      </c>
      <c r="C1151" s="22" t="s">
        <v>7191</v>
      </c>
      <c r="D1151" s="8" t="s">
        <v>665</v>
      </c>
      <c r="E1151" s="22" t="s">
        <v>666</v>
      </c>
      <c r="F1151" s="13">
        <v>6869</v>
      </c>
      <c r="G1151" s="13">
        <v>0</v>
      </c>
      <c r="H1151" s="35">
        <v>0</v>
      </c>
      <c r="I1151" t="s">
        <v>1</v>
      </c>
      <c r="J1151" s="13"/>
      <c r="R1151" s="13">
        <v>7200</v>
      </c>
      <c r="S1151" s="41">
        <v>1</v>
      </c>
      <c r="T1151" s="13"/>
      <c r="U1151" s="13"/>
      <c r="W1151" s="13"/>
    </row>
    <row r="1152" spans="1:23" x14ac:dyDescent="0.2">
      <c r="A1152" s="13"/>
      <c r="B1152" s="8" t="s">
        <v>0</v>
      </c>
      <c r="C1152" s="22" t="s">
        <v>7191</v>
      </c>
      <c r="D1152" s="8" t="s">
        <v>669</v>
      </c>
      <c r="E1152" s="22" t="s">
        <v>670</v>
      </c>
      <c r="F1152" s="13">
        <v>4276</v>
      </c>
      <c r="G1152" s="13">
        <v>0</v>
      </c>
      <c r="H1152" s="35">
        <v>0</v>
      </c>
      <c r="I1152" t="s">
        <v>1</v>
      </c>
      <c r="J1152" s="13"/>
      <c r="R1152" s="13">
        <v>4600</v>
      </c>
      <c r="S1152" s="41">
        <v>1</v>
      </c>
      <c r="T1152" s="13"/>
      <c r="U1152" s="13"/>
      <c r="W1152" s="13"/>
    </row>
    <row r="1153" spans="1:23" x14ac:dyDescent="0.2">
      <c r="A1153" s="13"/>
      <c r="B1153" s="8" t="s">
        <v>0</v>
      </c>
      <c r="C1153" s="22" t="s">
        <v>7191</v>
      </c>
      <c r="D1153" s="8" t="s">
        <v>756</v>
      </c>
      <c r="E1153" s="22" t="s">
        <v>757</v>
      </c>
      <c r="F1153" s="13">
        <v>6311</v>
      </c>
      <c r="G1153" s="13">
        <v>0</v>
      </c>
      <c r="H1153" s="35">
        <v>5226</v>
      </c>
      <c r="I1153" t="s">
        <v>1</v>
      </c>
      <c r="J1153" s="13"/>
      <c r="R1153" s="13">
        <v>1500</v>
      </c>
      <c r="S1153" s="41">
        <v>1</v>
      </c>
      <c r="T1153" s="13"/>
      <c r="U1153" s="13"/>
      <c r="W1153" s="13"/>
    </row>
    <row r="1154" spans="1:23" x14ac:dyDescent="0.2">
      <c r="A1154" s="13"/>
      <c r="B1154" s="8" t="s">
        <v>0</v>
      </c>
      <c r="C1154" s="22" t="s">
        <v>7191</v>
      </c>
      <c r="D1154" s="8" t="s">
        <v>765</v>
      </c>
      <c r="E1154" s="22" t="s">
        <v>766</v>
      </c>
      <c r="F1154" s="13">
        <v>2132</v>
      </c>
      <c r="G1154" s="13">
        <v>0</v>
      </c>
      <c r="H1154" s="35">
        <v>0</v>
      </c>
      <c r="I1154" t="s">
        <v>1</v>
      </c>
      <c r="J1154" s="13"/>
      <c r="R1154" s="13">
        <v>2300</v>
      </c>
      <c r="S1154" s="41">
        <v>1</v>
      </c>
      <c r="T1154" s="13"/>
      <c r="U1154" s="13"/>
      <c r="W1154" s="13"/>
    </row>
    <row r="1155" spans="1:23" x14ac:dyDescent="0.2">
      <c r="A1155" s="13"/>
      <c r="B1155" s="8" t="s">
        <v>0</v>
      </c>
      <c r="C1155" s="22" t="s">
        <v>7191</v>
      </c>
      <c r="D1155" s="8" t="s">
        <v>769</v>
      </c>
      <c r="E1155" s="22" t="s">
        <v>770</v>
      </c>
      <c r="F1155" s="13">
        <v>2663</v>
      </c>
      <c r="G1155" s="13">
        <v>0</v>
      </c>
      <c r="H1155" s="35">
        <v>0</v>
      </c>
      <c r="I1155" t="s">
        <v>1</v>
      </c>
      <c r="J1155" s="13"/>
      <c r="R1155" s="13">
        <v>3000</v>
      </c>
      <c r="S1155" s="41">
        <v>1</v>
      </c>
      <c r="T1155" s="13"/>
      <c r="U1155" s="13"/>
      <c r="W1155" s="13"/>
    </row>
    <row r="1156" spans="1:23" x14ac:dyDescent="0.2">
      <c r="A1156" s="13"/>
      <c r="B1156" s="8" t="s">
        <v>0</v>
      </c>
      <c r="C1156" s="22" t="s">
        <v>7191</v>
      </c>
      <c r="D1156" s="8" t="s">
        <v>505</v>
      </c>
      <c r="E1156" s="22" t="s">
        <v>506</v>
      </c>
      <c r="F1156" s="13">
        <v>550</v>
      </c>
      <c r="G1156" s="13">
        <v>0</v>
      </c>
      <c r="H1156" s="35">
        <v>0</v>
      </c>
      <c r="I1156" t="s">
        <v>1</v>
      </c>
      <c r="J1156" s="13"/>
      <c r="R1156" s="13"/>
      <c r="S1156" s="41">
        <v>1</v>
      </c>
      <c r="T1156" s="43"/>
      <c r="U1156" s="13"/>
      <c r="W1156" s="13"/>
    </row>
    <row r="1157" spans="1:23" x14ac:dyDescent="0.2">
      <c r="A1157" s="13"/>
      <c r="B1157" s="8" t="s">
        <v>0</v>
      </c>
      <c r="C1157" s="22" t="s">
        <v>7191</v>
      </c>
      <c r="D1157" s="8" t="s">
        <v>360</v>
      </c>
      <c r="E1157" s="22" t="s">
        <v>361</v>
      </c>
      <c r="F1157" s="13">
        <v>4638</v>
      </c>
      <c r="G1157" s="13">
        <v>0</v>
      </c>
      <c r="H1157" s="35">
        <v>0</v>
      </c>
      <c r="I1157" t="s">
        <v>1</v>
      </c>
      <c r="J1157" s="13"/>
      <c r="R1157" s="13">
        <v>5500</v>
      </c>
      <c r="S1157" s="41">
        <v>2</v>
      </c>
      <c r="T1157" s="13"/>
      <c r="U1157" s="13"/>
      <c r="W1157" s="13"/>
    </row>
    <row r="1158" spans="1:23" x14ac:dyDescent="0.2">
      <c r="A1158" s="13"/>
      <c r="B1158" s="8" t="s">
        <v>0</v>
      </c>
      <c r="C1158" s="22" t="s">
        <v>7191</v>
      </c>
      <c r="D1158" s="8" t="s">
        <v>354</v>
      </c>
      <c r="E1158" s="22" t="s">
        <v>355</v>
      </c>
      <c r="F1158" s="13">
        <v>3198</v>
      </c>
      <c r="G1158" s="13">
        <v>0</v>
      </c>
      <c r="H1158" s="35">
        <v>0</v>
      </c>
      <c r="I1158" t="s">
        <v>1</v>
      </c>
      <c r="J1158" s="13"/>
      <c r="R1158" s="13">
        <v>3500</v>
      </c>
      <c r="S1158" s="41">
        <v>2</v>
      </c>
      <c r="T1158" s="13"/>
      <c r="U1158" s="13"/>
      <c r="W1158" s="13"/>
    </row>
    <row r="1159" spans="1:23" x14ac:dyDescent="0.2">
      <c r="A1159" s="13"/>
      <c r="B1159" s="8" t="s">
        <v>0</v>
      </c>
      <c r="C1159" s="22" t="s">
        <v>7191</v>
      </c>
      <c r="D1159" s="8" t="s">
        <v>1327</v>
      </c>
      <c r="E1159" s="22" t="s">
        <v>9362</v>
      </c>
      <c r="F1159" s="13">
        <v>33728</v>
      </c>
      <c r="G1159" s="13">
        <v>0</v>
      </c>
      <c r="H1159" s="35">
        <v>0</v>
      </c>
      <c r="I1159" t="s">
        <v>1</v>
      </c>
      <c r="J1159" s="13"/>
      <c r="R1159" s="13"/>
      <c r="S1159" s="41">
        <v>4</v>
      </c>
      <c r="T1159" s="43" t="s">
        <v>10798</v>
      </c>
      <c r="U1159" s="13" t="s">
        <v>10798</v>
      </c>
      <c r="W1159" s="13"/>
    </row>
    <row r="1160" spans="1:23" x14ac:dyDescent="0.2">
      <c r="A1160" s="13"/>
      <c r="B1160" s="8" t="s">
        <v>0</v>
      </c>
      <c r="C1160" s="22" t="s">
        <v>7191</v>
      </c>
      <c r="D1160" s="8" t="s">
        <v>1387</v>
      </c>
      <c r="E1160" s="22" t="s">
        <v>9363</v>
      </c>
      <c r="F1160" s="13">
        <v>23813</v>
      </c>
      <c r="G1160" s="13">
        <v>0</v>
      </c>
      <c r="H1160" s="35">
        <v>19602</v>
      </c>
      <c r="I1160" t="s">
        <v>1</v>
      </c>
      <c r="J1160" s="13"/>
      <c r="R1160" s="13"/>
      <c r="S1160" s="41">
        <v>4</v>
      </c>
      <c r="T1160" s="43" t="s">
        <v>10798</v>
      </c>
      <c r="U1160" s="43" t="s">
        <v>10801</v>
      </c>
      <c r="W1160" s="13"/>
    </row>
    <row r="1161" spans="1:23" x14ac:dyDescent="0.2">
      <c r="A1161" s="13"/>
      <c r="B1161" s="8" t="s">
        <v>0</v>
      </c>
      <c r="C1161" s="22" t="s">
        <v>7191</v>
      </c>
      <c r="D1161" s="8" t="s">
        <v>1625</v>
      </c>
      <c r="E1161" s="22" t="s">
        <v>9364</v>
      </c>
      <c r="F1161" s="13">
        <v>15590</v>
      </c>
      <c r="G1161" s="13">
        <v>0</v>
      </c>
      <c r="H1161" s="35">
        <v>14420</v>
      </c>
      <c r="I1161" t="s">
        <v>1</v>
      </c>
      <c r="J1161" s="13"/>
      <c r="R1161" s="13"/>
      <c r="S1161" s="41">
        <v>4</v>
      </c>
      <c r="T1161" s="43" t="s">
        <v>10798</v>
      </c>
      <c r="U1161" s="39" t="s">
        <v>10798</v>
      </c>
      <c r="W1161" s="13"/>
    </row>
    <row r="1162" spans="1:23" x14ac:dyDescent="0.2">
      <c r="A1162" s="13"/>
      <c r="B1162" s="8" t="s">
        <v>0</v>
      </c>
      <c r="C1162" s="22" t="s">
        <v>7191</v>
      </c>
      <c r="D1162" s="8" t="s">
        <v>1632</v>
      </c>
      <c r="E1162" s="22" t="s">
        <v>9365</v>
      </c>
      <c r="F1162" s="13">
        <v>5507</v>
      </c>
      <c r="G1162" s="13">
        <v>0</v>
      </c>
      <c r="H1162" s="35">
        <v>4450</v>
      </c>
      <c r="I1162" t="s">
        <v>1</v>
      </c>
      <c r="J1162" s="13"/>
      <c r="R1162" s="13">
        <v>1500</v>
      </c>
      <c r="S1162" s="41">
        <v>2</v>
      </c>
      <c r="T1162" s="43" t="s">
        <v>10798</v>
      </c>
      <c r="U1162" s="39" t="s">
        <v>10798</v>
      </c>
      <c r="W1162" s="13"/>
    </row>
    <row r="1163" spans="1:23" x14ac:dyDescent="0.2">
      <c r="A1163" s="13"/>
      <c r="B1163" s="8" t="s">
        <v>0</v>
      </c>
      <c r="C1163" s="22" t="s">
        <v>7191</v>
      </c>
      <c r="D1163" s="8" t="s">
        <v>2044</v>
      </c>
      <c r="E1163" s="22" t="s">
        <v>9005</v>
      </c>
      <c r="F1163" s="13">
        <v>4505</v>
      </c>
      <c r="G1163" s="13">
        <v>0</v>
      </c>
      <c r="H1163" s="35">
        <v>0</v>
      </c>
      <c r="I1163" t="s">
        <v>1</v>
      </c>
      <c r="J1163" s="13"/>
      <c r="R1163" s="13"/>
      <c r="S1163" s="41">
        <v>1</v>
      </c>
      <c r="T1163" s="13" t="s">
        <v>10797</v>
      </c>
      <c r="U1163" s="13"/>
      <c r="W1163" s="13"/>
    </row>
    <row r="1164" spans="1:23" x14ac:dyDescent="0.2">
      <c r="A1164" s="13"/>
      <c r="B1164" s="8" t="s">
        <v>0</v>
      </c>
      <c r="C1164" s="22" t="s">
        <v>7191</v>
      </c>
      <c r="D1164" s="8" t="s">
        <v>2048</v>
      </c>
      <c r="E1164" s="22" t="s">
        <v>9366</v>
      </c>
      <c r="F1164" s="13">
        <v>3477</v>
      </c>
      <c r="G1164" s="13">
        <v>0</v>
      </c>
      <c r="H1164" s="35">
        <v>0</v>
      </c>
      <c r="I1164" t="s">
        <v>1</v>
      </c>
      <c r="J1164" s="13"/>
      <c r="R1164" s="13"/>
      <c r="S1164" s="41">
        <v>1</v>
      </c>
      <c r="T1164" s="13" t="s">
        <v>10797</v>
      </c>
      <c r="U1164" s="13"/>
      <c r="W1164" s="13"/>
    </row>
    <row r="1165" spans="1:23" x14ac:dyDescent="0.2">
      <c r="A1165" s="13"/>
      <c r="B1165" s="8" t="s">
        <v>0</v>
      </c>
      <c r="C1165" s="22" t="s">
        <v>7191</v>
      </c>
      <c r="D1165" s="8" t="s">
        <v>2758</v>
      </c>
      <c r="E1165" s="22" t="s">
        <v>9367</v>
      </c>
      <c r="F1165" s="13">
        <v>1527</v>
      </c>
      <c r="G1165" s="13">
        <v>0</v>
      </c>
      <c r="H1165" s="35">
        <v>300</v>
      </c>
      <c r="I1165" t="s">
        <v>1</v>
      </c>
      <c r="J1165" s="13"/>
      <c r="R1165" s="13"/>
      <c r="S1165" s="41">
        <v>1</v>
      </c>
      <c r="T1165" s="43" t="s">
        <v>10798</v>
      </c>
      <c r="U1165" s="13" t="s">
        <v>10801</v>
      </c>
      <c r="W1165" s="13"/>
    </row>
    <row r="1166" spans="1:23" x14ac:dyDescent="0.2">
      <c r="A1166" s="13"/>
      <c r="B1166" s="8" t="s">
        <v>0</v>
      </c>
      <c r="C1166" s="22" t="s">
        <v>7191</v>
      </c>
      <c r="D1166" s="8" t="s">
        <v>3377</v>
      </c>
      <c r="E1166" s="22" t="s">
        <v>9368</v>
      </c>
      <c r="F1166" s="13">
        <v>1402</v>
      </c>
      <c r="G1166" s="13">
        <v>0</v>
      </c>
      <c r="H1166" s="35">
        <v>0</v>
      </c>
      <c r="I1166" t="s">
        <v>1</v>
      </c>
      <c r="J1166" s="13"/>
      <c r="R1166" s="13">
        <v>1800</v>
      </c>
      <c r="S1166" s="41">
        <v>1</v>
      </c>
      <c r="T1166" s="13"/>
      <c r="U1166" s="13"/>
      <c r="W1166" s="13"/>
    </row>
    <row r="1167" spans="1:23" x14ac:dyDescent="0.2">
      <c r="A1167" s="13"/>
      <c r="B1167" s="8" t="s">
        <v>0</v>
      </c>
      <c r="C1167" s="22" t="s">
        <v>7191</v>
      </c>
      <c r="D1167" s="8" t="s">
        <v>3448</v>
      </c>
      <c r="E1167" s="22" t="s">
        <v>9148</v>
      </c>
      <c r="F1167" s="13">
        <v>35385</v>
      </c>
      <c r="G1167" s="13">
        <v>0</v>
      </c>
      <c r="H1167" s="35">
        <v>0</v>
      </c>
      <c r="I1167" t="s">
        <v>1</v>
      </c>
      <c r="J1167" s="13"/>
      <c r="R1167" s="13">
        <f>9400+4500</f>
        <v>13900</v>
      </c>
      <c r="S1167" s="41">
        <v>4</v>
      </c>
      <c r="T1167" s="13" t="s">
        <v>10797</v>
      </c>
      <c r="U1167" s="13" t="s">
        <v>10801</v>
      </c>
      <c r="W1167" s="13"/>
    </row>
    <row r="1168" spans="1:23" x14ac:dyDescent="0.2">
      <c r="A1168" s="13"/>
      <c r="B1168" s="8" t="s">
        <v>0</v>
      </c>
      <c r="C1168" s="22" t="s">
        <v>7191</v>
      </c>
      <c r="D1168" s="8" t="s">
        <v>3452</v>
      </c>
      <c r="E1168" s="22" t="s">
        <v>9149</v>
      </c>
      <c r="F1168" s="13">
        <v>25000</v>
      </c>
      <c r="G1168" s="13">
        <v>0</v>
      </c>
      <c r="H1168" s="35">
        <v>0</v>
      </c>
      <c r="I1168" t="s">
        <v>1</v>
      </c>
      <c r="J1168" s="13"/>
      <c r="R1168" s="13">
        <v>2000</v>
      </c>
      <c r="S1168" s="41">
        <v>4</v>
      </c>
      <c r="T1168" s="13" t="s">
        <v>10797</v>
      </c>
      <c r="U1168" s="13"/>
      <c r="W1168" s="13"/>
    </row>
    <row r="1169" spans="1:23" x14ac:dyDescent="0.2">
      <c r="A1169" s="13"/>
      <c r="B1169" s="8" t="s">
        <v>0</v>
      </c>
      <c r="C1169" s="22" t="s">
        <v>7191</v>
      </c>
      <c r="D1169" s="8" t="s">
        <v>3458</v>
      </c>
      <c r="E1169" s="22" t="s">
        <v>9150</v>
      </c>
      <c r="F1169" s="13">
        <v>26123</v>
      </c>
      <c r="G1169" s="13">
        <v>0</v>
      </c>
      <c r="H1169" s="35">
        <v>0</v>
      </c>
      <c r="I1169" t="s">
        <v>1</v>
      </c>
      <c r="J1169" s="13"/>
      <c r="R1169" s="13">
        <f>6600+17000</f>
        <v>23600</v>
      </c>
      <c r="S1169" s="41">
        <v>4</v>
      </c>
      <c r="T1169" s="43" t="s">
        <v>10798</v>
      </c>
      <c r="U1169" s="13" t="s">
        <v>10801</v>
      </c>
      <c r="W1169" s="13"/>
    </row>
    <row r="1170" spans="1:23" x14ac:dyDescent="0.2">
      <c r="A1170" s="13"/>
      <c r="B1170" s="8" t="s">
        <v>0</v>
      </c>
      <c r="C1170" s="22" t="s">
        <v>7191</v>
      </c>
      <c r="D1170" s="8" t="s">
        <v>3533</v>
      </c>
      <c r="E1170" s="22" t="s">
        <v>9151</v>
      </c>
      <c r="F1170" s="13">
        <v>20000</v>
      </c>
      <c r="G1170" s="13">
        <v>0</v>
      </c>
      <c r="H1170" s="35">
        <v>0</v>
      </c>
      <c r="I1170" t="s">
        <v>1</v>
      </c>
      <c r="J1170" s="13"/>
      <c r="R1170" s="13">
        <f>17500+2500</f>
        <v>20000</v>
      </c>
      <c r="S1170" s="41">
        <v>4</v>
      </c>
      <c r="T1170" s="39"/>
      <c r="U1170" s="13"/>
      <c r="W1170" s="13"/>
    </row>
    <row r="1171" spans="1:23" x14ac:dyDescent="0.2">
      <c r="A1171" s="13"/>
      <c r="B1171" s="8" t="s">
        <v>0</v>
      </c>
      <c r="C1171" s="22" t="s">
        <v>7191</v>
      </c>
      <c r="D1171" s="8" t="s">
        <v>3823</v>
      </c>
      <c r="E1171" s="22" t="s">
        <v>9369</v>
      </c>
      <c r="F1171" s="13">
        <v>3031</v>
      </c>
      <c r="G1171" s="13">
        <v>0</v>
      </c>
      <c r="H1171" s="35">
        <v>0</v>
      </c>
      <c r="I1171" t="s">
        <v>1</v>
      </c>
      <c r="J1171" s="13"/>
      <c r="R1171" s="13"/>
      <c r="S1171" s="41">
        <v>4</v>
      </c>
      <c r="T1171" s="39"/>
      <c r="U1171" s="13"/>
      <c r="W1171" s="13"/>
    </row>
    <row r="1172" spans="1:23" x14ac:dyDescent="0.2">
      <c r="A1172" s="13"/>
      <c r="B1172" s="8" t="s">
        <v>0</v>
      </c>
      <c r="C1172" s="22" t="s">
        <v>7191</v>
      </c>
      <c r="D1172" s="8" t="s">
        <v>3463</v>
      </c>
      <c r="E1172" s="22" t="s">
        <v>9006</v>
      </c>
      <c r="F1172" s="13">
        <v>17500</v>
      </c>
      <c r="G1172" s="13">
        <v>0</v>
      </c>
      <c r="H1172" s="35">
        <v>0</v>
      </c>
      <c r="I1172" t="s">
        <v>1</v>
      </c>
      <c r="J1172" s="13"/>
      <c r="R1172" s="13">
        <f>2000+4050</f>
        <v>6050</v>
      </c>
      <c r="S1172" s="41">
        <v>4</v>
      </c>
      <c r="T1172" s="39" t="s">
        <v>10797</v>
      </c>
      <c r="U1172" s="13"/>
      <c r="W1172" s="13"/>
    </row>
    <row r="1173" spans="1:23" x14ac:dyDescent="0.2">
      <c r="A1173" s="13"/>
      <c r="B1173" s="8" t="s">
        <v>0</v>
      </c>
      <c r="C1173" s="22" t="s">
        <v>7191</v>
      </c>
      <c r="D1173" s="8" t="s">
        <v>3469</v>
      </c>
      <c r="E1173" s="22" t="s">
        <v>9007</v>
      </c>
      <c r="F1173" s="13">
        <v>15000</v>
      </c>
      <c r="G1173" s="13">
        <v>0</v>
      </c>
      <c r="H1173" s="35">
        <v>0</v>
      </c>
      <c r="I1173" t="s">
        <v>1</v>
      </c>
      <c r="J1173" s="13"/>
      <c r="R1173" s="13">
        <v>2700</v>
      </c>
      <c r="S1173" s="41">
        <v>4</v>
      </c>
      <c r="T1173" s="39" t="s">
        <v>10797</v>
      </c>
      <c r="U1173" s="13"/>
      <c r="W1173" s="13"/>
    </row>
    <row r="1174" spans="1:23" x14ac:dyDescent="0.2">
      <c r="A1174" s="13"/>
      <c r="B1174" s="8" t="s">
        <v>0</v>
      </c>
      <c r="C1174" s="22" t="s">
        <v>7191</v>
      </c>
      <c r="D1174" s="8" t="s">
        <v>3476</v>
      </c>
      <c r="E1174" s="22" t="s">
        <v>9133</v>
      </c>
      <c r="F1174" s="13">
        <v>18919</v>
      </c>
      <c r="G1174" s="13">
        <v>0</v>
      </c>
      <c r="H1174" s="35">
        <v>6000</v>
      </c>
      <c r="I1174" t="s">
        <v>1</v>
      </c>
      <c r="J1174" s="13"/>
      <c r="R1174" s="13">
        <f>2500+10500</f>
        <v>13000</v>
      </c>
      <c r="S1174" s="41">
        <v>4</v>
      </c>
      <c r="T1174" s="39"/>
      <c r="U1174" s="13"/>
      <c r="W1174" s="13"/>
    </row>
    <row r="1175" spans="1:23" x14ac:dyDescent="0.2">
      <c r="A1175" s="13"/>
      <c r="B1175" s="8" t="s">
        <v>0</v>
      </c>
      <c r="C1175" s="22" t="s">
        <v>7191</v>
      </c>
      <c r="D1175" s="8" t="s">
        <v>3487</v>
      </c>
      <c r="E1175" s="22" t="s">
        <v>9135</v>
      </c>
      <c r="F1175" s="13">
        <v>11948</v>
      </c>
      <c r="G1175" s="13">
        <v>0</v>
      </c>
      <c r="H1175" s="35">
        <v>10000</v>
      </c>
      <c r="I1175" t="s">
        <v>1</v>
      </c>
      <c r="J1175" s="13"/>
      <c r="R1175" s="13">
        <v>2000</v>
      </c>
      <c r="S1175" s="41">
        <v>4</v>
      </c>
      <c r="T1175" s="39"/>
      <c r="U1175" s="13"/>
      <c r="W1175" s="13"/>
    </row>
    <row r="1176" spans="1:23" x14ac:dyDescent="0.2">
      <c r="A1176" s="13"/>
      <c r="B1176" s="8" t="s">
        <v>0</v>
      </c>
      <c r="C1176" s="22" t="s">
        <v>7191</v>
      </c>
      <c r="D1176" s="8" t="s">
        <v>3492</v>
      </c>
      <c r="E1176" s="22" t="s">
        <v>9136</v>
      </c>
      <c r="F1176" s="13">
        <v>8788</v>
      </c>
      <c r="G1176" s="13">
        <v>0</v>
      </c>
      <c r="H1176" s="35">
        <v>8300</v>
      </c>
      <c r="I1176" t="s">
        <v>1</v>
      </c>
      <c r="J1176" s="13"/>
      <c r="R1176" s="13"/>
      <c r="S1176" s="41">
        <v>4</v>
      </c>
      <c r="T1176" s="39"/>
      <c r="U1176" s="13"/>
      <c r="W1176" s="13"/>
    </row>
    <row r="1177" spans="1:23" x14ac:dyDescent="0.2">
      <c r="A1177" s="13"/>
      <c r="B1177" s="8" t="s">
        <v>0</v>
      </c>
      <c r="C1177" s="22" t="s">
        <v>7191</v>
      </c>
      <c r="D1177" s="8" t="s">
        <v>3501</v>
      </c>
      <c r="E1177" s="22" t="s">
        <v>9138</v>
      </c>
      <c r="F1177" s="13">
        <v>3137</v>
      </c>
      <c r="G1177" s="13">
        <v>0</v>
      </c>
      <c r="H1177" s="35">
        <v>0</v>
      </c>
      <c r="I1177" t="s">
        <v>1</v>
      </c>
      <c r="J1177" s="13"/>
      <c r="R1177" s="13">
        <v>500</v>
      </c>
      <c r="S1177" s="41">
        <v>1</v>
      </c>
      <c r="T1177" s="39" t="s">
        <v>10797</v>
      </c>
      <c r="U1177" s="13"/>
      <c r="W1177" s="13"/>
    </row>
    <row r="1178" spans="1:23" x14ac:dyDescent="0.2">
      <c r="A1178" s="13"/>
      <c r="B1178" s="8" t="s">
        <v>0</v>
      </c>
      <c r="C1178" s="22" t="s">
        <v>7191</v>
      </c>
      <c r="D1178" s="8" t="s">
        <v>3605</v>
      </c>
      <c r="E1178" s="22" t="s">
        <v>9370</v>
      </c>
      <c r="F1178" s="13">
        <v>3355</v>
      </c>
      <c r="G1178" s="13">
        <v>0</v>
      </c>
      <c r="H1178" s="35">
        <v>3272</v>
      </c>
      <c r="I1178" t="s">
        <v>1</v>
      </c>
      <c r="J1178" s="13"/>
      <c r="R1178" s="13">
        <v>200</v>
      </c>
      <c r="S1178" s="41">
        <v>1</v>
      </c>
      <c r="T1178" s="39"/>
      <c r="U1178" s="13"/>
      <c r="W1178" s="13"/>
    </row>
    <row r="1179" spans="1:23" x14ac:dyDescent="0.2">
      <c r="A1179" s="13"/>
      <c r="B1179" s="8" t="s">
        <v>0</v>
      </c>
      <c r="C1179" s="22" t="s">
        <v>7191</v>
      </c>
      <c r="D1179" s="8" t="s">
        <v>3516</v>
      </c>
      <c r="E1179" s="22" t="s">
        <v>9139</v>
      </c>
      <c r="F1179" s="13">
        <v>4585</v>
      </c>
      <c r="G1179" s="13">
        <v>0</v>
      </c>
      <c r="H1179" s="35">
        <v>0</v>
      </c>
      <c r="I1179" t="s">
        <v>1</v>
      </c>
      <c r="J1179" s="13"/>
      <c r="R1179" s="13">
        <v>4600</v>
      </c>
      <c r="S1179" s="41">
        <v>1</v>
      </c>
      <c r="T1179" s="39"/>
      <c r="U1179" s="13"/>
      <c r="W1179" s="13"/>
    </row>
    <row r="1180" spans="1:23" x14ac:dyDescent="0.2">
      <c r="A1180" s="13"/>
      <c r="B1180" s="8" t="s">
        <v>0</v>
      </c>
      <c r="C1180" s="22" t="s">
        <v>7191</v>
      </c>
      <c r="D1180" s="8" t="s">
        <v>3511</v>
      </c>
      <c r="E1180" s="22" t="s">
        <v>9046</v>
      </c>
      <c r="F1180" s="13">
        <v>4762</v>
      </c>
      <c r="G1180" s="13">
        <v>0</v>
      </c>
      <c r="H1180" s="35">
        <v>0</v>
      </c>
      <c r="I1180" t="s">
        <v>1</v>
      </c>
      <c r="J1180" s="13"/>
      <c r="R1180" s="13">
        <v>4762</v>
      </c>
      <c r="S1180" s="41">
        <v>1</v>
      </c>
      <c r="T1180" s="39"/>
      <c r="U1180" s="13"/>
      <c r="W1180" s="13"/>
    </row>
    <row r="1181" spans="1:23" x14ac:dyDescent="0.2">
      <c r="A1181" s="13"/>
      <c r="B1181" s="8" t="s">
        <v>0</v>
      </c>
      <c r="C1181" s="22" t="s">
        <v>7191</v>
      </c>
      <c r="D1181" s="8" t="s">
        <v>3622</v>
      </c>
      <c r="E1181" s="22" t="s">
        <v>9008</v>
      </c>
      <c r="F1181" s="13">
        <v>2004</v>
      </c>
      <c r="G1181" s="13">
        <v>0</v>
      </c>
      <c r="H1181" s="35">
        <v>0</v>
      </c>
      <c r="I1181" t="s">
        <v>1</v>
      </c>
      <c r="J1181" s="13"/>
      <c r="R1181" s="13"/>
      <c r="S1181" s="41">
        <v>1</v>
      </c>
      <c r="T1181" s="39"/>
      <c r="U1181" s="13"/>
      <c r="W1181" s="13"/>
    </row>
    <row r="1182" spans="1:23" x14ac:dyDescent="0.2">
      <c r="A1182" s="13"/>
      <c r="B1182" s="8" t="s">
        <v>0</v>
      </c>
      <c r="C1182" s="22" t="s">
        <v>7191</v>
      </c>
      <c r="D1182" s="8" t="s">
        <v>3627</v>
      </c>
      <c r="E1182" s="22" t="s">
        <v>9142</v>
      </c>
      <c r="F1182" s="13">
        <v>905</v>
      </c>
      <c r="G1182" s="13">
        <v>0</v>
      </c>
      <c r="H1182" s="35">
        <v>0</v>
      </c>
      <c r="I1182" t="s">
        <v>1</v>
      </c>
      <c r="J1182" s="13"/>
      <c r="R1182" s="13">
        <v>1000</v>
      </c>
      <c r="S1182" s="41">
        <v>1</v>
      </c>
      <c r="T1182" s="39"/>
      <c r="U1182" s="13"/>
      <c r="W1182" s="13"/>
    </row>
    <row r="1183" spans="1:23" x14ac:dyDescent="0.2">
      <c r="A1183" s="13"/>
      <c r="B1183" s="8" t="s">
        <v>0</v>
      </c>
      <c r="C1183" s="22" t="s">
        <v>7191</v>
      </c>
      <c r="D1183" s="8" t="s">
        <v>3632</v>
      </c>
      <c r="E1183" s="22" t="s">
        <v>9144</v>
      </c>
      <c r="F1183" s="13">
        <v>725</v>
      </c>
      <c r="G1183" s="13">
        <v>0</v>
      </c>
      <c r="H1183" s="35">
        <v>0</v>
      </c>
      <c r="I1183" t="s">
        <v>1</v>
      </c>
      <c r="J1183" s="13"/>
      <c r="R1183" s="13">
        <v>1000</v>
      </c>
      <c r="S1183" s="41">
        <v>1</v>
      </c>
      <c r="T1183" s="39"/>
      <c r="U1183" s="13"/>
      <c r="W1183" s="13"/>
    </row>
    <row r="1184" spans="1:23" x14ac:dyDescent="0.2">
      <c r="A1184" s="13"/>
      <c r="B1184" s="8" t="s">
        <v>0</v>
      </c>
      <c r="C1184" s="22" t="s">
        <v>7191</v>
      </c>
      <c r="D1184" s="8" t="s">
        <v>4227</v>
      </c>
      <c r="E1184" s="22" t="s">
        <v>9158</v>
      </c>
      <c r="F1184" s="13">
        <v>2178</v>
      </c>
      <c r="G1184" s="13">
        <v>0</v>
      </c>
      <c r="H1184" s="35">
        <v>0</v>
      </c>
      <c r="I1184" t="s">
        <v>1</v>
      </c>
      <c r="J1184" s="13"/>
      <c r="R1184" s="13"/>
      <c r="S1184" s="41">
        <v>1</v>
      </c>
      <c r="T1184" s="39"/>
      <c r="U1184" s="13"/>
      <c r="V1184">
        <v>202.03200000000001</v>
      </c>
      <c r="W1184" s="13"/>
    </row>
    <row r="1185" spans="1:23" x14ac:dyDescent="0.2">
      <c r="A1185" s="13"/>
      <c r="B1185" s="8" t="s">
        <v>0</v>
      </c>
      <c r="C1185" s="22" t="s">
        <v>7191</v>
      </c>
      <c r="D1185" s="8" t="s">
        <v>4231</v>
      </c>
      <c r="E1185" s="22" t="s">
        <v>9159</v>
      </c>
      <c r="F1185" s="13">
        <v>1886</v>
      </c>
      <c r="G1185" s="13">
        <v>0</v>
      </c>
      <c r="H1185" s="35">
        <v>0</v>
      </c>
      <c r="I1185" t="s">
        <v>1</v>
      </c>
      <c r="J1185" s="13"/>
      <c r="R1185" s="13"/>
      <c r="S1185" s="41">
        <v>1</v>
      </c>
      <c r="T1185" s="39"/>
      <c r="U1185" s="13"/>
      <c r="V1185">
        <v>264.71879999999999</v>
      </c>
      <c r="W1185" s="13"/>
    </row>
    <row r="1186" spans="1:23" x14ac:dyDescent="0.2">
      <c r="A1186" s="13"/>
      <c r="B1186" s="8" t="s">
        <v>0</v>
      </c>
      <c r="C1186" s="22" t="s">
        <v>7191</v>
      </c>
      <c r="D1186" s="8" t="s">
        <v>4236</v>
      </c>
      <c r="E1186" s="22" t="s">
        <v>9160</v>
      </c>
      <c r="F1186" s="13">
        <v>2684</v>
      </c>
      <c r="G1186" s="13">
        <v>0</v>
      </c>
      <c r="H1186" s="35">
        <v>0</v>
      </c>
      <c r="I1186" t="s">
        <v>1</v>
      </c>
      <c r="J1186" s="13"/>
      <c r="R1186" s="13"/>
      <c r="S1186" s="41">
        <v>1</v>
      </c>
      <c r="T1186" s="39"/>
      <c r="U1186" s="13"/>
      <c r="V1186">
        <v>219.23999999999998</v>
      </c>
      <c r="W1186" s="13"/>
    </row>
    <row r="1187" spans="1:23" x14ac:dyDescent="0.2">
      <c r="A1187" s="13"/>
      <c r="B1187" s="8" t="s">
        <v>0</v>
      </c>
      <c r="C1187" s="22" t="s">
        <v>7191</v>
      </c>
      <c r="D1187" s="8" t="s">
        <v>4240</v>
      </c>
      <c r="E1187" s="22" t="s">
        <v>9161</v>
      </c>
      <c r="F1187" s="13">
        <v>1385</v>
      </c>
      <c r="G1187" s="13">
        <v>0</v>
      </c>
      <c r="H1187" s="35">
        <v>0</v>
      </c>
      <c r="I1187" t="s">
        <v>1</v>
      </c>
      <c r="J1187" s="13"/>
      <c r="R1187" s="13"/>
      <c r="S1187" s="41">
        <v>1</v>
      </c>
      <c r="T1187" s="39"/>
      <c r="U1187" s="13"/>
      <c r="W1187" s="13"/>
    </row>
    <row r="1188" spans="1:23" x14ac:dyDescent="0.2">
      <c r="A1188" s="13"/>
      <c r="B1188" s="8" t="s">
        <v>0</v>
      </c>
      <c r="C1188" s="22" t="s">
        <v>7191</v>
      </c>
      <c r="D1188" s="8" t="s">
        <v>4244</v>
      </c>
      <c r="E1188" s="22" t="s">
        <v>9152</v>
      </c>
      <c r="F1188" s="13">
        <v>1952</v>
      </c>
      <c r="G1188" s="13">
        <v>0</v>
      </c>
      <c r="H1188" s="35">
        <v>0</v>
      </c>
      <c r="I1188" t="s">
        <v>1</v>
      </c>
      <c r="J1188" s="13"/>
      <c r="R1188" s="13"/>
      <c r="S1188" s="41">
        <v>1</v>
      </c>
      <c r="T1188" s="39"/>
      <c r="U1188" s="13"/>
      <c r="W1188" s="13"/>
    </row>
    <row r="1189" spans="1:23" x14ac:dyDescent="0.2">
      <c r="A1189" s="13"/>
      <c r="B1189" s="8" t="s">
        <v>0</v>
      </c>
      <c r="C1189" s="22" t="s">
        <v>7191</v>
      </c>
      <c r="D1189" s="8" t="s">
        <v>4372</v>
      </c>
      <c r="E1189" s="22" t="s">
        <v>9371</v>
      </c>
      <c r="F1189" s="13">
        <v>12273</v>
      </c>
      <c r="G1189" s="13">
        <v>0</v>
      </c>
      <c r="H1189" s="35">
        <v>0</v>
      </c>
      <c r="I1189" t="s">
        <v>1</v>
      </c>
      <c r="J1189" s="13"/>
      <c r="R1189" s="13">
        <v>2000</v>
      </c>
      <c r="S1189" s="41">
        <v>1</v>
      </c>
      <c r="T1189" s="13" t="s">
        <v>10797</v>
      </c>
      <c r="U1189" s="13"/>
      <c r="W1189" s="13"/>
    </row>
    <row r="1190" spans="1:23" x14ac:dyDescent="0.2">
      <c r="A1190" s="13"/>
      <c r="B1190" s="8" t="s">
        <v>0</v>
      </c>
      <c r="C1190" s="22" t="s">
        <v>7191</v>
      </c>
      <c r="D1190" s="8" t="s">
        <v>4375</v>
      </c>
      <c r="E1190" s="22" t="s">
        <v>9009</v>
      </c>
      <c r="F1190" s="13">
        <v>10000</v>
      </c>
      <c r="G1190" s="13">
        <v>0</v>
      </c>
      <c r="H1190" s="35">
        <v>0</v>
      </c>
      <c r="I1190" t="s">
        <v>1</v>
      </c>
      <c r="J1190" s="13"/>
      <c r="R1190" s="13">
        <f>2620+600</f>
        <v>3220</v>
      </c>
      <c r="S1190" s="41">
        <v>1</v>
      </c>
      <c r="T1190" s="13" t="s">
        <v>10797</v>
      </c>
      <c r="U1190" s="13"/>
      <c r="W1190" s="13"/>
    </row>
    <row r="1191" spans="1:23" x14ac:dyDescent="0.2">
      <c r="A1191" s="13"/>
      <c r="B1191" s="8" t="s">
        <v>0</v>
      </c>
      <c r="C1191" s="22" t="s">
        <v>7191</v>
      </c>
      <c r="D1191" s="8" t="s">
        <v>4380</v>
      </c>
      <c r="E1191" s="22" t="s">
        <v>9010</v>
      </c>
      <c r="F1191" s="13">
        <v>16809</v>
      </c>
      <c r="G1191" s="13">
        <v>0</v>
      </c>
      <c r="H1191" s="35">
        <v>0</v>
      </c>
      <c r="I1191" t="s">
        <v>1</v>
      </c>
      <c r="J1191" s="13"/>
      <c r="R1191" s="13">
        <v>8000</v>
      </c>
      <c r="S1191" s="41">
        <v>1</v>
      </c>
      <c r="T1191" s="13" t="s">
        <v>10797</v>
      </c>
      <c r="U1191" s="13"/>
      <c r="W1191" s="13"/>
    </row>
    <row r="1192" spans="1:23" x14ac:dyDescent="0.2">
      <c r="A1192" s="13"/>
      <c r="B1192" s="8" t="s">
        <v>0</v>
      </c>
      <c r="C1192" s="22" t="s">
        <v>7191</v>
      </c>
      <c r="D1192" s="8" t="s">
        <v>4386</v>
      </c>
      <c r="E1192" s="22" t="s">
        <v>9372</v>
      </c>
      <c r="F1192" s="13">
        <v>16416</v>
      </c>
      <c r="G1192" s="13">
        <v>0</v>
      </c>
      <c r="H1192" s="35">
        <v>0</v>
      </c>
      <c r="I1192" t="s">
        <v>1</v>
      </c>
      <c r="J1192" s="13"/>
      <c r="R1192" s="13">
        <v>5800</v>
      </c>
      <c r="S1192" s="41">
        <v>1</v>
      </c>
      <c r="T1192" s="13" t="s">
        <v>10797</v>
      </c>
      <c r="U1192" s="13"/>
      <c r="W1192" s="13"/>
    </row>
    <row r="1193" spans="1:23" x14ac:dyDescent="0.2">
      <c r="A1193" s="13"/>
      <c r="B1193" s="8" t="s">
        <v>0</v>
      </c>
      <c r="C1193" s="22" t="s">
        <v>7191</v>
      </c>
      <c r="D1193" s="8" t="s">
        <v>4389</v>
      </c>
      <c r="E1193" s="22" t="s">
        <v>9162</v>
      </c>
      <c r="F1193" s="13">
        <v>9968</v>
      </c>
      <c r="G1193" s="13">
        <v>0</v>
      </c>
      <c r="H1193" s="35">
        <v>0</v>
      </c>
      <c r="I1193" t="s">
        <v>1</v>
      </c>
      <c r="J1193" s="13"/>
      <c r="R1193" s="13">
        <f>1100+4000</f>
        <v>5100</v>
      </c>
      <c r="S1193" s="41">
        <v>1</v>
      </c>
      <c r="T1193" s="13" t="s">
        <v>10797</v>
      </c>
      <c r="U1193" s="13"/>
      <c r="W1193" s="13"/>
    </row>
    <row r="1194" spans="1:23" x14ac:dyDescent="0.2">
      <c r="A1194" s="13"/>
      <c r="B1194" s="8" t="s">
        <v>0</v>
      </c>
      <c r="C1194" s="22" t="s">
        <v>7191</v>
      </c>
      <c r="D1194" s="8" t="s">
        <v>4393</v>
      </c>
      <c r="E1194" s="22" t="s">
        <v>9163</v>
      </c>
      <c r="F1194" s="13">
        <v>7388</v>
      </c>
      <c r="G1194" s="13">
        <v>0</v>
      </c>
      <c r="H1194" s="35">
        <v>0</v>
      </c>
      <c r="I1194" t="s">
        <v>1</v>
      </c>
      <c r="J1194" s="13"/>
      <c r="R1194" s="13">
        <v>500</v>
      </c>
      <c r="S1194" s="41">
        <v>1</v>
      </c>
      <c r="T1194" s="13" t="s">
        <v>10797</v>
      </c>
      <c r="U1194" s="13"/>
      <c r="W1194" s="13"/>
    </row>
    <row r="1195" spans="1:23" x14ac:dyDescent="0.2">
      <c r="A1195" s="13"/>
      <c r="B1195" s="8" t="s">
        <v>0</v>
      </c>
      <c r="C1195" s="22" t="s">
        <v>7191</v>
      </c>
      <c r="D1195" s="8" t="s">
        <v>4397</v>
      </c>
      <c r="E1195" s="22" t="s">
        <v>9164</v>
      </c>
      <c r="F1195" s="13">
        <v>3743</v>
      </c>
      <c r="G1195" s="13">
        <v>0</v>
      </c>
      <c r="H1195" s="35">
        <v>0</v>
      </c>
      <c r="I1195" t="s">
        <v>1</v>
      </c>
      <c r="J1195" s="13"/>
      <c r="R1195" s="13">
        <v>3800</v>
      </c>
      <c r="S1195" s="41">
        <v>1</v>
      </c>
      <c r="T1195" s="13"/>
      <c r="U1195" s="13"/>
      <c r="W1195" s="13"/>
    </row>
    <row r="1196" spans="1:23" x14ac:dyDescent="0.2">
      <c r="A1196" s="13"/>
      <c r="B1196" s="8" t="s">
        <v>0</v>
      </c>
      <c r="C1196" s="22" t="s">
        <v>7191</v>
      </c>
      <c r="D1196" s="8" t="s">
        <v>4401</v>
      </c>
      <c r="E1196" s="22" t="s">
        <v>9373</v>
      </c>
      <c r="F1196" s="13">
        <v>4894</v>
      </c>
      <c r="G1196" s="13">
        <v>0</v>
      </c>
      <c r="H1196" s="35">
        <v>0</v>
      </c>
      <c r="I1196" t="s">
        <v>1</v>
      </c>
      <c r="J1196" s="13"/>
      <c r="R1196" s="13">
        <v>800</v>
      </c>
      <c r="S1196" s="41">
        <v>1</v>
      </c>
      <c r="T1196" s="13" t="s">
        <v>10797</v>
      </c>
      <c r="U1196" s="13"/>
      <c r="W1196" s="13"/>
    </row>
    <row r="1197" spans="1:23" x14ac:dyDescent="0.2">
      <c r="A1197" s="13"/>
      <c r="B1197" s="8" t="s">
        <v>0</v>
      </c>
      <c r="C1197" s="22" t="s">
        <v>7191</v>
      </c>
      <c r="D1197" s="8" t="s">
        <v>4404</v>
      </c>
      <c r="E1197" s="22" t="s">
        <v>9374</v>
      </c>
      <c r="F1197" s="13">
        <v>4945</v>
      </c>
      <c r="G1197" s="13">
        <v>0</v>
      </c>
      <c r="H1197" s="35">
        <v>0</v>
      </c>
      <c r="I1197" t="s">
        <v>1</v>
      </c>
      <c r="J1197" s="13"/>
      <c r="R1197" s="13">
        <v>400</v>
      </c>
      <c r="S1197" s="41">
        <v>1</v>
      </c>
      <c r="T1197" s="13" t="s">
        <v>10797</v>
      </c>
      <c r="U1197" s="13"/>
      <c r="W1197" s="13"/>
    </row>
    <row r="1198" spans="1:23" x14ac:dyDescent="0.2">
      <c r="A1198" s="13"/>
      <c r="B1198" s="8" t="s">
        <v>0</v>
      </c>
      <c r="C1198" s="22" t="s">
        <v>7191</v>
      </c>
      <c r="D1198" s="8" t="s">
        <v>4410</v>
      </c>
      <c r="E1198" s="22" t="s">
        <v>9375</v>
      </c>
      <c r="F1198" s="13">
        <v>3488</v>
      </c>
      <c r="G1198" s="13">
        <v>0</v>
      </c>
      <c r="H1198" s="35">
        <v>0</v>
      </c>
      <c r="I1198" t="s">
        <v>1</v>
      </c>
      <c r="J1198" s="13"/>
      <c r="R1198" s="13">
        <v>800</v>
      </c>
      <c r="S1198" s="41">
        <v>1</v>
      </c>
      <c r="T1198" s="13" t="s">
        <v>10797</v>
      </c>
      <c r="U1198" s="13"/>
      <c r="W1198" s="13"/>
    </row>
    <row r="1199" spans="1:23" x14ac:dyDescent="0.2">
      <c r="A1199" s="13"/>
      <c r="B1199" s="8" t="s">
        <v>0</v>
      </c>
      <c r="C1199" s="22" t="s">
        <v>7191</v>
      </c>
      <c r="D1199" s="8" t="s">
        <v>4535</v>
      </c>
      <c r="E1199" s="22" t="s">
        <v>9376</v>
      </c>
      <c r="F1199" s="13">
        <v>1184</v>
      </c>
      <c r="G1199" s="13">
        <v>0</v>
      </c>
      <c r="H1199" s="35">
        <v>0</v>
      </c>
      <c r="I1199" t="s">
        <v>1</v>
      </c>
      <c r="J1199" s="13"/>
      <c r="R1199" s="13">
        <v>1500</v>
      </c>
      <c r="S1199" s="41">
        <v>1</v>
      </c>
      <c r="T1199" s="13"/>
      <c r="U1199" s="13"/>
      <c r="W1199" s="13"/>
    </row>
    <row r="1200" spans="1:23" x14ac:dyDescent="0.2">
      <c r="A1200" s="13"/>
      <c r="B1200" s="8" t="s">
        <v>0</v>
      </c>
      <c r="C1200" s="22" t="s">
        <v>7191</v>
      </c>
      <c r="D1200" s="8" t="s">
        <v>4413</v>
      </c>
      <c r="E1200" s="22" t="s">
        <v>9377</v>
      </c>
      <c r="F1200" s="13">
        <v>4757</v>
      </c>
      <c r="G1200" s="13">
        <v>0</v>
      </c>
      <c r="H1200" s="35">
        <v>0</v>
      </c>
      <c r="I1200" t="s">
        <v>1</v>
      </c>
      <c r="J1200" s="13"/>
      <c r="R1200" s="13">
        <v>3400</v>
      </c>
      <c r="S1200" s="41">
        <v>1</v>
      </c>
      <c r="T1200" s="13" t="s">
        <v>10797</v>
      </c>
      <c r="U1200" s="13"/>
      <c r="W1200" s="13"/>
    </row>
    <row r="1201" spans="1:23" x14ac:dyDescent="0.2">
      <c r="A1201" s="13"/>
      <c r="B1201" s="8" t="s">
        <v>0</v>
      </c>
      <c r="C1201" s="22" t="s">
        <v>7191</v>
      </c>
      <c r="D1201" s="8" t="s">
        <v>4416</v>
      </c>
      <c r="E1201" s="22" t="s">
        <v>9165</v>
      </c>
      <c r="F1201" s="13">
        <v>2633</v>
      </c>
      <c r="G1201" s="13">
        <v>0</v>
      </c>
      <c r="H1201" s="35">
        <v>0</v>
      </c>
      <c r="I1201" t="s">
        <v>1</v>
      </c>
      <c r="J1201" s="13"/>
      <c r="R1201" s="13">
        <f>500+1237</f>
        <v>1737</v>
      </c>
      <c r="S1201" s="41">
        <v>1</v>
      </c>
      <c r="T1201" s="13" t="s">
        <v>10797</v>
      </c>
      <c r="U1201" s="13"/>
      <c r="W1201" s="13"/>
    </row>
    <row r="1202" spans="1:23" x14ac:dyDescent="0.2">
      <c r="A1202" s="13"/>
      <c r="B1202" s="8" t="s">
        <v>0</v>
      </c>
      <c r="C1202" s="22" t="s">
        <v>7191</v>
      </c>
      <c r="D1202" s="8" t="s">
        <v>4581</v>
      </c>
      <c r="E1202" s="22" t="s">
        <v>9378</v>
      </c>
      <c r="F1202" s="13">
        <v>1836</v>
      </c>
      <c r="G1202" s="13">
        <v>0</v>
      </c>
      <c r="H1202" s="35">
        <v>0</v>
      </c>
      <c r="I1202" t="s">
        <v>1</v>
      </c>
      <c r="J1202" s="13"/>
      <c r="R1202" s="13"/>
      <c r="S1202" s="41">
        <v>1</v>
      </c>
      <c r="T1202" s="13" t="s">
        <v>10797</v>
      </c>
      <c r="U1202" s="13"/>
      <c r="W1202" s="13"/>
    </row>
    <row r="1203" spans="1:23" x14ac:dyDescent="0.2">
      <c r="A1203" s="13"/>
      <c r="B1203" s="8" t="s">
        <v>0</v>
      </c>
      <c r="C1203" s="22" t="s">
        <v>7191</v>
      </c>
      <c r="D1203" s="8" t="s">
        <v>4585</v>
      </c>
      <c r="E1203" s="22" t="s">
        <v>9379</v>
      </c>
      <c r="F1203" s="13">
        <v>1161</v>
      </c>
      <c r="G1203" s="13">
        <v>0</v>
      </c>
      <c r="H1203" s="35">
        <v>0</v>
      </c>
      <c r="I1203" t="s">
        <v>1</v>
      </c>
      <c r="J1203" s="13"/>
      <c r="R1203" s="13"/>
      <c r="S1203" s="41">
        <v>1</v>
      </c>
      <c r="T1203" s="13" t="s">
        <v>10797</v>
      </c>
      <c r="U1203" s="13"/>
      <c r="W1203" s="13"/>
    </row>
    <row r="1204" spans="1:23" x14ac:dyDescent="0.2">
      <c r="A1204" s="13"/>
      <c r="B1204" s="8" t="s">
        <v>0</v>
      </c>
      <c r="C1204" s="22" t="s">
        <v>7191</v>
      </c>
      <c r="D1204" s="8" t="s">
        <v>4588</v>
      </c>
      <c r="E1204" s="22" t="s">
        <v>9011</v>
      </c>
      <c r="F1204" s="13">
        <v>577</v>
      </c>
      <c r="G1204" s="13">
        <v>0</v>
      </c>
      <c r="H1204" s="35">
        <v>0</v>
      </c>
      <c r="I1204" t="s">
        <v>1</v>
      </c>
      <c r="J1204" s="13"/>
      <c r="R1204" s="13"/>
      <c r="S1204" s="41">
        <v>1</v>
      </c>
      <c r="T1204" s="13" t="s">
        <v>10797</v>
      </c>
      <c r="U1204" s="13"/>
      <c r="W1204" s="13"/>
    </row>
    <row r="1205" spans="1:23" x14ac:dyDescent="0.2">
      <c r="A1205" s="13"/>
      <c r="B1205" s="8" t="s">
        <v>0</v>
      </c>
      <c r="C1205" s="22" t="s">
        <v>7191</v>
      </c>
      <c r="D1205" s="8" t="s">
        <v>5383</v>
      </c>
      <c r="E1205" s="22" t="s">
        <v>9380</v>
      </c>
      <c r="F1205" s="13">
        <v>1152</v>
      </c>
      <c r="G1205" s="13">
        <v>0</v>
      </c>
      <c r="H1205" s="35">
        <v>0</v>
      </c>
      <c r="I1205" t="s">
        <v>1</v>
      </c>
      <c r="J1205" s="13"/>
      <c r="R1205" s="13"/>
      <c r="S1205" s="41">
        <v>1</v>
      </c>
      <c r="T1205" s="13" t="s">
        <v>10797</v>
      </c>
      <c r="U1205" s="13"/>
      <c r="V1205">
        <v>362.87999999999994</v>
      </c>
      <c r="W1205" s="13"/>
    </row>
    <row r="1206" spans="1:23" x14ac:dyDescent="0.2">
      <c r="A1206" s="13"/>
      <c r="B1206" s="8" t="s">
        <v>0</v>
      </c>
      <c r="C1206" s="22" t="s">
        <v>7191</v>
      </c>
      <c r="D1206" s="8" t="s">
        <v>5386</v>
      </c>
      <c r="E1206" s="22" t="s">
        <v>9381</v>
      </c>
      <c r="F1206" s="13">
        <v>1342</v>
      </c>
      <c r="G1206" s="13">
        <v>0</v>
      </c>
      <c r="H1206" s="35">
        <v>0</v>
      </c>
      <c r="I1206" t="s">
        <v>1</v>
      </c>
      <c r="J1206" s="13"/>
      <c r="R1206" s="13"/>
      <c r="S1206" s="41">
        <v>1</v>
      </c>
      <c r="T1206" s="13" t="s">
        <v>10797</v>
      </c>
      <c r="U1206" s="13"/>
      <c r="W1206" s="13"/>
    </row>
    <row r="1207" spans="1:23" x14ac:dyDescent="0.2">
      <c r="A1207" s="13"/>
      <c r="B1207" s="8" t="s">
        <v>0</v>
      </c>
      <c r="C1207" s="22" t="s">
        <v>7191</v>
      </c>
      <c r="D1207" s="8" t="s">
        <v>5580</v>
      </c>
      <c r="E1207" s="22" t="s">
        <v>9382</v>
      </c>
      <c r="F1207" s="13">
        <v>2047</v>
      </c>
      <c r="G1207" s="13">
        <v>0</v>
      </c>
      <c r="H1207" s="35">
        <v>1618</v>
      </c>
      <c r="I1207" t="s">
        <v>1</v>
      </c>
      <c r="J1207" s="13"/>
      <c r="R1207" s="13"/>
      <c r="S1207" s="41">
        <v>1</v>
      </c>
      <c r="T1207" s="13" t="s">
        <v>10797</v>
      </c>
      <c r="U1207" s="13"/>
      <c r="W1207" s="13"/>
    </row>
    <row r="1208" spans="1:23" x14ac:dyDescent="0.2">
      <c r="A1208" s="13"/>
      <c r="B1208" s="8" t="s">
        <v>0</v>
      </c>
      <c r="C1208" s="22" t="s">
        <v>7191</v>
      </c>
      <c r="D1208" s="8" t="s">
        <v>5583</v>
      </c>
      <c r="E1208" s="22" t="s">
        <v>9383</v>
      </c>
      <c r="F1208" s="13">
        <v>2845</v>
      </c>
      <c r="G1208" s="13">
        <v>0</v>
      </c>
      <c r="H1208" s="35">
        <v>2700</v>
      </c>
      <c r="I1208" t="s">
        <v>1</v>
      </c>
      <c r="J1208" s="13"/>
      <c r="R1208" s="13"/>
      <c r="S1208" s="41">
        <v>1</v>
      </c>
      <c r="T1208" s="13" t="s">
        <v>10797</v>
      </c>
      <c r="U1208" s="13"/>
      <c r="W1208" s="13"/>
    </row>
    <row r="1209" spans="1:23" x14ac:dyDescent="0.2">
      <c r="A1209" s="13"/>
      <c r="B1209" s="8" t="s">
        <v>0</v>
      </c>
      <c r="C1209" s="22" t="s">
        <v>7191</v>
      </c>
      <c r="D1209" s="8" t="s">
        <v>5587</v>
      </c>
      <c r="E1209" s="22" t="s">
        <v>9384</v>
      </c>
      <c r="F1209" s="13">
        <v>1871</v>
      </c>
      <c r="G1209" s="13">
        <v>0</v>
      </c>
      <c r="H1209" s="35">
        <v>0</v>
      </c>
      <c r="I1209" t="s">
        <v>1</v>
      </c>
      <c r="J1209" s="13"/>
      <c r="R1209" s="13"/>
      <c r="S1209" s="41">
        <v>1</v>
      </c>
      <c r="T1209" s="13" t="s">
        <v>10797</v>
      </c>
      <c r="U1209" s="13"/>
      <c r="V1209">
        <v>591.09479999999996</v>
      </c>
      <c r="W1209" s="13"/>
    </row>
    <row r="1210" spans="1:23" x14ac:dyDescent="0.2">
      <c r="A1210" s="13"/>
      <c r="B1210" s="8" t="s">
        <v>0</v>
      </c>
      <c r="C1210" s="22" t="s">
        <v>7191</v>
      </c>
      <c r="D1210" s="8" t="s">
        <v>5590</v>
      </c>
      <c r="E1210" s="22" t="s">
        <v>9169</v>
      </c>
      <c r="F1210" s="13">
        <v>2095</v>
      </c>
      <c r="G1210" s="13">
        <v>0</v>
      </c>
      <c r="H1210" s="35">
        <v>0</v>
      </c>
      <c r="I1210" t="s">
        <v>1</v>
      </c>
      <c r="J1210" s="13"/>
      <c r="R1210" s="13"/>
      <c r="S1210" s="41">
        <v>1</v>
      </c>
      <c r="T1210" s="13" t="s">
        <v>10797</v>
      </c>
      <c r="U1210" s="13"/>
      <c r="V1210">
        <v>1659.4775999999999</v>
      </c>
      <c r="W1210" s="13"/>
    </row>
    <row r="1211" spans="1:23" x14ac:dyDescent="0.2">
      <c r="A1211" s="13"/>
      <c r="B1211" s="8" t="s">
        <v>0</v>
      </c>
      <c r="C1211" s="22" t="s">
        <v>7191</v>
      </c>
      <c r="D1211" s="8" t="s">
        <v>5715</v>
      </c>
      <c r="E1211" s="22" t="s">
        <v>9048</v>
      </c>
      <c r="F1211" s="13">
        <v>1032</v>
      </c>
      <c r="G1211" s="13">
        <v>0</v>
      </c>
      <c r="H1211" s="35">
        <v>0</v>
      </c>
      <c r="I1211" t="s">
        <v>1</v>
      </c>
      <c r="J1211" s="13"/>
      <c r="R1211" s="13"/>
      <c r="S1211" s="41">
        <v>1</v>
      </c>
      <c r="T1211" s="13" t="s">
        <v>10797</v>
      </c>
      <c r="U1211" s="13"/>
      <c r="W1211" s="13"/>
    </row>
    <row r="1212" spans="1:23" x14ac:dyDescent="0.2">
      <c r="A1212" s="13"/>
      <c r="B1212" s="8" t="s">
        <v>0</v>
      </c>
      <c r="C1212" s="22" t="s">
        <v>7191</v>
      </c>
      <c r="D1212" s="8" t="s">
        <v>5720</v>
      </c>
      <c r="E1212" s="22" t="s">
        <v>9385</v>
      </c>
      <c r="F1212" s="13">
        <v>757</v>
      </c>
      <c r="G1212" s="13">
        <v>0</v>
      </c>
      <c r="H1212" s="35">
        <v>0</v>
      </c>
      <c r="I1212" t="s">
        <v>1</v>
      </c>
      <c r="J1212" s="13"/>
      <c r="R1212" s="13"/>
      <c r="S1212" s="41">
        <v>1</v>
      </c>
      <c r="T1212" s="13" t="s">
        <v>10797</v>
      </c>
      <c r="U1212" s="13"/>
      <c r="W1212" s="13"/>
    </row>
    <row r="1213" spans="1:23" x14ac:dyDescent="0.2">
      <c r="A1213" s="13"/>
      <c r="B1213" s="8" t="s">
        <v>0</v>
      </c>
      <c r="C1213" s="22" t="s">
        <v>7191</v>
      </c>
      <c r="D1213" s="8" t="s">
        <v>5723</v>
      </c>
      <c r="E1213" s="22" t="s">
        <v>9386</v>
      </c>
      <c r="F1213" s="13">
        <v>680</v>
      </c>
      <c r="G1213" s="13">
        <v>0</v>
      </c>
      <c r="H1213" s="35">
        <v>0</v>
      </c>
      <c r="I1213" t="s">
        <v>1</v>
      </c>
      <c r="J1213" s="13"/>
      <c r="R1213" s="13"/>
      <c r="S1213" s="41">
        <v>1</v>
      </c>
      <c r="T1213" s="13" t="s">
        <v>10797</v>
      </c>
      <c r="U1213" s="13"/>
      <c r="W1213" s="13"/>
    </row>
    <row r="1214" spans="1:23" x14ac:dyDescent="0.2">
      <c r="A1214" s="13"/>
      <c r="B1214" s="8" t="s">
        <v>0</v>
      </c>
      <c r="C1214" s="22" t="s">
        <v>7191</v>
      </c>
      <c r="D1214" s="8" t="s">
        <v>5728</v>
      </c>
      <c r="E1214" s="22" t="s">
        <v>9387</v>
      </c>
      <c r="F1214" s="13">
        <v>446</v>
      </c>
      <c r="G1214" s="13">
        <v>0</v>
      </c>
      <c r="H1214" s="35">
        <v>0</v>
      </c>
      <c r="I1214" t="s">
        <v>1</v>
      </c>
      <c r="J1214" s="13"/>
      <c r="R1214" s="13"/>
      <c r="S1214" s="41">
        <v>1</v>
      </c>
      <c r="T1214" s="13" t="s">
        <v>10797</v>
      </c>
      <c r="U1214" s="13"/>
      <c r="W1214" s="13"/>
    </row>
    <row r="1215" spans="1:23" x14ac:dyDescent="0.2">
      <c r="A1215" s="13"/>
      <c r="B1215" s="8" t="s">
        <v>0</v>
      </c>
      <c r="C1215" s="22" t="s">
        <v>7191</v>
      </c>
      <c r="D1215" s="8" t="s">
        <v>6452</v>
      </c>
      <c r="E1215" s="22" t="s">
        <v>9388</v>
      </c>
      <c r="F1215" s="13">
        <v>979</v>
      </c>
      <c r="G1215" s="13">
        <v>0</v>
      </c>
      <c r="H1215" s="35">
        <v>140</v>
      </c>
      <c r="I1215" t="s">
        <v>1</v>
      </c>
      <c r="J1215" s="13"/>
      <c r="R1215" s="13"/>
      <c r="S1215" s="41">
        <v>1</v>
      </c>
      <c r="T1215" s="13" t="s">
        <v>10797</v>
      </c>
      <c r="U1215" s="13"/>
      <c r="V1215">
        <v>102.09599999999999</v>
      </c>
      <c r="W1215" s="13"/>
    </row>
    <row r="1216" spans="1:23" x14ac:dyDescent="0.2">
      <c r="A1216" s="13"/>
      <c r="B1216" s="8" t="s">
        <v>0</v>
      </c>
      <c r="C1216" s="22" t="s">
        <v>7191</v>
      </c>
      <c r="D1216" s="8" t="s">
        <v>6591</v>
      </c>
      <c r="E1216" s="22" t="s">
        <v>9012</v>
      </c>
      <c r="F1216" s="13">
        <v>3088</v>
      </c>
      <c r="G1216" s="13">
        <v>0</v>
      </c>
      <c r="H1216" s="35">
        <v>0</v>
      </c>
      <c r="I1216" t="s">
        <v>1</v>
      </c>
      <c r="J1216" s="13"/>
      <c r="R1216" s="13">
        <v>2437</v>
      </c>
      <c r="S1216" s="41">
        <v>1</v>
      </c>
      <c r="T1216" s="43"/>
      <c r="U1216" s="39" t="s">
        <v>10798</v>
      </c>
      <c r="W1216" s="13"/>
    </row>
    <row r="1217" spans="1:23" x14ac:dyDescent="0.2">
      <c r="A1217" s="13"/>
      <c r="B1217" s="8" t="s">
        <v>0</v>
      </c>
      <c r="C1217" s="22" t="s">
        <v>7191</v>
      </c>
      <c r="D1217" s="8" t="s">
        <v>6597</v>
      </c>
      <c r="E1217" s="22" t="s">
        <v>9173</v>
      </c>
      <c r="F1217" s="13">
        <v>1823</v>
      </c>
      <c r="G1217" s="13">
        <v>0</v>
      </c>
      <c r="H1217" s="35">
        <v>0</v>
      </c>
      <c r="I1217" t="s">
        <v>1</v>
      </c>
      <c r="J1217" s="13"/>
      <c r="R1217" s="13">
        <v>1900</v>
      </c>
      <c r="S1217" s="41">
        <v>1</v>
      </c>
      <c r="T1217" s="43"/>
      <c r="U1217" s="39"/>
      <c r="W1217" s="13"/>
    </row>
    <row r="1218" spans="1:23" x14ac:dyDescent="0.2">
      <c r="A1218" s="13"/>
      <c r="B1218" s="8" t="s">
        <v>0</v>
      </c>
      <c r="C1218" s="22" t="s">
        <v>7191</v>
      </c>
      <c r="D1218" s="8" t="s">
        <v>6602</v>
      </c>
      <c r="E1218" s="22" t="s">
        <v>8980</v>
      </c>
      <c r="F1218" s="13">
        <v>1342</v>
      </c>
      <c r="G1218" s="13">
        <v>0</v>
      </c>
      <c r="H1218" s="35">
        <v>0</v>
      </c>
      <c r="I1218" t="s">
        <v>1</v>
      </c>
      <c r="J1218" s="13"/>
      <c r="R1218" s="13">
        <f>900+400</f>
        <v>1300</v>
      </c>
      <c r="S1218" s="41">
        <v>1</v>
      </c>
      <c r="T1218" s="43"/>
      <c r="U1218" s="39" t="s">
        <v>10798</v>
      </c>
      <c r="W1218" s="13"/>
    </row>
    <row r="1219" spans="1:23" x14ac:dyDescent="0.2">
      <c r="A1219" s="13"/>
      <c r="B1219" s="8" t="s">
        <v>0</v>
      </c>
      <c r="C1219" s="22" t="s">
        <v>7191</v>
      </c>
      <c r="D1219" s="8" t="s">
        <v>6606</v>
      </c>
      <c r="E1219" s="22" t="s">
        <v>8981</v>
      </c>
      <c r="F1219" s="13">
        <v>1336</v>
      </c>
      <c r="G1219" s="13">
        <v>0</v>
      </c>
      <c r="H1219" s="35">
        <v>0</v>
      </c>
      <c r="I1219" t="s">
        <v>1</v>
      </c>
      <c r="J1219" s="13"/>
      <c r="R1219" s="13">
        <v>1400</v>
      </c>
      <c r="S1219" s="41">
        <v>1</v>
      </c>
      <c r="T1219" s="43"/>
      <c r="U1219" s="39"/>
      <c r="V1219">
        <v>-78.335999999999999</v>
      </c>
      <c r="W1219" s="13"/>
    </row>
    <row r="1220" spans="1:23" x14ac:dyDescent="0.2">
      <c r="A1220" s="13"/>
      <c r="B1220" s="8" t="s">
        <v>0</v>
      </c>
      <c r="C1220" s="22" t="s">
        <v>7191</v>
      </c>
      <c r="D1220" s="8" t="s">
        <v>6609</v>
      </c>
      <c r="E1220" s="22" t="s">
        <v>9049</v>
      </c>
      <c r="F1220" s="13">
        <v>1447</v>
      </c>
      <c r="G1220" s="13">
        <v>0</v>
      </c>
      <c r="H1220" s="35">
        <v>0</v>
      </c>
      <c r="I1220" t="s">
        <v>1</v>
      </c>
      <c r="J1220" s="13"/>
      <c r="R1220" s="13">
        <v>995</v>
      </c>
      <c r="S1220" s="41">
        <v>1</v>
      </c>
      <c r="T1220" s="43"/>
      <c r="U1220" s="39" t="s">
        <v>10798</v>
      </c>
      <c r="V1220">
        <v>-190.65980399999998</v>
      </c>
      <c r="W1220" s="13"/>
    </row>
    <row r="1221" spans="1:23" x14ac:dyDescent="0.2">
      <c r="A1221" s="13"/>
      <c r="B1221" s="8" t="s">
        <v>0</v>
      </c>
      <c r="C1221" s="22" t="s">
        <v>7191</v>
      </c>
      <c r="D1221" s="8" t="s">
        <v>6614</v>
      </c>
      <c r="E1221" s="22" t="s">
        <v>8982</v>
      </c>
      <c r="F1221" s="13">
        <v>1042</v>
      </c>
      <c r="G1221" s="13">
        <v>0</v>
      </c>
      <c r="H1221" s="35">
        <v>0</v>
      </c>
      <c r="I1221" t="s">
        <v>1</v>
      </c>
      <c r="J1221" s="13"/>
      <c r="R1221" s="13">
        <v>700</v>
      </c>
      <c r="S1221" s="41">
        <v>1</v>
      </c>
      <c r="T1221" s="43"/>
      <c r="U1221" s="39" t="s">
        <v>10798</v>
      </c>
      <c r="V1221">
        <v>158.65200000000002</v>
      </c>
      <c r="W1221" s="13"/>
    </row>
    <row r="1222" spans="1:23" x14ac:dyDescent="0.2">
      <c r="A1222" s="13"/>
      <c r="B1222" s="8" t="s">
        <v>0</v>
      </c>
      <c r="C1222" s="22" t="s">
        <v>7191</v>
      </c>
      <c r="D1222" s="8" t="s">
        <v>6618</v>
      </c>
      <c r="E1222" s="22" t="s">
        <v>9174</v>
      </c>
      <c r="F1222" s="13">
        <v>704</v>
      </c>
      <c r="G1222" s="13">
        <v>0</v>
      </c>
      <c r="H1222" s="35">
        <v>0</v>
      </c>
      <c r="I1222" t="s">
        <v>1</v>
      </c>
      <c r="J1222" s="13"/>
      <c r="R1222" s="13"/>
      <c r="S1222" s="41">
        <v>1</v>
      </c>
      <c r="T1222" s="43"/>
      <c r="U1222" s="39" t="s">
        <v>10798</v>
      </c>
      <c r="V1222">
        <v>505.92</v>
      </c>
      <c r="W1222" s="13"/>
    </row>
    <row r="1223" spans="1:23" x14ac:dyDescent="0.2">
      <c r="A1223" s="13"/>
      <c r="B1223" s="8" t="s">
        <v>0</v>
      </c>
      <c r="C1223" s="22" t="s">
        <v>7191</v>
      </c>
      <c r="D1223" s="8" t="s">
        <v>6623</v>
      </c>
      <c r="E1223" s="22" t="s">
        <v>8983</v>
      </c>
      <c r="F1223" s="13">
        <v>1034</v>
      </c>
      <c r="G1223" s="13">
        <v>0</v>
      </c>
      <c r="H1223" s="35">
        <v>0</v>
      </c>
      <c r="I1223" t="s">
        <v>1</v>
      </c>
      <c r="J1223" s="13"/>
      <c r="R1223" s="13"/>
      <c r="S1223" s="41">
        <v>1</v>
      </c>
      <c r="T1223" s="43" t="s">
        <v>10797</v>
      </c>
      <c r="U1223" s="39"/>
      <c r="V1223">
        <v>1675.0800000000002</v>
      </c>
      <c r="W1223" s="13"/>
    </row>
    <row r="1224" spans="1:23" x14ac:dyDescent="0.2">
      <c r="A1224" s="13"/>
      <c r="B1224" s="8" t="s">
        <v>0</v>
      </c>
      <c r="C1224" s="22" t="s">
        <v>7191</v>
      </c>
      <c r="D1224" s="8" t="s">
        <v>6749</v>
      </c>
      <c r="E1224" s="22" t="s">
        <v>9389</v>
      </c>
      <c r="F1224" s="13">
        <v>252</v>
      </c>
      <c r="G1224" s="13">
        <v>0</v>
      </c>
      <c r="H1224" s="35">
        <v>0</v>
      </c>
      <c r="I1224" t="s">
        <v>1</v>
      </c>
      <c r="J1224" s="13"/>
      <c r="R1224" s="13"/>
      <c r="S1224" s="41">
        <v>1</v>
      </c>
      <c r="T1224" s="13" t="s">
        <v>10797</v>
      </c>
      <c r="U1224" s="13"/>
      <c r="W1224" s="13"/>
    </row>
    <row r="1225" spans="1:23" x14ac:dyDescent="0.2">
      <c r="A1225" s="13"/>
      <c r="B1225" s="8" t="s">
        <v>0</v>
      </c>
      <c r="C1225" s="22" t="s">
        <v>7191</v>
      </c>
      <c r="D1225" s="8" t="s">
        <v>6752</v>
      </c>
      <c r="E1225" s="22" t="s">
        <v>9050</v>
      </c>
      <c r="F1225" s="13">
        <v>626</v>
      </c>
      <c r="G1225" s="13">
        <v>0</v>
      </c>
      <c r="H1225" s="35">
        <v>0</v>
      </c>
      <c r="I1225" t="s">
        <v>1</v>
      </c>
      <c r="J1225" s="13"/>
      <c r="R1225" s="13"/>
      <c r="S1225" s="41">
        <v>1</v>
      </c>
      <c r="T1225" s="43" t="s">
        <v>10797</v>
      </c>
      <c r="U1225" s="39"/>
      <c r="V1225">
        <v>248.68799999999999</v>
      </c>
      <c r="W1225" s="13"/>
    </row>
    <row r="1226" spans="1:23" x14ac:dyDescent="0.2">
      <c r="A1226" s="13"/>
      <c r="B1226" s="8" t="s">
        <v>0</v>
      </c>
      <c r="C1226" s="22" t="s">
        <v>7191</v>
      </c>
      <c r="D1226" s="8" t="s">
        <v>6630</v>
      </c>
      <c r="E1226" s="22" t="s">
        <v>9175</v>
      </c>
      <c r="F1226" s="13">
        <v>308</v>
      </c>
      <c r="G1226" s="13">
        <v>0</v>
      </c>
      <c r="H1226" s="35">
        <v>0</v>
      </c>
      <c r="I1226" t="s">
        <v>1</v>
      </c>
      <c r="J1226" s="13"/>
      <c r="R1226" s="13"/>
      <c r="S1226" s="41">
        <v>1</v>
      </c>
      <c r="T1226" s="43" t="s">
        <v>10797</v>
      </c>
      <c r="U1226" s="39"/>
      <c r="V1226">
        <v>620.928</v>
      </c>
      <c r="W1226" s="13"/>
    </row>
    <row r="1227" spans="1:23" x14ac:dyDescent="0.2">
      <c r="A1227" s="13"/>
      <c r="B1227" s="8" t="s">
        <v>0</v>
      </c>
      <c r="C1227" s="22" t="s">
        <v>7191</v>
      </c>
      <c r="D1227" s="8" t="s">
        <v>6635</v>
      </c>
      <c r="E1227" s="22" t="s">
        <v>8984</v>
      </c>
      <c r="F1227" s="13">
        <v>193</v>
      </c>
      <c r="G1227" s="13">
        <v>0</v>
      </c>
      <c r="H1227" s="35">
        <v>0</v>
      </c>
      <c r="I1227" t="s">
        <v>1</v>
      </c>
      <c r="J1227" s="13"/>
      <c r="R1227" s="13"/>
      <c r="S1227" s="41">
        <v>1</v>
      </c>
      <c r="T1227" s="43" t="s">
        <v>10797</v>
      </c>
      <c r="U1227" s="39"/>
      <c r="V1227">
        <v>414.56400000000002</v>
      </c>
      <c r="W1227" s="13"/>
    </row>
    <row r="1228" spans="1:23" x14ac:dyDescent="0.2">
      <c r="A1228" s="13"/>
      <c r="B1228" s="8" t="s">
        <v>0</v>
      </c>
      <c r="C1228" s="22" t="s">
        <v>7191</v>
      </c>
      <c r="D1228" s="8" t="s">
        <v>3506</v>
      </c>
      <c r="E1228" s="22" t="s">
        <v>9143</v>
      </c>
      <c r="F1228" s="13">
        <v>12558</v>
      </c>
      <c r="G1228" s="13">
        <v>0</v>
      </c>
      <c r="H1228" s="35">
        <v>0</v>
      </c>
      <c r="I1228" t="s">
        <v>1</v>
      </c>
      <c r="J1228" s="13"/>
      <c r="R1228" s="13"/>
      <c r="S1228" s="41">
        <v>4</v>
      </c>
      <c r="T1228" s="39"/>
      <c r="U1228" s="13"/>
      <c r="W1228" s="13"/>
    </row>
    <row r="1229" spans="1:23" x14ac:dyDescent="0.2">
      <c r="A1229" s="13"/>
      <c r="B1229" s="8" t="s">
        <v>0</v>
      </c>
      <c r="C1229" s="22" t="s">
        <v>7191</v>
      </c>
      <c r="D1229" s="8" t="s">
        <v>3423</v>
      </c>
      <c r="E1229" s="22" t="s">
        <v>9047</v>
      </c>
      <c r="F1229" s="13">
        <v>31411</v>
      </c>
      <c r="G1229" s="13">
        <v>0</v>
      </c>
      <c r="H1229" s="35">
        <v>0</v>
      </c>
      <c r="I1229" t="s">
        <v>1</v>
      </c>
      <c r="J1229" s="13"/>
      <c r="R1229" s="13">
        <v>17000</v>
      </c>
      <c r="S1229" s="41">
        <v>4</v>
      </c>
      <c r="T1229" s="39" t="s">
        <v>10797</v>
      </c>
      <c r="U1229" s="13"/>
      <c r="W1229" s="13"/>
    </row>
    <row r="1230" spans="1:23" x14ac:dyDescent="0.2">
      <c r="A1230" s="13"/>
      <c r="B1230" s="8" t="s">
        <v>0</v>
      </c>
      <c r="C1230" s="22" t="s">
        <v>7191</v>
      </c>
      <c r="D1230" s="8" t="s">
        <v>3429</v>
      </c>
      <c r="E1230" s="22" t="s">
        <v>9390</v>
      </c>
      <c r="F1230" s="13">
        <v>23641</v>
      </c>
      <c r="G1230" s="13">
        <v>0</v>
      </c>
      <c r="H1230" s="35">
        <v>4000</v>
      </c>
      <c r="I1230" t="s">
        <v>1</v>
      </c>
      <c r="J1230" s="13"/>
      <c r="R1230" s="13">
        <f>2000+900</f>
        <v>2900</v>
      </c>
      <c r="S1230" s="41">
        <v>4</v>
      </c>
      <c r="T1230" s="39" t="s">
        <v>10797</v>
      </c>
      <c r="U1230" s="13"/>
      <c r="W1230" s="13"/>
    </row>
    <row r="1231" spans="1:23" x14ac:dyDescent="0.2">
      <c r="A1231" s="13"/>
      <c r="B1231" s="8" t="s">
        <v>0</v>
      </c>
      <c r="C1231" s="22" t="s">
        <v>7191</v>
      </c>
      <c r="D1231" s="8" t="s">
        <v>3538</v>
      </c>
      <c r="E1231" s="22" t="s">
        <v>9145</v>
      </c>
      <c r="F1231" s="13">
        <v>35000</v>
      </c>
      <c r="G1231" s="13">
        <v>0</v>
      </c>
      <c r="H1231" s="35">
        <v>18000</v>
      </c>
      <c r="I1231" t="s">
        <v>1</v>
      </c>
      <c r="J1231" s="13"/>
      <c r="R1231" s="13">
        <v>17000</v>
      </c>
      <c r="S1231" s="41">
        <v>4</v>
      </c>
      <c r="T1231" s="39"/>
      <c r="U1231" s="13"/>
      <c r="W1231" s="13"/>
    </row>
    <row r="1232" spans="1:23" x14ac:dyDescent="0.2">
      <c r="A1232" s="13"/>
      <c r="B1232" s="8" t="s">
        <v>0</v>
      </c>
      <c r="C1232" s="22" t="s">
        <v>7191</v>
      </c>
      <c r="D1232" s="8" t="s">
        <v>3435</v>
      </c>
      <c r="E1232" s="22" t="s">
        <v>8969</v>
      </c>
      <c r="F1232" s="13">
        <v>42603</v>
      </c>
      <c r="G1232" s="13">
        <v>0</v>
      </c>
      <c r="H1232" s="35">
        <v>26700</v>
      </c>
      <c r="I1232" t="s">
        <v>1</v>
      </c>
      <c r="J1232" s="13"/>
      <c r="R1232" s="13">
        <v>11000</v>
      </c>
      <c r="S1232" s="41">
        <v>4</v>
      </c>
      <c r="T1232" s="39" t="s">
        <v>10797</v>
      </c>
      <c r="U1232" s="13"/>
      <c r="V1232">
        <v>574.23936000000003</v>
      </c>
      <c r="W1232" s="13"/>
    </row>
    <row r="1233" spans="1:23" x14ac:dyDescent="0.2">
      <c r="A1233" s="13"/>
      <c r="B1233" s="8" t="s">
        <v>0</v>
      </c>
      <c r="C1233" s="22" t="s">
        <v>7191</v>
      </c>
      <c r="D1233" s="8" t="s">
        <v>3521</v>
      </c>
      <c r="E1233" s="22" t="s">
        <v>9391</v>
      </c>
      <c r="F1233" s="13">
        <v>50000</v>
      </c>
      <c r="G1233" s="13">
        <v>0</v>
      </c>
      <c r="H1233" s="35">
        <v>2600</v>
      </c>
      <c r="I1233" t="s">
        <v>1</v>
      </c>
      <c r="J1233" s="13"/>
      <c r="R1233" s="13">
        <f>30000+17400</f>
        <v>47400</v>
      </c>
      <c r="S1233" s="41">
        <v>4</v>
      </c>
      <c r="T1233" s="39"/>
      <c r="U1233" s="13"/>
      <c r="V1233">
        <v>0</v>
      </c>
      <c r="W1233" s="13"/>
    </row>
    <row r="1234" spans="1:23" x14ac:dyDescent="0.2">
      <c r="A1234" s="13"/>
      <c r="B1234" s="8" t="s">
        <v>0</v>
      </c>
      <c r="C1234" s="22" t="s">
        <v>7191</v>
      </c>
      <c r="D1234" s="8" t="s">
        <v>3443</v>
      </c>
      <c r="E1234" s="22" t="s">
        <v>9146</v>
      </c>
      <c r="F1234" s="13">
        <v>33102</v>
      </c>
      <c r="G1234" s="13">
        <v>0</v>
      </c>
      <c r="H1234" s="35">
        <v>26500</v>
      </c>
      <c r="I1234" t="s">
        <v>1</v>
      </c>
      <c r="J1234" s="13"/>
      <c r="R1234" s="13"/>
      <c r="S1234" s="41">
        <v>4</v>
      </c>
      <c r="T1234" s="39"/>
      <c r="U1234" s="13"/>
      <c r="W1234" s="13"/>
    </row>
    <row r="1235" spans="1:23" x14ac:dyDescent="0.2">
      <c r="A1235" s="13"/>
      <c r="B1235" s="8" t="s">
        <v>0</v>
      </c>
      <c r="C1235" s="22" t="s">
        <v>7191</v>
      </c>
      <c r="D1235" s="8" t="s">
        <v>3527</v>
      </c>
      <c r="E1235" s="22" t="s">
        <v>9147</v>
      </c>
      <c r="F1235" s="13">
        <v>45000</v>
      </c>
      <c r="G1235" s="13">
        <v>0</v>
      </c>
      <c r="H1235" s="35">
        <v>0</v>
      </c>
      <c r="I1235" t="s">
        <v>1</v>
      </c>
      <c r="J1235" s="13"/>
      <c r="R1235" s="13">
        <f>9000+9000+18000</f>
        <v>36000</v>
      </c>
      <c r="S1235" s="41">
        <v>4</v>
      </c>
      <c r="T1235" s="39" t="s">
        <v>10797</v>
      </c>
      <c r="U1235" s="13"/>
      <c r="W1235" s="13"/>
    </row>
    <row r="1236" spans="1:23" x14ac:dyDescent="0.2">
      <c r="A1236" s="13"/>
      <c r="B1236" s="8" t="s">
        <v>0</v>
      </c>
      <c r="C1236" s="22" t="s">
        <v>7191</v>
      </c>
      <c r="D1236" s="8" t="s">
        <v>4219</v>
      </c>
      <c r="E1236" s="22" t="s">
        <v>9392</v>
      </c>
      <c r="F1236" s="13">
        <v>2401</v>
      </c>
      <c r="G1236" s="13">
        <v>0</v>
      </c>
      <c r="H1236" s="35">
        <v>0</v>
      </c>
      <c r="I1236" t="s">
        <v>1</v>
      </c>
      <c r="J1236" s="13"/>
      <c r="R1236" s="13"/>
      <c r="S1236" s="41">
        <v>1</v>
      </c>
      <c r="T1236" s="39"/>
      <c r="U1236" s="13"/>
      <c r="V1236">
        <v>286.11</v>
      </c>
      <c r="W1236" s="13"/>
    </row>
    <row r="1237" spans="1:23" x14ac:dyDescent="0.2">
      <c r="A1237" s="13"/>
      <c r="B1237" s="8" t="s">
        <v>0</v>
      </c>
      <c r="C1237" s="22" t="s">
        <v>7191</v>
      </c>
      <c r="D1237" s="8" t="s">
        <v>4223</v>
      </c>
      <c r="E1237" s="22" t="s">
        <v>9157</v>
      </c>
      <c r="F1237" s="13">
        <v>2268</v>
      </c>
      <c r="G1237" s="13">
        <v>0</v>
      </c>
      <c r="H1237" s="35">
        <v>0</v>
      </c>
      <c r="I1237" t="s">
        <v>1</v>
      </c>
      <c r="J1237" s="13"/>
      <c r="R1237" s="13"/>
      <c r="S1237" s="41">
        <v>1</v>
      </c>
      <c r="T1237" s="39"/>
      <c r="U1237" s="13"/>
      <c r="W1237" s="13"/>
    </row>
    <row r="1238" spans="1:23" x14ac:dyDescent="0.2">
      <c r="A1238" s="13"/>
      <c r="B1238" s="8" t="s">
        <v>0</v>
      </c>
      <c r="C1238" s="22" t="s">
        <v>7191</v>
      </c>
      <c r="D1238" s="8" t="s">
        <v>4421</v>
      </c>
      <c r="E1238" s="22" t="s">
        <v>9393</v>
      </c>
      <c r="F1238" s="13">
        <v>13574</v>
      </c>
      <c r="G1238" s="13">
        <v>0</v>
      </c>
      <c r="H1238" s="35">
        <v>0</v>
      </c>
      <c r="I1238" t="s">
        <v>1</v>
      </c>
      <c r="J1238" s="13"/>
      <c r="R1238" s="13"/>
      <c r="S1238" s="41">
        <v>1</v>
      </c>
      <c r="T1238" s="13" t="s">
        <v>10797</v>
      </c>
      <c r="U1238" s="13"/>
      <c r="W1238" s="13"/>
    </row>
    <row r="1239" spans="1:23" x14ac:dyDescent="0.2">
      <c r="A1239" s="13"/>
      <c r="B1239" s="8" t="s">
        <v>0</v>
      </c>
      <c r="C1239" s="22" t="s">
        <v>7191</v>
      </c>
      <c r="D1239" s="8" t="s">
        <v>4424</v>
      </c>
      <c r="E1239" s="22" t="s">
        <v>9166</v>
      </c>
      <c r="F1239" s="13">
        <v>3431</v>
      </c>
      <c r="G1239" s="13">
        <v>0</v>
      </c>
      <c r="H1239" s="35">
        <v>0</v>
      </c>
      <c r="I1239" t="s">
        <v>1</v>
      </c>
      <c r="J1239" s="13"/>
      <c r="R1239" s="13">
        <v>4000</v>
      </c>
      <c r="S1239" s="41">
        <v>1</v>
      </c>
      <c r="T1239" s="13"/>
      <c r="U1239" s="13"/>
      <c r="W1239" s="13"/>
    </row>
    <row r="1240" spans="1:23" x14ac:dyDescent="0.2">
      <c r="A1240" s="13"/>
      <c r="B1240" s="8" t="s">
        <v>0</v>
      </c>
      <c r="C1240" s="22" t="s">
        <v>7191</v>
      </c>
      <c r="D1240" s="8" t="s">
        <v>4337</v>
      </c>
      <c r="E1240" s="22" t="s">
        <v>9167</v>
      </c>
      <c r="F1240" s="13">
        <v>16390</v>
      </c>
      <c r="G1240" s="13">
        <v>0</v>
      </c>
      <c r="H1240" s="35">
        <v>0</v>
      </c>
      <c r="I1240" t="s">
        <v>1</v>
      </c>
      <c r="J1240" s="13"/>
      <c r="R1240" s="13">
        <f>1500+8000</f>
        <v>9500</v>
      </c>
      <c r="S1240" s="41">
        <v>1</v>
      </c>
      <c r="T1240" s="13" t="s">
        <v>10797</v>
      </c>
      <c r="U1240" s="13"/>
      <c r="W1240" s="13"/>
    </row>
    <row r="1241" spans="1:23" x14ac:dyDescent="0.2">
      <c r="A1241" s="13"/>
      <c r="B1241" s="8" t="s">
        <v>0</v>
      </c>
      <c r="C1241" s="22" t="s">
        <v>7191</v>
      </c>
      <c r="D1241" s="8" t="s">
        <v>4345</v>
      </c>
      <c r="E1241" s="22" t="s">
        <v>9394</v>
      </c>
      <c r="F1241" s="13">
        <v>9372</v>
      </c>
      <c r="G1241" s="13">
        <v>0</v>
      </c>
      <c r="H1241" s="35">
        <v>0</v>
      </c>
      <c r="I1241" t="s">
        <v>1</v>
      </c>
      <c r="J1241" s="13"/>
      <c r="R1241" s="13">
        <v>1500</v>
      </c>
      <c r="S1241" s="41">
        <v>1</v>
      </c>
      <c r="T1241" s="13" t="s">
        <v>10797</v>
      </c>
      <c r="U1241" s="13"/>
      <c r="W1241" s="13"/>
    </row>
    <row r="1242" spans="1:23" x14ac:dyDescent="0.2">
      <c r="A1242" s="13"/>
      <c r="B1242" s="8" t="s">
        <v>0</v>
      </c>
      <c r="C1242" s="22" t="s">
        <v>7191</v>
      </c>
      <c r="D1242" s="8" t="s">
        <v>4348</v>
      </c>
      <c r="E1242" s="22" t="s">
        <v>9253</v>
      </c>
      <c r="F1242" s="13">
        <v>15000</v>
      </c>
      <c r="G1242" s="13">
        <v>0</v>
      </c>
      <c r="H1242" s="35">
        <v>0</v>
      </c>
      <c r="I1242" t="s">
        <v>1</v>
      </c>
      <c r="J1242" s="13"/>
      <c r="R1242" s="13">
        <v>6500</v>
      </c>
      <c r="S1242" s="41">
        <v>1</v>
      </c>
      <c r="T1242" s="13" t="s">
        <v>10797</v>
      </c>
      <c r="U1242" s="13"/>
      <c r="W1242" s="13"/>
    </row>
    <row r="1243" spans="1:23" x14ac:dyDescent="0.2">
      <c r="A1243" s="13"/>
      <c r="B1243" s="8" t="s">
        <v>0</v>
      </c>
      <c r="C1243" s="22" t="s">
        <v>7191</v>
      </c>
      <c r="D1243" s="8" t="s">
        <v>4355</v>
      </c>
      <c r="E1243" s="22" t="s">
        <v>9395</v>
      </c>
      <c r="F1243" s="13">
        <v>17490</v>
      </c>
      <c r="G1243" s="13">
        <v>0</v>
      </c>
      <c r="H1243" s="35">
        <v>0</v>
      </c>
      <c r="I1243" t="s">
        <v>1</v>
      </c>
      <c r="J1243" s="13"/>
      <c r="R1243" s="13">
        <f>8000+3000</f>
        <v>11000</v>
      </c>
      <c r="S1243" s="41">
        <v>1</v>
      </c>
      <c r="T1243" s="13" t="s">
        <v>10797</v>
      </c>
      <c r="U1243" s="13"/>
      <c r="W1243" s="13"/>
    </row>
    <row r="1244" spans="1:23" x14ac:dyDescent="0.2">
      <c r="A1244" s="13"/>
      <c r="B1244" s="8" t="s">
        <v>0</v>
      </c>
      <c r="C1244" s="22" t="s">
        <v>7191</v>
      </c>
      <c r="D1244" s="8" t="s">
        <v>4358</v>
      </c>
      <c r="E1244" s="22" t="s">
        <v>9396</v>
      </c>
      <c r="F1244" s="13">
        <v>12000</v>
      </c>
      <c r="G1244" s="13">
        <v>0</v>
      </c>
      <c r="H1244" s="35">
        <v>0</v>
      </c>
      <c r="I1244" t="s">
        <v>1</v>
      </c>
      <c r="J1244" s="13"/>
      <c r="R1244" s="13">
        <f>1300+2250</f>
        <v>3550</v>
      </c>
      <c r="S1244" s="41">
        <v>1</v>
      </c>
      <c r="T1244" s="13" t="s">
        <v>10797</v>
      </c>
      <c r="U1244" s="13"/>
      <c r="W1244" s="13"/>
    </row>
    <row r="1245" spans="1:23" x14ac:dyDescent="0.2">
      <c r="A1245" s="13"/>
      <c r="B1245" s="8" t="s">
        <v>0</v>
      </c>
      <c r="C1245" s="22" t="s">
        <v>7191</v>
      </c>
      <c r="D1245" s="8" t="s">
        <v>4365</v>
      </c>
      <c r="E1245" s="22" t="s">
        <v>9397</v>
      </c>
      <c r="F1245" s="13">
        <v>14126</v>
      </c>
      <c r="G1245" s="13">
        <v>0</v>
      </c>
      <c r="H1245" s="35">
        <v>0</v>
      </c>
      <c r="I1245" t="s">
        <v>1</v>
      </c>
      <c r="J1245" s="13"/>
      <c r="R1245" s="13">
        <v>6200</v>
      </c>
      <c r="S1245" s="41">
        <v>1</v>
      </c>
      <c r="T1245" s="13" t="s">
        <v>10797</v>
      </c>
      <c r="U1245" s="13"/>
      <c r="W1245" s="13"/>
    </row>
    <row r="1246" spans="1:23" x14ac:dyDescent="0.2">
      <c r="A1246" s="13"/>
      <c r="B1246" s="8" t="s">
        <v>0</v>
      </c>
      <c r="C1246" s="22" t="s">
        <v>7191</v>
      </c>
      <c r="D1246" s="8" t="s">
        <v>4369</v>
      </c>
      <c r="E1246" s="22" t="s">
        <v>9398</v>
      </c>
      <c r="F1246" s="13">
        <v>17651</v>
      </c>
      <c r="G1246" s="13">
        <v>0</v>
      </c>
      <c r="H1246" s="35">
        <v>0</v>
      </c>
      <c r="I1246" t="s">
        <v>1</v>
      </c>
      <c r="J1246" s="13"/>
      <c r="R1246" s="13"/>
      <c r="S1246" s="41">
        <v>1</v>
      </c>
      <c r="T1246" s="13" t="s">
        <v>10797</v>
      </c>
      <c r="U1246" s="13"/>
      <c r="W1246" s="13"/>
    </row>
    <row r="1247" spans="1:23" x14ac:dyDescent="0.2">
      <c r="A1247" s="13"/>
      <c r="B1247" s="8" t="s">
        <v>0</v>
      </c>
      <c r="C1247" s="22" t="s">
        <v>7191</v>
      </c>
      <c r="D1247" s="8" t="s">
        <v>5550</v>
      </c>
      <c r="E1247" s="22" t="s">
        <v>9399</v>
      </c>
      <c r="F1247" s="13">
        <v>7402</v>
      </c>
      <c r="G1247" s="13">
        <v>0</v>
      </c>
      <c r="H1247" s="35">
        <v>0</v>
      </c>
      <c r="I1247" t="s">
        <v>1</v>
      </c>
      <c r="J1247" s="13"/>
      <c r="R1247" s="13"/>
      <c r="S1247" s="41">
        <v>1</v>
      </c>
      <c r="T1247" s="13" t="s">
        <v>10797</v>
      </c>
      <c r="U1247" s="13"/>
      <c r="V1247">
        <v>1245.9599999999998</v>
      </c>
      <c r="W1247" s="13"/>
    </row>
    <row r="1248" spans="1:23" x14ac:dyDescent="0.2">
      <c r="A1248" s="13"/>
      <c r="B1248" s="8" t="s">
        <v>0</v>
      </c>
      <c r="C1248" s="22" t="s">
        <v>7191</v>
      </c>
      <c r="D1248" s="8" t="s">
        <v>5553</v>
      </c>
      <c r="E1248" s="22" t="s">
        <v>9400</v>
      </c>
      <c r="F1248" s="13">
        <v>7464</v>
      </c>
      <c r="G1248" s="13">
        <v>0</v>
      </c>
      <c r="H1248" s="35">
        <v>0</v>
      </c>
      <c r="I1248" t="s">
        <v>1</v>
      </c>
      <c r="J1248" s="13"/>
      <c r="R1248" s="13"/>
      <c r="S1248" s="41">
        <v>1</v>
      </c>
      <c r="T1248" s="13" t="s">
        <v>10797</v>
      </c>
      <c r="U1248" s="13"/>
      <c r="V1248">
        <v>434.11199999999997</v>
      </c>
      <c r="W1248" s="13"/>
    </row>
    <row r="1249" spans="1:23" x14ac:dyDescent="0.2">
      <c r="A1249" s="13"/>
      <c r="B1249" s="8" t="s">
        <v>0</v>
      </c>
      <c r="C1249" s="22" t="s">
        <v>7191</v>
      </c>
      <c r="D1249" s="8" t="s">
        <v>5558</v>
      </c>
      <c r="E1249" s="22" t="s">
        <v>9401</v>
      </c>
      <c r="F1249" s="13">
        <v>3411</v>
      </c>
      <c r="G1249" s="13">
        <v>0</v>
      </c>
      <c r="H1249" s="35">
        <v>0</v>
      </c>
      <c r="I1249" t="s">
        <v>1</v>
      </c>
      <c r="J1249" s="13"/>
      <c r="R1249" s="13"/>
      <c r="S1249" s="41">
        <v>1</v>
      </c>
      <c r="T1249" s="13" t="s">
        <v>10797</v>
      </c>
      <c r="U1249" s="13"/>
      <c r="V1249">
        <v>314.64</v>
      </c>
      <c r="W1249" s="13"/>
    </row>
    <row r="1250" spans="1:23" x14ac:dyDescent="0.2">
      <c r="A1250" s="13"/>
      <c r="B1250" s="8" t="s">
        <v>0</v>
      </c>
      <c r="C1250" s="22" t="s">
        <v>7191</v>
      </c>
      <c r="D1250" s="8" t="s">
        <v>5561</v>
      </c>
      <c r="E1250" s="22" t="s">
        <v>9402</v>
      </c>
      <c r="F1250" s="13">
        <v>5182</v>
      </c>
      <c r="G1250" s="13">
        <v>0</v>
      </c>
      <c r="H1250" s="35">
        <v>0</v>
      </c>
      <c r="I1250" t="s">
        <v>1</v>
      </c>
      <c r="J1250" s="13"/>
      <c r="R1250" s="13"/>
      <c r="S1250" s="41">
        <v>1</v>
      </c>
      <c r="T1250" s="13" t="s">
        <v>10797</v>
      </c>
      <c r="U1250" s="13"/>
      <c r="V1250">
        <v>148.26</v>
      </c>
      <c r="W1250" s="13"/>
    </row>
    <row r="1251" spans="1:23" x14ac:dyDescent="0.2">
      <c r="A1251" s="13"/>
      <c r="B1251" s="8" t="s">
        <v>0</v>
      </c>
      <c r="C1251" s="22" t="s">
        <v>7191</v>
      </c>
      <c r="D1251" s="8" t="s">
        <v>5564</v>
      </c>
      <c r="E1251" s="22" t="s">
        <v>9403</v>
      </c>
      <c r="F1251" s="13">
        <v>2783</v>
      </c>
      <c r="G1251" s="13">
        <v>0</v>
      </c>
      <c r="H1251" s="35">
        <v>0</v>
      </c>
      <c r="I1251" t="s">
        <v>1</v>
      </c>
      <c r="J1251" s="13"/>
      <c r="R1251" s="13"/>
      <c r="S1251" s="41">
        <v>1</v>
      </c>
      <c r="T1251" s="13" t="s">
        <v>10797</v>
      </c>
      <c r="U1251" s="13"/>
      <c r="V1251">
        <v>502.92</v>
      </c>
      <c r="W1251" s="13"/>
    </row>
    <row r="1252" spans="1:23" x14ac:dyDescent="0.2">
      <c r="A1252" s="13"/>
      <c r="B1252" s="8" t="s">
        <v>0</v>
      </c>
      <c r="C1252" s="22" t="s">
        <v>7191</v>
      </c>
      <c r="D1252" s="8" t="s">
        <v>5567</v>
      </c>
      <c r="E1252" s="22" t="s">
        <v>9404</v>
      </c>
      <c r="F1252" s="13">
        <v>7500</v>
      </c>
      <c r="G1252" s="13">
        <v>0</v>
      </c>
      <c r="H1252" s="35">
        <v>0</v>
      </c>
      <c r="I1252" t="s">
        <v>1</v>
      </c>
      <c r="J1252" s="13"/>
      <c r="R1252" s="13"/>
      <c r="S1252" s="41">
        <v>1</v>
      </c>
      <c r="T1252" s="13" t="s">
        <v>10797</v>
      </c>
      <c r="U1252" s="13"/>
      <c r="V1252">
        <v>3437.1</v>
      </c>
      <c r="W1252" s="13"/>
    </row>
    <row r="1253" spans="1:23" x14ac:dyDescent="0.2">
      <c r="A1253" s="13"/>
      <c r="B1253" s="8" t="s">
        <v>0</v>
      </c>
      <c r="C1253" s="22" t="s">
        <v>7191</v>
      </c>
      <c r="D1253" s="8" t="s">
        <v>6727</v>
      </c>
      <c r="E1253" s="22" t="s">
        <v>9405</v>
      </c>
      <c r="F1253" s="13">
        <v>1015</v>
      </c>
      <c r="G1253" s="13">
        <v>0</v>
      </c>
      <c r="H1253" s="35">
        <v>0</v>
      </c>
      <c r="I1253" t="s">
        <v>1</v>
      </c>
      <c r="J1253" s="13"/>
      <c r="R1253" s="13"/>
      <c r="S1253" s="41">
        <v>1</v>
      </c>
      <c r="T1253" s="43" t="s">
        <v>10797</v>
      </c>
      <c r="U1253" s="39"/>
      <c r="V1253">
        <v>362.54399999999998</v>
      </c>
      <c r="W1253" s="13"/>
    </row>
    <row r="1254" spans="1:23" x14ac:dyDescent="0.2">
      <c r="A1254" s="13"/>
      <c r="B1254" s="8" t="s">
        <v>0</v>
      </c>
      <c r="C1254" s="22" t="s">
        <v>7191</v>
      </c>
      <c r="D1254" s="8" t="s">
        <v>6735</v>
      </c>
      <c r="E1254" s="22" t="s">
        <v>9406</v>
      </c>
      <c r="F1254" s="13">
        <v>680</v>
      </c>
      <c r="G1254" s="13">
        <v>0</v>
      </c>
      <c r="H1254" s="35">
        <v>0</v>
      </c>
      <c r="I1254" t="s">
        <v>1</v>
      </c>
      <c r="J1254" s="13"/>
      <c r="R1254" s="13"/>
      <c r="S1254" s="41">
        <v>1</v>
      </c>
      <c r="T1254" s="43" t="s">
        <v>10797</v>
      </c>
      <c r="U1254" s="39"/>
      <c r="V1254">
        <v>350.20799999999997</v>
      </c>
      <c r="W1254" s="13"/>
    </row>
    <row r="1255" spans="1:23" x14ac:dyDescent="0.2">
      <c r="A1255" s="13"/>
      <c r="B1255" s="8" t="s">
        <v>0</v>
      </c>
      <c r="C1255" s="22" t="s">
        <v>7191</v>
      </c>
      <c r="D1255" s="8" t="s">
        <v>6576</v>
      </c>
      <c r="E1255" s="22" t="s">
        <v>9407</v>
      </c>
      <c r="F1255" s="13">
        <v>1376</v>
      </c>
      <c r="G1255" s="13">
        <v>0</v>
      </c>
      <c r="H1255" s="35">
        <v>0</v>
      </c>
      <c r="I1255" t="s">
        <v>1</v>
      </c>
      <c r="J1255" s="13"/>
      <c r="R1255" s="13"/>
      <c r="S1255" s="41">
        <v>1</v>
      </c>
      <c r="T1255" s="43" t="s">
        <v>10797</v>
      </c>
      <c r="U1255" s="39"/>
      <c r="V1255">
        <v>655.32000000000005</v>
      </c>
      <c r="W1255" s="13"/>
    </row>
    <row r="1256" spans="1:23" x14ac:dyDescent="0.2">
      <c r="A1256" s="13"/>
      <c r="B1256" s="8" t="s">
        <v>0</v>
      </c>
      <c r="C1256" s="22" t="s">
        <v>7191</v>
      </c>
      <c r="D1256" s="8" t="s">
        <v>6732</v>
      </c>
      <c r="E1256" s="22" t="s">
        <v>9408</v>
      </c>
      <c r="F1256" s="13">
        <v>617</v>
      </c>
      <c r="G1256" s="13">
        <v>0</v>
      </c>
      <c r="H1256" s="35">
        <v>0</v>
      </c>
      <c r="I1256" t="s">
        <v>1</v>
      </c>
      <c r="J1256" s="13"/>
      <c r="R1256" s="13"/>
      <c r="S1256" s="41">
        <v>1</v>
      </c>
      <c r="T1256" s="43" t="s">
        <v>10797</v>
      </c>
      <c r="U1256" s="39"/>
      <c r="V1256">
        <v>381.31199999999995</v>
      </c>
      <c r="W1256" s="13"/>
    </row>
    <row r="1257" spans="1:23" x14ac:dyDescent="0.2">
      <c r="A1257" s="13"/>
      <c r="B1257" s="8" t="s">
        <v>0</v>
      </c>
      <c r="C1257" s="22" t="s">
        <v>7191</v>
      </c>
      <c r="D1257" s="8" t="s">
        <v>6580</v>
      </c>
      <c r="E1257" s="22" t="s">
        <v>9409</v>
      </c>
      <c r="F1257" s="13">
        <v>1795</v>
      </c>
      <c r="G1257" s="13">
        <v>0</v>
      </c>
      <c r="H1257" s="35">
        <v>789</v>
      </c>
      <c r="I1257" t="s">
        <v>1</v>
      </c>
      <c r="J1257" s="13"/>
      <c r="R1257" s="13"/>
      <c r="S1257" s="41">
        <v>1</v>
      </c>
      <c r="T1257" s="13" t="s">
        <v>10797</v>
      </c>
      <c r="U1257" s="13"/>
      <c r="W1257" s="13"/>
    </row>
    <row r="1258" spans="1:23" x14ac:dyDescent="0.2">
      <c r="A1258" s="13"/>
      <c r="B1258" s="8" t="s">
        <v>0</v>
      </c>
      <c r="C1258" s="22" t="s">
        <v>7191</v>
      </c>
      <c r="D1258" s="8" t="s">
        <v>324</v>
      </c>
      <c r="E1258" s="22" t="s">
        <v>325</v>
      </c>
      <c r="F1258" s="13">
        <v>3444</v>
      </c>
      <c r="G1258" s="13">
        <v>0</v>
      </c>
      <c r="H1258" s="35">
        <v>0</v>
      </c>
      <c r="I1258" t="s">
        <v>1</v>
      </c>
      <c r="J1258" s="13"/>
      <c r="R1258" s="13"/>
      <c r="S1258" s="41">
        <v>2</v>
      </c>
      <c r="T1258" s="43" t="s">
        <v>10798</v>
      </c>
      <c r="U1258" s="13" t="s">
        <v>10801</v>
      </c>
      <c r="W1258" s="13"/>
    </row>
    <row r="1259" spans="1:23" x14ac:dyDescent="0.2">
      <c r="A1259" s="13"/>
      <c r="B1259" s="8" t="s">
        <v>0</v>
      </c>
      <c r="C1259" s="22" t="s">
        <v>7191</v>
      </c>
      <c r="D1259" s="8" t="s">
        <v>735</v>
      </c>
      <c r="E1259" s="22" t="s">
        <v>736</v>
      </c>
      <c r="F1259" s="13">
        <v>5033</v>
      </c>
      <c r="G1259" s="13">
        <v>0</v>
      </c>
      <c r="H1259" s="35">
        <v>0</v>
      </c>
      <c r="I1259" t="s">
        <v>1</v>
      </c>
      <c r="J1259" s="13"/>
      <c r="R1259" s="13"/>
      <c r="S1259" s="41">
        <v>1</v>
      </c>
      <c r="T1259" s="39"/>
      <c r="U1259" s="13"/>
      <c r="W1259" s="13"/>
    </row>
    <row r="1260" spans="1:23" x14ac:dyDescent="0.2">
      <c r="A1260" s="13"/>
      <c r="B1260" s="8" t="s">
        <v>0</v>
      </c>
      <c r="C1260" s="22" t="s">
        <v>7191</v>
      </c>
      <c r="D1260" s="8" t="s">
        <v>738</v>
      </c>
      <c r="E1260" s="22" t="s">
        <v>739</v>
      </c>
      <c r="F1260" s="13">
        <v>2564</v>
      </c>
      <c r="G1260" s="13">
        <v>0</v>
      </c>
      <c r="H1260" s="35">
        <v>0</v>
      </c>
      <c r="I1260" t="s">
        <v>1</v>
      </c>
      <c r="J1260" s="13"/>
      <c r="R1260" s="13"/>
      <c r="S1260" s="41">
        <v>1</v>
      </c>
      <c r="T1260" s="39"/>
      <c r="U1260" s="13"/>
      <c r="W1260" s="13"/>
    </row>
    <row r="1261" spans="1:23" x14ac:dyDescent="0.2">
      <c r="A1261" s="13"/>
      <c r="B1261" s="8" t="s">
        <v>0</v>
      </c>
      <c r="C1261" s="22" t="s">
        <v>7191</v>
      </c>
      <c r="D1261" s="8" t="s">
        <v>741</v>
      </c>
      <c r="E1261" s="22" t="s">
        <v>742</v>
      </c>
      <c r="F1261" s="13">
        <v>2690</v>
      </c>
      <c r="G1261" s="13">
        <v>0</v>
      </c>
      <c r="H1261" s="35">
        <v>100</v>
      </c>
      <c r="I1261" t="s">
        <v>1</v>
      </c>
      <c r="J1261" s="13"/>
      <c r="R1261" s="13"/>
      <c r="S1261" s="41">
        <v>1</v>
      </c>
      <c r="T1261" s="39"/>
      <c r="U1261" s="13"/>
      <c r="W1261" s="13"/>
    </row>
    <row r="1262" spans="1:23" x14ac:dyDescent="0.2">
      <c r="A1262" s="13"/>
      <c r="B1262" s="8" t="s">
        <v>0</v>
      </c>
      <c r="C1262" s="22" t="s">
        <v>7191</v>
      </c>
      <c r="D1262" s="8" t="s">
        <v>780</v>
      </c>
      <c r="E1262" s="22" t="s">
        <v>781</v>
      </c>
      <c r="F1262" s="13">
        <v>982</v>
      </c>
      <c r="G1262" s="13">
        <v>0</v>
      </c>
      <c r="H1262" s="35">
        <v>0</v>
      </c>
      <c r="I1262" t="s">
        <v>1</v>
      </c>
      <c r="J1262" s="13"/>
      <c r="R1262" s="13"/>
      <c r="S1262" s="41">
        <v>1</v>
      </c>
      <c r="T1262" s="39"/>
      <c r="U1262" s="13"/>
      <c r="W1262" s="13"/>
    </row>
    <row r="1263" spans="1:23" x14ac:dyDescent="0.2">
      <c r="A1263" s="13"/>
      <c r="B1263" s="8" t="s">
        <v>0</v>
      </c>
      <c r="C1263" s="22" t="s">
        <v>7191</v>
      </c>
      <c r="D1263" s="8" t="s">
        <v>744</v>
      </c>
      <c r="E1263" s="22" t="s">
        <v>745</v>
      </c>
      <c r="F1263" s="13">
        <v>1548</v>
      </c>
      <c r="G1263" s="13">
        <v>0</v>
      </c>
      <c r="H1263" s="35">
        <v>0</v>
      </c>
      <c r="I1263" t="s">
        <v>1</v>
      </c>
      <c r="J1263" s="13"/>
      <c r="R1263" s="13"/>
      <c r="S1263" s="41">
        <v>1</v>
      </c>
      <c r="T1263" s="39"/>
      <c r="U1263" s="13"/>
      <c r="W1263" s="13"/>
    </row>
    <row r="1264" spans="1:23" x14ac:dyDescent="0.2">
      <c r="A1264" s="13"/>
      <c r="B1264" s="8" t="s">
        <v>0</v>
      </c>
      <c r="C1264" s="22" t="s">
        <v>7191</v>
      </c>
      <c r="D1264" s="8" t="s">
        <v>486</v>
      </c>
      <c r="E1264" s="22" t="s">
        <v>487</v>
      </c>
      <c r="F1264" s="13">
        <v>1110</v>
      </c>
      <c r="G1264" s="13">
        <v>0</v>
      </c>
      <c r="H1264" s="35">
        <v>0</v>
      </c>
      <c r="I1264" t="s">
        <v>1</v>
      </c>
      <c r="J1264" s="13"/>
      <c r="R1264" s="13"/>
      <c r="S1264" s="41">
        <v>1</v>
      </c>
      <c r="T1264" s="13" t="s">
        <v>10797</v>
      </c>
      <c r="U1264" s="13"/>
      <c r="W1264" s="13"/>
    </row>
    <row r="1265" spans="1:23" x14ac:dyDescent="0.2">
      <c r="A1265" s="13"/>
      <c r="B1265" s="8" t="s">
        <v>0</v>
      </c>
      <c r="C1265" s="22" t="s">
        <v>7191</v>
      </c>
      <c r="D1265" s="8" t="s">
        <v>728</v>
      </c>
      <c r="E1265" s="22" t="s">
        <v>729</v>
      </c>
      <c r="F1265" s="13">
        <v>3537</v>
      </c>
      <c r="G1265" s="13">
        <v>0</v>
      </c>
      <c r="H1265" s="35">
        <v>0</v>
      </c>
      <c r="I1265" t="s">
        <v>1</v>
      </c>
      <c r="J1265" s="13"/>
      <c r="R1265" s="13"/>
      <c r="S1265" s="41">
        <v>1</v>
      </c>
      <c r="T1265" s="39"/>
      <c r="U1265" s="13"/>
      <c r="W1265" s="13"/>
    </row>
    <row r="1266" spans="1:23" x14ac:dyDescent="0.2">
      <c r="A1266" s="13"/>
      <c r="B1266" s="8" t="s">
        <v>0</v>
      </c>
      <c r="C1266" s="22" t="s">
        <v>7191</v>
      </c>
      <c r="D1266" s="8" t="s">
        <v>732</v>
      </c>
      <c r="E1266" s="22" t="s">
        <v>733</v>
      </c>
      <c r="F1266" s="13">
        <v>5628</v>
      </c>
      <c r="G1266" s="13">
        <v>0</v>
      </c>
      <c r="H1266" s="35">
        <v>0</v>
      </c>
      <c r="I1266" t="s">
        <v>1</v>
      </c>
      <c r="J1266" s="13"/>
      <c r="R1266" s="13"/>
      <c r="S1266" s="41">
        <v>1</v>
      </c>
      <c r="T1266" s="39"/>
      <c r="U1266" s="13"/>
      <c r="W1266" s="13"/>
    </row>
    <row r="1267" spans="1:23" x14ac:dyDescent="0.2">
      <c r="A1267" s="13"/>
      <c r="B1267" s="8" t="s">
        <v>0</v>
      </c>
      <c r="C1267" s="22" t="s">
        <v>7191</v>
      </c>
      <c r="D1267" s="8" t="s">
        <v>1198</v>
      </c>
      <c r="E1267" s="22" t="s">
        <v>1199</v>
      </c>
      <c r="F1267" s="13">
        <v>1299</v>
      </c>
      <c r="G1267" s="13">
        <v>0</v>
      </c>
      <c r="H1267" s="35">
        <v>0</v>
      </c>
      <c r="I1267" t="s">
        <v>1</v>
      </c>
      <c r="J1267" s="13"/>
      <c r="R1267" s="13"/>
      <c r="S1267" s="41">
        <v>1</v>
      </c>
      <c r="T1267" s="13" t="s">
        <v>10797</v>
      </c>
      <c r="U1267" s="13"/>
      <c r="W1267" s="13"/>
    </row>
    <row r="1268" spans="1:23" x14ac:dyDescent="0.2">
      <c r="A1268" s="13"/>
      <c r="B1268" s="8" t="s">
        <v>0</v>
      </c>
      <c r="C1268" s="22" t="s">
        <v>7191</v>
      </c>
      <c r="D1268" s="8" t="s">
        <v>477</v>
      </c>
      <c r="E1268" s="22" t="s">
        <v>478</v>
      </c>
      <c r="F1268" s="13">
        <v>1429</v>
      </c>
      <c r="G1268" s="13">
        <v>0</v>
      </c>
      <c r="H1268" s="35">
        <v>0</v>
      </c>
      <c r="I1268" t="s">
        <v>1</v>
      </c>
      <c r="J1268" s="13"/>
      <c r="R1268" s="13"/>
      <c r="S1268" s="41">
        <v>1</v>
      </c>
      <c r="T1268" s="13" t="s">
        <v>10797</v>
      </c>
      <c r="U1268" s="13"/>
      <c r="W1268" s="13"/>
    </row>
    <row r="1269" spans="1:23" x14ac:dyDescent="0.2">
      <c r="A1269" s="13"/>
      <c r="B1269" s="8" t="s">
        <v>0</v>
      </c>
      <c r="C1269" s="22" t="s">
        <v>7191</v>
      </c>
      <c r="D1269" s="8" t="s">
        <v>1685</v>
      </c>
      <c r="E1269" s="22" t="s">
        <v>1686</v>
      </c>
      <c r="F1269" s="13">
        <v>302142</v>
      </c>
      <c r="G1269" s="13">
        <v>0</v>
      </c>
      <c r="H1269" s="35">
        <v>0</v>
      </c>
      <c r="I1269" t="s">
        <v>1</v>
      </c>
      <c r="J1269" s="13"/>
      <c r="R1269" s="13">
        <f>18000+48000+40000</f>
        <v>106000</v>
      </c>
      <c r="S1269" s="41">
        <v>2</v>
      </c>
      <c r="T1269" s="39"/>
      <c r="U1269" s="13" t="s">
        <v>10798</v>
      </c>
      <c r="W1269" s="13"/>
    </row>
    <row r="1270" spans="1:23" x14ac:dyDescent="0.2">
      <c r="A1270" s="13"/>
      <c r="B1270" s="8" t="s">
        <v>0</v>
      </c>
      <c r="C1270" s="22" t="s">
        <v>7191</v>
      </c>
      <c r="D1270" s="8" t="s">
        <v>2131</v>
      </c>
      <c r="E1270" s="22" t="s">
        <v>2132</v>
      </c>
      <c r="F1270" s="13">
        <v>334628</v>
      </c>
      <c r="G1270" s="13">
        <v>0</v>
      </c>
      <c r="H1270" s="35">
        <v>185500</v>
      </c>
      <c r="I1270" t="s">
        <v>1</v>
      </c>
      <c r="J1270" s="13"/>
      <c r="R1270" s="13">
        <f>10000+16000+12000+27300+7000+32000+10000+35000</f>
        <v>149300</v>
      </c>
      <c r="S1270" s="41">
        <v>1</v>
      </c>
      <c r="T1270" s="13"/>
      <c r="U1270" s="13"/>
      <c r="W1270" s="13"/>
    </row>
    <row r="1271" spans="1:23" x14ac:dyDescent="0.2">
      <c r="A1271" s="13"/>
      <c r="B1271" s="8" t="s">
        <v>0</v>
      </c>
      <c r="C1271" s="22" t="s">
        <v>7191</v>
      </c>
      <c r="D1271" s="8" t="s">
        <v>5683</v>
      </c>
      <c r="E1271" s="22" t="s">
        <v>5684</v>
      </c>
      <c r="F1271" s="13">
        <v>50000</v>
      </c>
      <c r="G1271" s="13">
        <v>0</v>
      </c>
      <c r="H1271" s="35">
        <v>0</v>
      </c>
      <c r="I1271" t="s">
        <v>1</v>
      </c>
      <c r="J1271" s="13"/>
      <c r="R1271" s="13"/>
      <c r="S1271" s="41">
        <v>2</v>
      </c>
      <c r="T1271" s="13" t="s">
        <v>10797</v>
      </c>
      <c r="U1271" s="13"/>
      <c r="W1271" s="13"/>
    </row>
    <row r="1272" spans="1:23" x14ac:dyDescent="0.2">
      <c r="A1272" s="13"/>
      <c r="B1272" s="8" t="s">
        <v>0</v>
      </c>
      <c r="C1272" s="22" t="s">
        <v>7191</v>
      </c>
      <c r="D1272" s="8" t="s">
        <v>459</v>
      </c>
      <c r="E1272" s="22" t="s">
        <v>460</v>
      </c>
      <c r="F1272" s="13">
        <v>26770</v>
      </c>
      <c r="G1272" s="13">
        <v>0</v>
      </c>
      <c r="H1272" s="35">
        <v>6000</v>
      </c>
      <c r="I1272" t="s">
        <v>1</v>
      </c>
      <c r="J1272" s="13"/>
      <c r="R1272" s="13">
        <v>7000</v>
      </c>
      <c r="S1272" s="41">
        <v>1</v>
      </c>
      <c r="T1272" s="43"/>
      <c r="U1272" s="13" t="s">
        <v>10798</v>
      </c>
      <c r="W1272" s="13"/>
    </row>
    <row r="1273" spans="1:23" x14ac:dyDescent="0.2">
      <c r="A1273" s="13"/>
      <c r="B1273" s="8" t="s">
        <v>0</v>
      </c>
      <c r="C1273" s="22" t="s">
        <v>7191</v>
      </c>
      <c r="D1273" s="8" t="s">
        <v>315</v>
      </c>
      <c r="E1273" s="22" t="s">
        <v>316</v>
      </c>
      <c r="F1273" s="13">
        <v>97937</v>
      </c>
      <c r="G1273" s="13">
        <v>0</v>
      </c>
      <c r="H1273" s="35">
        <v>42500</v>
      </c>
      <c r="I1273" t="s">
        <v>1</v>
      </c>
      <c r="J1273" s="13"/>
      <c r="R1273" s="13"/>
      <c r="S1273" s="41">
        <v>3</v>
      </c>
      <c r="T1273" s="43"/>
      <c r="U1273" s="13" t="s">
        <v>10803</v>
      </c>
      <c r="W1273" s="13"/>
    </row>
    <row r="1274" spans="1:23" x14ac:dyDescent="0.2">
      <c r="A1274" s="13"/>
      <c r="B1274" s="8" t="s">
        <v>0</v>
      </c>
      <c r="C1274" s="22" t="s">
        <v>7191</v>
      </c>
      <c r="D1274" s="8" t="s">
        <v>406</v>
      </c>
      <c r="E1274" s="22" t="s">
        <v>407</v>
      </c>
      <c r="F1274" s="13">
        <v>210368</v>
      </c>
      <c r="G1274" s="13">
        <v>0</v>
      </c>
      <c r="H1274" s="35">
        <v>0</v>
      </c>
      <c r="I1274" t="s">
        <v>1</v>
      </c>
      <c r="J1274" s="13"/>
      <c r="R1274" s="13"/>
      <c r="S1274" s="41">
        <v>1</v>
      </c>
      <c r="T1274" s="43"/>
      <c r="U1274" s="39" t="s">
        <v>10803</v>
      </c>
      <c r="W1274" s="13"/>
    </row>
    <row r="1275" spans="1:23" x14ac:dyDescent="0.2">
      <c r="A1275" s="13"/>
      <c r="B1275" s="8" t="s">
        <v>0</v>
      </c>
      <c r="C1275" s="22" t="s">
        <v>7191</v>
      </c>
      <c r="D1275" s="8" t="s">
        <v>722</v>
      </c>
      <c r="E1275" s="22" t="s">
        <v>723</v>
      </c>
      <c r="F1275" s="13">
        <v>84648</v>
      </c>
      <c r="G1275" s="13">
        <v>0</v>
      </c>
      <c r="H1275" s="35">
        <v>0</v>
      </c>
      <c r="I1275" t="s">
        <v>1</v>
      </c>
      <c r="J1275" s="13"/>
      <c r="R1275" s="13">
        <f>5400+5000</f>
        <v>10400</v>
      </c>
      <c r="S1275" s="41">
        <v>2</v>
      </c>
      <c r="T1275" s="39"/>
      <c r="U1275" s="13"/>
      <c r="W1275" s="13"/>
    </row>
    <row r="1276" spans="1:23" x14ac:dyDescent="0.2">
      <c r="A1276" s="13"/>
      <c r="B1276" s="8" t="s">
        <v>0</v>
      </c>
      <c r="C1276" s="22" t="s">
        <v>7191</v>
      </c>
      <c r="D1276" s="8" t="s">
        <v>890</v>
      </c>
      <c r="E1276" s="22" t="s">
        <v>891</v>
      </c>
      <c r="F1276" s="13">
        <v>235868</v>
      </c>
      <c r="G1276" s="13">
        <v>0</v>
      </c>
      <c r="H1276" s="35">
        <v>0</v>
      </c>
      <c r="I1276" t="s">
        <v>1</v>
      </c>
      <c r="J1276" s="13"/>
      <c r="R1276" s="13"/>
      <c r="S1276" s="41">
        <v>3</v>
      </c>
      <c r="T1276" s="39"/>
      <c r="U1276" s="13" t="s">
        <v>10798</v>
      </c>
      <c r="W1276" s="13"/>
    </row>
    <row r="1277" spans="1:23" x14ac:dyDescent="0.2">
      <c r="A1277" s="13"/>
      <c r="B1277" s="8" t="s">
        <v>0</v>
      </c>
      <c r="C1277" s="22" t="s">
        <v>7191</v>
      </c>
      <c r="D1277" s="8" t="s">
        <v>1114</v>
      </c>
      <c r="E1277" s="22" t="s">
        <v>1115</v>
      </c>
      <c r="F1277" s="13">
        <v>157713</v>
      </c>
      <c r="G1277" s="13">
        <v>0</v>
      </c>
      <c r="H1277" s="35">
        <v>0</v>
      </c>
      <c r="I1277" t="s">
        <v>1</v>
      </c>
      <c r="J1277" s="13"/>
      <c r="R1277" s="13"/>
      <c r="S1277" s="41">
        <v>2</v>
      </c>
      <c r="T1277" s="39"/>
      <c r="U1277" s="13" t="s">
        <v>10798</v>
      </c>
      <c r="W1277" s="13"/>
    </row>
    <row r="1278" spans="1:23" x14ac:dyDescent="0.2">
      <c r="A1278" s="13"/>
      <c r="B1278" s="8" t="s">
        <v>0</v>
      </c>
      <c r="C1278" s="22" t="s">
        <v>7191</v>
      </c>
      <c r="D1278" s="8" t="s">
        <v>1185</v>
      </c>
      <c r="E1278" s="22" t="s">
        <v>1186</v>
      </c>
      <c r="F1278" s="13">
        <v>10081</v>
      </c>
      <c r="G1278" s="13">
        <v>0</v>
      </c>
      <c r="H1278" s="35">
        <v>0</v>
      </c>
      <c r="I1278" t="s">
        <v>1</v>
      </c>
      <c r="J1278" s="13"/>
      <c r="R1278" s="13"/>
      <c r="S1278" s="41">
        <v>2</v>
      </c>
      <c r="T1278" s="13"/>
      <c r="U1278" s="13"/>
      <c r="W1278" s="13"/>
    </row>
    <row r="1279" spans="1:23" x14ac:dyDescent="0.2">
      <c r="A1279" s="13"/>
      <c r="B1279" s="8" t="s">
        <v>0</v>
      </c>
      <c r="C1279" s="22" t="s">
        <v>7191</v>
      </c>
      <c r="D1279" s="8" t="s">
        <v>351</v>
      </c>
      <c r="E1279" s="22" t="s">
        <v>352</v>
      </c>
      <c r="F1279" s="13">
        <v>62451</v>
      </c>
      <c r="G1279" s="13">
        <v>0</v>
      </c>
      <c r="H1279" s="35">
        <v>0</v>
      </c>
      <c r="I1279" t="s">
        <v>1</v>
      </c>
      <c r="J1279" s="13"/>
      <c r="R1279" s="13"/>
      <c r="S1279" s="41">
        <v>3</v>
      </c>
      <c r="T1279" s="43"/>
      <c r="U1279" s="13" t="s">
        <v>10801</v>
      </c>
      <c r="W1279" s="13"/>
    </row>
    <row r="1280" spans="1:23" x14ac:dyDescent="0.2">
      <c r="A1280" s="13"/>
      <c r="B1280" s="8" t="s">
        <v>0</v>
      </c>
      <c r="C1280" s="22" t="s">
        <v>7191</v>
      </c>
      <c r="D1280" s="8" t="s">
        <v>2151</v>
      </c>
      <c r="E1280" s="22" t="s">
        <v>2152</v>
      </c>
      <c r="F1280" s="13">
        <v>100000</v>
      </c>
      <c r="G1280" s="13">
        <v>0</v>
      </c>
      <c r="H1280" s="35">
        <v>0</v>
      </c>
      <c r="I1280" t="s">
        <v>1</v>
      </c>
      <c r="J1280" s="13"/>
      <c r="R1280" s="13"/>
      <c r="S1280" s="41">
        <v>3</v>
      </c>
      <c r="T1280" s="13" t="s">
        <v>10797</v>
      </c>
      <c r="U1280" s="13"/>
      <c r="W1280" s="13"/>
    </row>
    <row r="1281" spans="1:23" x14ac:dyDescent="0.2">
      <c r="A1281" s="13"/>
      <c r="B1281" s="8" t="s">
        <v>0</v>
      </c>
      <c r="C1281" s="22" t="s">
        <v>7191</v>
      </c>
      <c r="D1281" s="8" t="s">
        <v>3833</v>
      </c>
      <c r="E1281" s="22" t="s">
        <v>3834</v>
      </c>
      <c r="F1281" s="13">
        <v>10000</v>
      </c>
      <c r="G1281" s="13">
        <v>0</v>
      </c>
      <c r="H1281" s="35">
        <v>0</v>
      </c>
      <c r="I1281" t="s">
        <v>1</v>
      </c>
      <c r="J1281" s="13"/>
      <c r="R1281" s="13">
        <v>3000</v>
      </c>
      <c r="S1281" s="41">
        <v>2</v>
      </c>
      <c r="T1281" s="43"/>
      <c r="U1281" s="13" t="s">
        <v>10803</v>
      </c>
      <c r="W1281" s="13"/>
    </row>
    <row r="1282" spans="1:23" x14ac:dyDescent="0.2">
      <c r="A1282" s="13"/>
      <c r="B1282" s="8" t="s">
        <v>0</v>
      </c>
      <c r="C1282" s="22" t="s">
        <v>7191</v>
      </c>
      <c r="D1282" s="8" t="s">
        <v>5014</v>
      </c>
      <c r="E1282" s="22" t="s">
        <v>5015</v>
      </c>
      <c r="F1282" s="13">
        <v>10000</v>
      </c>
      <c r="G1282" s="13">
        <v>0</v>
      </c>
      <c r="H1282" s="35">
        <v>0</v>
      </c>
      <c r="I1282" t="s">
        <v>1</v>
      </c>
      <c r="J1282" s="13"/>
      <c r="R1282" s="13"/>
      <c r="S1282" s="41">
        <v>2</v>
      </c>
      <c r="T1282" s="13"/>
      <c r="U1282" s="13"/>
      <c r="W1282" s="13"/>
    </row>
    <row r="1283" spans="1:23" x14ac:dyDescent="0.2">
      <c r="A1283" s="13"/>
      <c r="B1283" s="8" t="s">
        <v>0</v>
      </c>
      <c r="C1283" s="22" t="s">
        <v>7191</v>
      </c>
      <c r="D1283" s="8" t="s">
        <v>3101</v>
      </c>
      <c r="E1283" s="22" t="s">
        <v>3102</v>
      </c>
      <c r="F1283" s="13">
        <v>50000</v>
      </c>
      <c r="G1283" s="13">
        <v>0</v>
      </c>
      <c r="H1283" s="35">
        <v>0</v>
      </c>
      <c r="I1283" t="s">
        <v>1</v>
      </c>
      <c r="J1283" s="13"/>
      <c r="R1283" s="13"/>
      <c r="S1283" s="41">
        <v>3</v>
      </c>
      <c r="T1283" s="43"/>
      <c r="U1283" s="13" t="s">
        <v>10802</v>
      </c>
      <c r="W1283" s="13"/>
    </row>
    <row r="1284" spans="1:23" x14ac:dyDescent="0.2">
      <c r="A1284" s="13"/>
      <c r="B1284" s="8" t="s">
        <v>0</v>
      </c>
      <c r="C1284" s="22" t="s">
        <v>7191</v>
      </c>
      <c r="D1284" s="8" t="s">
        <v>3615</v>
      </c>
      <c r="E1284" s="22" t="s">
        <v>3616</v>
      </c>
      <c r="F1284" s="13">
        <v>50000</v>
      </c>
      <c r="G1284" s="13">
        <v>0</v>
      </c>
      <c r="H1284" s="35">
        <v>0</v>
      </c>
      <c r="I1284" t="s">
        <v>1</v>
      </c>
      <c r="J1284" s="13"/>
      <c r="R1284" s="13"/>
      <c r="S1284" s="41">
        <v>2</v>
      </c>
      <c r="T1284" s="13"/>
      <c r="U1284" s="13" t="s">
        <v>10798</v>
      </c>
      <c r="W1284" s="13"/>
    </row>
    <row r="1285" spans="1:23" x14ac:dyDescent="0.2">
      <c r="A1285" s="13"/>
      <c r="B1285" s="8" t="s">
        <v>0</v>
      </c>
      <c r="C1285" s="22" t="s">
        <v>7191</v>
      </c>
      <c r="D1285" s="8" t="s">
        <v>2407</v>
      </c>
      <c r="E1285" s="22" t="s">
        <v>2408</v>
      </c>
      <c r="F1285" s="13">
        <v>35000</v>
      </c>
      <c r="G1285" s="13">
        <v>0</v>
      </c>
      <c r="H1285" s="35">
        <v>0</v>
      </c>
      <c r="I1285" t="s">
        <v>1</v>
      </c>
      <c r="J1285" s="13"/>
      <c r="R1285" s="13"/>
      <c r="S1285" s="41">
        <v>3</v>
      </c>
      <c r="T1285" s="13" t="s">
        <v>10797</v>
      </c>
      <c r="U1285" s="13"/>
      <c r="W1285" s="13"/>
    </row>
    <row r="1286" spans="1:23" x14ac:dyDescent="0.2">
      <c r="A1286" s="13"/>
      <c r="B1286" s="8" t="s">
        <v>0</v>
      </c>
      <c r="C1286" s="22" t="s">
        <v>7191</v>
      </c>
      <c r="D1286" s="8" t="s">
        <v>3107</v>
      </c>
      <c r="E1286" s="22" t="s">
        <v>3108</v>
      </c>
      <c r="F1286" s="13">
        <v>17000</v>
      </c>
      <c r="G1286" s="13">
        <v>0</v>
      </c>
      <c r="H1286" s="35">
        <v>0</v>
      </c>
      <c r="I1286" t="s">
        <v>1</v>
      </c>
      <c r="J1286" s="13"/>
      <c r="R1286" s="13"/>
      <c r="S1286" s="41">
        <v>3</v>
      </c>
      <c r="T1286" s="43"/>
      <c r="U1286" s="13" t="s">
        <v>10798</v>
      </c>
      <c r="W1286" s="13"/>
    </row>
    <row r="1287" spans="1:23" x14ac:dyDescent="0.2">
      <c r="A1287" s="13"/>
      <c r="B1287" s="8" t="s">
        <v>0</v>
      </c>
      <c r="C1287" s="22" t="s">
        <v>7191</v>
      </c>
      <c r="D1287" s="8" t="s">
        <v>3943</v>
      </c>
      <c r="E1287" s="22" t="s">
        <v>3944</v>
      </c>
      <c r="F1287" s="13">
        <v>12500</v>
      </c>
      <c r="G1287" s="13">
        <v>0</v>
      </c>
      <c r="H1287" s="35">
        <v>0</v>
      </c>
      <c r="I1287" t="s">
        <v>1</v>
      </c>
      <c r="J1287" s="13"/>
      <c r="R1287" s="13"/>
      <c r="S1287" s="41">
        <v>2</v>
      </c>
      <c r="T1287" s="43"/>
      <c r="U1287" s="13" t="s">
        <v>10803</v>
      </c>
      <c r="W1287" s="13"/>
    </row>
    <row r="1288" spans="1:23" x14ac:dyDescent="0.2">
      <c r="A1288" s="13"/>
      <c r="B1288" s="8" t="s">
        <v>0</v>
      </c>
      <c r="C1288" s="22" t="s">
        <v>7191</v>
      </c>
      <c r="D1288" s="8" t="s">
        <v>5018</v>
      </c>
      <c r="E1288" s="22" t="s">
        <v>5019</v>
      </c>
      <c r="F1288" s="13">
        <v>7500</v>
      </c>
      <c r="G1288" s="13">
        <v>0</v>
      </c>
      <c r="H1288" s="35">
        <v>0</v>
      </c>
      <c r="I1288" t="s">
        <v>1</v>
      </c>
      <c r="J1288" s="13"/>
      <c r="R1288" s="13"/>
      <c r="S1288" s="41">
        <v>2</v>
      </c>
      <c r="T1288" s="43"/>
      <c r="U1288" s="13" t="s">
        <v>10798</v>
      </c>
      <c r="W1288" s="13"/>
    </row>
    <row r="1289" spans="1:23" x14ac:dyDescent="0.2">
      <c r="A1289" s="13"/>
      <c r="B1289" s="8" t="s">
        <v>0</v>
      </c>
      <c r="C1289" s="22" t="s">
        <v>7191</v>
      </c>
      <c r="D1289" s="8" t="s">
        <v>3113</v>
      </c>
      <c r="E1289" s="22" t="s">
        <v>3114</v>
      </c>
      <c r="F1289" s="13">
        <v>20000</v>
      </c>
      <c r="G1289" s="13">
        <v>0</v>
      </c>
      <c r="H1289" s="35">
        <v>0</v>
      </c>
      <c r="I1289" t="s">
        <v>1</v>
      </c>
      <c r="J1289" s="13"/>
      <c r="R1289" s="13"/>
      <c r="S1289" s="41">
        <v>3</v>
      </c>
      <c r="T1289" s="43"/>
      <c r="U1289" s="13" t="s">
        <v>10802</v>
      </c>
      <c r="W1289" s="13"/>
    </row>
    <row r="1290" spans="1:23" x14ac:dyDescent="0.2">
      <c r="A1290" s="13"/>
      <c r="B1290" s="8" t="s">
        <v>0</v>
      </c>
      <c r="C1290" s="22" t="s">
        <v>7191</v>
      </c>
      <c r="D1290" s="8" t="s">
        <v>3947</v>
      </c>
      <c r="E1290" s="22" t="s">
        <v>3948</v>
      </c>
      <c r="F1290" s="13">
        <v>22500</v>
      </c>
      <c r="G1290" s="13">
        <v>0</v>
      </c>
      <c r="H1290" s="35">
        <v>0</v>
      </c>
      <c r="I1290" t="s">
        <v>1</v>
      </c>
      <c r="J1290" s="13"/>
      <c r="R1290" s="13"/>
      <c r="S1290" s="41">
        <v>2</v>
      </c>
      <c r="T1290" s="13"/>
      <c r="U1290" s="13" t="s">
        <v>10798</v>
      </c>
      <c r="W1290" s="13"/>
    </row>
    <row r="1291" spans="1:23" x14ac:dyDescent="0.2">
      <c r="A1291" s="13"/>
      <c r="B1291" s="8" t="s">
        <v>0</v>
      </c>
      <c r="C1291" s="22" t="s">
        <v>7191</v>
      </c>
      <c r="D1291" s="8" t="s">
        <v>5021</v>
      </c>
      <c r="E1291" s="22" t="s">
        <v>5022</v>
      </c>
      <c r="F1291" s="13">
        <v>5000</v>
      </c>
      <c r="G1291" s="13">
        <v>0</v>
      </c>
      <c r="H1291" s="35">
        <v>4200</v>
      </c>
      <c r="I1291" t="s">
        <v>1</v>
      </c>
      <c r="J1291" s="13"/>
      <c r="R1291" s="13"/>
      <c r="S1291" s="41">
        <v>2</v>
      </c>
      <c r="T1291" s="13"/>
      <c r="U1291" s="13"/>
      <c r="W1291" s="13"/>
    </row>
    <row r="1292" spans="1:23" x14ac:dyDescent="0.2">
      <c r="A1292" s="13"/>
      <c r="B1292" s="8" t="s">
        <v>0</v>
      </c>
      <c r="C1292" s="22" t="s">
        <v>7191</v>
      </c>
      <c r="D1292" s="8" t="s">
        <v>1422</v>
      </c>
      <c r="E1292" s="22" t="s">
        <v>1423</v>
      </c>
      <c r="F1292" s="13">
        <v>750000</v>
      </c>
      <c r="G1292" s="13">
        <v>0</v>
      </c>
      <c r="H1292" s="35">
        <v>187000</v>
      </c>
      <c r="I1292" t="s">
        <v>1</v>
      </c>
      <c r="J1292" s="13"/>
      <c r="R1292" s="13"/>
      <c r="S1292" s="41">
        <v>1</v>
      </c>
      <c r="T1292" s="13"/>
      <c r="U1292" s="13" t="s">
        <v>10804</v>
      </c>
      <c r="W1292" s="13"/>
    </row>
    <row r="1293" spans="1:23" x14ac:dyDescent="0.2">
      <c r="A1293" s="13"/>
      <c r="B1293" s="8" t="s">
        <v>0</v>
      </c>
      <c r="C1293" s="22" t="s">
        <v>7191</v>
      </c>
      <c r="D1293" s="8" t="s">
        <v>1698</v>
      </c>
      <c r="E1293" s="22" t="s">
        <v>1699</v>
      </c>
      <c r="F1293" s="13">
        <v>850000</v>
      </c>
      <c r="G1293" s="13">
        <v>0</v>
      </c>
      <c r="H1293" s="35">
        <v>0</v>
      </c>
      <c r="I1293" t="s">
        <v>1</v>
      </c>
      <c r="J1293" s="13"/>
      <c r="R1293" s="13">
        <f>119000+141000+158000+5300+110000+219000+97700</f>
        <v>850000</v>
      </c>
      <c r="S1293" s="41">
        <v>1</v>
      </c>
      <c r="T1293" s="43" t="s">
        <v>10798</v>
      </c>
      <c r="U1293" s="13" t="s">
        <v>10798</v>
      </c>
      <c r="W1293" s="13"/>
    </row>
    <row r="1294" spans="1:23" x14ac:dyDescent="0.2">
      <c r="A1294" s="13"/>
      <c r="B1294" s="8" t="s">
        <v>0</v>
      </c>
      <c r="C1294" s="22" t="s">
        <v>7191</v>
      </c>
      <c r="D1294" s="8" t="s">
        <v>2140</v>
      </c>
      <c r="E1294" s="22" t="s">
        <v>2141</v>
      </c>
      <c r="F1294" s="13">
        <v>700000</v>
      </c>
      <c r="G1294" s="13">
        <v>0</v>
      </c>
      <c r="H1294" s="35">
        <v>520000</v>
      </c>
      <c r="I1294" t="s">
        <v>1</v>
      </c>
      <c r="J1294" s="13"/>
      <c r="R1294" s="13">
        <v>110000</v>
      </c>
      <c r="S1294" s="41">
        <v>1</v>
      </c>
      <c r="T1294" s="13"/>
      <c r="U1294" s="13" t="s">
        <v>10804</v>
      </c>
      <c r="W1294" s="13"/>
    </row>
    <row r="1295" spans="1:23" x14ac:dyDescent="0.2">
      <c r="A1295" s="13"/>
      <c r="B1295" s="8" t="s">
        <v>0</v>
      </c>
      <c r="C1295" s="22" t="s">
        <v>7191</v>
      </c>
      <c r="D1295" s="8" t="s">
        <v>7100</v>
      </c>
      <c r="E1295" s="22" t="s">
        <v>7101</v>
      </c>
      <c r="F1295" s="13">
        <v>10000</v>
      </c>
      <c r="G1295" s="13">
        <v>0</v>
      </c>
      <c r="H1295" s="35">
        <v>0</v>
      </c>
      <c r="I1295" t="s">
        <v>1</v>
      </c>
      <c r="J1295" s="13"/>
      <c r="R1295" s="13"/>
      <c r="S1295" s="41">
        <v>1</v>
      </c>
      <c r="T1295" s="13"/>
      <c r="U1295" s="13"/>
      <c r="W1295" s="13"/>
    </row>
    <row r="1296" spans="1:23" x14ac:dyDescent="0.2">
      <c r="A1296" s="13"/>
      <c r="B1296" s="8" t="s">
        <v>0</v>
      </c>
      <c r="C1296" s="22" t="s">
        <v>7191</v>
      </c>
      <c r="D1296" s="8" t="s">
        <v>2135</v>
      </c>
      <c r="E1296" s="22" t="s">
        <v>2136</v>
      </c>
      <c r="F1296" s="13">
        <v>275000</v>
      </c>
      <c r="G1296" s="13">
        <v>0</v>
      </c>
      <c r="H1296" s="35">
        <v>0</v>
      </c>
      <c r="I1296" t="s">
        <v>1</v>
      </c>
      <c r="J1296" s="13"/>
      <c r="R1296" s="13">
        <f>126000+40000+109000</f>
        <v>275000</v>
      </c>
      <c r="S1296" s="41">
        <v>1</v>
      </c>
      <c r="T1296" s="13"/>
      <c r="U1296" s="13"/>
      <c r="W1296" s="13"/>
    </row>
    <row r="1297" spans="1:23" x14ac:dyDescent="0.2">
      <c r="A1297" s="13"/>
      <c r="B1297" s="8" t="s">
        <v>0</v>
      </c>
      <c r="C1297" s="22" t="s">
        <v>7191</v>
      </c>
      <c r="D1297" s="8" t="s">
        <v>4529</v>
      </c>
      <c r="E1297" s="22" t="s">
        <v>4530</v>
      </c>
      <c r="F1297" s="13">
        <v>50000</v>
      </c>
      <c r="G1297" s="13">
        <v>0</v>
      </c>
      <c r="H1297" s="35">
        <v>34000</v>
      </c>
      <c r="I1297" t="s">
        <v>1</v>
      </c>
      <c r="J1297" s="13"/>
      <c r="R1297" s="13">
        <v>16000</v>
      </c>
      <c r="S1297" s="41">
        <v>1</v>
      </c>
      <c r="T1297" s="13"/>
      <c r="U1297" s="13"/>
      <c r="W1297" s="13"/>
    </row>
    <row r="1298" spans="1:23" x14ac:dyDescent="0.2">
      <c r="A1298" s="13"/>
      <c r="B1298" s="8" t="s">
        <v>0</v>
      </c>
      <c r="C1298" s="22" t="s">
        <v>7191</v>
      </c>
      <c r="D1298" s="8" t="s">
        <v>5689</v>
      </c>
      <c r="E1298" s="22" t="s">
        <v>5690</v>
      </c>
      <c r="F1298" s="13">
        <v>25000</v>
      </c>
      <c r="G1298" s="13">
        <v>0</v>
      </c>
      <c r="H1298" s="35">
        <v>0</v>
      </c>
      <c r="I1298" t="s">
        <v>1</v>
      </c>
      <c r="J1298" s="13"/>
      <c r="R1298" s="13">
        <f>10000+15000</f>
        <v>25000</v>
      </c>
      <c r="S1298" s="41">
        <v>1</v>
      </c>
      <c r="T1298" s="13"/>
      <c r="U1298" s="13"/>
      <c r="W1298" s="13"/>
    </row>
    <row r="1299" spans="1:23" x14ac:dyDescent="0.2">
      <c r="A1299" s="13"/>
      <c r="B1299" s="8" t="s">
        <v>0</v>
      </c>
      <c r="C1299" s="22" t="s">
        <v>7191</v>
      </c>
      <c r="D1299" s="8" t="s">
        <v>4707</v>
      </c>
      <c r="E1299" s="22" t="s">
        <v>4708</v>
      </c>
      <c r="F1299" s="13">
        <v>731</v>
      </c>
      <c r="G1299" s="13">
        <v>0</v>
      </c>
      <c r="H1299" s="35">
        <v>0</v>
      </c>
      <c r="I1299" t="s">
        <v>1</v>
      </c>
      <c r="J1299" s="13"/>
      <c r="R1299" s="13"/>
      <c r="S1299" s="41">
        <v>1</v>
      </c>
      <c r="T1299" s="43" t="s">
        <v>10798</v>
      </c>
      <c r="U1299" s="13" t="s">
        <v>10802</v>
      </c>
      <c r="W1299" s="13"/>
    </row>
    <row r="1300" spans="1:23" x14ac:dyDescent="0.2">
      <c r="A1300" s="13"/>
      <c r="B1300" s="8" t="s">
        <v>0</v>
      </c>
      <c r="C1300" s="22" t="s">
        <v>7191</v>
      </c>
      <c r="D1300" s="8" t="s">
        <v>2796</v>
      </c>
      <c r="E1300" s="22" t="s">
        <v>2797</v>
      </c>
      <c r="F1300" s="13">
        <v>4361</v>
      </c>
      <c r="G1300" s="13">
        <v>0</v>
      </c>
      <c r="H1300" s="35">
        <v>0</v>
      </c>
      <c r="I1300" t="s">
        <v>1</v>
      </c>
      <c r="J1300" s="13"/>
      <c r="R1300" s="13"/>
      <c r="S1300" s="41">
        <v>2</v>
      </c>
      <c r="T1300" s="13" t="s">
        <v>10797</v>
      </c>
      <c r="U1300" s="13"/>
      <c r="W1300" s="13"/>
    </row>
    <row r="1301" spans="1:23" x14ac:dyDescent="0.2">
      <c r="A1301" s="13"/>
      <c r="B1301" s="8" t="s">
        <v>0</v>
      </c>
      <c r="C1301" s="22" t="s">
        <v>7191</v>
      </c>
      <c r="D1301" s="8" t="s">
        <v>2800</v>
      </c>
      <c r="E1301" s="22" t="s">
        <v>2801</v>
      </c>
      <c r="F1301" s="13">
        <v>3586</v>
      </c>
      <c r="G1301" s="13">
        <v>0</v>
      </c>
      <c r="H1301" s="35">
        <v>850</v>
      </c>
      <c r="I1301" t="s">
        <v>1</v>
      </c>
      <c r="J1301" s="13"/>
      <c r="R1301" s="13"/>
      <c r="S1301" s="41">
        <v>2</v>
      </c>
      <c r="T1301" s="13" t="s">
        <v>10797</v>
      </c>
      <c r="U1301" s="13"/>
      <c r="W1301" s="13"/>
    </row>
    <row r="1302" spans="1:23" x14ac:dyDescent="0.2">
      <c r="A1302" s="13"/>
      <c r="B1302" s="8" t="s">
        <v>0</v>
      </c>
      <c r="C1302" s="22" t="s">
        <v>7191</v>
      </c>
      <c r="D1302" s="8" t="s">
        <v>2206</v>
      </c>
      <c r="E1302" s="22" t="s">
        <v>2207</v>
      </c>
      <c r="F1302" s="13">
        <v>6047</v>
      </c>
      <c r="G1302" s="13">
        <v>0</v>
      </c>
      <c r="H1302" s="35">
        <v>0</v>
      </c>
      <c r="I1302" t="s">
        <v>1</v>
      </c>
      <c r="J1302" s="13"/>
      <c r="R1302" s="13"/>
      <c r="S1302" s="41">
        <v>4</v>
      </c>
      <c r="T1302" s="43" t="s">
        <v>10798</v>
      </c>
      <c r="U1302" s="43" t="s">
        <v>10798</v>
      </c>
      <c r="W1302" s="13"/>
    </row>
    <row r="1303" spans="1:23" x14ac:dyDescent="0.2">
      <c r="A1303" s="13"/>
      <c r="B1303" s="8" t="s">
        <v>0</v>
      </c>
      <c r="C1303" s="22" t="s">
        <v>7191</v>
      </c>
      <c r="D1303" s="8" t="s">
        <v>1491</v>
      </c>
      <c r="E1303" s="22" t="s">
        <v>1492</v>
      </c>
      <c r="F1303" s="13">
        <v>150000</v>
      </c>
      <c r="G1303" s="13">
        <v>0</v>
      </c>
      <c r="H1303" s="35">
        <v>0</v>
      </c>
      <c r="I1303" t="s">
        <v>1</v>
      </c>
      <c r="J1303" s="13"/>
      <c r="R1303" s="13"/>
      <c r="S1303" s="41">
        <v>1</v>
      </c>
      <c r="T1303" s="43"/>
      <c r="U1303" s="13" t="s">
        <v>10798</v>
      </c>
      <c r="W1303" s="13"/>
    </row>
    <row r="1304" spans="1:23" x14ac:dyDescent="0.2">
      <c r="A1304" s="13"/>
      <c r="B1304" s="8" t="s">
        <v>0</v>
      </c>
      <c r="C1304" s="22" t="s">
        <v>7191</v>
      </c>
      <c r="D1304" s="8" t="s">
        <v>2257</v>
      </c>
      <c r="E1304" s="22" t="s">
        <v>2258</v>
      </c>
      <c r="F1304" s="13">
        <v>100000</v>
      </c>
      <c r="G1304" s="13">
        <v>0</v>
      </c>
      <c r="H1304" s="35">
        <v>0</v>
      </c>
      <c r="I1304" t="s">
        <v>1</v>
      </c>
      <c r="J1304" s="13"/>
      <c r="R1304" s="13"/>
      <c r="S1304" s="41">
        <v>3</v>
      </c>
      <c r="T1304" s="43"/>
      <c r="U1304" s="13" t="s">
        <v>10802</v>
      </c>
      <c r="W1304" s="13"/>
    </row>
    <row r="1305" spans="1:23" x14ac:dyDescent="0.2">
      <c r="A1305" s="13"/>
      <c r="B1305" s="8" t="s">
        <v>0</v>
      </c>
      <c r="C1305" s="22" t="s">
        <v>7191</v>
      </c>
      <c r="D1305" s="8" t="s">
        <v>2896</v>
      </c>
      <c r="E1305" s="22" t="s">
        <v>2897</v>
      </c>
      <c r="F1305" s="13">
        <v>100000</v>
      </c>
      <c r="G1305" s="13">
        <v>0</v>
      </c>
      <c r="H1305" s="35">
        <v>6900</v>
      </c>
      <c r="I1305" t="s">
        <v>1</v>
      </c>
      <c r="J1305" s="13"/>
      <c r="R1305" s="13"/>
      <c r="S1305" s="41">
        <v>3</v>
      </c>
      <c r="T1305" s="43"/>
      <c r="U1305" s="13" t="s">
        <v>10802</v>
      </c>
      <c r="W1305" s="13"/>
    </row>
    <row r="1306" spans="1:23" x14ac:dyDescent="0.2">
      <c r="A1306" s="13"/>
      <c r="B1306" s="8" t="s">
        <v>0</v>
      </c>
      <c r="C1306" s="22" t="s">
        <v>7191</v>
      </c>
      <c r="D1306" s="8" t="s">
        <v>4686</v>
      </c>
      <c r="E1306" s="22" t="s">
        <v>4687</v>
      </c>
      <c r="F1306" s="13">
        <v>10000</v>
      </c>
      <c r="G1306" s="13">
        <v>0</v>
      </c>
      <c r="H1306" s="35">
        <v>0</v>
      </c>
      <c r="I1306" t="s">
        <v>1</v>
      </c>
      <c r="J1306" s="13"/>
      <c r="R1306" s="13"/>
      <c r="S1306" s="41">
        <v>2</v>
      </c>
      <c r="T1306" s="43"/>
      <c r="U1306" s="13" t="s">
        <v>10798</v>
      </c>
      <c r="W1306" s="13"/>
    </row>
    <row r="1307" spans="1:23" x14ac:dyDescent="0.2">
      <c r="A1307" s="13"/>
      <c r="B1307" s="8" t="s">
        <v>0</v>
      </c>
      <c r="C1307" s="22" t="s">
        <v>7191</v>
      </c>
      <c r="D1307" s="8" t="s">
        <v>7660</v>
      </c>
      <c r="E1307" s="22" t="s">
        <v>9289</v>
      </c>
      <c r="F1307" s="13">
        <v>2500</v>
      </c>
      <c r="G1307" s="13">
        <v>0</v>
      </c>
      <c r="H1307" s="35">
        <v>0</v>
      </c>
      <c r="I1307" t="s">
        <v>1</v>
      </c>
      <c r="J1307" s="13"/>
      <c r="R1307" s="13"/>
      <c r="S1307" s="41">
        <v>1</v>
      </c>
      <c r="T1307" s="39"/>
      <c r="U1307" s="13"/>
      <c r="W1307" s="13"/>
    </row>
    <row r="1308" spans="1:23" x14ac:dyDescent="0.2">
      <c r="A1308" s="13"/>
      <c r="B1308" s="8" t="s">
        <v>0</v>
      </c>
      <c r="C1308" s="22" t="s">
        <v>7191</v>
      </c>
      <c r="D1308" s="8" t="s">
        <v>1507</v>
      </c>
      <c r="E1308" s="22" t="s">
        <v>1508</v>
      </c>
      <c r="F1308" s="13">
        <v>60000</v>
      </c>
      <c r="G1308" s="13">
        <v>0</v>
      </c>
      <c r="H1308" s="35">
        <v>0</v>
      </c>
      <c r="I1308" t="s">
        <v>1</v>
      </c>
      <c r="J1308" s="13"/>
      <c r="R1308" s="13"/>
      <c r="S1308" s="41">
        <v>2</v>
      </c>
      <c r="T1308" s="43" t="s">
        <v>10798</v>
      </c>
      <c r="U1308" s="13" t="s">
        <v>10798</v>
      </c>
      <c r="W1308" s="13"/>
    </row>
    <row r="1309" spans="1:23" x14ac:dyDescent="0.2">
      <c r="A1309" s="13"/>
      <c r="B1309" s="8" t="s">
        <v>0</v>
      </c>
      <c r="C1309" s="22" t="s">
        <v>7191</v>
      </c>
      <c r="D1309" s="8" t="s">
        <v>2924</v>
      </c>
      <c r="E1309" s="22" t="s">
        <v>9410</v>
      </c>
      <c r="F1309" s="13">
        <v>15000</v>
      </c>
      <c r="G1309" s="13">
        <v>0</v>
      </c>
      <c r="H1309" s="35">
        <v>0</v>
      </c>
      <c r="I1309" t="s">
        <v>1</v>
      </c>
      <c r="J1309" s="13"/>
      <c r="R1309" s="13"/>
      <c r="S1309" s="41">
        <v>3</v>
      </c>
      <c r="T1309" s="43" t="s">
        <v>10798</v>
      </c>
      <c r="U1309" s="13" t="s">
        <v>10798</v>
      </c>
      <c r="W1309" s="13"/>
    </row>
    <row r="1310" spans="1:23" x14ac:dyDescent="0.2">
      <c r="A1310" s="13"/>
      <c r="B1310" s="8" t="s">
        <v>0</v>
      </c>
      <c r="C1310" s="22" t="s">
        <v>7191</v>
      </c>
      <c r="D1310" s="8" t="s">
        <v>2232</v>
      </c>
      <c r="E1310" s="22" t="s">
        <v>9411</v>
      </c>
      <c r="F1310" s="13">
        <v>3698</v>
      </c>
      <c r="G1310" s="13">
        <v>0</v>
      </c>
      <c r="H1310" s="35">
        <v>0</v>
      </c>
      <c r="I1310" t="s">
        <v>1</v>
      </c>
      <c r="J1310" s="13"/>
      <c r="R1310" s="13"/>
      <c r="S1310" s="41">
        <v>4</v>
      </c>
      <c r="T1310" s="43" t="s">
        <v>10798</v>
      </c>
      <c r="U1310" s="13" t="s">
        <v>10798</v>
      </c>
      <c r="W1310" s="13"/>
    </row>
    <row r="1311" spans="1:23" x14ac:dyDescent="0.2">
      <c r="A1311" s="13"/>
      <c r="B1311" s="8" t="s">
        <v>0</v>
      </c>
      <c r="C1311" s="22" t="s">
        <v>7191</v>
      </c>
      <c r="D1311" s="8" t="s">
        <v>2906</v>
      </c>
      <c r="E1311" s="22" t="s">
        <v>2907</v>
      </c>
      <c r="F1311" s="13">
        <v>298</v>
      </c>
      <c r="G1311" s="13">
        <v>0</v>
      </c>
      <c r="H1311" s="35">
        <v>0</v>
      </c>
      <c r="I1311" t="s">
        <v>1</v>
      </c>
      <c r="J1311" s="13"/>
      <c r="R1311" s="13"/>
      <c r="S1311" s="13">
        <v>1</v>
      </c>
      <c r="T1311" s="13" t="s">
        <v>10797</v>
      </c>
      <c r="U1311" s="13"/>
      <c r="W1311" s="13"/>
    </row>
    <row r="1312" spans="1:23" x14ac:dyDescent="0.2">
      <c r="A1312" s="13"/>
      <c r="B1312" s="8" t="s">
        <v>0</v>
      </c>
      <c r="C1312" s="22" t="s">
        <v>7244</v>
      </c>
      <c r="D1312" s="8" t="s">
        <v>1083</v>
      </c>
      <c r="E1312" s="22" t="s">
        <v>1084</v>
      </c>
      <c r="F1312" s="13">
        <v>3000</v>
      </c>
      <c r="G1312" s="13">
        <v>0</v>
      </c>
      <c r="H1312" s="35">
        <v>0</v>
      </c>
      <c r="I1312" t="s">
        <v>1</v>
      </c>
      <c r="J1312" s="13"/>
      <c r="R1312" s="13"/>
      <c r="S1312" s="41">
        <v>4</v>
      </c>
      <c r="T1312" s="13"/>
      <c r="U1312" s="13"/>
      <c r="W1312" s="13"/>
    </row>
    <row r="1313" spans="1:23" x14ac:dyDescent="0.2">
      <c r="A1313" s="13"/>
      <c r="B1313" s="8" t="s">
        <v>0</v>
      </c>
      <c r="C1313" s="22" t="s">
        <v>7244</v>
      </c>
      <c r="D1313" s="8" t="s">
        <v>844</v>
      </c>
      <c r="E1313" s="22" t="s">
        <v>845</v>
      </c>
      <c r="F1313" s="13">
        <v>10000</v>
      </c>
      <c r="G1313" s="13">
        <v>0</v>
      </c>
      <c r="H1313" s="35">
        <v>0</v>
      </c>
      <c r="I1313" t="s">
        <v>1</v>
      </c>
      <c r="J1313" s="13"/>
      <c r="R1313" s="13"/>
      <c r="S1313" s="41">
        <v>1</v>
      </c>
      <c r="T1313" s="13"/>
      <c r="U1313" s="13"/>
      <c r="W1313" s="13"/>
    </row>
    <row r="1314" spans="1:23" x14ac:dyDescent="0.2">
      <c r="A1314" s="13"/>
      <c r="B1314" s="8" t="s">
        <v>0</v>
      </c>
      <c r="C1314" s="22" t="s">
        <v>7244</v>
      </c>
      <c r="D1314" s="8" t="s">
        <v>5513</v>
      </c>
      <c r="E1314" s="22" t="s">
        <v>5514</v>
      </c>
      <c r="F1314" s="13">
        <v>1000</v>
      </c>
      <c r="G1314" s="13">
        <v>0</v>
      </c>
      <c r="H1314" s="35">
        <v>0</v>
      </c>
      <c r="I1314" t="s">
        <v>1</v>
      </c>
      <c r="J1314" s="13"/>
      <c r="R1314" s="13"/>
      <c r="S1314" s="41">
        <v>1</v>
      </c>
      <c r="T1314" s="43" t="s">
        <v>10797</v>
      </c>
      <c r="U1314" s="13"/>
      <c r="W1314" s="13"/>
    </row>
    <row r="1315" spans="1:23" x14ac:dyDescent="0.2">
      <c r="A1315" s="13"/>
      <c r="B1315" s="8" t="s">
        <v>0</v>
      </c>
      <c r="C1315" s="22" t="s">
        <v>7244</v>
      </c>
      <c r="D1315" s="8" t="s">
        <v>848</v>
      </c>
      <c r="E1315" s="22" t="s">
        <v>849</v>
      </c>
      <c r="F1315" s="13">
        <v>10000</v>
      </c>
      <c r="G1315" s="13">
        <v>0</v>
      </c>
      <c r="H1315" s="35">
        <v>0</v>
      </c>
      <c r="I1315" t="s">
        <v>1</v>
      </c>
      <c r="J1315" s="13"/>
      <c r="R1315" s="13"/>
      <c r="S1315" s="41">
        <v>2</v>
      </c>
      <c r="T1315" s="13"/>
      <c r="U1315" s="13"/>
      <c r="W1315" s="13"/>
    </row>
    <row r="1316" spans="1:23" x14ac:dyDescent="0.2">
      <c r="A1316" s="13"/>
      <c r="B1316" s="8" t="s">
        <v>0</v>
      </c>
      <c r="C1316" s="22" t="s">
        <v>7244</v>
      </c>
      <c r="D1316" s="8" t="s">
        <v>5517</v>
      </c>
      <c r="E1316" s="22" t="s">
        <v>5518</v>
      </c>
      <c r="F1316" s="13">
        <v>1000</v>
      </c>
      <c r="G1316" s="13">
        <v>0</v>
      </c>
      <c r="H1316" s="35">
        <v>0</v>
      </c>
      <c r="I1316" t="s">
        <v>1</v>
      </c>
      <c r="J1316" s="13"/>
      <c r="R1316" s="13"/>
      <c r="S1316" s="41">
        <v>2</v>
      </c>
      <c r="T1316" s="13"/>
      <c r="U1316" s="13"/>
      <c r="W1316" s="13"/>
    </row>
    <row r="1317" spans="1:23" x14ac:dyDescent="0.2">
      <c r="A1317" s="13"/>
      <c r="B1317" s="8" t="s">
        <v>0</v>
      </c>
      <c r="C1317" s="22" t="s">
        <v>7458</v>
      </c>
      <c r="D1317" s="8" t="s">
        <v>4815</v>
      </c>
      <c r="E1317" s="22" t="s">
        <v>4816</v>
      </c>
      <c r="F1317" s="13">
        <v>1453</v>
      </c>
      <c r="G1317" s="13">
        <v>0</v>
      </c>
      <c r="H1317" s="35">
        <v>0</v>
      </c>
      <c r="I1317" t="s">
        <v>1</v>
      </c>
      <c r="J1317" s="13"/>
      <c r="R1317" s="13">
        <v>2000</v>
      </c>
      <c r="S1317" s="41">
        <v>1</v>
      </c>
      <c r="T1317" s="13"/>
      <c r="U1317" s="13"/>
      <c r="W1317" s="13"/>
    </row>
    <row r="1318" spans="1:23" x14ac:dyDescent="0.2">
      <c r="A1318" s="13"/>
      <c r="B1318" s="8" t="s">
        <v>0</v>
      </c>
      <c r="C1318" s="22" t="s">
        <v>7458</v>
      </c>
      <c r="D1318" s="8" t="s">
        <v>5329</v>
      </c>
      <c r="E1318" s="22" t="s">
        <v>5330</v>
      </c>
      <c r="F1318" s="13">
        <v>1584</v>
      </c>
      <c r="G1318" s="13">
        <v>0</v>
      </c>
      <c r="H1318" s="35">
        <v>0</v>
      </c>
      <c r="I1318" t="s">
        <v>1</v>
      </c>
      <c r="J1318" s="13"/>
      <c r="R1318" s="13"/>
      <c r="S1318" s="41">
        <v>1</v>
      </c>
      <c r="T1318" s="13"/>
      <c r="U1318" s="13"/>
      <c r="W1318" s="13"/>
    </row>
    <row r="1319" spans="1:23" x14ac:dyDescent="0.2">
      <c r="A1319" s="13"/>
      <c r="B1319" s="8" t="s">
        <v>0</v>
      </c>
      <c r="C1319" s="22" t="s">
        <v>7127</v>
      </c>
      <c r="D1319" s="8" t="s">
        <v>797</v>
      </c>
      <c r="E1319" s="22" t="s">
        <v>798</v>
      </c>
      <c r="F1319" s="13">
        <v>5000</v>
      </c>
      <c r="G1319" s="13">
        <v>0</v>
      </c>
      <c r="H1319" s="35">
        <v>0</v>
      </c>
      <c r="I1319" t="s">
        <v>1</v>
      </c>
      <c r="J1319" s="13"/>
      <c r="R1319" s="13"/>
      <c r="S1319" s="41">
        <v>1</v>
      </c>
      <c r="T1319" s="13" t="s">
        <v>10797</v>
      </c>
      <c r="U1319" s="39"/>
      <c r="W1319" s="13"/>
    </row>
    <row r="1320" spans="1:23" x14ac:dyDescent="0.2">
      <c r="A1320" s="13"/>
      <c r="B1320" s="8" t="s">
        <v>0</v>
      </c>
      <c r="C1320" s="22" t="s">
        <v>7127</v>
      </c>
      <c r="D1320" s="8" t="s">
        <v>1939</v>
      </c>
      <c r="E1320" s="22" t="s">
        <v>9412</v>
      </c>
      <c r="F1320" s="13">
        <v>5000</v>
      </c>
      <c r="G1320" s="13">
        <v>0</v>
      </c>
      <c r="H1320" s="35">
        <v>0</v>
      </c>
      <c r="I1320" t="s">
        <v>1</v>
      </c>
      <c r="J1320" s="13"/>
      <c r="R1320" s="13"/>
      <c r="S1320" s="41">
        <v>1</v>
      </c>
      <c r="T1320" s="13" t="s">
        <v>10797</v>
      </c>
      <c r="U1320" s="13"/>
      <c r="W1320" s="13"/>
    </row>
    <row r="1321" spans="1:23" x14ac:dyDescent="0.2">
      <c r="A1321" s="13"/>
      <c r="B1321" s="8" t="s">
        <v>0</v>
      </c>
      <c r="C1321" s="22" t="s">
        <v>7127</v>
      </c>
      <c r="D1321" s="8" t="s">
        <v>7</v>
      </c>
      <c r="E1321" s="22" t="s">
        <v>9413</v>
      </c>
      <c r="F1321" s="13">
        <v>3000</v>
      </c>
      <c r="G1321" s="13">
        <v>0</v>
      </c>
      <c r="H1321" s="35">
        <v>0</v>
      </c>
      <c r="I1321" t="s">
        <v>1</v>
      </c>
      <c r="J1321" s="13"/>
      <c r="R1321" s="13"/>
      <c r="S1321" s="41">
        <v>1</v>
      </c>
      <c r="T1321" s="13"/>
      <c r="U1321" s="13"/>
      <c r="W1321" s="13"/>
    </row>
    <row r="1322" spans="1:23" x14ac:dyDescent="0.2">
      <c r="A1322" s="13"/>
      <c r="B1322" s="8" t="s">
        <v>0</v>
      </c>
      <c r="C1322" s="22" t="s">
        <v>7127</v>
      </c>
      <c r="D1322" s="8" t="s">
        <v>523</v>
      </c>
      <c r="E1322" s="22" t="s">
        <v>524</v>
      </c>
      <c r="F1322" s="13">
        <v>500</v>
      </c>
      <c r="G1322" s="13">
        <v>0</v>
      </c>
      <c r="H1322" s="35">
        <v>0</v>
      </c>
      <c r="I1322" t="s">
        <v>1</v>
      </c>
      <c r="J1322" s="13"/>
      <c r="R1322" s="13"/>
      <c r="S1322" s="41">
        <v>1</v>
      </c>
      <c r="T1322" s="13"/>
      <c r="U1322" s="13"/>
      <c r="W1322" s="13"/>
    </row>
    <row r="1323" spans="1:23" x14ac:dyDescent="0.2">
      <c r="A1323" s="13"/>
      <c r="B1323" s="8" t="s">
        <v>0</v>
      </c>
      <c r="C1323" s="22" t="s">
        <v>7127</v>
      </c>
      <c r="D1323" s="8" t="s">
        <v>527</v>
      </c>
      <c r="E1323" s="22" t="s">
        <v>9414</v>
      </c>
      <c r="F1323" s="13">
        <v>2000</v>
      </c>
      <c r="G1323" s="13">
        <v>0</v>
      </c>
      <c r="H1323" s="35">
        <v>0</v>
      </c>
      <c r="I1323" t="s">
        <v>1</v>
      </c>
      <c r="J1323" s="13"/>
      <c r="R1323" s="13"/>
      <c r="S1323" s="41">
        <v>1</v>
      </c>
      <c r="T1323" s="13"/>
      <c r="U1323" s="13"/>
      <c r="W1323" s="13"/>
    </row>
    <row r="1324" spans="1:23" x14ac:dyDescent="0.2">
      <c r="A1324" s="13"/>
      <c r="B1324" s="8" t="s">
        <v>0</v>
      </c>
      <c r="C1324" s="22" t="s">
        <v>7127</v>
      </c>
      <c r="D1324" s="8" t="s">
        <v>2578</v>
      </c>
      <c r="E1324" s="22" t="s">
        <v>2579</v>
      </c>
      <c r="F1324" s="13">
        <v>5000</v>
      </c>
      <c r="G1324" s="13">
        <v>0</v>
      </c>
      <c r="H1324" s="35">
        <v>500</v>
      </c>
      <c r="I1324" t="s">
        <v>1</v>
      </c>
      <c r="J1324" s="13"/>
      <c r="R1324" s="13"/>
      <c r="S1324" s="41">
        <v>1</v>
      </c>
      <c r="T1324" s="43"/>
      <c r="U1324" s="13" t="s">
        <v>10801</v>
      </c>
      <c r="W1324" s="13"/>
    </row>
    <row r="1325" spans="1:23" x14ac:dyDescent="0.2">
      <c r="A1325" s="13"/>
      <c r="B1325" s="8" t="s">
        <v>0</v>
      </c>
      <c r="C1325" s="22" t="s">
        <v>7127</v>
      </c>
      <c r="D1325" s="8" t="s">
        <v>4066</v>
      </c>
      <c r="E1325" s="22" t="s">
        <v>4067</v>
      </c>
      <c r="F1325" s="13">
        <v>5000</v>
      </c>
      <c r="G1325" s="13">
        <v>0</v>
      </c>
      <c r="H1325" s="35">
        <v>1700</v>
      </c>
      <c r="I1325" t="s">
        <v>1</v>
      </c>
      <c r="J1325" s="13"/>
      <c r="R1325" s="13"/>
      <c r="S1325" s="41">
        <v>1</v>
      </c>
      <c r="T1325" s="43"/>
      <c r="U1325" s="13" t="s">
        <v>10798</v>
      </c>
      <c r="W1325" s="13"/>
    </row>
    <row r="1326" spans="1:23" x14ac:dyDescent="0.2">
      <c r="A1326" s="13"/>
      <c r="B1326" s="8" t="s">
        <v>0</v>
      </c>
      <c r="C1326" s="22" t="s">
        <v>7127</v>
      </c>
      <c r="D1326" s="8" t="s">
        <v>3248</v>
      </c>
      <c r="E1326" s="22" t="s">
        <v>3249</v>
      </c>
      <c r="F1326" s="13">
        <v>5000</v>
      </c>
      <c r="G1326" s="13">
        <v>0</v>
      </c>
      <c r="H1326" s="35">
        <v>600</v>
      </c>
      <c r="I1326" t="s">
        <v>1</v>
      </c>
      <c r="J1326" s="13"/>
      <c r="R1326" s="13">
        <v>2000</v>
      </c>
      <c r="S1326" s="41">
        <v>1</v>
      </c>
      <c r="T1326" s="13"/>
      <c r="U1326" s="13"/>
      <c r="W1326" s="13"/>
    </row>
    <row r="1327" spans="1:23" x14ac:dyDescent="0.2">
      <c r="A1327" s="13"/>
      <c r="B1327" s="8" t="s">
        <v>0</v>
      </c>
      <c r="C1327" s="22" t="s">
        <v>7127</v>
      </c>
      <c r="D1327" s="8" t="s">
        <v>2572</v>
      </c>
      <c r="E1327" s="22" t="s">
        <v>2573</v>
      </c>
      <c r="F1327" s="13">
        <v>5000</v>
      </c>
      <c r="G1327" s="13">
        <v>0</v>
      </c>
      <c r="H1327" s="35">
        <v>400</v>
      </c>
      <c r="I1327" t="s">
        <v>1</v>
      </c>
      <c r="J1327" s="13"/>
      <c r="R1327" s="13">
        <f>1500+1000</f>
        <v>2500</v>
      </c>
      <c r="S1327" s="41">
        <v>1</v>
      </c>
      <c r="T1327" s="13"/>
      <c r="U1327" s="13"/>
      <c r="W1327" s="13"/>
    </row>
    <row r="1328" spans="1:23" x14ac:dyDescent="0.2">
      <c r="A1328" s="13"/>
      <c r="B1328" s="8" t="s">
        <v>0</v>
      </c>
      <c r="C1328" s="22" t="s">
        <v>7127</v>
      </c>
      <c r="D1328" s="8" t="s">
        <v>1077</v>
      </c>
      <c r="E1328" s="22" t="s">
        <v>1078</v>
      </c>
      <c r="F1328" s="13">
        <v>5000</v>
      </c>
      <c r="G1328" s="13">
        <v>0</v>
      </c>
      <c r="H1328" s="35">
        <v>200</v>
      </c>
      <c r="I1328" t="s">
        <v>1</v>
      </c>
      <c r="J1328" s="13"/>
      <c r="R1328" s="13"/>
      <c r="S1328" s="41">
        <v>1</v>
      </c>
      <c r="T1328" s="13" t="s">
        <v>10797</v>
      </c>
      <c r="U1328" s="13"/>
      <c r="W1328" s="13"/>
    </row>
    <row r="1329" spans="1:23" x14ac:dyDescent="0.2">
      <c r="A1329" s="13"/>
      <c r="B1329" s="8" t="s">
        <v>0</v>
      </c>
      <c r="C1329" s="22" t="s">
        <v>7127</v>
      </c>
      <c r="D1329" s="8" t="s">
        <v>835</v>
      </c>
      <c r="E1329" s="22" t="s">
        <v>9415</v>
      </c>
      <c r="F1329" s="13">
        <v>5000</v>
      </c>
      <c r="G1329" s="13">
        <v>0</v>
      </c>
      <c r="H1329" s="35">
        <v>160</v>
      </c>
      <c r="I1329" t="s">
        <v>1</v>
      </c>
      <c r="J1329" s="13"/>
      <c r="R1329" s="13"/>
      <c r="S1329" s="41">
        <v>1</v>
      </c>
      <c r="T1329" s="13"/>
      <c r="U1329" s="13"/>
      <c r="W1329" s="13"/>
    </row>
    <row r="1330" spans="1:23" x14ac:dyDescent="0.2">
      <c r="A1330" s="13"/>
      <c r="B1330" s="8" t="s">
        <v>0</v>
      </c>
      <c r="C1330" s="22" t="s">
        <v>7339</v>
      </c>
      <c r="D1330" s="8" t="s">
        <v>3972</v>
      </c>
      <c r="E1330" s="22" t="s">
        <v>3973</v>
      </c>
      <c r="F1330" s="13">
        <v>5000</v>
      </c>
      <c r="G1330" s="13">
        <v>0</v>
      </c>
      <c r="H1330" s="35">
        <v>4100</v>
      </c>
      <c r="I1330" t="s">
        <v>1</v>
      </c>
      <c r="J1330" s="13"/>
      <c r="R1330" s="13">
        <v>1500</v>
      </c>
      <c r="S1330" s="41">
        <v>1</v>
      </c>
      <c r="T1330" s="13"/>
      <c r="U1330" s="13"/>
      <c r="W1330" s="13"/>
    </row>
    <row r="1331" spans="1:23" x14ac:dyDescent="0.2">
      <c r="A1331" s="13"/>
      <c r="B1331" s="8" t="s">
        <v>0</v>
      </c>
      <c r="C1331" s="22" t="s">
        <v>7339</v>
      </c>
      <c r="D1331" s="8" t="s">
        <v>2516</v>
      </c>
      <c r="E1331" s="22" t="s">
        <v>2517</v>
      </c>
      <c r="F1331" s="13">
        <v>5000</v>
      </c>
      <c r="G1331" s="13">
        <v>0</v>
      </c>
      <c r="H1331" s="35">
        <v>0</v>
      </c>
      <c r="I1331" t="s">
        <v>1</v>
      </c>
      <c r="J1331" s="13"/>
      <c r="R1331" s="13"/>
      <c r="S1331" s="41">
        <v>1</v>
      </c>
      <c r="T1331" s="13" t="s">
        <v>10797</v>
      </c>
      <c r="U1331" s="13"/>
      <c r="W1331" s="13"/>
    </row>
    <row r="1332" spans="1:23" x14ac:dyDescent="0.2">
      <c r="A1332" s="13"/>
      <c r="B1332" s="8" t="s">
        <v>0</v>
      </c>
      <c r="C1332" s="22" t="s">
        <v>7339</v>
      </c>
      <c r="D1332" s="8" t="s">
        <v>3975</v>
      </c>
      <c r="E1332" s="22" t="s">
        <v>3976</v>
      </c>
      <c r="F1332" s="13">
        <v>3000</v>
      </c>
      <c r="G1332" s="13">
        <v>0</v>
      </c>
      <c r="H1332" s="35">
        <v>0</v>
      </c>
      <c r="I1332" t="s">
        <v>1</v>
      </c>
      <c r="J1332" s="13"/>
      <c r="R1332" s="13"/>
      <c r="S1332" s="41">
        <v>1</v>
      </c>
      <c r="T1332" s="13"/>
      <c r="U1332" s="13"/>
      <c r="W1332" s="13"/>
    </row>
    <row r="1333" spans="1:23" x14ac:dyDescent="0.2">
      <c r="A1333" s="13"/>
      <c r="B1333" s="8" t="s">
        <v>0</v>
      </c>
      <c r="C1333" s="22" t="s">
        <v>7339</v>
      </c>
      <c r="D1333" s="8" t="s">
        <v>3984</v>
      </c>
      <c r="E1333" s="22" t="s">
        <v>3985</v>
      </c>
      <c r="F1333" s="13">
        <v>5000</v>
      </c>
      <c r="G1333" s="13">
        <v>0</v>
      </c>
      <c r="H1333" s="35">
        <v>0</v>
      </c>
      <c r="I1333" t="s">
        <v>1</v>
      </c>
      <c r="J1333" s="13"/>
      <c r="R1333" s="13"/>
      <c r="S1333" s="41">
        <v>1</v>
      </c>
      <c r="T1333" s="13"/>
      <c r="U1333" s="13"/>
      <c r="W1333" s="13"/>
    </row>
    <row r="1334" spans="1:23" x14ac:dyDescent="0.2">
      <c r="A1334" s="13"/>
      <c r="B1334" s="8" t="s">
        <v>0</v>
      </c>
      <c r="C1334" s="22" t="s">
        <v>10853</v>
      </c>
      <c r="D1334" s="8" t="s">
        <v>7681</v>
      </c>
      <c r="E1334" s="22" t="s">
        <v>9416</v>
      </c>
      <c r="F1334" s="13">
        <v>60000</v>
      </c>
      <c r="G1334" s="13">
        <v>0</v>
      </c>
      <c r="H1334" s="35">
        <v>500</v>
      </c>
      <c r="I1334" t="s">
        <v>1</v>
      </c>
      <c r="J1334" s="13"/>
      <c r="R1334" s="13"/>
      <c r="S1334" s="41">
        <v>2</v>
      </c>
      <c r="T1334" s="13"/>
      <c r="U1334" s="13"/>
      <c r="W1334" s="13"/>
    </row>
    <row r="1335" spans="1:23" x14ac:dyDescent="0.2">
      <c r="A1335" s="13"/>
      <c r="B1335" s="8" t="s">
        <v>0</v>
      </c>
      <c r="C1335" s="22" t="s">
        <v>10853</v>
      </c>
      <c r="D1335" s="8" t="s">
        <v>7682</v>
      </c>
      <c r="E1335" s="22" t="s">
        <v>9417</v>
      </c>
      <c r="F1335" s="13">
        <v>60000</v>
      </c>
      <c r="G1335" s="13">
        <v>0</v>
      </c>
      <c r="H1335" s="35">
        <v>500</v>
      </c>
      <c r="I1335" t="s">
        <v>1</v>
      </c>
      <c r="J1335" s="13"/>
      <c r="R1335" s="13"/>
      <c r="S1335" s="41">
        <v>2</v>
      </c>
      <c r="T1335" s="13"/>
      <c r="U1335" s="13"/>
      <c r="W1335" s="13"/>
    </row>
    <row r="1336" spans="1:23" x14ac:dyDescent="0.2">
      <c r="A1336" s="13"/>
      <c r="B1336" s="8" t="s">
        <v>0</v>
      </c>
      <c r="C1336" s="22" t="s">
        <v>10853</v>
      </c>
      <c r="D1336" s="8" t="s">
        <v>7683</v>
      </c>
      <c r="E1336" s="22" t="s">
        <v>9418</v>
      </c>
      <c r="F1336" s="13">
        <v>40000</v>
      </c>
      <c r="G1336" s="13">
        <v>0</v>
      </c>
      <c r="H1336" s="35">
        <v>500</v>
      </c>
      <c r="I1336" t="s">
        <v>1</v>
      </c>
      <c r="J1336" s="13"/>
      <c r="R1336" s="13"/>
      <c r="S1336" s="41">
        <v>2</v>
      </c>
      <c r="T1336" s="13"/>
      <c r="U1336" s="13"/>
      <c r="W1336" s="13"/>
    </row>
    <row r="1337" spans="1:23" x14ac:dyDescent="0.2">
      <c r="A1337" s="13"/>
      <c r="B1337" s="8" t="s">
        <v>0</v>
      </c>
      <c r="C1337" s="22" t="s">
        <v>10853</v>
      </c>
      <c r="D1337" s="8" t="s">
        <v>7684</v>
      </c>
      <c r="E1337" s="22" t="s">
        <v>9419</v>
      </c>
      <c r="F1337" s="13">
        <v>10000</v>
      </c>
      <c r="G1337" s="13">
        <v>0</v>
      </c>
      <c r="H1337" s="35">
        <v>0</v>
      </c>
      <c r="I1337" t="s">
        <v>1</v>
      </c>
      <c r="J1337" s="13"/>
      <c r="R1337" s="13"/>
      <c r="S1337" s="41">
        <v>2</v>
      </c>
      <c r="T1337" s="13"/>
      <c r="U1337" s="13"/>
      <c r="W1337" s="13"/>
    </row>
    <row r="1338" spans="1:23" x14ac:dyDescent="0.2">
      <c r="A1338" s="13"/>
      <c r="B1338" s="8" t="s">
        <v>0</v>
      </c>
      <c r="C1338" s="22" t="s">
        <v>10853</v>
      </c>
      <c r="D1338" s="8" t="s">
        <v>7685</v>
      </c>
      <c r="E1338" s="22" t="s">
        <v>9420</v>
      </c>
      <c r="F1338" s="13">
        <v>10000</v>
      </c>
      <c r="G1338" s="13">
        <v>0</v>
      </c>
      <c r="H1338" s="35">
        <v>0</v>
      </c>
      <c r="I1338" t="s">
        <v>1</v>
      </c>
      <c r="J1338" s="13"/>
      <c r="R1338" s="13"/>
      <c r="S1338" s="41">
        <v>2</v>
      </c>
      <c r="T1338" s="13"/>
      <c r="U1338" s="13"/>
      <c r="W1338" s="13"/>
    </row>
    <row r="1339" spans="1:23" x14ac:dyDescent="0.2">
      <c r="A1339" s="13"/>
      <c r="B1339" s="8" t="s">
        <v>0</v>
      </c>
      <c r="C1339" s="22" t="s">
        <v>7559</v>
      </c>
      <c r="D1339" s="8" t="s">
        <v>6499</v>
      </c>
      <c r="E1339" s="22" t="s">
        <v>9421</v>
      </c>
      <c r="F1339" s="13">
        <v>992</v>
      </c>
      <c r="G1339" s="13">
        <v>0</v>
      </c>
      <c r="H1339" s="35">
        <v>0</v>
      </c>
      <c r="I1339" t="s">
        <v>1</v>
      </c>
      <c r="J1339" s="13"/>
      <c r="R1339" s="13">
        <v>1200</v>
      </c>
      <c r="S1339" s="41">
        <v>1</v>
      </c>
      <c r="T1339" s="13"/>
      <c r="U1339" s="13"/>
      <c r="W1339" s="13"/>
    </row>
    <row r="1340" spans="1:23" x14ac:dyDescent="0.2">
      <c r="A1340" s="13"/>
      <c r="B1340" s="8" t="s">
        <v>0</v>
      </c>
      <c r="C1340" s="22" t="s">
        <v>7559</v>
      </c>
      <c r="D1340" s="8" t="s">
        <v>6502</v>
      </c>
      <c r="E1340" s="22" t="s">
        <v>9422</v>
      </c>
      <c r="F1340" s="13">
        <v>1008</v>
      </c>
      <c r="G1340" s="13">
        <v>0</v>
      </c>
      <c r="H1340" s="35">
        <v>0</v>
      </c>
      <c r="I1340" t="s">
        <v>1</v>
      </c>
      <c r="J1340" s="13"/>
      <c r="R1340" s="13">
        <v>1100</v>
      </c>
      <c r="S1340" s="41">
        <v>1</v>
      </c>
      <c r="T1340" s="43"/>
      <c r="U1340" s="13"/>
      <c r="W1340" s="13"/>
    </row>
    <row r="1341" spans="1:23" x14ac:dyDescent="0.2">
      <c r="A1341" s="13"/>
      <c r="B1341" s="8" t="s">
        <v>0</v>
      </c>
      <c r="C1341" s="22" t="s">
        <v>7503</v>
      </c>
      <c r="D1341" s="8" t="s">
        <v>6949</v>
      </c>
      <c r="E1341" s="22" t="s">
        <v>6950</v>
      </c>
      <c r="F1341" s="13">
        <v>2845</v>
      </c>
      <c r="G1341" s="13">
        <v>0</v>
      </c>
      <c r="H1341" s="35">
        <v>0</v>
      </c>
      <c r="I1341" t="s">
        <v>1</v>
      </c>
      <c r="J1341" s="13"/>
      <c r="R1341" s="13">
        <v>3300</v>
      </c>
      <c r="S1341" s="41">
        <v>1</v>
      </c>
      <c r="T1341" s="13"/>
      <c r="U1341" s="39"/>
      <c r="W1341" s="13"/>
    </row>
    <row r="1342" spans="1:23" x14ac:dyDescent="0.2">
      <c r="A1342" s="13"/>
      <c r="B1342" s="8" t="s">
        <v>0</v>
      </c>
      <c r="C1342" s="22" t="s">
        <v>7403</v>
      </c>
      <c r="D1342" s="8" t="s">
        <v>7106</v>
      </c>
      <c r="E1342" s="22" t="s">
        <v>7107</v>
      </c>
      <c r="F1342" s="13">
        <v>230</v>
      </c>
      <c r="G1342" s="13">
        <v>0</v>
      </c>
      <c r="H1342" s="35">
        <v>0</v>
      </c>
      <c r="I1342" t="s">
        <v>1</v>
      </c>
      <c r="J1342" s="13"/>
      <c r="R1342" s="13"/>
      <c r="S1342" s="41">
        <v>1</v>
      </c>
      <c r="T1342" s="13"/>
      <c r="U1342" s="13"/>
      <c r="W1342" s="13"/>
    </row>
    <row r="1343" spans="1:23" x14ac:dyDescent="0.2">
      <c r="A1343" s="13"/>
      <c r="B1343" s="8" t="s">
        <v>0</v>
      </c>
      <c r="C1343" s="22" t="s">
        <v>7358</v>
      </c>
      <c r="D1343" s="8" t="s">
        <v>5978</v>
      </c>
      <c r="E1343" s="22" t="s">
        <v>5979</v>
      </c>
      <c r="F1343" s="13">
        <v>500</v>
      </c>
      <c r="G1343" s="13">
        <v>0</v>
      </c>
      <c r="H1343" s="35">
        <v>0</v>
      </c>
      <c r="I1343" t="s">
        <v>1</v>
      </c>
      <c r="J1343" s="13"/>
      <c r="R1343" s="13"/>
      <c r="S1343" s="41">
        <v>2</v>
      </c>
      <c r="T1343" s="13" t="s">
        <v>10797</v>
      </c>
      <c r="U1343" s="13"/>
      <c r="W1343" s="13"/>
    </row>
    <row r="1344" spans="1:23" x14ac:dyDescent="0.2">
      <c r="A1344" s="13"/>
      <c r="B1344" s="8" t="s">
        <v>0</v>
      </c>
      <c r="C1344" s="22" t="s">
        <v>7358</v>
      </c>
      <c r="D1344" s="8" t="s">
        <v>2498</v>
      </c>
      <c r="E1344" s="22" t="s">
        <v>9423</v>
      </c>
      <c r="F1344" s="13">
        <v>200</v>
      </c>
      <c r="G1344" s="13">
        <v>0</v>
      </c>
      <c r="H1344" s="35">
        <v>0</v>
      </c>
      <c r="I1344" t="s">
        <v>1</v>
      </c>
      <c r="J1344" s="13"/>
      <c r="R1344" s="13"/>
      <c r="S1344" s="41">
        <v>4</v>
      </c>
      <c r="T1344" s="13" t="s">
        <v>10797</v>
      </c>
      <c r="U1344" s="13"/>
      <c r="W1344" s="13"/>
    </row>
    <row r="1345" spans="1:23" x14ac:dyDescent="0.2">
      <c r="A1345" s="13"/>
      <c r="B1345" s="8" t="s">
        <v>0</v>
      </c>
      <c r="C1345" s="22" t="s">
        <v>7544</v>
      </c>
      <c r="D1345" s="8" t="s">
        <v>7021</v>
      </c>
      <c r="E1345" s="22" t="s">
        <v>7022</v>
      </c>
      <c r="F1345" s="13">
        <v>34</v>
      </c>
      <c r="G1345" s="13">
        <v>0</v>
      </c>
      <c r="H1345" s="35">
        <v>0</v>
      </c>
      <c r="I1345" t="s">
        <v>1</v>
      </c>
      <c r="J1345" s="13"/>
      <c r="R1345" s="13"/>
      <c r="S1345" s="41">
        <v>1</v>
      </c>
      <c r="T1345" s="13"/>
      <c r="U1345" s="39" t="s">
        <v>10803</v>
      </c>
      <c r="W1345" s="13"/>
    </row>
    <row r="1346" spans="1:23" x14ac:dyDescent="0.2">
      <c r="A1346" s="13"/>
      <c r="B1346" s="8" t="s">
        <v>0</v>
      </c>
      <c r="C1346" s="22" t="s">
        <v>7544</v>
      </c>
      <c r="D1346" s="8" t="s">
        <v>7013</v>
      </c>
      <c r="E1346" s="22" t="s">
        <v>7014</v>
      </c>
      <c r="F1346" s="13">
        <v>22642</v>
      </c>
      <c r="G1346" s="13">
        <v>0</v>
      </c>
      <c r="H1346" s="35">
        <v>0</v>
      </c>
      <c r="I1346" t="s">
        <v>1</v>
      </c>
      <c r="J1346" s="13"/>
      <c r="R1346" s="13"/>
      <c r="S1346" s="41">
        <v>1</v>
      </c>
      <c r="T1346" s="43"/>
      <c r="U1346" s="39" t="s">
        <v>10803</v>
      </c>
      <c r="W1346" s="13"/>
    </row>
    <row r="1347" spans="1:23" x14ac:dyDescent="0.2">
      <c r="A1347" s="13"/>
      <c r="B1347" s="8" t="s">
        <v>0</v>
      </c>
      <c r="C1347" s="22" t="s">
        <v>7544</v>
      </c>
      <c r="D1347" s="8" t="s">
        <v>7017</v>
      </c>
      <c r="E1347" s="22" t="s">
        <v>9424</v>
      </c>
      <c r="F1347" s="13">
        <v>378</v>
      </c>
      <c r="G1347" s="13">
        <v>0</v>
      </c>
      <c r="H1347" s="35">
        <v>0</v>
      </c>
      <c r="I1347" t="s">
        <v>1</v>
      </c>
      <c r="J1347" s="13"/>
      <c r="R1347" s="13"/>
      <c r="S1347" s="41">
        <v>1</v>
      </c>
      <c r="T1347" s="13"/>
      <c r="U1347" s="39" t="s">
        <v>10801</v>
      </c>
      <c r="W1347" s="13"/>
    </row>
    <row r="1348" spans="1:23" x14ac:dyDescent="0.2">
      <c r="A1348" s="13"/>
      <c r="B1348" s="8" t="s">
        <v>0</v>
      </c>
      <c r="C1348" s="22" t="s">
        <v>7544</v>
      </c>
      <c r="D1348" s="8" t="s">
        <v>6958</v>
      </c>
      <c r="E1348" s="22" t="s">
        <v>9425</v>
      </c>
      <c r="F1348" s="13">
        <v>2596</v>
      </c>
      <c r="G1348" s="13">
        <v>0</v>
      </c>
      <c r="H1348" s="35">
        <v>0</v>
      </c>
      <c r="I1348" t="s">
        <v>1</v>
      </c>
      <c r="J1348" s="13"/>
      <c r="R1348" s="13"/>
      <c r="S1348" s="41">
        <v>1</v>
      </c>
      <c r="T1348" s="13"/>
      <c r="U1348" s="39" t="s">
        <v>10801</v>
      </c>
      <c r="W1348" s="13"/>
    </row>
    <row r="1349" spans="1:23" x14ac:dyDescent="0.2">
      <c r="A1349" s="13"/>
      <c r="B1349" s="8" t="s">
        <v>0</v>
      </c>
      <c r="C1349" s="22" t="s">
        <v>7544</v>
      </c>
      <c r="D1349" s="8" t="s">
        <v>6492</v>
      </c>
      <c r="E1349" s="22" t="s">
        <v>6493</v>
      </c>
      <c r="F1349" s="13">
        <v>508</v>
      </c>
      <c r="G1349" s="13">
        <v>0</v>
      </c>
      <c r="H1349" s="35">
        <v>0</v>
      </c>
      <c r="I1349" t="s">
        <v>1</v>
      </c>
      <c r="J1349" s="13"/>
      <c r="R1349" s="13"/>
      <c r="S1349" s="41">
        <v>1</v>
      </c>
      <c r="T1349" s="13"/>
      <c r="U1349" s="39" t="s">
        <v>10801</v>
      </c>
      <c r="W1349" s="13"/>
    </row>
    <row r="1350" spans="1:23" x14ac:dyDescent="0.2">
      <c r="A1350" s="13"/>
      <c r="B1350" s="8" t="s">
        <v>0</v>
      </c>
      <c r="C1350" s="22" t="s">
        <v>7544</v>
      </c>
      <c r="D1350" s="8" t="s">
        <v>6889</v>
      </c>
      <c r="E1350" s="22" t="s">
        <v>6890</v>
      </c>
      <c r="F1350" s="13">
        <v>886</v>
      </c>
      <c r="G1350" s="13">
        <v>0</v>
      </c>
      <c r="H1350" s="35">
        <v>0</v>
      </c>
      <c r="I1350" t="s">
        <v>1</v>
      </c>
      <c r="J1350" s="13"/>
      <c r="R1350" s="13"/>
      <c r="S1350" s="41">
        <v>1</v>
      </c>
      <c r="T1350" s="13"/>
      <c r="U1350" s="39" t="s">
        <v>10801</v>
      </c>
      <c r="W1350" s="13"/>
    </row>
    <row r="1351" spans="1:23" x14ac:dyDescent="0.2">
      <c r="A1351" s="13"/>
      <c r="B1351" s="8" t="s">
        <v>0</v>
      </c>
      <c r="C1351" s="22" t="s">
        <v>7544</v>
      </c>
      <c r="D1351" s="8" t="s">
        <v>6883</v>
      </c>
      <c r="E1351" s="22" t="s">
        <v>6884</v>
      </c>
      <c r="F1351" s="13">
        <v>14020</v>
      </c>
      <c r="G1351" s="13">
        <v>0</v>
      </c>
      <c r="H1351" s="35">
        <v>0</v>
      </c>
      <c r="I1351" t="s">
        <v>1</v>
      </c>
      <c r="J1351" s="13"/>
      <c r="R1351" s="13"/>
      <c r="S1351" s="41">
        <v>1</v>
      </c>
      <c r="T1351" s="13"/>
      <c r="U1351" s="39" t="s">
        <v>10802</v>
      </c>
      <c r="W1351" s="13"/>
    </row>
    <row r="1352" spans="1:23" x14ac:dyDescent="0.2">
      <c r="A1352" s="13"/>
      <c r="B1352" s="8" t="s">
        <v>0</v>
      </c>
      <c r="C1352" s="22" t="s">
        <v>7544</v>
      </c>
      <c r="D1352" s="8" t="s">
        <v>7024</v>
      </c>
      <c r="E1352" s="22" t="s">
        <v>7025</v>
      </c>
      <c r="F1352" s="13">
        <v>5807</v>
      </c>
      <c r="G1352" s="13">
        <v>0</v>
      </c>
      <c r="H1352" s="35">
        <v>0</v>
      </c>
      <c r="I1352" t="s">
        <v>1</v>
      </c>
      <c r="J1352" s="13"/>
      <c r="R1352" s="13"/>
      <c r="S1352" s="41">
        <v>1</v>
      </c>
      <c r="T1352" s="13"/>
      <c r="U1352" s="39"/>
      <c r="W1352" s="13"/>
    </row>
    <row r="1353" spans="1:23" x14ac:dyDescent="0.2">
      <c r="A1353" s="13"/>
      <c r="B1353" s="8" t="s">
        <v>0</v>
      </c>
      <c r="C1353" s="22" t="s">
        <v>7544</v>
      </c>
      <c r="D1353" s="8" t="s">
        <v>6896</v>
      </c>
      <c r="E1353" s="22" t="s">
        <v>6897</v>
      </c>
      <c r="F1353" s="13">
        <v>1058</v>
      </c>
      <c r="G1353" s="13">
        <v>0</v>
      </c>
      <c r="H1353" s="35">
        <v>0</v>
      </c>
      <c r="I1353" t="s">
        <v>1</v>
      </c>
      <c r="J1353" s="13"/>
      <c r="R1353" s="13"/>
      <c r="S1353" s="41">
        <v>1</v>
      </c>
      <c r="T1353" s="13"/>
      <c r="U1353" s="39" t="s">
        <v>10802</v>
      </c>
      <c r="W1353" s="13"/>
    </row>
    <row r="1354" spans="1:23" x14ac:dyDescent="0.2">
      <c r="A1354" s="13"/>
      <c r="B1354" s="8" t="s">
        <v>0</v>
      </c>
      <c r="C1354" s="22" t="s">
        <v>7544</v>
      </c>
      <c r="D1354" s="8" t="s">
        <v>7027</v>
      </c>
      <c r="E1354" s="22" t="s">
        <v>7028</v>
      </c>
      <c r="F1354" s="13">
        <v>3526</v>
      </c>
      <c r="G1354" s="13">
        <v>0</v>
      </c>
      <c r="H1354" s="35">
        <v>0</v>
      </c>
      <c r="I1354" t="s">
        <v>1</v>
      </c>
      <c r="J1354" s="13"/>
      <c r="R1354" s="13"/>
      <c r="S1354" s="41">
        <v>1</v>
      </c>
      <c r="T1354" s="13"/>
      <c r="U1354" s="39"/>
      <c r="W1354" s="13"/>
    </row>
    <row r="1355" spans="1:23" x14ac:dyDescent="0.2">
      <c r="A1355" s="13"/>
      <c r="B1355" s="8" t="s">
        <v>0</v>
      </c>
      <c r="C1355" s="22" t="s">
        <v>7544</v>
      </c>
      <c r="D1355" s="8" t="s">
        <v>7033</v>
      </c>
      <c r="E1355" s="22" t="s">
        <v>7034</v>
      </c>
      <c r="F1355" s="13">
        <v>3780</v>
      </c>
      <c r="G1355" s="13">
        <v>0</v>
      </c>
      <c r="H1355" s="35">
        <v>0</v>
      </c>
      <c r="I1355" t="s">
        <v>1</v>
      </c>
      <c r="J1355" s="13"/>
      <c r="R1355" s="13"/>
      <c r="S1355" s="41">
        <v>1</v>
      </c>
      <c r="T1355" s="13"/>
      <c r="U1355" s="39"/>
      <c r="W1355" s="13"/>
    </row>
    <row r="1356" spans="1:23" x14ac:dyDescent="0.2">
      <c r="A1356" s="13"/>
      <c r="B1356" s="8" t="s">
        <v>0</v>
      </c>
      <c r="C1356" s="22" t="s">
        <v>7544</v>
      </c>
      <c r="D1356" s="8" t="s">
        <v>6904</v>
      </c>
      <c r="E1356" s="22" t="s">
        <v>6905</v>
      </c>
      <c r="F1356" s="13">
        <v>252</v>
      </c>
      <c r="G1356" s="13">
        <v>0</v>
      </c>
      <c r="H1356" s="35">
        <v>0</v>
      </c>
      <c r="I1356" t="s">
        <v>1</v>
      </c>
      <c r="J1356" s="13"/>
      <c r="R1356" s="13"/>
      <c r="S1356" s="41">
        <v>1</v>
      </c>
      <c r="T1356" s="13"/>
      <c r="U1356" s="39"/>
      <c r="W1356" s="13"/>
    </row>
    <row r="1357" spans="1:23" x14ac:dyDescent="0.2">
      <c r="A1357" s="13"/>
      <c r="B1357" s="8" t="s">
        <v>0</v>
      </c>
      <c r="C1357" s="22" t="s">
        <v>7544</v>
      </c>
      <c r="D1357" s="8" t="s">
        <v>7030</v>
      </c>
      <c r="E1357" s="22" t="s">
        <v>7031</v>
      </c>
      <c r="F1357" s="13">
        <v>168</v>
      </c>
      <c r="G1357" s="13">
        <v>0</v>
      </c>
      <c r="H1357" s="35">
        <v>0</v>
      </c>
      <c r="I1357" t="s">
        <v>1</v>
      </c>
      <c r="J1357" s="13"/>
      <c r="R1357" s="13"/>
      <c r="S1357" s="41">
        <v>1</v>
      </c>
      <c r="T1357" s="13"/>
      <c r="U1357" s="39"/>
      <c r="W1357" s="13"/>
    </row>
    <row r="1358" spans="1:23" x14ac:dyDescent="0.2">
      <c r="A1358" s="13"/>
      <c r="B1358" s="8" t="s">
        <v>0</v>
      </c>
      <c r="C1358" s="22" t="s">
        <v>7180</v>
      </c>
      <c r="D1358" s="8" t="s">
        <v>7686</v>
      </c>
      <c r="E1358" s="22" t="s">
        <v>9426</v>
      </c>
      <c r="F1358" s="13">
        <v>800</v>
      </c>
      <c r="G1358" s="13">
        <v>0</v>
      </c>
      <c r="H1358" s="35">
        <v>600</v>
      </c>
      <c r="I1358" t="s">
        <v>1</v>
      </c>
      <c r="J1358" s="13"/>
      <c r="R1358" s="13">
        <v>300</v>
      </c>
      <c r="S1358" s="41">
        <v>1</v>
      </c>
      <c r="T1358" s="13"/>
      <c r="U1358" s="39"/>
      <c r="W1358" s="13"/>
    </row>
    <row r="1359" spans="1:23" x14ac:dyDescent="0.2">
      <c r="A1359" s="13"/>
      <c r="B1359" s="8" t="s">
        <v>0</v>
      </c>
      <c r="C1359" s="22" t="s">
        <v>7180</v>
      </c>
      <c r="D1359" s="8" t="s">
        <v>7687</v>
      </c>
      <c r="E1359" s="22" t="s">
        <v>9427</v>
      </c>
      <c r="F1359" s="13">
        <v>50</v>
      </c>
      <c r="G1359" s="13">
        <v>0</v>
      </c>
      <c r="H1359" s="35">
        <v>0</v>
      </c>
      <c r="I1359" t="s">
        <v>1</v>
      </c>
      <c r="J1359" s="13"/>
      <c r="R1359" s="13">
        <v>100</v>
      </c>
      <c r="S1359" s="41">
        <v>1</v>
      </c>
      <c r="T1359" s="13"/>
      <c r="U1359" s="13"/>
      <c r="W1359" s="13"/>
    </row>
    <row r="1360" spans="1:23" x14ac:dyDescent="0.2">
      <c r="A1360" s="13"/>
      <c r="B1360" s="8" t="s">
        <v>0</v>
      </c>
      <c r="C1360" s="22" t="s">
        <v>7180</v>
      </c>
      <c r="D1360" s="8" t="s">
        <v>7688</v>
      </c>
      <c r="E1360" s="22" t="s">
        <v>9428</v>
      </c>
      <c r="F1360" s="13">
        <v>5000</v>
      </c>
      <c r="G1360" s="13">
        <v>0</v>
      </c>
      <c r="H1360" s="35">
        <v>0</v>
      </c>
      <c r="I1360" t="s">
        <v>1</v>
      </c>
      <c r="J1360" s="13"/>
      <c r="R1360" s="13">
        <v>5300</v>
      </c>
      <c r="S1360" s="41">
        <v>1</v>
      </c>
      <c r="T1360" s="43"/>
      <c r="U1360" s="13"/>
      <c r="W1360" s="13"/>
    </row>
    <row r="1361" spans="1:23" x14ac:dyDescent="0.2">
      <c r="A1361" s="13"/>
      <c r="B1361" s="8" t="s">
        <v>0</v>
      </c>
      <c r="C1361" s="22" t="s">
        <v>7180</v>
      </c>
      <c r="D1361" s="8" t="s">
        <v>1226</v>
      </c>
      <c r="E1361" s="22" t="s">
        <v>1227</v>
      </c>
      <c r="F1361" s="13">
        <v>3000</v>
      </c>
      <c r="G1361" s="13">
        <v>0</v>
      </c>
      <c r="H1361" s="35">
        <v>0</v>
      </c>
      <c r="I1361" t="s">
        <v>1</v>
      </c>
      <c r="J1361" s="13"/>
      <c r="R1361" s="13">
        <v>3300</v>
      </c>
      <c r="S1361" s="41">
        <v>1</v>
      </c>
      <c r="T1361" s="43"/>
      <c r="U1361" s="13"/>
      <c r="W1361" s="13"/>
    </row>
    <row r="1362" spans="1:23" x14ac:dyDescent="0.2">
      <c r="A1362" s="13"/>
      <c r="B1362" s="8" t="s">
        <v>0</v>
      </c>
      <c r="C1362" s="22" t="s">
        <v>7180</v>
      </c>
      <c r="D1362" s="8" t="s">
        <v>7689</v>
      </c>
      <c r="E1362" s="22" t="s">
        <v>9429</v>
      </c>
      <c r="F1362" s="13">
        <v>2000</v>
      </c>
      <c r="G1362" s="13">
        <v>0</v>
      </c>
      <c r="H1362" s="35">
        <v>0</v>
      </c>
      <c r="I1362" t="s">
        <v>1</v>
      </c>
      <c r="J1362" s="13"/>
      <c r="R1362" s="13">
        <v>2400</v>
      </c>
      <c r="S1362" s="41">
        <v>1</v>
      </c>
      <c r="T1362" s="43"/>
      <c r="U1362" s="13"/>
      <c r="W1362" s="13"/>
    </row>
    <row r="1363" spans="1:23" x14ac:dyDescent="0.2">
      <c r="A1363" s="13"/>
      <c r="B1363" s="8" t="s">
        <v>0</v>
      </c>
      <c r="C1363" s="22" t="s">
        <v>7180</v>
      </c>
      <c r="D1363" s="8" t="s">
        <v>7690</v>
      </c>
      <c r="E1363" s="22" t="s">
        <v>9430</v>
      </c>
      <c r="F1363" s="13">
        <v>500</v>
      </c>
      <c r="G1363" s="13">
        <v>0</v>
      </c>
      <c r="H1363" s="35">
        <v>0</v>
      </c>
      <c r="I1363" t="s">
        <v>1</v>
      </c>
      <c r="J1363" s="13"/>
      <c r="R1363" s="13">
        <v>500</v>
      </c>
      <c r="S1363" s="41">
        <v>1</v>
      </c>
      <c r="T1363" s="43"/>
      <c r="U1363" s="13"/>
      <c r="W1363" s="13"/>
    </row>
    <row r="1364" spans="1:23" x14ac:dyDescent="0.2">
      <c r="A1364" s="13"/>
      <c r="B1364" s="8" t="s">
        <v>0</v>
      </c>
      <c r="C1364" s="22" t="s">
        <v>7180</v>
      </c>
      <c r="D1364" s="8" t="s">
        <v>7691</v>
      </c>
      <c r="E1364" s="22" t="s">
        <v>9431</v>
      </c>
      <c r="F1364" s="13">
        <v>500</v>
      </c>
      <c r="G1364" s="13">
        <v>0</v>
      </c>
      <c r="H1364" s="35">
        <v>0</v>
      </c>
      <c r="I1364" t="s">
        <v>1</v>
      </c>
      <c r="J1364" s="13"/>
      <c r="R1364" s="13">
        <v>600</v>
      </c>
      <c r="S1364" s="41">
        <v>1</v>
      </c>
      <c r="T1364" s="43"/>
      <c r="U1364" s="13"/>
      <c r="W1364" s="13"/>
    </row>
    <row r="1365" spans="1:23" x14ac:dyDescent="0.2">
      <c r="A1365" s="13"/>
      <c r="B1365" s="8" t="s">
        <v>0</v>
      </c>
      <c r="C1365" s="22" t="s">
        <v>7180</v>
      </c>
      <c r="D1365" s="8" t="s">
        <v>7692</v>
      </c>
      <c r="E1365" s="22" t="s">
        <v>9432</v>
      </c>
      <c r="F1365" s="13">
        <v>3000</v>
      </c>
      <c r="G1365" s="13">
        <v>0</v>
      </c>
      <c r="H1365" s="35">
        <v>0</v>
      </c>
      <c r="I1365" t="s">
        <v>1</v>
      </c>
      <c r="J1365" s="13"/>
      <c r="R1365" s="13"/>
      <c r="S1365" s="41">
        <v>1</v>
      </c>
      <c r="T1365" s="43"/>
      <c r="U1365" s="39" t="s">
        <v>10798</v>
      </c>
      <c r="W1365" s="13"/>
    </row>
    <row r="1366" spans="1:23" x14ac:dyDescent="0.2">
      <c r="A1366" s="13"/>
      <c r="B1366" s="8" t="s">
        <v>0</v>
      </c>
      <c r="C1366" s="22" t="s">
        <v>7180</v>
      </c>
      <c r="D1366" s="8" t="s">
        <v>287</v>
      </c>
      <c r="E1366" s="22" t="s">
        <v>288</v>
      </c>
      <c r="F1366" s="13">
        <v>1000</v>
      </c>
      <c r="G1366" s="13">
        <v>0</v>
      </c>
      <c r="H1366" s="35">
        <v>0</v>
      </c>
      <c r="I1366" t="s">
        <v>1</v>
      </c>
      <c r="J1366" s="13"/>
      <c r="R1366" s="13"/>
      <c r="S1366" s="41">
        <v>1</v>
      </c>
      <c r="T1366" s="43"/>
      <c r="U1366" s="39" t="s">
        <v>10798</v>
      </c>
      <c r="W1366" s="13"/>
    </row>
    <row r="1367" spans="1:23" x14ac:dyDescent="0.2">
      <c r="A1367" s="13"/>
      <c r="B1367" s="8" t="s">
        <v>0</v>
      </c>
      <c r="C1367" s="22" t="s">
        <v>7180</v>
      </c>
      <c r="D1367" s="8" t="s">
        <v>7693</v>
      </c>
      <c r="E1367" s="22" t="s">
        <v>9433</v>
      </c>
      <c r="F1367" s="13">
        <v>200</v>
      </c>
      <c r="G1367" s="13">
        <v>0</v>
      </c>
      <c r="H1367" s="35">
        <v>0</v>
      </c>
      <c r="I1367" t="s">
        <v>1</v>
      </c>
      <c r="J1367" s="13"/>
      <c r="R1367" s="13"/>
      <c r="S1367" s="41">
        <v>1</v>
      </c>
      <c r="T1367" s="43"/>
      <c r="U1367" s="39" t="s">
        <v>10798</v>
      </c>
      <c r="W1367" s="13"/>
    </row>
    <row r="1368" spans="1:23" x14ac:dyDescent="0.2">
      <c r="A1368" s="13"/>
      <c r="B1368" s="8" t="s">
        <v>0</v>
      </c>
      <c r="C1368" s="22" t="s">
        <v>7180</v>
      </c>
      <c r="D1368" s="8" t="s">
        <v>7694</v>
      </c>
      <c r="E1368" s="22" t="s">
        <v>9434</v>
      </c>
      <c r="F1368" s="13">
        <v>300</v>
      </c>
      <c r="G1368" s="13">
        <v>0</v>
      </c>
      <c r="H1368" s="35">
        <v>0</v>
      </c>
      <c r="I1368" t="s">
        <v>1</v>
      </c>
      <c r="J1368" s="13"/>
      <c r="R1368" s="13"/>
      <c r="S1368" s="41">
        <v>1</v>
      </c>
      <c r="T1368" s="43"/>
      <c r="U1368" s="39" t="s">
        <v>10798</v>
      </c>
      <c r="W1368" s="13"/>
    </row>
    <row r="1369" spans="1:23" x14ac:dyDescent="0.2">
      <c r="A1369" s="13"/>
      <c r="B1369" s="8" t="s">
        <v>0</v>
      </c>
      <c r="C1369" s="22" t="s">
        <v>7180</v>
      </c>
      <c r="D1369" s="8" t="s">
        <v>511</v>
      </c>
      <c r="E1369" s="22" t="s">
        <v>512</v>
      </c>
      <c r="F1369" s="13">
        <v>500</v>
      </c>
      <c r="G1369" s="13">
        <v>0</v>
      </c>
      <c r="H1369" s="35">
        <v>0</v>
      </c>
      <c r="I1369" t="s">
        <v>1</v>
      </c>
      <c r="J1369" s="13"/>
      <c r="R1369" s="13">
        <f>300+400</f>
        <v>700</v>
      </c>
      <c r="S1369" s="41">
        <v>1</v>
      </c>
      <c r="T1369" s="43"/>
      <c r="U1369" s="39"/>
      <c r="W1369" s="13"/>
    </row>
    <row r="1370" spans="1:23" x14ac:dyDescent="0.2">
      <c r="A1370" s="13"/>
      <c r="B1370" s="8" t="s">
        <v>0</v>
      </c>
      <c r="C1370" s="22" t="s">
        <v>7180</v>
      </c>
      <c r="D1370" s="8" t="s">
        <v>514</v>
      </c>
      <c r="E1370" s="22" t="s">
        <v>515</v>
      </c>
      <c r="F1370" s="13">
        <v>200</v>
      </c>
      <c r="G1370" s="13">
        <v>0</v>
      </c>
      <c r="H1370" s="35">
        <v>0</v>
      </c>
      <c r="I1370" t="s">
        <v>1</v>
      </c>
      <c r="J1370" s="13"/>
      <c r="R1370" s="13"/>
      <c r="S1370" s="41">
        <v>1</v>
      </c>
      <c r="T1370" s="43"/>
      <c r="U1370" s="39" t="s">
        <v>10798</v>
      </c>
      <c r="W1370" s="13"/>
    </row>
    <row r="1371" spans="1:23" x14ac:dyDescent="0.2">
      <c r="A1371" s="13"/>
      <c r="B1371" s="8" t="s">
        <v>0</v>
      </c>
      <c r="C1371" s="22" t="s">
        <v>7180</v>
      </c>
      <c r="D1371" s="8" t="s">
        <v>7695</v>
      </c>
      <c r="E1371" s="22" t="s">
        <v>9435</v>
      </c>
      <c r="F1371" s="13">
        <v>50</v>
      </c>
      <c r="G1371" s="13">
        <v>0</v>
      </c>
      <c r="H1371" s="35">
        <v>0</v>
      </c>
      <c r="I1371" t="s">
        <v>1</v>
      </c>
      <c r="J1371" s="13"/>
      <c r="R1371" s="13"/>
      <c r="S1371" s="41">
        <v>1</v>
      </c>
      <c r="T1371" s="43"/>
      <c r="U1371" s="39" t="s">
        <v>10798</v>
      </c>
      <c r="W1371" s="13"/>
    </row>
    <row r="1372" spans="1:23" x14ac:dyDescent="0.2">
      <c r="A1372" s="13"/>
      <c r="B1372" s="8" t="s">
        <v>0</v>
      </c>
      <c r="C1372" s="22" t="s">
        <v>7180</v>
      </c>
      <c r="D1372" s="8" t="s">
        <v>1201</v>
      </c>
      <c r="E1372" s="22" t="s">
        <v>1202</v>
      </c>
      <c r="F1372" s="13">
        <v>22000</v>
      </c>
      <c r="G1372" s="13">
        <v>0</v>
      </c>
      <c r="H1372" s="35">
        <v>0</v>
      </c>
      <c r="I1372" t="s">
        <v>1</v>
      </c>
      <c r="J1372" s="13"/>
      <c r="R1372" s="13"/>
      <c r="S1372" s="41">
        <v>1</v>
      </c>
      <c r="T1372" s="13"/>
      <c r="U1372" s="13"/>
      <c r="W1372" s="13"/>
    </row>
    <row r="1373" spans="1:23" x14ac:dyDescent="0.2">
      <c r="A1373" s="13"/>
      <c r="B1373" s="8" t="s">
        <v>0</v>
      </c>
      <c r="C1373" s="22" t="s">
        <v>7180</v>
      </c>
      <c r="D1373" s="8" t="s">
        <v>7696</v>
      </c>
      <c r="E1373" s="22" t="s">
        <v>9436</v>
      </c>
      <c r="F1373" s="13">
        <v>10500</v>
      </c>
      <c r="G1373" s="13">
        <v>0</v>
      </c>
      <c r="H1373" s="35">
        <v>0</v>
      </c>
      <c r="I1373" t="s">
        <v>1</v>
      </c>
      <c r="J1373" s="13"/>
      <c r="R1373" s="13"/>
      <c r="S1373" s="41">
        <v>1</v>
      </c>
      <c r="T1373" s="13"/>
      <c r="U1373" s="13"/>
      <c r="W1373" s="13"/>
    </row>
    <row r="1374" spans="1:23" x14ac:dyDescent="0.2">
      <c r="A1374" s="13"/>
      <c r="B1374" s="8" t="s">
        <v>0</v>
      </c>
      <c r="C1374" s="22" t="s">
        <v>7314</v>
      </c>
      <c r="D1374" s="8" t="s">
        <v>5312</v>
      </c>
      <c r="E1374" s="22" t="s">
        <v>9437</v>
      </c>
      <c r="F1374" s="13">
        <v>1400</v>
      </c>
      <c r="G1374" s="13">
        <v>0</v>
      </c>
      <c r="H1374" s="35">
        <v>0</v>
      </c>
      <c r="I1374" t="s">
        <v>1</v>
      </c>
      <c r="J1374" s="13"/>
      <c r="R1374" s="13">
        <v>1600</v>
      </c>
      <c r="S1374" s="41">
        <v>1</v>
      </c>
      <c r="T1374" s="13"/>
      <c r="U1374" s="13"/>
      <c r="W1374" s="13"/>
    </row>
    <row r="1375" spans="1:23" x14ac:dyDescent="0.2">
      <c r="A1375" s="13"/>
      <c r="B1375" s="8" t="s">
        <v>0</v>
      </c>
      <c r="C1375" s="22" t="s">
        <v>7314</v>
      </c>
      <c r="D1375" s="8" t="s">
        <v>2021</v>
      </c>
      <c r="E1375" s="22" t="s">
        <v>9438</v>
      </c>
      <c r="F1375" s="13">
        <v>80000</v>
      </c>
      <c r="G1375" s="13">
        <v>0</v>
      </c>
      <c r="H1375" s="35">
        <v>50000</v>
      </c>
      <c r="I1375" t="s">
        <v>1</v>
      </c>
      <c r="J1375" s="13"/>
      <c r="R1375" s="13">
        <v>31000</v>
      </c>
      <c r="S1375" s="41">
        <v>4</v>
      </c>
      <c r="T1375" s="13"/>
      <c r="U1375" s="13"/>
      <c r="W1375" s="13"/>
    </row>
    <row r="1376" spans="1:23" x14ac:dyDescent="0.2">
      <c r="A1376" s="13"/>
      <c r="B1376" s="8" t="s">
        <v>0</v>
      </c>
      <c r="C1376" s="22" t="s">
        <v>7314</v>
      </c>
      <c r="D1376" s="8" t="s">
        <v>2628</v>
      </c>
      <c r="E1376" s="22" t="s">
        <v>9439</v>
      </c>
      <c r="F1376" s="13">
        <v>76000</v>
      </c>
      <c r="G1376" s="13">
        <v>0</v>
      </c>
      <c r="H1376" s="35">
        <v>46000</v>
      </c>
      <c r="I1376" t="s">
        <v>1</v>
      </c>
      <c r="J1376" s="13"/>
      <c r="R1376" s="13">
        <v>30500</v>
      </c>
      <c r="S1376" s="41">
        <v>4</v>
      </c>
      <c r="T1376" s="13"/>
      <c r="U1376" s="13"/>
      <c r="W1376" s="13"/>
    </row>
    <row r="1377" spans="1:23" x14ac:dyDescent="0.2">
      <c r="A1377" s="13"/>
      <c r="B1377" s="8" t="s">
        <v>0</v>
      </c>
      <c r="C1377" s="22" t="s">
        <v>7314</v>
      </c>
      <c r="D1377" s="8" t="s">
        <v>3324</v>
      </c>
      <c r="E1377" s="22" t="s">
        <v>9108</v>
      </c>
      <c r="F1377" s="13">
        <v>2000</v>
      </c>
      <c r="G1377" s="13">
        <v>0</v>
      </c>
      <c r="H1377" s="35">
        <v>0</v>
      </c>
      <c r="I1377" t="s">
        <v>1</v>
      </c>
      <c r="J1377" s="13"/>
      <c r="R1377" s="13">
        <v>1800</v>
      </c>
      <c r="S1377" s="41">
        <v>1</v>
      </c>
      <c r="T1377" s="13"/>
      <c r="U1377" s="13" t="s">
        <v>10798</v>
      </c>
      <c r="W1377" s="13"/>
    </row>
    <row r="1378" spans="1:23" x14ac:dyDescent="0.2">
      <c r="A1378" s="13"/>
      <c r="B1378" s="8" t="s">
        <v>0</v>
      </c>
      <c r="C1378" s="22" t="s">
        <v>7314</v>
      </c>
      <c r="D1378" s="8" t="s">
        <v>5326</v>
      </c>
      <c r="E1378" s="22" t="s">
        <v>9440</v>
      </c>
      <c r="F1378" s="13">
        <v>525</v>
      </c>
      <c r="G1378" s="13">
        <v>0</v>
      </c>
      <c r="H1378" s="35">
        <v>0</v>
      </c>
      <c r="I1378" t="s">
        <v>1</v>
      </c>
      <c r="J1378" s="13"/>
      <c r="R1378" s="13">
        <v>2700</v>
      </c>
      <c r="S1378" s="41">
        <v>1</v>
      </c>
      <c r="T1378" s="13"/>
      <c r="U1378" s="13"/>
      <c r="W1378" s="13"/>
    </row>
    <row r="1379" spans="1:23" x14ac:dyDescent="0.2">
      <c r="A1379" s="13"/>
      <c r="B1379" s="8" t="s">
        <v>0</v>
      </c>
      <c r="C1379" s="22" t="s">
        <v>7314</v>
      </c>
      <c r="D1379" s="8" t="s">
        <v>5527</v>
      </c>
      <c r="E1379" s="22" t="s">
        <v>9275</v>
      </c>
      <c r="F1379" s="13">
        <v>1020</v>
      </c>
      <c r="G1379" s="13">
        <v>0</v>
      </c>
      <c r="H1379" s="35">
        <v>0</v>
      </c>
      <c r="I1379" t="s">
        <v>1</v>
      </c>
      <c r="J1379" s="13"/>
      <c r="R1379" s="13">
        <v>1400</v>
      </c>
      <c r="S1379" s="41">
        <v>1</v>
      </c>
      <c r="T1379" s="13"/>
      <c r="U1379" s="13"/>
      <c r="W1379" s="13"/>
    </row>
    <row r="1380" spans="1:23" x14ac:dyDescent="0.2">
      <c r="A1380" s="13"/>
      <c r="B1380" s="8" t="s">
        <v>0</v>
      </c>
      <c r="C1380" s="22" t="s">
        <v>7314</v>
      </c>
      <c r="D1380" s="8" t="s">
        <v>6287</v>
      </c>
      <c r="E1380" s="22" t="s">
        <v>9441</v>
      </c>
      <c r="F1380" s="13">
        <v>1875</v>
      </c>
      <c r="G1380" s="13">
        <v>0</v>
      </c>
      <c r="H1380" s="35">
        <v>0</v>
      </c>
      <c r="I1380" t="s">
        <v>1</v>
      </c>
      <c r="J1380" s="13"/>
      <c r="R1380" s="13">
        <v>1900</v>
      </c>
      <c r="S1380" s="41">
        <v>1</v>
      </c>
      <c r="T1380" s="13"/>
      <c r="U1380" s="13"/>
      <c r="W1380" s="13"/>
    </row>
    <row r="1381" spans="1:23" x14ac:dyDescent="0.2">
      <c r="A1381" s="13"/>
      <c r="B1381" s="8" t="s">
        <v>0</v>
      </c>
      <c r="C1381" s="22" t="s">
        <v>7314</v>
      </c>
      <c r="D1381" s="8" t="s">
        <v>7075</v>
      </c>
      <c r="E1381" s="22" t="s">
        <v>9442</v>
      </c>
      <c r="F1381" s="13">
        <v>840</v>
      </c>
      <c r="G1381" s="13">
        <v>0</v>
      </c>
      <c r="H1381" s="35">
        <v>780</v>
      </c>
      <c r="I1381" t="s">
        <v>1</v>
      </c>
      <c r="J1381" s="13"/>
      <c r="R1381" s="13">
        <v>150</v>
      </c>
      <c r="S1381" s="41">
        <v>1</v>
      </c>
      <c r="T1381" s="13"/>
      <c r="U1381" s="39"/>
      <c r="W1381" s="13"/>
    </row>
    <row r="1382" spans="1:23" x14ac:dyDescent="0.2">
      <c r="A1382" s="13"/>
      <c r="B1382" s="8" t="s">
        <v>0</v>
      </c>
      <c r="C1382" s="22" t="s">
        <v>7314</v>
      </c>
      <c r="D1382" s="8" t="s">
        <v>7079</v>
      </c>
      <c r="E1382" s="22" t="s">
        <v>9443</v>
      </c>
      <c r="F1382" s="13">
        <v>550</v>
      </c>
      <c r="G1382" s="13">
        <v>0</v>
      </c>
      <c r="H1382" s="35">
        <v>350</v>
      </c>
      <c r="I1382" t="s">
        <v>1</v>
      </c>
      <c r="J1382" s="13"/>
      <c r="R1382" s="13">
        <v>300</v>
      </c>
      <c r="S1382" s="41">
        <v>1</v>
      </c>
      <c r="T1382" s="13"/>
      <c r="U1382" s="39"/>
      <c r="W1382" s="13"/>
    </row>
    <row r="1383" spans="1:23" x14ac:dyDescent="0.2">
      <c r="A1383" s="13"/>
      <c r="B1383" s="8" t="s">
        <v>0</v>
      </c>
      <c r="C1383" s="22" t="s">
        <v>7314</v>
      </c>
      <c r="D1383" s="8" t="s">
        <v>7081</v>
      </c>
      <c r="E1383" s="22" t="s">
        <v>9444</v>
      </c>
      <c r="F1383" s="13">
        <v>1200</v>
      </c>
      <c r="G1383" s="13">
        <v>0</v>
      </c>
      <c r="H1383" s="35">
        <v>900</v>
      </c>
      <c r="I1383" t="s">
        <v>1</v>
      </c>
      <c r="J1383" s="13"/>
      <c r="R1383" s="13">
        <v>400</v>
      </c>
      <c r="S1383" s="41">
        <v>1</v>
      </c>
      <c r="T1383" s="13"/>
      <c r="U1383" s="39"/>
      <c r="W1383" s="13"/>
    </row>
    <row r="1384" spans="1:23" x14ac:dyDescent="0.2">
      <c r="A1384" s="13"/>
      <c r="B1384" s="8" t="s">
        <v>0</v>
      </c>
      <c r="C1384" s="22" t="s">
        <v>7314</v>
      </c>
      <c r="D1384" s="8" t="s">
        <v>6326</v>
      </c>
      <c r="E1384" s="22" t="s">
        <v>5901</v>
      </c>
      <c r="F1384" s="13">
        <v>22500</v>
      </c>
      <c r="G1384" s="13">
        <v>0</v>
      </c>
      <c r="H1384" s="35">
        <v>0</v>
      </c>
      <c r="I1384" t="s">
        <v>1</v>
      </c>
      <c r="J1384" s="13"/>
      <c r="R1384" s="13"/>
      <c r="S1384" s="41">
        <v>2</v>
      </c>
      <c r="T1384" s="13" t="s">
        <v>10797</v>
      </c>
      <c r="U1384" s="13"/>
      <c r="W1384" s="13"/>
    </row>
    <row r="1385" spans="1:23" x14ac:dyDescent="0.2">
      <c r="A1385" s="13"/>
      <c r="B1385" s="8" t="s">
        <v>0</v>
      </c>
      <c r="C1385" s="22" t="s">
        <v>7314</v>
      </c>
      <c r="D1385" s="8" t="s">
        <v>6570</v>
      </c>
      <c r="E1385" s="22" t="s">
        <v>6519</v>
      </c>
      <c r="F1385" s="13">
        <v>3750</v>
      </c>
      <c r="G1385" s="13">
        <v>0</v>
      </c>
      <c r="H1385" s="35">
        <v>0</v>
      </c>
      <c r="I1385" t="s">
        <v>1</v>
      </c>
      <c r="J1385" s="13"/>
      <c r="R1385" s="13">
        <v>4000</v>
      </c>
      <c r="S1385" s="41">
        <v>1</v>
      </c>
      <c r="T1385" s="39"/>
      <c r="U1385" s="13"/>
      <c r="W1385" s="13"/>
    </row>
    <row r="1386" spans="1:23" x14ac:dyDescent="0.2">
      <c r="A1386" s="13"/>
      <c r="B1386" s="8" t="s">
        <v>0</v>
      </c>
      <c r="C1386" s="22" t="s">
        <v>7488</v>
      </c>
      <c r="D1386" s="8" t="s">
        <v>4739</v>
      </c>
      <c r="E1386" s="22" t="s">
        <v>9349</v>
      </c>
      <c r="F1386" s="13">
        <v>3000</v>
      </c>
      <c r="G1386" s="13">
        <v>0</v>
      </c>
      <c r="H1386" s="35">
        <v>0</v>
      </c>
      <c r="I1386" t="s">
        <v>1</v>
      </c>
      <c r="J1386" s="13"/>
      <c r="R1386" s="13">
        <v>3500</v>
      </c>
      <c r="S1386" s="41">
        <v>1</v>
      </c>
      <c r="T1386" s="13"/>
      <c r="U1386" s="13"/>
      <c r="W1386" s="13"/>
    </row>
    <row r="1387" spans="1:23" x14ac:dyDescent="0.2">
      <c r="A1387" s="13"/>
      <c r="B1387" s="8" t="s">
        <v>0</v>
      </c>
      <c r="C1387" s="22" t="s">
        <v>7261</v>
      </c>
      <c r="D1387" s="8" t="s">
        <v>1296</v>
      </c>
      <c r="E1387" s="22" t="s">
        <v>9445</v>
      </c>
      <c r="F1387" s="13">
        <v>2000</v>
      </c>
      <c r="G1387" s="13">
        <v>0</v>
      </c>
      <c r="H1387" s="35">
        <v>0</v>
      </c>
      <c r="I1387" t="s">
        <v>1</v>
      </c>
      <c r="J1387" s="13"/>
      <c r="R1387" s="13"/>
      <c r="S1387" s="41">
        <v>4</v>
      </c>
      <c r="T1387" s="43" t="s">
        <v>10798</v>
      </c>
      <c r="U1387" s="39" t="s">
        <v>10802</v>
      </c>
      <c r="W1387" s="13"/>
    </row>
    <row r="1388" spans="1:23" x14ac:dyDescent="0.2">
      <c r="A1388" s="13"/>
      <c r="B1388" s="8" t="s">
        <v>0</v>
      </c>
      <c r="C1388" s="22" t="s">
        <v>7333</v>
      </c>
      <c r="D1388" s="8" t="s">
        <v>2340</v>
      </c>
      <c r="E1388" s="22" t="s">
        <v>2341</v>
      </c>
      <c r="F1388" s="13">
        <v>315</v>
      </c>
      <c r="G1388" s="13">
        <v>0</v>
      </c>
      <c r="H1388" s="35">
        <v>0</v>
      </c>
      <c r="I1388" t="s">
        <v>1</v>
      </c>
      <c r="J1388" s="13"/>
      <c r="R1388" s="13">
        <v>400</v>
      </c>
      <c r="S1388" s="41">
        <v>4</v>
      </c>
      <c r="T1388" s="13"/>
      <c r="U1388" s="13"/>
      <c r="W1388" s="13"/>
    </row>
    <row r="1389" spans="1:23" x14ac:dyDescent="0.2">
      <c r="A1389" s="13"/>
      <c r="B1389" s="8" t="s">
        <v>0</v>
      </c>
      <c r="C1389" s="22" t="s">
        <v>7333</v>
      </c>
      <c r="D1389" s="8" t="s">
        <v>2352</v>
      </c>
      <c r="E1389" s="22" t="s">
        <v>2353</v>
      </c>
      <c r="F1389" s="13">
        <v>5424</v>
      </c>
      <c r="G1389" s="13">
        <v>0</v>
      </c>
      <c r="H1389" s="35">
        <v>0</v>
      </c>
      <c r="I1389" t="s">
        <v>1</v>
      </c>
      <c r="J1389" s="13"/>
      <c r="R1389" s="13"/>
      <c r="S1389" s="41">
        <v>4</v>
      </c>
      <c r="T1389" s="43"/>
      <c r="U1389" s="13" t="s">
        <v>10803</v>
      </c>
      <c r="W1389" s="13"/>
    </row>
    <row r="1390" spans="1:23" x14ac:dyDescent="0.2">
      <c r="A1390" s="13"/>
      <c r="B1390" s="8" t="s">
        <v>0</v>
      </c>
      <c r="C1390" s="22" t="s">
        <v>7333</v>
      </c>
      <c r="D1390" s="8" t="s">
        <v>2355</v>
      </c>
      <c r="E1390" s="22" t="s">
        <v>2356</v>
      </c>
      <c r="F1390" s="13">
        <v>360158</v>
      </c>
      <c r="G1390" s="13">
        <v>0</v>
      </c>
      <c r="H1390" s="35">
        <v>0</v>
      </c>
      <c r="I1390" t="s">
        <v>1</v>
      </c>
      <c r="J1390" s="13"/>
      <c r="R1390" s="13"/>
      <c r="S1390" s="41">
        <v>1</v>
      </c>
      <c r="T1390" s="43" t="s">
        <v>10797</v>
      </c>
      <c r="U1390" s="39"/>
      <c r="W1390" s="13"/>
    </row>
    <row r="1391" spans="1:23" x14ac:dyDescent="0.2">
      <c r="A1391" s="13"/>
      <c r="B1391" s="8" t="s">
        <v>0</v>
      </c>
      <c r="C1391" s="22" t="s">
        <v>7333</v>
      </c>
      <c r="D1391" s="8" t="s">
        <v>3023</v>
      </c>
      <c r="E1391" s="22" t="s">
        <v>3024</v>
      </c>
      <c r="F1391" s="13">
        <v>32000</v>
      </c>
      <c r="G1391" s="13">
        <v>0</v>
      </c>
      <c r="H1391" s="35">
        <v>0</v>
      </c>
      <c r="I1391" t="s">
        <v>1</v>
      </c>
      <c r="J1391" s="13"/>
      <c r="R1391" s="13"/>
      <c r="S1391" s="41">
        <v>3</v>
      </c>
      <c r="T1391" s="43"/>
      <c r="U1391" s="13" t="s">
        <v>10798</v>
      </c>
      <c r="W1391" s="13"/>
    </row>
    <row r="1392" spans="1:23" x14ac:dyDescent="0.2">
      <c r="A1392" s="13"/>
      <c r="B1392" s="8" t="s">
        <v>0</v>
      </c>
      <c r="C1392" s="22" t="s">
        <v>7428</v>
      </c>
      <c r="D1392" s="8" t="s">
        <v>3364</v>
      </c>
      <c r="E1392" s="22" t="s">
        <v>3365</v>
      </c>
      <c r="F1392" s="13">
        <v>4000</v>
      </c>
      <c r="G1392" s="13">
        <v>0</v>
      </c>
      <c r="H1392" s="35">
        <v>0</v>
      </c>
      <c r="I1392" t="s">
        <v>1</v>
      </c>
      <c r="J1392" s="13"/>
      <c r="R1392" s="13"/>
      <c r="S1392" s="41">
        <v>2</v>
      </c>
      <c r="T1392" s="43" t="s">
        <v>10798</v>
      </c>
      <c r="U1392" s="13" t="s">
        <v>10802</v>
      </c>
      <c r="W1392" s="13"/>
    </row>
    <row r="1393" spans="1:23" x14ac:dyDescent="0.2">
      <c r="A1393" s="13"/>
      <c r="B1393" s="8" t="s">
        <v>0</v>
      </c>
      <c r="C1393" s="22" t="s">
        <v>7428</v>
      </c>
      <c r="D1393" s="8" t="s">
        <v>3706</v>
      </c>
      <c r="E1393" s="22" t="s">
        <v>3707</v>
      </c>
      <c r="F1393" s="13">
        <v>3000</v>
      </c>
      <c r="G1393" s="13">
        <v>0</v>
      </c>
      <c r="H1393" s="35">
        <v>0</v>
      </c>
      <c r="I1393" t="s">
        <v>1</v>
      </c>
      <c r="J1393" s="13"/>
      <c r="R1393" s="13"/>
      <c r="S1393" s="41">
        <v>2</v>
      </c>
      <c r="T1393" s="43" t="s">
        <v>10798</v>
      </c>
      <c r="U1393" s="13" t="s">
        <v>10802</v>
      </c>
      <c r="W1393" s="13"/>
    </row>
    <row r="1394" spans="1:23" x14ac:dyDescent="0.2">
      <c r="A1394" s="13"/>
      <c r="B1394" s="8" t="s">
        <v>0</v>
      </c>
      <c r="C1394" s="22" t="s">
        <v>7428</v>
      </c>
      <c r="D1394" s="8" t="s">
        <v>4691</v>
      </c>
      <c r="E1394" s="22" t="s">
        <v>4692</v>
      </c>
      <c r="F1394" s="13">
        <v>2100</v>
      </c>
      <c r="G1394" s="13">
        <v>0</v>
      </c>
      <c r="H1394" s="35">
        <v>0</v>
      </c>
      <c r="I1394" t="s">
        <v>1</v>
      </c>
      <c r="J1394" s="13"/>
      <c r="R1394" s="13"/>
      <c r="S1394" s="41">
        <v>2</v>
      </c>
      <c r="T1394" s="43" t="s">
        <v>10798</v>
      </c>
      <c r="U1394" s="13" t="s">
        <v>10802</v>
      </c>
      <c r="W1394" s="13"/>
    </row>
    <row r="1395" spans="1:23" x14ac:dyDescent="0.2">
      <c r="A1395" s="13"/>
      <c r="B1395" s="8" t="s">
        <v>0</v>
      </c>
      <c r="C1395" s="22" t="s">
        <v>7228</v>
      </c>
      <c r="D1395" s="8" t="s">
        <v>627</v>
      </c>
      <c r="E1395" s="22" t="s">
        <v>628</v>
      </c>
      <c r="F1395" s="13">
        <v>300</v>
      </c>
      <c r="G1395" s="13">
        <v>0</v>
      </c>
      <c r="H1395" s="35">
        <v>150</v>
      </c>
      <c r="I1395" t="s">
        <v>1</v>
      </c>
      <c r="J1395" s="13"/>
      <c r="R1395" s="13"/>
      <c r="S1395" s="41">
        <v>1</v>
      </c>
      <c r="T1395" s="13" t="s">
        <v>10797</v>
      </c>
      <c r="U1395" s="13"/>
      <c r="W1395" s="13"/>
    </row>
    <row r="1396" spans="1:23" x14ac:dyDescent="0.2">
      <c r="A1396" s="13"/>
      <c r="B1396" s="8" t="s">
        <v>0</v>
      </c>
      <c r="C1396" s="22" t="s">
        <v>7162</v>
      </c>
      <c r="D1396" s="8" t="s">
        <v>146</v>
      </c>
      <c r="E1396" s="22" t="s">
        <v>147</v>
      </c>
      <c r="F1396" s="13">
        <v>500</v>
      </c>
      <c r="G1396" s="13">
        <v>0</v>
      </c>
      <c r="H1396" s="35">
        <v>0</v>
      </c>
      <c r="I1396" t="s">
        <v>1</v>
      </c>
      <c r="J1396" s="13"/>
      <c r="R1396" s="13"/>
      <c r="S1396" s="41">
        <v>1</v>
      </c>
      <c r="T1396" s="13"/>
      <c r="U1396" s="13"/>
      <c r="W1396" s="13"/>
    </row>
    <row r="1397" spans="1:23" x14ac:dyDescent="0.2">
      <c r="A1397" s="13"/>
      <c r="B1397" s="8" t="s">
        <v>0</v>
      </c>
      <c r="C1397" s="22" t="s">
        <v>7162</v>
      </c>
      <c r="D1397" s="8" t="s">
        <v>93</v>
      </c>
      <c r="E1397" s="22" t="s">
        <v>94</v>
      </c>
      <c r="F1397" s="13">
        <v>3000</v>
      </c>
      <c r="G1397" s="13">
        <v>0</v>
      </c>
      <c r="H1397" s="35">
        <v>2000</v>
      </c>
      <c r="I1397" t="s">
        <v>1</v>
      </c>
      <c r="J1397" s="13"/>
      <c r="R1397" s="13"/>
      <c r="S1397" s="41">
        <v>1</v>
      </c>
      <c r="T1397" s="13"/>
      <c r="U1397" s="13"/>
      <c r="W1397" s="13"/>
    </row>
    <row r="1398" spans="1:23" x14ac:dyDescent="0.2">
      <c r="A1398" s="13"/>
      <c r="B1398" s="8" t="s">
        <v>0</v>
      </c>
      <c r="C1398" s="22" t="s">
        <v>7162</v>
      </c>
      <c r="D1398" s="8" t="s">
        <v>232</v>
      </c>
      <c r="E1398" s="22" t="s">
        <v>233</v>
      </c>
      <c r="F1398" s="13">
        <v>500</v>
      </c>
      <c r="G1398" s="13">
        <v>0</v>
      </c>
      <c r="H1398" s="35">
        <v>0</v>
      </c>
      <c r="I1398" t="s">
        <v>1</v>
      </c>
      <c r="J1398" s="13"/>
      <c r="R1398" s="13">
        <v>1650</v>
      </c>
      <c r="S1398" s="41">
        <v>1</v>
      </c>
      <c r="T1398" s="13"/>
      <c r="U1398" s="13"/>
      <c r="W1398" s="13"/>
    </row>
    <row r="1399" spans="1:23" x14ac:dyDescent="0.2">
      <c r="A1399" s="13"/>
      <c r="B1399" s="8" t="s">
        <v>0</v>
      </c>
      <c r="C1399" s="22" t="s">
        <v>10854</v>
      </c>
      <c r="D1399" s="8" t="s">
        <v>7697</v>
      </c>
      <c r="E1399" s="22" t="s">
        <v>9446</v>
      </c>
      <c r="F1399" s="13">
        <v>10000</v>
      </c>
      <c r="G1399" s="13">
        <v>0</v>
      </c>
      <c r="H1399" s="35">
        <v>0</v>
      </c>
      <c r="I1399" t="s">
        <v>1</v>
      </c>
      <c r="J1399" s="13"/>
      <c r="R1399" s="13"/>
      <c r="S1399" s="41">
        <v>1</v>
      </c>
      <c r="T1399" s="13"/>
      <c r="U1399" s="13"/>
      <c r="W1399" s="13"/>
    </row>
    <row r="1400" spans="1:23" x14ac:dyDescent="0.2">
      <c r="A1400" s="13"/>
      <c r="B1400" s="8" t="s">
        <v>0</v>
      </c>
      <c r="C1400" s="22" t="s">
        <v>7245</v>
      </c>
      <c r="D1400" s="8" t="s">
        <v>5047</v>
      </c>
      <c r="E1400" s="22" t="s">
        <v>5048</v>
      </c>
      <c r="F1400" s="13">
        <v>60000</v>
      </c>
      <c r="G1400" s="13">
        <v>0</v>
      </c>
      <c r="H1400" s="35">
        <v>0</v>
      </c>
      <c r="I1400" t="s">
        <v>1</v>
      </c>
      <c r="J1400" s="13"/>
      <c r="R1400" s="13"/>
      <c r="S1400" s="41">
        <v>1</v>
      </c>
      <c r="T1400" s="13"/>
      <c r="U1400" s="13"/>
      <c r="W1400" s="13"/>
    </row>
    <row r="1401" spans="1:23" x14ac:dyDescent="0.2">
      <c r="A1401" s="13"/>
      <c r="B1401" s="8" t="s">
        <v>0</v>
      </c>
      <c r="C1401" s="22" t="s">
        <v>7245</v>
      </c>
      <c r="D1401" s="8" t="s">
        <v>5041</v>
      </c>
      <c r="E1401" s="22" t="s">
        <v>5042</v>
      </c>
      <c r="F1401" s="13">
        <v>32000</v>
      </c>
      <c r="G1401" s="13">
        <v>0</v>
      </c>
      <c r="H1401" s="35">
        <v>0</v>
      </c>
      <c r="I1401" t="s">
        <v>1</v>
      </c>
      <c r="J1401" s="13"/>
      <c r="R1401" s="13"/>
      <c r="S1401" s="41">
        <v>1</v>
      </c>
      <c r="T1401" s="13"/>
      <c r="U1401" s="13"/>
      <c r="W1401" s="13"/>
    </row>
    <row r="1402" spans="1:23" x14ac:dyDescent="0.2">
      <c r="A1402" s="13"/>
      <c r="B1402" s="8" t="s">
        <v>0</v>
      </c>
      <c r="C1402" s="22" t="s">
        <v>7245</v>
      </c>
      <c r="D1402" s="8" t="s">
        <v>6215</v>
      </c>
      <c r="E1402" s="22" t="s">
        <v>6216</v>
      </c>
      <c r="F1402" s="13">
        <v>16000</v>
      </c>
      <c r="G1402" s="13">
        <v>0</v>
      </c>
      <c r="H1402" s="35">
        <v>0</v>
      </c>
      <c r="I1402" t="s">
        <v>1</v>
      </c>
      <c r="J1402" s="13"/>
      <c r="R1402" s="13"/>
      <c r="S1402" s="41">
        <v>1</v>
      </c>
      <c r="T1402" s="13"/>
      <c r="U1402" s="13"/>
      <c r="W1402" s="13"/>
    </row>
    <row r="1403" spans="1:23" x14ac:dyDescent="0.2">
      <c r="A1403" s="13"/>
      <c r="B1403" s="8" t="s">
        <v>0</v>
      </c>
      <c r="C1403" s="22" t="s">
        <v>7245</v>
      </c>
      <c r="D1403" s="8" t="s">
        <v>1083</v>
      </c>
      <c r="E1403" s="22" t="s">
        <v>1084</v>
      </c>
      <c r="F1403" s="13">
        <v>5000</v>
      </c>
      <c r="G1403" s="13">
        <v>0</v>
      </c>
      <c r="H1403" s="35">
        <v>0</v>
      </c>
      <c r="I1403" t="s">
        <v>1</v>
      </c>
      <c r="J1403" s="13"/>
      <c r="R1403" s="13"/>
      <c r="S1403" s="41">
        <v>4</v>
      </c>
      <c r="T1403" s="13"/>
      <c r="U1403" s="13"/>
      <c r="W1403" s="13"/>
    </row>
    <row r="1404" spans="1:23" x14ac:dyDescent="0.2">
      <c r="A1404" s="13"/>
      <c r="B1404" s="8" t="s">
        <v>0</v>
      </c>
      <c r="C1404" s="22" t="s">
        <v>7245</v>
      </c>
      <c r="D1404" s="8" t="s">
        <v>844</v>
      </c>
      <c r="E1404" s="22" t="s">
        <v>845</v>
      </c>
      <c r="F1404" s="13">
        <v>20000</v>
      </c>
      <c r="G1404" s="13">
        <v>0</v>
      </c>
      <c r="H1404" s="35">
        <v>0</v>
      </c>
      <c r="I1404" t="s">
        <v>1</v>
      </c>
      <c r="J1404" s="13"/>
      <c r="R1404" s="13"/>
      <c r="S1404" s="41">
        <v>1</v>
      </c>
      <c r="T1404" s="13"/>
      <c r="U1404" s="13"/>
      <c r="W1404" s="13"/>
    </row>
    <row r="1405" spans="1:23" x14ac:dyDescent="0.2">
      <c r="A1405" s="13"/>
      <c r="B1405" s="8" t="s">
        <v>0</v>
      </c>
      <c r="C1405" s="22" t="s">
        <v>7245</v>
      </c>
      <c r="D1405" s="8" t="s">
        <v>1091</v>
      </c>
      <c r="E1405" s="22" t="s">
        <v>1092</v>
      </c>
      <c r="F1405" s="13">
        <v>3000</v>
      </c>
      <c r="G1405" s="13">
        <v>0</v>
      </c>
      <c r="H1405" s="35">
        <v>0</v>
      </c>
      <c r="I1405" t="s">
        <v>1</v>
      </c>
      <c r="J1405" s="13"/>
      <c r="R1405" s="13"/>
      <c r="S1405" s="41">
        <v>4</v>
      </c>
      <c r="T1405" s="13"/>
      <c r="U1405" s="13"/>
      <c r="W1405" s="13"/>
    </row>
    <row r="1406" spans="1:23" x14ac:dyDescent="0.2">
      <c r="A1406" s="13"/>
      <c r="B1406" s="8" t="s">
        <v>0</v>
      </c>
      <c r="C1406" s="22" t="s">
        <v>7245</v>
      </c>
      <c r="D1406" s="8" t="s">
        <v>5513</v>
      </c>
      <c r="E1406" s="22" t="s">
        <v>5514</v>
      </c>
      <c r="F1406" s="13">
        <v>5000</v>
      </c>
      <c r="G1406" s="13">
        <v>0</v>
      </c>
      <c r="H1406" s="35">
        <v>0</v>
      </c>
      <c r="I1406" t="s">
        <v>1</v>
      </c>
      <c r="J1406" s="13"/>
      <c r="R1406" s="13"/>
      <c r="S1406" s="41">
        <v>1</v>
      </c>
      <c r="T1406" s="13"/>
      <c r="U1406" s="13"/>
      <c r="W1406" s="13"/>
    </row>
    <row r="1407" spans="1:23" x14ac:dyDescent="0.2">
      <c r="A1407" s="13"/>
      <c r="B1407" s="8" t="s">
        <v>0</v>
      </c>
      <c r="C1407" s="22" t="s">
        <v>7245</v>
      </c>
      <c r="D1407" s="8" t="s">
        <v>852</v>
      </c>
      <c r="E1407" s="22" t="s">
        <v>853</v>
      </c>
      <c r="F1407" s="13">
        <v>5000</v>
      </c>
      <c r="G1407" s="13">
        <v>0</v>
      </c>
      <c r="H1407" s="35">
        <v>0</v>
      </c>
      <c r="I1407" t="s">
        <v>1</v>
      </c>
      <c r="J1407" s="13"/>
      <c r="R1407" s="13"/>
      <c r="S1407" s="41">
        <v>1</v>
      </c>
      <c r="T1407" s="13"/>
      <c r="U1407" s="13"/>
      <c r="W1407" s="13"/>
    </row>
    <row r="1408" spans="1:23" x14ac:dyDescent="0.2">
      <c r="A1408" s="13"/>
      <c r="B1408" s="8" t="s">
        <v>0</v>
      </c>
      <c r="C1408" s="22" t="s">
        <v>7245</v>
      </c>
      <c r="D1408" s="8" t="s">
        <v>1272</v>
      </c>
      <c r="E1408" s="22" t="s">
        <v>1273</v>
      </c>
      <c r="F1408" s="13">
        <v>23000</v>
      </c>
      <c r="G1408" s="13">
        <v>0</v>
      </c>
      <c r="H1408" s="35">
        <v>0</v>
      </c>
      <c r="I1408" t="s">
        <v>1</v>
      </c>
      <c r="J1408" s="13"/>
      <c r="R1408" s="13"/>
      <c r="S1408" s="41">
        <v>1</v>
      </c>
      <c r="T1408" s="13"/>
      <c r="U1408" s="13"/>
      <c r="W1408" s="13"/>
    </row>
    <row r="1409" spans="1:23" x14ac:dyDescent="0.2">
      <c r="A1409" s="13"/>
      <c r="B1409" s="8" t="s">
        <v>0</v>
      </c>
      <c r="C1409" s="22" t="s">
        <v>7245</v>
      </c>
      <c r="D1409" s="8" t="s">
        <v>4115</v>
      </c>
      <c r="E1409" s="22" t="s">
        <v>4116</v>
      </c>
      <c r="F1409" s="13">
        <v>5000</v>
      </c>
      <c r="G1409" s="13">
        <v>0</v>
      </c>
      <c r="H1409" s="35">
        <v>0</v>
      </c>
      <c r="I1409" t="s">
        <v>1</v>
      </c>
      <c r="J1409" s="13"/>
      <c r="R1409" s="13"/>
      <c r="S1409" s="41">
        <v>4</v>
      </c>
      <c r="T1409" s="13"/>
      <c r="U1409" s="13"/>
      <c r="W1409" s="13"/>
    </row>
    <row r="1410" spans="1:23" x14ac:dyDescent="0.2">
      <c r="A1410" s="13"/>
      <c r="B1410" s="8" t="s">
        <v>0</v>
      </c>
      <c r="C1410" s="22" t="s">
        <v>7245</v>
      </c>
      <c r="D1410" s="8" t="s">
        <v>4321</v>
      </c>
      <c r="E1410" s="22" t="s">
        <v>4322</v>
      </c>
      <c r="F1410" s="13">
        <v>10000</v>
      </c>
      <c r="G1410" s="13">
        <v>0</v>
      </c>
      <c r="H1410" s="35">
        <v>0</v>
      </c>
      <c r="I1410" t="s">
        <v>1</v>
      </c>
      <c r="J1410" s="13"/>
      <c r="R1410" s="13"/>
      <c r="S1410" s="41">
        <v>1</v>
      </c>
      <c r="T1410" s="13"/>
      <c r="U1410" s="13"/>
      <c r="W1410" s="13"/>
    </row>
    <row r="1411" spans="1:23" x14ac:dyDescent="0.2">
      <c r="A1411" s="13"/>
      <c r="B1411" s="8" t="s">
        <v>0</v>
      </c>
      <c r="C1411" s="22" t="s">
        <v>7245</v>
      </c>
      <c r="D1411" s="8" t="s">
        <v>848</v>
      </c>
      <c r="E1411" s="22" t="s">
        <v>849</v>
      </c>
      <c r="F1411" s="13">
        <v>20000</v>
      </c>
      <c r="G1411" s="13">
        <v>0</v>
      </c>
      <c r="H1411" s="35">
        <v>0</v>
      </c>
      <c r="I1411" t="s">
        <v>1</v>
      </c>
      <c r="J1411" s="13"/>
      <c r="R1411" s="13"/>
      <c r="S1411" s="41">
        <v>2</v>
      </c>
      <c r="T1411" s="13"/>
      <c r="U1411" s="13"/>
      <c r="W1411" s="13"/>
    </row>
    <row r="1412" spans="1:23" x14ac:dyDescent="0.2">
      <c r="A1412" s="13"/>
      <c r="B1412" s="8" t="s">
        <v>0</v>
      </c>
      <c r="C1412" s="22" t="s">
        <v>7245</v>
      </c>
      <c r="D1412" s="8" t="s">
        <v>1094</v>
      </c>
      <c r="E1412" s="22" t="s">
        <v>1095</v>
      </c>
      <c r="F1412" s="13">
        <v>3000</v>
      </c>
      <c r="G1412" s="13">
        <v>0</v>
      </c>
      <c r="H1412" s="35">
        <v>0</v>
      </c>
      <c r="I1412" t="s">
        <v>1</v>
      </c>
      <c r="J1412" s="13"/>
      <c r="R1412" s="13"/>
      <c r="S1412" s="41">
        <v>2</v>
      </c>
      <c r="T1412" s="13"/>
      <c r="U1412" s="13" t="s">
        <v>10798</v>
      </c>
      <c r="W1412" s="13"/>
    </row>
    <row r="1413" spans="1:23" x14ac:dyDescent="0.2">
      <c r="A1413" s="13"/>
      <c r="B1413" s="8" t="s">
        <v>0</v>
      </c>
      <c r="C1413" s="22" t="s">
        <v>7245</v>
      </c>
      <c r="D1413" s="8" t="s">
        <v>5517</v>
      </c>
      <c r="E1413" s="22" t="s">
        <v>5518</v>
      </c>
      <c r="F1413" s="13">
        <v>5000</v>
      </c>
      <c r="G1413" s="13">
        <v>0</v>
      </c>
      <c r="H1413" s="35">
        <v>0</v>
      </c>
      <c r="I1413" t="s">
        <v>1</v>
      </c>
      <c r="J1413" s="13"/>
      <c r="R1413" s="13"/>
      <c r="S1413" s="41">
        <v>2</v>
      </c>
      <c r="T1413" s="13"/>
      <c r="U1413" s="13"/>
      <c r="W1413" s="13"/>
    </row>
    <row r="1414" spans="1:23" x14ac:dyDescent="0.2">
      <c r="A1414" s="13"/>
      <c r="B1414" s="8" t="s">
        <v>0</v>
      </c>
      <c r="C1414" s="22" t="s">
        <v>7502</v>
      </c>
      <c r="D1414" s="8" t="s">
        <v>7036</v>
      </c>
      <c r="E1414" s="22" t="s">
        <v>9447</v>
      </c>
      <c r="F1414" s="13">
        <v>84</v>
      </c>
      <c r="G1414" s="13">
        <v>0</v>
      </c>
      <c r="H1414" s="35">
        <v>0</v>
      </c>
      <c r="I1414" t="s">
        <v>1</v>
      </c>
      <c r="J1414" s="13"/>
      <c r="R1414" s="13"/>
      <c r="S1414" s="41">
        <v>1</v>
      </c>
      <c r="T1414" s="13"/>
      <c r="U1414" s="39"/>
      <c r="W1414" s="13"/>
    </row>
    <row r="1415" spans="1:23" x14ac:dyDescent="0.2">
      <c r="A1415" s="13"/>
      <c r="B1415" s="8" t="s">
        <v>0</v>
      </c>
      <c r="C1415" s="22" t="s">
        <v>7502</v>
      </c>
      <c r="D1415" s="8" t="s">
        <v>7039</v>
      </c>
      <c r="E1415" s="22" t="s">
        <v>9448</v>
      </c>
      <c r="F1415" s="13">
        <v>34</v>
      </c>
      <c r="G1415" s="13">
        <v>0</v>
      </c>
      <c r="H1415" s="35">
        <v>0</v>
      </c>
      <c r="I1415" t="s">
        <v>1</v>
      </c>
      <c r="J1415" s="13"/>
      <c r="R1415" s="13"/>
      <c r="S1415" s="41">
        <v>1</v>
      </c>
      <c r="T1415" s="13"/>
      <c r="U1415" s="39"/>
      <c r="W1415" s="13"/>
    </row>
    <row r="1416" spans="1:23" x14ac:dyDescent="0.2">
      <c r="A1416" s="13"/>
      <c r="B1416" s="8" t="s">
        <v>0</v>
      </c>
      <c r="C1416" s="22" t="s">
        <v>7502</v>
      </c>
      <c r="D1416" s="8" t="s">
        <v>7013</v>
      </c>
      <c r="E1416" s="22" t="s">
        <v>7014</v>
      </c>
      <c r="F1416" s="13">
        <v>7493</v>
      </c>
      <c r="G1416" s="13">
        <v>0</v>
      </c>
      <c r="H1416" s="35">
        <v>2800</v>
      </c>
      <c r="I1416" t="s">
        <v>1</v>
      </c>
      <c r="J1416" s="13"/>
      <c r="R1416" s="13"/>
      <c r="S1416" s="41">
        <v>1</v>
      </c>
      <c r="T1416" s="13"/>
      <c r="U1416" s="39"/>
      <c r="W1416" s="13"/>
    </row>
    <row r="1417" spans="1:23" x14ac:dyDescent="0.2">
      <c r="A1417" s="13"/>
      <c r="B1417" s="8" t="s">
        <v>0</v>
      </c>
      <c r="C1417" s="22" t="s">
        <v>7502</v>
      </c>
      <c r="D1417" s="8" t="s">
        <v>7017</v>
      </c>
      <c r="E1417" s="22" t="s">
        <v>9424</v>
      </c>
      <c r="F1417" s="13">
        <v>1580</v>
      </c>
      <c r="G1417" s="13">
        <v>0</v>
      </c>
      <c r="H1417" s="35">
        <v>1100</v>
      </c>
      <c r="I1417" t="s">
        <v>1</v>
      </c>
      <c r="J1417" s="13"/>
      <c r="R1417" s="13"/>
      <c r="S1417" s="41">
        <v>1</v>
      </c>
      <c r="T1417" s="13"/>
      <c r="U1417" s="39"/>
      <c r="W1417" s="13"/>
    </row>
    <row r="1418" spans="1:23" x14ac:dyDescent="0.2">
      <c r="A1418" s="13"/>
      <c r="B1418" s="8" t="s">
        <v>0</v>
      </c>
      <c r="C1418" s="22" t="s">
        <v>7502</v>
      </c>
      <c r="D1418" s="8" t="s">
        <v>6952</v>
      </c>
      <c r="E1418" s="22" t="s">
        <v>9449</v>
      </c>
      <c r="F1418" s="13">
        <v>689</v>
      </c>
      <c r="G1418" s="13">
        <v>0</v>
      </c>
      <c r="H1418" s="35">
        <v>0</v>
      </c>
      <c r="I1418" t="s">
        <v>1</v>
      </c>
      <c r="J1418" s="13"/>
      <c r="R1418" s="13"/>
      <c r="S1418" s="41">
        <v>1</v>
      </c>
      <c r="T1418" s="13"/>
      <c r="U1418" s="39"/>
      <c r="W1418" s="13"/>
    </row>
    <row r="1419" spans="1:23" x14ac:dyDescent="0.2">
      <c r="A1419" s="13"/>
      <c r="B1419" s="8" t="s">
        <v>0</v>
      </c>
      <c r="C1419" s="22" t="s">
        <v>7502</v>
      </c>
      <c r="D1419" s="8" t="s">
        <v>6958</v>
      </c>
      <c r="E1419" s="22" t="s">
        <v>9425</v>
      </c>
      <c r="F1419" s="13">
        <v>1294</v>
      </c>
      <c r="G1419" s="13">
        <v>0</v>
      </c>
      <c r="H1419" s="35">
        <v>0</v>
      </c>
      <c r="I1419" t="s">
        <v>1</v>
      </c>
      <c r="J1419" s="13"/>
      <c r="R1419" s="13"/>
      <c r="S1419" s="41">
        <v>1</v>
      </c>
      <c r="T1419" s="13"/>
      <c r="U1419" s="39"/>
      <c r="W1419" s="13"/>
    </row>
    <row r="1420" spans="1:23" x14ac:dyDescent="0.2">
      <c r="A1420" s="13"/>
      <c r="B1420" s="8" t="s">
        <v>0</v>
      </c>
      <c r="C1420" s="22" t="s">
        <v>7502</v>
      </c>
      <c r="D1420" s="8" t="s">
        <v>6889</v>
      </c>
      <c r="E1420" s="22" t="s">
        <v>6890</v>
      </c>
      <c r="F1420" s="13">
        <v>5938</v>
      </c>
      <c r="G1420" s="13">
        <v>0</v>
      </c>
      <c r="H1420" s="35">
        <v>2600</v>
      </c>
      <c r="I1420" t="s">
        <v>1</v>
      </c>
      <c r="J1420" s="13"/>
      <c r="R1420" s="13"/>
      <c r="S1420" s="41">
        <v>1</v>
      </c>
      <c r="T1420" s="13"/>
      <c r="U1420" s="39"/>
      <c r="W1420" s="13"/>
    </row>
    <row r="1421" spans="1:23" x14ac:dyDescent="0.2">
      <c r="A1421" s="13"/>
      <c r="B1421" s="8" t="s">
        <v>0</v>
      </c>
      <c r="C1421" s="22" t="s">
        <v>7502</v>
      </c>
      <c r="D1421" s="8" t="s">
        <v>6893</v>
      </c>
      <c r="E1421" s="22" t="s">
        <v>6894</v>
      </c>
      <c r="F1421" s="13">
        <v>8199</v>
      </c>
      <c r="G1421" s="13">
        <v>0</v>
      </c>
      <c r="H1421" s="35">
        <v>3300</v>
      </c>
      <c r="I1421" t="s">
        <v>1</v>
      </c>
      <c r="J1421" s="13"/>
      <c r="R1421" s="13"/>
      <c r="S1421" s="41">
        <v>1</v>
      </c>
      <c r="T1421" s="13"/>
      <c r="U1421" s="39"/>
      <c r="W1421" s="13"/>
    </row>
    <row r="1422" spans="1:23" x14ac:dyDescent="0.2">
      <c r="A1422" s="13"/>
      <c r="B1422" s="8" t="s">
        <v>0</v>
      </c>
      <c r="C1422" s="22" t="s">
        <v>7502</v>
      </c>
      <c r="D1422" s="8" t="s">
        <v>6896</v>
      </c>
      <c r="E1422" s="22" t="s">
        <v>6897</v>
      </c>
      <c r="F1422" s="13">
        <v>5814</v>
      </c>
      <c r="G1422" s="13">
        <v>0</v>
      </c>
      <c r="H1422" s="35">
        <v>2500</v>
      </c>
      <c r="I1422" t="s">
        <v>1</v>
      </c>
      <c r="J1422" s="13"/>
      <c r="R1422" s="13"/>
      <c r="S1422" s="41">
        <v>1</v>
      </c>
      <c r="T1422" s="13"/>
      <c r="U1422" s="39"/>
      <c r="W1422" s="13"/>
    </row>
    <row r="1423" spans="1:23" x14ac:dyDescent="0.2">
      <c r="A1423" s="13"/>
      <c r="B1423" s="8" t="s">
        <v>0</v>
      </c>
      <c r="C1423" s="22" t="s">
        <v>7502</v>
      </c>
      <c r="D1423" s="8" t="s">
        <v>6900</v>
      </c>
      <c r="E1423" s="22" t="s">
        <v>6901</v>
      </c>
      <c r="F1423" s="13">
        <v>17775</v>
      </c>
      <c r="G1423" s="13">
        <v>0</v>
      </c>
      <c r="H1423" s="35">
        <v>2100</v>
      </c>
      <c r="I1423" t="s">
        <v>1</v>
      </c>
      <c r="J1423" s="13"/>
      <c r="R1423" s="13"/>
      <c r="S1423" s="41">
        <v>1</v>
      </c>
      <c r="T1423" s="13"/>
      <c r="U1423" s="13"/>
      <c r="W1423" s="13"/>
    </row>
    <row r="1424" spans="1:23" x14ac:dyDescent="0.2">
      <c r="A1424" s="13"/>
      <c r="B1424" s="8" t="s">
        <v>0</v>
      </c>
      <c r="C1424" s="22" t="s">
        <v>7502</v>
      </c>
      <c r="D1424" s="8" t="s">
        <v>6911</v>
      </c>
      <c r="E1424" s="22" t="s">
        <v>6912</v>
      </c>
      <c r="F1424" s="13">
        <v>3350</v>
      </c>
      <c r="G1424" s="13">
        <v>0</v>
      </c>
      <c r="H1424" s="35">
        <v>1400</v>
      </c>
      <c r="I1424" t="s">
        <v>1</v>
      </c>
      <c r="J1424" s="13"/>
      <c r="R1424" s="13"/>
      <c r="S1424" s="41">
        <v>1</v>
      </c>
      <c r="T1424" s="13"/>
      <c r="U1424" s="13"/>
      <c r="W1424" s="13"/>
    </row>
    <row r="1425" spans="1:23" x14ac:dyDescent="0.2">
      <c r="A1425" s="13"/>
      <c r="B1425" s="8" t="s">
        <v>0</v>
      </c>
      <c r="C1425" s="22" t="s">
        <v>7502</v>
      </c>
      <c r="D1425" s="8" t="s">
        <v>6904</v>
      </c>
      <c r="E1425" s="22" t="s">
        <v>6905</v>
      </c>
      <c r="F1425" s="13">
        <v>303</v>
      </c>
      <c r="G1425" s="13">
        <v>0</v>
      </c>
      <c r="H1425" s="35">
        <v>0</v>
      </c>
      <c r="I1425" t="s">
        <v>1</v>
      </c>
      <c r="J1425" s="13"/>
      <c r="R1425" s="13"/>
      <c r="S1425" s="41">
        <v>1</v>
      </c>
      <c r="T1425" s="13"/>
      <c r="U1425" s="13"/>
      <c r="W1425" s="13"/>
    </row>
    <row r="1426" spans="1:23" x14ac:dyDescent="0.2">
      <c r="A1426" s="13"/>
      <c r="B1426" s="8" t="s">
        <v>0</v>
      </c>
      <c r="C1426" s="22" t="s">
        <v>7502</v>
      </c>
      <c r="D1426" s="8" t="s">
        <v>6914</v>
      </c>
      <c r="E1426" s="22" t="s">
        <v>6915</v>
      </c>
      <c r="F1426" s="13">
        <v>236</v>
      </c>
      <c r="G1426" s="13">
        <v>0</v>
      </c>
      <c r="H1426" s="35">
        <v>0</v>
      </c>
      <c r="I1426" t="s">
        <v>1</v>
      </c>
      <c r="J1426" s="13"/>
      <c r="R1426" s="13"/>
      <c r="S1426" s="41">
        <v>1</v>
      </c>
      <c r="T1426" s="13"/>
      <c r="U1426" s="13"/>
      <c r="W1426" s="13"/>
    </row>
    <row r="1427" spans="1:23" x14ac:dyDescent="0.2">
      <c r="A1427" s="13"/>
      <c r="B1427" s="8" t="s">
        <v>0</v>
      </c>
      <c r="C1427" s="22" t="s">
        <v>7509</v>
      </c>
      <c r="D1427" s="8" t="s">
        <v>5065</v>
      </c>
      <c r="E1427" s="22" t="s">
        <v>5066</v>
      </c>
      <c r="F1427" s="13">
        <v>25000</v>
      </c>
      <c r="G1427" s="13">
        <v>0</v>
      </c>
      <c r="H1427" s="35">
        <v>0</v>
      </c>
      <c r="I1427" t="s">
        <v>1</v>
      </c>
      <c r="J1427" s="13"/>
      <c r="R1427" s="13">
        <f>6100+3000+10000+4000+1900</f>
        <v>25000</v>
      </c>
      <c r="S1427" s="41">
        <v>2</v>
      </c>
      <c r="T1427" s="13"/>
      <c r="U1427" s="13"/>
      <c r="W1427" s="13"/>
    </row>
    <row r="1428" spans="1:23" x14ac:dyDescent="0.2">
      <c r="A1428" s="13"/>
      <c r="B1428" s="8" t="s">
        <v>0</v>
      </c>
      <c r="C1428" s="22" t="s">
        <v>7388</v>
      </c>
      <c r="D1428" s="8" t="s">
        <v>4647</v>
      </c>
      <c r="E1428" s="22" t="s">
        <v>4648</v>
      </c>
      <c r="F1428" s="13">
        <v>8000</v>
      </c>
      <c r="G1428" s="13">
        <v>0</v>
      </c>
      <c r="H1428" s="35">
        <v>0</v>
      </c>
      <c r="I1428" t="s">
        <v>1</v>
      </c>
      <c r="J1428" s="13"/>
      <c r="R1428" s="13"/>
      <c r="S1428" s="41">
        <v>1</v>
      </c>
      <c r="T1428" s="43" t="s">
        <v>10798</v>
      </c>
      <c r="U1428" s="13" t="s">
        <v>10802</v>
      </c>
      <c r="W1428" s="13"/>
    </row>
    <row r="1429" spans="1:23" x14ac:dyDescent="0.2">
      <c r="A1429" s="13"/>
      <c r="B1429" s="8" t="s">
        <v>0</v>
      </c>
      <c r="C1429" s="22" t="s">
        <v>7388</v>
      </c>
      <c r="D1429" s="8" t="s">
        <v>3012</v>
      </c>
      <c r="E1429" s="22" t="s">
        <v>3013</v>
      </c>
      <c r="F1429" s="13">
        <v>3000</v>
      </c>
      <c r="G1429" s="13">
        <v>0</v>
      </c>
      <c r="H1429" s="35">
        <v>0</v>
      </c>
      <c r="I1429" t="s">
        <v>1</v>
      </c>
      <c r="J1429" s="13"/>
      <c r="R1429" s="13"/>
      <c r="S1429" s="41">
        <v>1</v>
      </c>
      <c r="T1429" s="13"/>
      <c r="U1429" s="13" t="s">
        <v>10798</v>
      </c>
      <c r="W1429" s="13"/>
    </row>
    <row r="1430" spans="1:23" x14ac:dyDescent="0.2">
      <c r="A1430" s="13"/>
      <c r="B1430" s="8" t="s">
        <v>0</v>
      </c>
      <c r="C1430" s="50" t="s">
        <v>7357</v>
      </c>
      <c r="D1430" s="8" t="s">
        <v>2479</v>
      </c>
      <c r="E1430" s="22" t="s">
        <v>2480</v>
      </c>
      <c r="F1430" s="13">
        <v>200000</v>
      </c>
      <c r="G1430" s="13">
        <v>0</v>
      </c>
      <c r="H1430" s="35">
        <v>187000</v>
      </c>
      <c r="I1430" t="s">
        <v>1</v>
      </c>
      <c r="J1430" s="13"/>
      <c r="R1430" s="13"/>
      <c r="S1430" s="41">
        <v>1</v>
      </c>
      <c r="T1430" s="13" t="s">
        <v>10797</v>
      </c>
      <c r="U1430" s="39"/>
      <c r="W1430" s="13"/>
    </row>
    <row r="1431" spans="1:23" x14ac:dyDescent="0.2">
      <c r="A1431" s="13"/>
      <c r="B1431" s="8" t="s">
        <v>0</v>
      </c>
      <c r="C1431" s="22" t="s">
        <v>7460</v>
      </c>
      <c r="D1431" s="8" t="s">
        <v>5208</v>
      </c>
      <c r="E1431" s="22" t="s">
        <v>5209</v>
      </c>
      <c r="F1431" s="13">
        <v>12000</v>
      </c>
      <c r="G1431" s="13">
        <v>0</v>
      </c>
      <c r="H1431" s="35">
        <v>0</v>
      </c>
      <c r="I1431" t="s">
        <v>1</v>
      </c>
      <c r="J1431" s="13"/>
      <c r="R1431" s="13"/>
      <c r="S1431" s="41">
        <v>1</v>
      </c>
      <c r="T1431" s="13"/>
      <c r="U1431" s="13"/>
      <c r="W1431" s="13"/>
    </row>
    <row r="1432" spans="1:23" x14ac:dyDescent="0.2">
      <c r="A1432" s="13"/>
      <c r="B1432" s="8" t="s">
        <v>0</v>
      </c>
      <c r="C1432" s="22" t="s">
        <v>7460</v>
      </c>
      <c r="D1432" s="8" t="s">
        <v>7698</v>
      </c>
      <c r="E1432" s="22" t="s">
        <v>9450</v>
      </c>
      <c r="F1432" s="13">
        <v>10000</v>
      </c>
      <c r="G1432" s="13">
        <v>0</v>
      </c>
      <c r="H1432" s="35">
        <v>0</v>
      </c>
      <c r="I1432" t="s">
        <v>1</v>
      </c>
      <c r="J1432" s="13"/>
      <c r="R1432" s="13">
        <v>3000</v>
      </c>
      <c r="S1432" s="41">
        <v>1</v>
      </c>
      <c r="T1432" s="13"/>
      <c r="U1432" s="13"/>
      <c r="W1432" s="13"/>
    </row>
    <row r="1433" spans="1:23" x14ac:dyDescent="0.2">
      <c r="A1433" s="13"/>
      <c r="B1433" s="8" t="s">
        <v>0</v>
      </c>
      <c r="C1433" s="22" t="s">
        <v>7460</v>
      </c>
      <c r="D1433" s="8" t="s">
        <v>3860</v>
      </c>
      <c r="E1433" s="22" t="s">
        <v>3861</v>
      </c>
      <c r="F1433" s="13">
        <v>20000</v>
      </c>
      <c r="G1433" s="13">
        <v>0</v>
      </c>
      <c r="H1433" s="35">
        <v>0</v>
      </c>
      <c r="I1433" t="s">
        <v>1</v>
      </c>
      <c r="J1433" s="13"/>
      <c r="R1433" s="13"/>
      <c r="S1433" s="41">
        <v>2</v>
      </c>
      <c r="T1433" s="13"/>
      <c r="U1433" s="13" t="s">
        <v>10798</v>
      </c>
      <c r="W1433" s="13"/>
    </row>
    <row r="1434" spans="1:23" x14ac:dyDescent="0.2">
      <c r="A1434" s="13"/>
      <c r="B1434" s="8" t="s">
        <v>0</v>
      </c>
      <c r="C1434" s="22" t="s">
        <v>7460</v>
      </c>
      <c r="D1434" s="8" t="s">
        <v>4849</v>
      </c>
      <c r="E1434" s="22" t="s">
        <v>4850</v>
      </c>
      <c r="F1434" s="13">
        <v>10000</v>
      </c>
      <c r="G1434" s="13">
        <v>0</v>
      </c>
      <c r="H1434" s="35">
        <v>0</v>
      </c>
      <c r="I1434" t="s">
        <v>1</v>
      </c>
      <c r="J1434" s="13"/>
      <c r="R1434" s="13"/>
      <c r="S1434" s="41">
        <v>2</v>
      </c>
      <c r="T1434" s="13"/>
      <c r="U1434" s="39"/>
      <c r="W1434" s="13"/>
    </row>
    <row r="1435" spans="1:23" x14ac:dyDescent="0.2">
      <c r="A1435" s="13"/>
      <c r="B1435" s="8" t="s">
        <v>0</v>
      </c>
      <c r="C1435" s="22" t="s">
        <v>7460</v>
      </c>
      <c r="D1435" s="8" t="s">
        <v>5847</v>
      </c>
      <c r="E1435" s="22" t="s">
        <v>5848</v>
      </c>
      <c r="F1435" s="13">
        <v>6000</v>
      </c>
      <c r="G1435" s="13">
        <v>0</v>
      </c>
      <c r="H1435" s="35">
        <v>0</v>
      </c>
      <c r="I1435" t="s">
        <v>1</v>
      </c>
      <c r="J1435" s="13"/>
      <c r="R1435" s="13"/>
      <c r="S1435" s="41">
        <v>2</v>
      </c>
      <c r="T1435" s="13" t="s">
        <v>10797</v>
      </c>
      <c r="U1435" s="13"/>
      <c r="W1435" s="13"/>
    </row>
    <row r="1436" spans="1:23" x14ac:dyDescent="0.2">
      <c r="A1436" s="13"/>
      <c r="B1436" s="8" t="s">
        <v>0</v>
      </c>
      <c r="C1436" s="22" t="s">
        <v>7460</v>
      </c>
      <c r="D1436" s="8" t="s">
        <v>4852</v>
      </c>
      <c r="E1436" s="22" t="s">
        <v>9451</v>
      </c>
      <c r="F1436" s="13">
        <v>10000</v>
      </c>
      <c r="G1436" s="13">
        <v>0</v>
      </c>
      <c r="H1436" s="35">
        <v>0</v>
      </c>
      <c r="I1436" t="s">
        <v>1</v>
      </c>
      <c r="J1436" s="13"/>
      <c r="R1436" s="13">
        <v>10500</v>
      </c>
      <c r="S1436" s="41">
        <v>1</v>
      </c>
      <c r="T1436" s="13"/>
      <c r="U1436" s="13"/>
      <c r="W1436" s="13"/>
    </row>
    <row r="1437" spans="1:23" x14ac:dyDescent="0.2">
      <c r="A1437" s="13"/>
      <c r="B1437" s="8" t="s">
        <v>0</v>
      </c>
      <c r="C1437" s="22" t="s">
        <v>7460</v>
      </c>
      <c r="D1437" s="8" t="s">
        <v>5850</v>
      </c>
      <c r="E1437" s="22" t="s">
        <v>9452</v>
      </c>
      <c r="F1437" s="13">
        <v>6000</v>
      </c>
      <c r="G1437" s="13">
        <v>0</v>
      </c>
      <c r="H1437" s="35">
        <v>0</v>
      </c>
      <c r="I1437" t="s">
        <v>1</v>
      </c>
      <c r="J1437" s="13"/>
      <c r="R1437" s="13">
        <v>6200</v>
      </c>
      <c r="S1437" s="41">
        <v>1</v>
      </c>
      <c r="T1437" s="13"/>
      <c r="U1437" s="13"/>
      <c r="W1437" s="13"/>
    </row>
    <row r="1438" spans="1:23" x14ac:dyDescent="0.2">
      <c r="A1438" s="13"/>
      <c r="B1438" s="8" t="s">
        <v>0</v>
      </c>
      <c r="C1438" s="22" t="s">
        <v>7480</v>
      </c>
      <c r="D1438" s="8" t="s">
        <v>4557</v>
      </c>
      <c r="E1438" s="22" t="s">
        <v>4558</v>
      </c>
      <c r="F1438" s="13">
        <v>9264</v>
      </c>
      <c r="G1438" s="13">
        <v>0</v>
      </c>
      <c r="H1438" s="35">
        <v>6700</v>
      </c>
      <c r="I1438" t="s">
        <v>1</v>
      </c>
      <c r="J1438" s="13"/>
      <c r="R1438" s="13">
        <v>3000</v>
      </c>
      <c r="S1438" s="41">
        <v>1</v>
      </c>
      <c r="T1438" s="13"/>
      <c r="U1438" s="13"/>
      <c r="W1438" s="13"/>
    </row>
    <row r="1439" spans="1:23" x14ac:dyDescent="0.2">
      <c r="A1439" s="13"/>
      <c r="B1439" s="8" t="s">
        <v>0</v>
      </c>
      <c r="C1439" s="22" t="s">
        <v>7452</v>
      </c>
      <c r="D1439" s="8" t="s">
        <v>7699</v>
      </c>
      <c r="E1439" s="22" t="s">
        <v>9453</v>
      </c>
      <c r="F1439" s="13">
        <v>250</v>
      </c>
      <c r="G1439" s="13">
        <v>0</v>
      </c>
      <c r="H1439" s="35">
        <v>0</v>
      </c>
      <c r="I1439" t="s">
        <v>1</v>
      </c>
      <c r="J1439" s="13"/>
      <c r="R1439" s="13"/>
      <c r="S1439" s="41">
        <v>1</v>
      </c>
      <c r="T1439" s="13" t="s">
        <v>10797</v>
      </c>
      <c r="U1439" s="13"/>
      <c r="W1439" s="13"/>
    </row>
    <row r="1440" spans="1:23" x14ac:dyDescent="0.2">
      <c r="A1440" s="13"/>
      <c r="B1440" s="8" t="s">
        <v>0</v>
      </c>
      <c r="C1440" s="22" t="s">
        <v>7395</v>
      </c>
      <c r="D1440" s="8" t="s">
        <v>4862</v>
      </c>
      <c r="E1440" s="22" t="s">
        <v>9454</v>
      </c>
      <c r="F1440" s="13">
        <v>4000</v>
      </c>
      <c r="G1440" s="13">
        <v>0</v>
      </c>
      <c r="H1440" s="35">
        <v>0</v>
      </c>
      <c r="I1440" t="s">
        <v>1</v>
      </c>
      <c r="J1440" s="13"/>
      <c r="R1440" s="13">
        <v>5000</v>
      </c>
      <c r="S1440" s="41">
        <v>1</v>
      </c>
      <c r="T1440" s="13"/>
      <c r="U1440" s="13"/>
      <c r="W1440" s="13"/>
    </row>
    <row r="1441" spans="1:23" x14ac:dyDescent="0.2">
      <c r="A1441" s="13"/>
      <c r="B1441" s="8" t="s">
        <v>0</v>
      </c>
      <c r="C1441" s="22" t="s">
        <v>7431</v>
      </c>
      <c r="D1441" s="8" t="s">
        <v>3469</v>
      </c>
      <c r="E1441" s="22" t="s">
        <v>9007</v>
      </c>
      <c r="F1441" s="13">
        <v>3352</v>
      </c>
      <c r="G1441" s="13">
        <v>0</v>
      </c>
      <c r="H1441" s="35">
        <v>0</v>
      </c>
      <c r="I1441" t="s">
        <v>1</v>
      </c>
      <c r="J1441" s="13"/>
      <c r="R1441" s="13"/>
      <c r="S1441" s="41">
        <v>4</v>
      </c>
      <c r="T1441" s="13"/>
      <c r="U1441" s="13"/>
      <c r="W1441" s="13"/>
    </row>
    <row r="1442" spans="1:23" x14ac:dyDescent="0.2">
      <c r="A1442" s="13"/>
      <c r="B1442" s="8" t="s">
        <v>0</v>
      </c>
      <c r="C1442" s="22" t="s">
        <v>7399</v>
      </c>
      <c r="D1442" s="8" t="s">
        <v>3061</v>
      </c>
      <c r="E1442" s="22" t="s">
        <v>3062</v>
      </c>
      <c r="F1442" s="13">
        <v>14400</v>
      </c>
      <c r="G1442" s="13">
        <v>0</v>
      </c>
      <c r="H1442" s="35">
        <v>0</v>
      </c>
      <c r="I1442" t="s">
        <v>1</v>
      </c>
      <c r="J1442" s="13"/>
      <c r="R1442" s="13"/>
      <c r="S1442" s="41">
        <v>2</v>
      </c>
      <c r="T1442" s="13"/>
      <c r="U1442" s="13" t="s">
        <v>10798</v>
      </c>
      <c r="W1442" s="13"/>
    </row>
    <row r="1443" spans="1:23" x14ac:dyDescent="0.2">
      <c r="A1443" s="13"/>
      <c r="B1443" s="8" t="s">
        <v>0</v>
      </c>
      <c r="C1443" s="22" t="s">
        <v>7399</v>
      </c>
      <c r="D1443" s="8" t="s">
        <v>3064</v>
      </c>
      <c r="E1443" s="22" t="s">
        <v>3065</v>
      </c>
      <c r="F1443" s="13">
        <v>7200</v>
      </c>
      <c r="G1443" s="13">
        <v>0</v>
      </c>
      <c r="H1443" s="35">
        <v>0</v>
      </c>
      <c r="I1443" t="s">
        <v>1</v>
      </c>
      <c r="J1443" s="13"/>
      <c r="R1443" s="13"/>
      <c r="S1443" s="41">
        <v>2</v>
      </c>
      <c r="T1443" s="13"/>
      <c r="U1443" s="13" t="s">
        <v>10798</v>
      </c>
      <c r="W1443" s="13"/>
    </row>
    <row r="1444" spans="1:23" x14ac:dyDescent="0.2">
      <c r="A1444" s="13"/>
      <c r="B1444" s="8" t="s">
        <v>0</v>
      </c>
      <c r="C1444" s="22" t="s">
        <v>7399</v>
      </c>
      <c r="D1444" s="8" t="s">
        <v>3067</v>
      </c>
      <c r="E1444" s="22" t="s">
        <v>3068</v>
      </c>
      <c r="F1444" s="13">
        <v>2700</v>
      </c>
      <c r="G1444" s="13">
        <v>0</v>
      </c>
      <c r="H1444" s="35">
        <v>0</v>
      </c>
      <c r="I1444" t="s">
        <v>1</v>
      </c>
      <c r="J1444" s="13"/>
      <c r="R1444" s="13"/>
      <c r="S1444" s="41">
        <v>2</v>
      </c>
      <c r="T1444" s="13"/>
      <c r="U1444" s="13" t="s">
        <v>10798</v>
      </c>
      <c r="W1444" s="13"/>
    </row>
    <row r="1445" spans="1:23" x14ac:dyDescent="0.2">
      <c r="A1445" s="13"/>
      <c r="B1445" s="8" t="s">
        <v>0</v>
      </c>
      <c r="C1445" s="22" t="s">
        <v>7399</v>
      </c>
      <c r="D1445" s="8" t="s">
        <v>3070</v>
      </c>
      <c r="E1445" s="22" t="s">
        <v>3071</v>
      </c>
      <c r="F1445" s="13">
        <v>2700</v>
      </c>
      <c r="G1445" s="13">
        <v>0</v>
      </c>
      <c r="H1445" s="35">
        <v>0</v>
      </c>
      <c r="I1445" t="s">
        <v>1</v>
      </c>
      <c r="J1445" s="13"/>
      <c r="R1445" s="13"/>
      <c r="S1445" s="41">
        <v>2</v>
      </c>
      <c r="T1445" s="13"/>
      <c r="U1445" s="13" t="s">
        <v>10798</v>
      </c>
      <c r="W1445" s="13"/>
    </row>
    <row r="1446" spans="1:23" x14ac:dyDescent="0.2">
      <c r="A1446" s="13"/>
      <c r="B1446" s="8" t="s">
        <v>0</v>
      </c>
      <c r="C1446" s="22" t="s">
        <v>7399</v>
      </c>
      <c r="D1446" s="8" t="s">
        <v>3903</v>
      </c>
      <c r="E1446" s="22" t="s">
        <v>3904</v>
      </c>
      <c r="F1446" s="13">
        <v>7200</v>
      </c>
      <c r="G1446" s="13">
        <v>0</v>
      </c>
      <c r="H1446" s="35">
        <v>0</v>
      </c>
      <c r="I1446" t="s">
        <v>1</v>
      </c>
      <c r="J1446" s="13"/>
      <c r="R1446" s="13">
        <v>8000</v>
      </c>
      <c r="S1446" s="41">
        <v>4</v>
      </c>
      <c r="T1446" s="13"/>
      <c r="U1446" s="13"/>
      <c r="W1446" s="13"/>
    </row>
    <row r="1447" spans="1:23" x14ac:dyDescent="0.2">
      <c r="A1447" s="13"/>
      <c r="B1447" s="8" t="s">
        <v>0</v>
      </c>
      <c r="C1447" s="22" t="s">
        <v>7399</v>
      </c>
      <c r="D1447" s="8" t="s">
        <v>3906</v>
      </c>
      <c r="E1447" s="22" t="s">
        <v>3907</v>
      </c>
      <c r="F1447" s="13">
        <v>3600</v>
      </c>
      <c r="G1447" s="13">
        <v>0</v>
      </c>
      <c r="H1447" s="35">
        <v>0</v>
      </c>
      <c r="I1447" t="s">
        <v>1</v>
      </c>
      <c r="J1447" s="13"/>
      <c r="R1447" s="13">
        <f>500+3500</f>
        <v>4000</v>
      </c>
      <c r="S1447" s="41">
        <v>4</v>
      </c>
      <c r="T1447" s="13"/>
      <c r="U1447" s="13"/>
      <c r="W1447" s="13"/>
    </row>
    <row r="1448" spans="1:23" x14ac:dyDescent="0.2">
      <c r="A1448" s="13"/>
      <c r="B1448" s="8" t="s">
        <v>0</v>
      </c>
      <c r="C1448" s="22" t="s">
        <v>7399</v>
      </c>
      <c r="D1448" s="8" t="s">
        <v>3909</v>
      </c>
      <c r="E1448" s="22" t="s">
        <v>3910</v>
      </c>
      <c r="F1448" s="13">
        <v>2880</v>
      </c>
      <c r="G1448" s="13">
        <v>0</v>
      </c>
      <c r="H1448" s="35">
        <v>0</v>
      </c>
      <c r="I1448" t="s">
        <v>1</v>
      </c>
      <c r="J1448" s="13"/>
      <c r="R1448" s="13">
        <v>3300</v>
      </c>
      <c r="S1448" s="41">
        <v>4</v>
      </c>
      <c r="T1448" s="13"/>
      <c r="U1448" s="13"/>
      <c r="W1448" s="13"/>
    </row>
    <row r="1449" spans="1:23" x14ac:dyDescent="0.2">
      <c r="A1449" s="13"/>
      <c r="B1449" s="8" t="s">
        <v>0</v>
      </c>
      <c r="C1449" s="22" t="s">
        <v>7399</v>
      </c>
      <c r="D1449" s="8" t="s">
        <v>4933</v>
      </c>
      <c r="E1449" s="22" t="s">
        <v>4934</v>
      </c>
      <c r="F1449" s="13">
        <v>2160</v>
      </c>
      <c r="G1449" s="13">
        <v>0</v>
      </c>
      <c r="H1449" s="35">
        <v>0</v>
      </c>
      <c r="I1449" t="s">
        <v>1</v>
      </c>
      <c r="J1449" s="13"/>
      <c r="R1449" s="13"/>
      <c r="S1449" s="41">
        <v>1</v>
      </c>
      <c r="T1449" s="13"/>
      <c r="U1449" s="13"/>
      <c r="W1449" s="13"/>
    </row>
    <row r="1450" spans="1:23" x14ac:dyDescent="0.2">
      <c r="A1450" s="13"/>
      <c r="B1450" s="8" t="s">
        <v>0</v>
      </c>
      <c r="C1450" s="22" t="s">
        <v>7399</v>
      </c>
      <c r="D1450" s="8" t="s">
        <v>4936</v>
      </c>
      <c r="E1450" s="22" t="s">
        <v>4937</v>
      </c>
      <c r="F1450" s="13">
        <v>2160</v>
      </c>
      <c r="G1450" s="13">
        <v>0</v>
      </c>
      <c r="H1450" s="35">
        <v>0</v>
      </c>
      <c r="I1450" t="s">
        <v>1</v>
      </c>
      <c r="J1450" s="13"/>
      <c r="R1450" s="13"/>
      <c r="S1450" s="41">
        <v>1</v>
      </c>
      <c r="T1450" s="13"/>
      <c r="U1450" s="13"/>
      <c r="W1450" s="13"/>
    </row>
    <row r="1451" spans="1:23" x14ac:dyDescent="0.2">
      <c r="A1451" s="13"/>
      <c r="B1451" s="8" t="s">
        <v>0</v>
      </c>
      <c r="C1451" s="22" t="s">
        <v>7399</v>
      </c>
      <c r="D1451" s="8" t="s">
        <v>4939</v>
      </c>
      <c r="E1451" s="22" t="s">
        <v>4940</v>
      </c>
      <c r="F1451" s="13">
        <v>3600</v>
      </c>
      <c r="G1451" s="13">
        <v>0</v>
      </c>
      <c r="H1451" s="35">
        <v>0</v>
      </c>
      <c r="I1451" t="s">
        <v>1</v>
      </c>
      <c r="J1451" s="13"/>
      <c r="R1451" s="13"/>
      <c r="S1451" s="41">
        <v>1</v>
      </c>
      <c r="T1451" s="13"/>
      <c r="U1451" s="13"/>
      <c r="W1451" s="13"/>
    </row>
    <row r="1452" spans="1:23" x14ac:dyDescent="0.2">
      <c r="A1452" s="13"/>
      <c r="B1452" s="8" t="s">
        <v>0</v>
      </c>
      <c r="C1452" s="22" t="s">
        <v>7399</v>
      </c>
      <c r="D1452" s="8" t="s">
        <v>5278</v>
      </c>
      <c r="E1452" s="22" t="s">
        <v>5279</v>
      </c>
      <c r="F1452" s="13">
        <v>480</v>
      </c>
      <c r="G1452" s="13">
        <v>0</v>
      </c>
      <c r="H1452" s="35">
        <v>0</v>
      </c>
      <c r="I1452" t="s">
        <v>1</v>
      </c>
      <c r="J1452" s="13"/>
      <c r="R1452" s="13"/>
      <c r="S1452" s="41">
        <v>1</v>
      </c>
      <c r="T1452" s="13"/>
      <c r="U1452" s="13"/>
      <c r="W1452" s="13"/>
    </row>
    <row r="1453" spans="1:23" x14ac:dyDescent="0.2">
      <c r="A1453" s="13"/>
      <c r="B1453" s="8" t="s">
        <v>0</v>
      </c>
      <c r="C1453" s="22" t="s">
        <v>7399</v>
      </c>
      <c r="D1453" s="8" t="s">
        <v>4942</v>
      </c>
      <c r="E1453" s="22" t="s">
        <v>4943</v>
      </c>
      <c r="F1453" s="13">
        <v>540</v>
      </c>
      <c r="G1453" s="13">
        <v>0</v>
      </c>
      <c r="H1453" s="35">
        <v>0</v>
      </c>
      <c r="I1453" t="s">
        <v>1</v>
      </c>
      <c r="J1453" s="13"/>
      <c r="R1453" s="13"/>
      <c r="S1453" s="41">
        <v>1</v>
      </c>
      <c r="T1453" s="13"/>
      <c r="U1453" s="13"/>
      <c r="W1453" s="13"/>
    </row>
    <row r="1454" spans="1:23" x14ac:dyDescent="0.2">
      <c r="A1454" s="13"/>
      <c r="B1454" s="8" t="s">
        <v>0</v>
      </c>
      <c r="C1454" s="22" t="s">
        <v>7399</v>
      </c>
      <c r="D1454" s="8" t="s">
        <v>5056</v>
      </c>
      <c r="E1454" s="22" t="s">
        <v>5057</v>
      </c>
      <c r="F1454" s="13">
        <v>270</v>
      </c>
      <c r="G1454" s="13">
        <v>0</v>
      </c>
      <c r="H1454" s="35">
        <v>0</v>
      </c>
      <c r="I1454" t="s">
        <v>1</v>
      </c>
      <c r="J1454" s="13"/>
      <c r="R1454" s="13"/>
      <c r="S1454" s="41">
        <v>1</v>
      </c>
      <c r="T1454" s="13"/>
      <c r="U1454" s="13"/>
      <c r="W1454" s="13"/>
    </row>
    <row r="1455" spans="1:23" x14ac:dyDescent="0.2">
      <c r="A1455" s="13"/>
      <c r="B1455" s="8" t="s">
        <v>0</v>
      </c>
      <c r="C1455" s="22" t="s">
        <v>7399</v>
      </c>
      <c r="D1455" s="8" t="s">
        <v>5059</v>
      </c>
      <c r="E1455" s="22" t="s">
        <v>5060</v>
      </c>
      <c r="F1455" s="13">
        <v>360</v>
      </c>
      <c r="G1455" s="13">
        <v>0</v>
      </c>
      <c r="H1455" s="35">
        <v>0</v>
      </c>
      <c r="I1455" t="s">
        <v>1</v>
      </c>
      <c r="J1455" s="13"/>
      <c r="R1455" s="13"/>
      <c r="S1455" s="41">
        <v>1</v>
      </c>
      <c r="T1455" s="13"/>
      <c r="U1455" s="13"/>
      <c r="W1455" s="13"/>
    </row>
    <row r="1456" spans="1:23" x14ac:dyDescent="0.2">
      <c r="A1456" s="13"/>
      <c r="B1456" s="8" t="s">
        <v>0</v>
      </c>
      <c r="C1456" s="22" t="s">
        <v>7399</v>
      </c>
      <c r="D1456" s="8" t="s">
        <v>5521</v>
      </c>
      <c r="E1456" s="22" t="s">
        <v>5522</v>
      </c>
      <c r="F1456" s="13">
        <v>2880</v>
      </c>
      <c r="G1456" s="13">
        <v>0</v>
      </c>
      <c r="H1456" s="35">
        <v>0</v>
      </c>
      <c r="I1456" t="s">
        <v>1</v>
      </c>
      <c r="J1456" s="13"/>
      <c r="R1456" s="13"/>
      <c r="S1456" s="41">
        <v>1</v>
      </c>
      <c r="T1456" s="13"/>
      <c r="U1456" s="13" t="s">
        <v>10798</v>
      </c>
      <c r="W1456" s="13"/>
    </row>
    <row r="1457" spans="1:23" x14ac:dyDescent="0.2">
      <c r="A1457" s="13"/>
      <c r="B1457" s="8" t="s">
        <v>0</v>
      </c>
      <c r="C1457" s="22" t="s">
        <v>7399</v>
      </c>
      <c r="D1457" s="8" t="s">
        <v>5471</v>
      </c>
      <c r="E1457" s="22" t="s">
        <v>5472</v>
      </c>
      <c r="F1457" s="13">
        <v>1440</v>
      </c>
      <c r="G1457" s="13">
        <v>0</v>
      </c>
      <c r="H1457" s="35">
        <v>0</v>
      </c>
      <c r="I1457" t="s">
        <v>1</v>
      </c>
      <c r="J1457" s="13"/>
      <c r="R1457" s="13"/>
      <c r="S1457" s="41">
        <v>1</v>
      </c>
      <c r="T1457" s="13"/>
      <c r="U1457" s="39" t="s">
        <v>10803</v>
      </c>
      <c r="W1457" s="13"/>
    </row>
    <row r="1458" spans="1:23" x14ac:dyDescent="0.2">
      <c r="A1458" s="13"/>
      <c r="B1458" s="8" t="s">
        <v>0</v>
      </c>
      <c r="C1458" s="22" t="s">
        <v>7399</v>
      </c>
      <c r="D1458" s="8" t="s">
        <v>5484</v>
      </c>
      <c r="E1458" s="22" t="s">
        <v>5485</v>
      </c>
      <c r="F1458" s="13">
        <v>1440</v>
      </c>
      <c r="G1458" s="13">
        <v>0</v>
      </c>
      <c r="H1458" s="35">
        <v>0</v>
      </c>
      <c r="I1458" t="s">
        <v>1</v>
      </c>
      <c r="J1458" s="13"/>
      <c r="R1458" s="13"/>
      <c r="S1458" s="41">
        <v>1</v>
      </c>
      <c r="T1458" s="13"/>
      <c r="U1458" s="39" t="s">
        <v>10803</v>
      </c>
      <c r="W1458" s="13"/>
    </row>
    <row r="1459" spans="1:23" x14ac:dyDescent="0.2">
      <c r="A1459" s="13"/>
      <c r="B1459" s="8" t="s">
        <v>0</v>
      </c>
      <c r="C1459" s="22" t="s">
        <v>7399</v>
      </c>
      <c r="D1459" s="8" t="s">
        <v>5474</v>
      </c>
      <c r="E1459" s="22" t="s">
        <v>5475</v>
      </c>
      <c r="F1459" s="13">
        <v>720</v>
      </c>
      <c r="G1459" s="13">
        <v>0</v>
      </c>
      <c r="H1459" s="35">
        <v>0</v>
      </c>
      <c r="I1459" t="s">
        <v>1</v>
      </c>
      <c r="J1459" s="13"/>
      <c r="R1459" s="13"/>
      <c r="S1459" s="41">
        <v>1</v>
      </c>
      <c r="T1459" s="13"/>
      <c r="U1459" s="39" t="s">
        <v>10803</v>
      </c>
      <c r="W1459" s="13"/>
    </row>
    <row r="1460" spans="1:23" x14ac:dyDescent="0.2">
      <c r="A1460" s="13"/>
      <c r="B1460" s="8" t="s">
        <v>0</v>
      </c>
      <c r="C1460" s="22" t="s">
        <v>7399</v>
      </c>
      <c r="D1460" s="8" t="s">
        <v>5487</v>
      </c>
      <c r="E1460" s="22" t="s">
        <v>5488</v>
      </c>
      <c r="F1460" s="13">
        <v>1440</v>
      </c>
      <c r="G1460" s="13">
        <v>0</v>
      </c>
      <c r="H1460" s="35">
        <v>0</v>
      </c>
      <c r="I1460" t="s">
        <v>1</v>
      </c>
      <c r="J1460" s="13"/>
      <c r="R1460" s="13"/>
      <c r="S1460" s="41">
        <v>1</v>
      </c>
      <c r="T1460" s="13"/>
      <c r="U1460" s="39" t="s">
        <v>10803</v>
      </c>
      <c r="W1460" s="13"/>
    </row>
    <row r="1461" spans="1:23" x14ac:dyDescent="0.2">
      <c r="A1461" s="13"/>
      <c r="B1461" s="8" t="s">
        <v>0</v>
      </c>
      <c r="C1461" s="22" t="s">
        <v>7399</v>
      </c>
      <c r="D1461" s="8" t="s">
        <v>5490</v>
      </c>
      <c r="E1461" s="22" t="s">
        <v>5491</v>
      </c>
      <c r="F1461" s="13">
        <v>540</v>
      </c>
      <c r="G1461" s="13">
        <v>0</v>
      </c>
      <c r="H1461" s="35">
        <v>0</v>
      </c>
      <c r="I1461" t="s">
        <v>1</v>
      </c>
      <c r="J1461" s="13"/>
      <c r="R1461" s="13"/>
      <c r="S1461" s="41">
        <v>1</v>
      </c>
      <c r="T1461" s="13"/>
      <c r="U1461" s="39" t="s">
        <v>10803</v>
      </c>
      <c r="W1461" s="13"/>
    </row>
    <row r="1462" spans="1:23" x14ac:dyDescent="0.2">
      <c r="A1462" s="13"/>
      <c r="B1462" s="8" t="s">
        <v>0</v>
      </c>
      <c r="C1462" s="22" t="s">
        <v>7399</v>
      </c>
      <c r="D1462" s="8" t="s">
        <v>5493</v>
      </c>
      <c r="E1462" s="22" t="s">
        <v>5494</v>
      </c>
      <c r="F1462" s="13">
        <v>360</v>
      </c>
      <c r="G1462" s="13">
        <v>0</v>
      </c>
      <c r="H1462" s="35">
        <v>0</v>
      </c>
      <c r="I1462" t="s">
        <v>1</v>
      </c>
      <c r="J1462" s="13"/>
      <c r="R1462" s="13"/>
      <c r="S1462" s="41">
        <v>1</v>
      </c>
      <c r="T1462" s="13"/>
      <c r="U1462" s="39" t="s">
        <v>10803</v>
      </c>
      <c r="W1462" s="13"/>
    </row>
    <row r="1463" spans="1:23" x14ac:dyDescent="0.2">
      <c r="A1463" s="13"/>
      <c r="B1463" s="8" t="s">
        <v>0</v>
      </c>
      <c r="C1463" s="22" t="s">
        <v>7399</v>
      </c>
      <c r="D1463" s="8" t="s">
        <v>5496</v>
      </c>
      <c r="E1463" s="22" t="s">
        <v>5497</v>
      </c>
      <c r="F1463" s="13">
        <v>270</v>
      </c>
      <c r="G1463" s="13">
        <v>0</v>
      </c>
      <c r="H1463" s="35">
        <v>0</v>
      </c>
      <c r="I1463" t="s">
        <v>1</v>
      </c>
      <c r="J1463" s="13"/>
      <c r="R1463" s="13"/>
      <c r="S1463" s="41">
        <v>1</v>
      </c>
      <c r="T1463" s="13"/>
      <c r="U1463" s="39" t="s">
        <v>10803</v>
      </c>
      <c r="W1463" s="13"/>
    </row>
    <row r="1464" spans="1:23" x14ac:dyDescent="0.2">
      <c r="A1464" s="13"/>
      <c r="B1464" s="8" t="s">
        <v>0</v>
      </c>
      <c r="C1464" s="22" t="s">
        <v>7399</v>
      </c>
      <c r="D1464" s="8" t="s">
        <v>6527</v>
      </c>
      <c r="E1464" s="22" t="s">
        <v>6528</v>
      </c>
      <c r="F1464" s="13">
        <v>1440</v>
      </c>
      <c r="G1464" s="13">
        <v>0</v>
      </c>
      <c r="H1464" s="35">
        <v>0</v>
      </c>
      <c r="I1464" t="s">
        <v>1</v>
      </c>
      <c r="J1464" s="13"/>
      <c r="R1464" s="13"/>
      <c r="S1464" s="41">
        <v>1</v>
      </c>
      <c r="T1464" s="43"/>
      <c r="U1464" s="13"/>
      <c r="W1464" s="13"/>
    </row>
    <row r="1465" spans="1:23" x14ac:dyDescent="0.2">
      <c r="A1465" s="13"/>
      <c r="B1465" s="8" t="s">
        <v>0</v>
      </c>
      <c r="C1465" s="22" t="s">
        <v>7399</v>
      </c>
      <c r="D1465" s="8" t="s">
        <v>6530</v>
      </c>
      <c r="E1465" s="22" t="s">
        <v>6531</v>
      </c>
      <c r="F1465" s="13">
        <v>720</v>
      </c>
      <c r="G1465" s="13">
        <v>0</v>
      </c>
      <c r="H1465" s="35">
        <v>0</v>
      </c>
      <c r="I1465" t="s">
        <v>1</v>
      </c>
      <c r="J1465" s="13"/>
      <c r="R1465" s="13"/>
      <c r="S1465" s="41">
        <v>1</v>
      </c>
      <c r="T1465" s="43"/>
      <c r="U1465" s="13"/>
      <c r="W1465" s="13"/>
    </row>
    <row r="1466" spans="1:23" x14ac:dyDescent="0.2">
      <c r="A1466" s="13"/>
      <c r="B1466" s="8" t="s">
        <v>0</v>
      </c>
      <c r="C1466" s="22" t="s">
        <v>7399</v>
      </c>
      <c r="D1466" s="8" t="s">
        <v>6533</v>
      </c>
      <c r="E1466" s="22" t="s">
        <v>6534</v>
      </c>
      <c r="F1466" s="13">
        <v>288</v>
      </c>
      <c r="G1466" s="13">
        <v>0</v>
      </c>
      <c r="H1466" s="35">
        <v>0</v>
      </c>
      <c r="I1466" t="s">
        <v>1</v>
      </c>
      <c r="J1466" s="13"/>
      <c r="R1466" s="13"/>
      <c r="S1466" s="41">
        <v>1</v>
      </c>
      <c r="T1466" s="43"/>
      <c r="U1466" s="13"/>
      <c r="W1466" s="13"/>
    </row>
    <row r="1467" spans="1:23" x14ac:dyDescent="0.2">
      <c r="A1467" s="13"/>
      <c r="B1467" s="8" t="s">
        <v>0</v>
      </c>
      <c r="C1467" s="22" t="s">
        <v>7399</v>
      </c>
      <c r="D1467" s="8" t="s">
        <v>3129</v>
      </c>
      <c r="E1467" s="22" t="s">
        <v>9455</v>
      </c>
      <c r="F1467" s="13">
        <v>27000</v>
      </c>
      <c r="G1467" s="13">
        <v>0</v>
      </c>
      <c r="H1467" s="35">
        <v>0</v>
      </c>
      <c r="I1467" t="s">
        <v>1</v>
      </c>
      <c r="J1467" s="13"/>
      <c r="R1467" s="13"/>
      <c r="S1467" s="41">
        <v>2</v>
      </c>
      <c r="T1467" s="13"/>
      <c r="U1467" s="13"/>
      <c r="W1467" s="13"/>
    </row>
    <row r="1468" spans="1:23" x14ac:dyDescent="0.2">
      <c r="A1468" s="13"/>
      <c r="B1468" s="8" t="s">
        <v>0</v>
      </c>
      <c r="C1468" s="22" t="s">
        <v>7399</v>
      </c>
      <c r="D1468" s="8" t="s">
        <v>3963</v>
      </c>
      <c r="E1468" s="22" t="s">
        <v>9456</v>
      </c>
      <c r="F1468" s="13">
        <v>13680</v>
      </c>
      <c r="G1468" s="13">
        <v>0</v>
      </c>
      <c r="H1468" s="35">
        <v>0</v>
      </c>
      <c r="I1468" t="s">
        <v>1</v>
      </c>
      <c r="J1468" s="13"/>
      <c r="R1468" s="13"/>
      <c r="S1468" s="41">
        <v>2</v>
      </c>
      <c r="T1468" s="43"/>
      <c r="U1468" s="13"/>
      <c r="W1468" s="13"/>
    </row>
    <row r="1469" spans="1:23" x14ac:dyDescent="0.2">
      <c r="A1469" s="13"/>
      <c r="B1469" s="8" t="s">
        <v>0</v>
      </c>
      <c r="C1469" s="22" t="s">
        <v>7399</v>
      </c>
      <c r="D1469" s="8" t="s">
        <v>5477</v>
      </c>
      <c r="E1469" s="22" t="s">
        <v>9457</v>
      </c>
      <c r="F1469" s="13">
        <v>9090</v>
      </c>
      <c r="G1469" s="13">
        <v>0</v>
      </c>
      <c r="H1469" s="35">
        <v>0</v>
      </c>
      <c r="I1469" t="s">
        <v>1</v>
      </c>
      <c r="J1469" s="13"/>
      <c r="R1469" s="13"/>
      <c r="S1469" s="41">
        <v>1</v>
      </c>
      <c r="T1469" s="13" t="s">
        <v>10797</v>
      </c>
      <c r="U1469" s="13"/>
      <c r="W1469" s="13"/>
    </row>
    <row r="1470" spans="1:23" x14ac:dyDescent="0.2">
      <c r="A1470" s="13"/>
      <c r="B1470" s="8" t="s">
        <v>0</v>
      </c>
      <c r="C1470" s="22" t="s">
        <v>7399</v>
      </c>
      <c r="D1470" s="8" t="s">
        <v>5991</v>
      </c>
      <c r="E1470" s="22" t="s">
        <v>9458</v>
      </c>
      <c r="F1470" s="13">
        <v>8244</v>
      </c>
      <c r="G1470" s="13">
        <v>0</v>
      </c>
      <c r="H1470" s="35">
        <v>0</v>
      </c>
      <c r="I1470" t="s">
        <v>1</v>
      </c>
      <c r="J1470" s="13"/>
      <c r="R1470" s="13">
        <f>10000+1000</f>
        <v>11000</v>
      </c>
      <c r="S1470" s="41">
        <v>1</v>
      </c>
      <c r="T1470" s="13"/>
      <c r="U1470" s="13"/>
      <c r="W1470" s="13"/>
    </row>
    <row r="1471" spans="1:23" x14ac:dyDescent="0.2">
      <c r="A1471" s="13"/>
      <c r="B1471" s="8" t="s">
        <v>0</v>
      </c>
      <c r="C1471" s="22" t="s">
        <v>7304</v>
      </c>
      <c r="D1471" s="8" t="s">
        <v>2058</v>
      </c>
      <c r="E1471" s="22" t="s">
        <v>9459</v>
      </c>
      <c r="F1471" s="13">
        <v>4000</v>
      </c>
      <c r="G1471" s="13">
        <v>0</v>
      </c>
      <c r="H1471" s="35">
        <v>0</v>
      </c>
      <c r="I1471" t="s">
        <v>1</v>
      </c>
      <c r="J1471" s="13"/>
      <c r="R1471" s="13"/>
      <c r="S1471" s="41">
        <v>4</v>
      </c>
      <c r="T1471" s="13" t="s">
        <v>10797</v>
      </c>
      <c r="U1471" s="13"/>
      <c r="W1471" s="13"/>
    </row>
    <row r="1472" spans="1:23" x14ac:dyDescent="0.2">
      <c r="A1472" s="13"/>
      <c r="B1472" s="8" t="s">
        <v>0</v>
      </c>
      <c r="C1472" s="22" t="s">
        <v>7415</v>
      </c>
      <c r="D1472" s="8" t="s">
        <v>3169</v>
      </c>
      <c r="E1472" s="22" t="s">
        <v>3170</v>
      </c>
      <c r="F1472" s="13">
        <v>150000</v>
      </c>
      <c r="G1472" s="13">
        <v>0</v>
      </c>
      <c r="H1472" s="35">
        <v>0</v>
      </c>
      <c r="I1472" t="s">
        <v>1</v>
      </c>
      <c r="J1472" s="13"/>
      <c r="R1472" s="13">
        <f>3000+11000+24000+30000+42500+24000</f>
        <v>134500</v>
      </c>
      <c r="S1472" s="41">
        <v>2</v>
      </c>
      <c r="T1472" s="13" t="s">
        <v>10797</v>
      </c>
      <c r="U1472" s="13"/>
      <c r="W1472" s="13"/>
    </row>
    <row r="1473" spans="1:23" x14ac:dyDescent="0.2">
      <c r="A1473" s="13"/>
      <c r="B1473" s="8" t="s">
        <v>0</v>
      </c>
      <c r="C1473" s="22" t="s">
        <v>7415</v>
      </c>
      <c r="D1473" s="8" t="s">
        <v>3173</v>
      </c>
      <c r="E1473" s="22" t="s">
        <v>3174</v>
      </c>
      <c r="F1473" s="13">
        <v>200000</v>
      </c>
      <c r="G1473" s="13">
        <v>0</v>
      </c>
      <c r="H1473" s="35">
        <v>66000</v>
      </c>
      <c r="I1473" t="s">
        <v>1</v>
      </c>
      <c r="J1473" s="13"/>
      <c r="R1473" s="13">
        <f>16000+14000+22000</f>
        <v>52000</v>
      </c>
      <c r="S1473" s="41">
        <v>3</v>
      </c>
      <c r="T1473" s="43"/>
      <c r="U1473" s="13" t="s">
        <v>10803</v>
      </c>
      <c r="W1473" s="13"/>
    </row>
    <row r="1474" spans="1:23" x14ac:dyDescent="0.2">
      <c r="A1474" s="13"/>
      <c r="B1474" s="8" t="s">
        <v>0</v>
      </c>
      <c r="C1474" s="22" t="s">
        <v>7441</v>
      </c>
      <c r="D1474" s="8" t="s">
        <v>3619</v>
      </c>
      <c r="E1474" s="22" t="s">
        <v>3620</v>
      </c>
      <c r="F1474" s="13">
        <v>14000</v>
      </c>
      <c r="G1474" s="13">
        <v>0</v>
      </c>
      <c r="H1474" s="35">
        <v>0</v>
      </c>
      <c r="I1474" t="s">
        <v>1</v>
      </c>
      <c r="J1474" s="13"/>
      <c r="R1474" s="13"/>
      <c r="S1474" s="41">
        <v>2</v>
      </c>
      <c r="T1474" s="43"/>
      <c r="U1474" s="13" t="s">
        <v>10798</v>
      </c>
      <c r="W1474" s="13"/>
    </row>
    <row r="1475" spans="1:23" x14ac:dyDescent="0.2">
      <c r="A1475" s="13"/>
      <c r="B1475" s="8" t="s">
        <v>0</v>
      </c>
      <c r="C1475" s="22" t="s">
        <v>7383</v>
      </c>
      <c r="D1475" s="8" t="s">
        <v>2924</v>
      </c>
      <c r="E1475" s="22" t="s">
        <v>9410</v>
      </c>
      <c r="F1475" s="13">
        <v>5900</v>
      </c>
      <c r="G1475" s="13">
        <v>0</v>
      </c>
      <c r="H1475" s="35">
        <v>0</v>
      </c>
      <c r="I1475" t="s">
        <v>1</v>
      </c>
      <c r="J1475" s="13"/>
      <c r="R1475" s="13"/>
      <c r="S1475" s="41">
        <v>3</v>
      </c>
      <c r="T1475" s="43" t="s">
        <v>10798</v>
      </c>
      <c r="U1475" s="13" t="s">
        <v>10798</v>
      </c>
      <c r="W1475" s="13"/>
    </row>
    <row r="1476" spans="1:23" x14ac:dyDescent="0.2">
      <c r="A1476" s="13"/>
      <c r="B1476" s="8" t="s">
        <v>0</v>
      </c>
      <c r="C1476" s="22" t="s">
        <v>7468</v>
      </c>
      <c r="D1476" s="8" t="s">
        <v>3943</v>
      </c>
      <c r="E1476" s="22" t="s">
        <v>3944</v>
      </c>
      <c r="F1476" s="13">
        <v>26866</v>
      </c>
      <c r="G1476" s="13">
        <v>0</v>
      </c>
      <c r="H1476" s="35">
        <v>0</v>
      </c>
      <c r="I1476" t="s">
        <v>1</v>
      </c>
      <c r="J1476" s="13"/>
      <c r="R1476" s="13"/>
      <c r="S1476" s="41">
        <v>2</v>
      </c>
      <c r="T1476" s="43"/>
      <c r="U1476" s="13" t="s">
        <v>10803</v>
      </c>
      <c r="W1476" s="13"/>
    </row>
    <row r="1477" spans="1:23" x14ac:dyDescent="0.2">
      <c r="A1477" s="13"/>
      <c r="B1477" s="8" t="s">
        <v>0</v>
      </c>
      <c r="C1477" s="22" t="s">
        <v>7464</v>
      </c>
      <c r="D1477" s="8" t="s">
        <v>3883</v>
      </c>
      <c r="E1477" s="11" t="s">
        <v>3884</v>
      </c>
      <c r="F1477" s="13">
        <v>3000</v>
      </c>
      <c r="G1477" s="13">
        <v>0</v>
      </c>
      <c r="H1477" s="35">
        <v>0</v>
      </c>
      <c r="I1477" t="s">
        <v>1</v>
      </c>
      <c r="J1477" s="13"/>
      <c r="R1477" s="13"/>
      <c r="S1477" s="41">
        <v>4</v>
      </c>
      <c r="T1477" s="13"/>
      <c r="U1477" s="13"/>
      <c r="W1477" s="13"/>
    </row>
    <row r="1478" spans="1:23" x14ac:dyDescent="0.2">
      <c r="A1478" s="13"/>
      <c r="B1478" s="8" t="s">
        <v>0</v>
      </c>
      <c r="C1478" s="22" t="s">
        <v>7235</v>
      </c>
      <c r="D1478" s="8" t="s">
        <v>787</v>
      </c>
      <c r="E1478" s="11" t="s">
        <v>788</v>
      </c>
      <c r="F1478" s="13">
        <v>6000</v>
      </c>
      <c r="G1478" s="13">
        <v>0</v>
      </c>
      <c r="H1478" s="35">
        <v>0</v>
      </c>
      <c r="I1478" t="s">
        <v>1</v>
      </c>
      <c r="J1478" s="13"/>
      <c r="R1478" s="13"/>
      <c r="S1478" s="41">
        <v>2</v>
      </c>
      <c r="T1478" s="13"/>
      <c r="U1478" s="13"/>
      <c r="W1478" s="13"/>
    </row>
    <row r="1479" spans="1:23" x14ac:dyDescent="0.2">
      <c r="A1479" s="13"/>
      <c r="B1479" s="8" t="s">
        <v>0</v>
      </c>
      <c r="C1479" s="22" t="s">
        <v>7215</v>
      </c>
      <c r="D1479" s="8" t="s">
        <v>552</v>
      </c>
      <c r="E1479" s="22" t="s">
        <v>9460</v>
      </c>
      <c r="F1479" s="13">
        <v>1400</v>
      </c>
      <c r="G1479" s="13">
        <v>0</v>
      </c>
      <c r="H1479" s="35">
        <v>0</v>
      </c>
      <c r="I1479" t="s">
        <v>1</v>
      </c>
      <c r="J1479" s="13"/>
      <c r="R1479" s="13"/>
      <c r="S1479" s="41">
        <v>1</v>
      </c>
      <c r="T1479" s="43"/>
      <c r="U1479" s="13"/>
      <c r="W1479" s="13"/>
    </row>
    <row r="1480" spans="1:23" x14ac:dyDescent="0.2">
      <c r="A1480" s="13"/>
      <c r="B1480" s="8" t="s">
        <v>0</v>
      </c>
      <c r="C1480" s="22" t="s">
        <v>7152</v>
      </c>
      <c r="D1480" s="8" t="s">
        <v>2501</v>
      </c>
      <c r="E1480" s="22" t="s">
        <v>2502</v>
      </c>
      <c r="F1480" s="13">
        <v>3000</v>
      </c>
      <c r="G1480" s="13">
        <v>0</v>
      </c>
      <c r="H1480" s="35">
        <v>2000</v>
      </c>
      <c r="I1480" t="s">
        <v>1</v>
      </c>
      <c r="J1480" s="13"/>
      <c r="R1480" s="13"/>
      <c r="S1480" s="41">
        <v>1</v>
      </c>
      <c r="T1480" s="43"/>
      <c r="U1480" s="13" t="s">
        <v>10801</v>
      </c>
      <c r="W1480" s="13"/>
    </row>
    <row r="1481" spans="1:23" x14ac:dyDescent="0.2">
      <c r="A1481" s="13"/>
      <c r="B1481" s="8" t="s">
        <v>0</v>
      </c>
      <c r="C1481" s="22" t="s">
        <v>7152</v>
      </c>
      <c r="D1481" s="8" t="s">
        <v>4044</v>
      </c>
      <c r="E1481" s="22" t="s">
        <v>4045</v>
      </c>
      <c r="F1481" s="13">
        <v>2000</v>
      </c>
      <c r="G1481" s="13">
        <v>0</v>
      </c>
      <c r="H1481" s="35">
        <v>1000</v>
      </c>
      <c r="I1481" t="s">
        <v>1</v>
      </c>
      <c r="J1481" s="13"/>
      <c r="R1481" s="13"/>
      <c r="S1481" s="41">
        <v>1</v>
      </c>
      <c r="T1481" s="43"/>
      <c r="U1481" s="13" t="s">
        <v>10798</v>
      </c>
      <c r="W1481" s="13"/>
    </row>
    <row r="1482" spans="1:23" x14ac:dyDescent="0.2">
      <c r="A1482" s="13"/>
      <c r="B1482" s="8" t="s">
        <v>0</v>
      </c>
      <c r="C1482" s="22" t="s">
        <v>10855</v>
      </c>
      <c r="D1482" s="8" t="s">
        <v>7700</v>
      </c>
      <c r="E1482" s="22" t="s">
        <v>9461</v>
      </c>
      <c r="F1482" s="13">
        <v>6255</v>
      </c>
      <c r="G1482" s="13">
        <v>0</v>
      </c>
      <c r="H1482" s="35">
        <v>0</v>
      </c>
      <c r="I1482" t="s">
        <v>1</v>
      </c>
      <c r="J1482" s="13"/>
      <c r="R1482" s="13"/>
      <c r="S1482" s="41">
        <v>2</v>
      </c>
      <c r="T1482" s="39"/>
      <c r="U1482" s="13"/>
      <c r="W1482" s="13"/>
    </row>
    <row r="1483" spans="1:23" x14ac:dyDescent="0.2">
      <c r="A1483" s="13"/>
      <c r="B1483" s="8" t="s">
        <v>0</v>
      </c>
      <c r="C1483" s="22" t="s">
        <v>7354</v>
      </c>
      <c r="D1483" s="8" t="s">
        <v>7042</v>
      </c>
      <c r="E1483" s="22" t="s">
        <v>7043</v>
      </c>
      <c r="F1483" s="13">
        <v>50</v>
      </c>
      <c r="G1483" s="13">
        <v>0</v>
      </c>
      <c r="H1483" s="35">
        <v>0</v>
      </c>
      <c r="I1483" t="s">
        <v>1</v>
      </c>
      <c r="J1483" s="13"/>
      <c r="R1483" s="13"/>
      <c r="S1483" s="41">
        <v>1</v>
      </c>
      <c r="T1483" s="13" t="s">
        <v>10797</v>
      </c>
      <c r="U1483" s="13"/>
      <c r="W1483" s="13"/>
    </row>
    <row r="1484" spans="1:23" x14ac:dyDescent="0.2">
      <c r="A1484" s="13"/>
      <c r="B1484" s="8" t="s">
        <v>0</v>
      </c>
      <c r="C1484" s="22" t="s">
        <v>7354</v>
      </c>
      <c r="D1484" s="8" t="s">
        <v>2597</v>
      </c>
      <c r="E1484" s="22" t="s">
        <v>2598</v>
      </c>
      <c r="F1484" s="13">
        <v>50</v>
      </c>
      <c r="G1484" s="13">
        <v>0</v>
      </c>
      <c r="H1484" s="35">
        <v>0</v>
      </c>
      <c r="I1484" t="s">
        <v>1</v>
      </c>
      <c r="J1484" s="13"/>
      <c r="R1484" s="13"/>
      <c r="S1484" s="41">
        <v>1</v>
      </c>
      <c r="T1484" s="13" t="s">
        <v>10797</v>
      </c>
      <c r="U1484" s="13"/>
      <c r="W1484" s="13"/>
    </row>
    <row r="1485" spans="1:23" x14ac:dyDescent="0.2">
      <c r="A1485" s="13"/>
      <c r="B1485" s="8" t="s">
        <v>0</v>
      </c>
      <c r="C1485" s="22" t="s">
        <v>7354</v>
      </c>
      <c r="D1485" s="8" t="s">
        <v>4118</v>
      </c>
      <c r="E1485" s="22" t="s">
        <v>4119</v>
      </c>
      <c r="F1485" s="13">
        <v>50</v>
      </c>
      <c r="G1485" s="13">
        <v>0</v>
      </c>
      <c r="H1485" s="35">
        <v>0</v>
      </c>
      <c r="I1485" t="s">
        <v>1</v>
      </c>
      <c r="J1485" s="13"/>
      <c r="R1485" s="13"/>
      <c r="S1485" s="41">
        <v>1</v>
      </c>
      <c r="T1485" s="39"/>
      <c r="U1485" s="13"/>
      <c r="W1485" s="13"/>
    </row>
    <row r="1486" spans="1:23" x14ac:dyDescent="0.2">
      <c r="A1486" s="13"/>
      <c r="B1486" s="8" t="s">
        <v>0</v>
      </c>
      <c r="C1486" s="22" t="s">
        <v>7354</v>
      </c>
      <c r="D1486" s="8" t="s">
        <v>4121</v>
      </c>
      <c r="E1486" s="22" t="s">
        <v>4122</v>
      </c>
      <c r="F1486" s="13">
        <v>50</v>
      </c>
      <c r="G1486" s="13">
        <v>0</v>
      </c>
      <c r="H1486" s="35">
        <v>0</v>
      </c>
      <c r="I1486" t="s">
        <v>1</v>
      </c>
      <c r="J1486" s="13"/>
      <c r="R1486" s="13"/>
      <c r="S1486" s="41">
        <v>1</v>
      </c>
      <c r="T1486" s="39"/>
      <c r="U1486" s="13"/>
      <c r="W1486" s="13"/>
    </row>
    <row r="1487" spans="1:23" x14ac:dyDescent="0.2">
      <c r="A1487" s="13"/>
      <c r="B1487" s="8" t="s">
        <v>0</v>
      </c>
      <c r="C1487" s="22" t="s">
        <v>7354</v>
      </c>
      <c r="D1487" s="8" t="s">
        <v>5281</v>
      </c>
      <c r="E1487" s="22" t="s">
        <v>5282</v>
      </c>
      <c r="F1487" s="13">
        <v>100</v>
      </c>
      <c r="G1487" s="13">
        <v>0</v>
      </c>
      <c r="H1487" s="35">
        <v>0</v>
      </c>
      <c r="I1487" t="s">
        <v>1</v>
      </c>
      <c r="J1487" s="13"/>
      <c r="R1487" s="13">
        <v>200</v>
      </c>
      <c r="S1487" s="41">
        <v>1</v>
      </c>
      <c r="T1487" s="13"/>
      <c r="U1487" s="13"/>
      <c r="W1487" s="13"/>
    </row>
    <row r="1488" spans="1:23" x14ac:dyDescent="0.2">
      <c r="A1488" s="13"/>
      <c r="B1488" s="8" t="s">
        <v>0</v>
      </c>
      <c r="C1488" s="22" t="s">
        <v>7354</v>
      </c>
      <c r="D1488" s="8" t="s">
        <v>2463</v>
      </c>
      <c r="E1488" s="22" t="s">
        <v>2464</v>
      </c>
      <c r="F1488" s="13">
        <v>100</v>
      </c>
      <c r="G1488" s="13">
        <v>0</v>
      </c>
      <c r="H1488" s="35">
        <v>0</v>
      </c>
      <c r="I1488" t="s">
        <v>1</v>
      </c>
      <c r="J1488" s="13"/>
      <c r="R1488" s="13"/>
      <c r="S1488" s="41">
        <v>1</v>
      </c>
      <c r="T1488" s="13"/>
      <c r="U1488" s="13"/>
      <c r="W1488" s="13"/>
    </row>
    <row r="1489" spans="1:23" x14ac:dyDescent="0.2">
      <c r="A1489" s="13"/>
      <c r="B1489" s="8" t="s">
        <v>0</v>
      </c>
      <c r="C1489" s="22" t="s">
        <v>7524</v>
      </c>
      <c r="D1489" s="8" t="s">
        <v>6188</v>
      </c>
      <c r="E1489" s="22" t="s">
        <v>6189</v>
      </c>
      <c r="F1489" s="13">
        <v>1631</v>
      </c>
      <c r="G1489" s="13">
        <v>0</v>
      </c>
      <c r="H1489" s="35">
        <v>0</v>
      </c>
      <c r="I1489" t="s">
        <v>1</v>
      </c>
      <c r="J1489" s="13"/>
      <c r="R1489" s="13"/>
      <c r="S1489" s="41">
        <v>1</v>
      </c>
      <c r="T1489" s="39"/>
      <c r="U1489" s="13"/>
      <c r="W1489" s="13"/>
    </row>
    <row r="1490" spans="1:23" x14ac:dyDescent="0.2">
      <c r="A1490" s="13"/>
      <c r="B1490" s="8" t="s">
        <v>0</v>
      </c>
      <c r="C1490" s="22" t="s">
        <v>7524</v>
      </c>
      <c r="D1490" s="8" t="s">
        <v>6191</v>
      </c>
      <c r="E1490" s="22" t="s">
        <v>6192</v>
      </c>
      <c r="F1490" s="13">
        <v>932</v>
      </c>
      <c r="G1490" s="13">
        <v>0</v>
      </c>
      <c r="H1490" s="35">
        <v>0</v>
      </c>
      <c r="I1490" t="s">
        <v>1</v>
      </c>
      <c r="J1490" s="13"/>
      <c r="R1490" s="13"/>
      <c r="S1490" s="41">
        <v>1</v>
      </c>
      <c r="T1490" s="39"/>
      <c r="U1490" s="13"/>
      <c r="W1490" s="13"/>
    </row>
    <row r="1491" spans="1:23" x14ac:dyDescent="0.2">
      <c r="A1491" s="13"/>
      <c r="B1491" s="8" t="s">
        <v>0</v>
      </c>
      <c r="C1491" s="22" t="s">
        <v>7524</v>
      </c>
      <c r="D1491" s="8" t="s">
        <v>6194</v>
      </c>
      <c r="E1491" s="22" t="s">
        <v>6195</v>
      </c>
      <c r="F1491" s="13">
        <v>666</v>
      </c>
      <c r="G1491" s="13">
        <v>0</v>
      </c>
      <c r="H1491" s="35">
        <v>0</v>
      </c>
      <c r="I1491" t="s">
        <v>1</v>
      </c>
      <c r="J1491" s="13"/>
      <c r="R1491" s="13"/>
      <c r="S1491" s="41">
        <v>1</v>
      </c>
      <c r="T1491" s="39"/>
      <c r="U1491" s="13"/>
      <c r="W1491" s="13"/>
    </row>
    <row r="1492" spans="1:23" x14ac:dyDescent="0.2">
      <c r="A1492" s="13"/>
      <c r="B1492" s="8" t="s">
        <v>0</v>
      </c>
      <c r="C1492" s="22" t="s">
        <v>7524</v>
      </c>
      <c r="D1492" s="8" t="s">
        <v>5995</v>
      </c>
      <c r="E1492" s="22" t="s">
        <v>5996</v>
      </c>
      <c r="F1492" s="13">
        <v>3229</v>
      </c>
      <c r="G1492" s="13">
        <v>0</v>
      </c>
      <c r="H1492" s="35">
        <v>0</v>
      </c>
      <c r="I1492" t="s">
        <v>1</v>
      </c>
      <c r="J1492" s="13"/>
      <c r="R1492" s="13">
        <v>3300</v>
      </c>
      <c r="S1492" s="41">
        <v>1</v>
      </c>
      <c r="T1492" s="39"/>
      <c r="U1492" s="13"/>
      <c r="W1492" s="13"/>
    </row>
    <row r="1493" spans="1:23" x14ac:dyDescent="0.2">
      <c r="A1493" s="13"/>
      <c r="B1493" s="8" t="s">
        <v>0</v>
      </c>
      <c r="C1493" s="22" t="s">
        <v>10856</v>
      </c>
      <c r="D1493" s="8" t="s">
        <v>7701</v>
      </c>
      <c r="E1493" s="22" t="s">
        <v>9462</v>
      </c>
      <c r="F1493" s="13">
        <v>201</v>
      </c>
      <c r="G1493" s="13">
        <v>0</v>
      </c>
      <c r="H1493" s="35">
        <v>0</v>
      </c>
      <c r="I1493" t="s">
        <v>1</v>
      </c>
      <c r="J1493" s="13"/>
      <c r="R1493" s="13"/>
      <c r="S1493" s="41">
        <v>2</v>
      </c>
      <c r="T1493" s="13"/>
      <c r="U1493" s="13"/>
      <c r="W1493" s="13"/>
    </row>
    <row r="1494" spans="1:23" x14ac:dyDescent="0.2">
      <c r="A1494" s="13"/>
      <c r="B1494" s="8" t="s">
        <v>0</v>
      </c>
      <c r="C1494" s="22" t="s">
        <v>7321</v>
      </c>
      <c r="D1494" s="8" t="s">
        <v>2993</v>
      </c>
      <c r="E1494" s="22" t="s">
        <v>2994</v>
      </c>
      <c r="F1494" s="13">
        <v>20</v>
      </c>
      <c r="G1494" s="13">
        <v>0</v>
      </c>
      <c r="H1494" s="35">
        <v>0</v>
      </c>
      <c r="I1494" t="s">
        <v>1</v>
      </c>
      <c r="J1494" s="13"/>
      <c r="R1494" s="13"/>
      <c r="S1494" s="41">
        <v>2</v>
      </c>
      <c r="T1494" s="13"/>
      <c r="U1494" s="13" t="s">
        <v>10798</v>
      </c>
      <c r="W1494" s="13"/>
    </row>
    <row r="1495" spans="1:23" x14ac:dyDescent="0.2">
      <c r="A1495" s="13"/>
      <c r="B1495" s="8" t="s">
        <v>0</v>
      </c>
      <c r="C1495" s="22" t="s">
        <v>7321</v>
      </c>
      <c r="D1495" s="8" t="s">
        <v>2990</v>
      </c>
      <c r="E1495" s="22" t="s">
        <v>2991</v>
      </c>
      <c r="F1495" s="13">
        <v>45</v>
      </c>
      <c r="G1495" s="13">
        <v>0</v>
      </c>
      <c r="H1495" s="35">
        <v>0</v>
      </c>
      <c r="I1495" t="s">
        <v>1</v>
      </c>
      <c r="J1495" s="13"/>
      <c r="R1495" s="13"/>
      <c r="S1495" s="41">
        <v>2</v>
      </c>
      <c r="T1495" s="13"/>
      <c r="U1495" s="13" t="s">
        <v>10798</v>
      </c>
      <c r="W1495" s="13"/>
    </row>
    <row r="1496" spans="1:23" x14ac:dyDescent="0.2">
      <c r="A1496" s="13"/>
      <c r="B1496" s="8" t="s">
        <v>0</v>
      </c>
      <c r="C1496" s="22" t="s">
        <v>7321</v>
      </c>
      <c r="D1496" s="8" t="s">
        <v>2996</v>
      </c>
      <c r="E1496" s="22" t="s">
        <v>2997</v>
      </c>
      <c r="F1496" s="13">
        <v>1110</v>
      </c>
      <c r="G1496" s="13">
        <v>0</v>
      </c>
      <c r="H1496" s="35">
        <v>0</v>
      </c>
      <c r="I1496" t="s">
        <v>1</v>
      </c>
      <c r="J1496" s="13"/>
      <c r="R1496" s="13">
        <v>1000</v>
      </c>
      <c r="S1496" s="41">
        <v>2</v>
      </c>
      <c r="T1496" s="13"/>
      <c r="U1496" s="13" t="s">
        <v>10798</v>
      </c>
      <c r="W1496" s="13"/>
    </row>
    <row r="1497" spans="1:23" x14ac:dyDescent="0.2">
      <c r="A1497" s="13"/>
      <c r="B1497" s="8" t="s">
        <v>0</v>
      </c>
      <c r="C1497" s="22" t="s">
        <v>7321</v>
      </c>
      <c r="D1497" s="8" t="s">
        <v>2999</v>
      </c>
      <c r="E1497" s="22" t="s">
        <v>3000</v>
      </c>
      <c r="F1497" s="13">
        <v>60</v>
      </c>
      <c r="G1497" s="13">
        <v>0</v>
      </c>
      <c r="H1497" s="35">
        <v>0</v>
      </c>
      <c r="I1497" t="s">
        <v>1</v>
      </c>
      <c r="J1497" s="13"/>
      <c r="R1497" s="13"/>
      <c r="S1497" s="41">
        <v>2</v>
      </c>
      <c r="T1497" s="13"/>
      <c r="U1497" s="13"/>
      <c r="W1497" s="13"/>
    </row>
    <row r="1498" spans="1:23" x14ac:dyDescent="0.2">
      <c r="A1498" s="13"/>
      <c r="B1498" s="8" t="s">
        <v>0</v>
      </c>
      <c r="C1498" s="22" t="s">
        <v>7321</v>
      </c>
      <c r="D1498" s="8" t="s">
        <v>2987</v>
      </c>
      <c r="E1498" s="22" t="s">
        <v>2988</v>
      </c>
      <c r="F1498" s="13">
        <v>10</v>
      </c>
      <c r="G1498" s="13">
        <v>0</v>
      </c>
      <c r="H1498" s="35">
        <v>0</v>
      </c>
      <c r="I1498" t="s">
        <v>1</v>
      </c>
      <c r="J1498" s="13"/>
      <c r="R1498" s="13"/>
      <c r="S1498" s="41">
        <v>2</v>
      </c>
      <c r="T1498" s="13"/>
      <c r="U1498" s="13"/>
      <c r="W1498" s="13"/>
    </row>
    <row r="1499" spans="1:23" x14ac:dyDescent="0.2">
      <c r="A1499" s="13"/>
      <c r="B1499" s="8" t="s">
        <v>0</v>
      </c>
      <c r="C1499" s="22" t="s">
        <v>7321</v>
      </c>
      <c r="D1499" s="8" t="s">
        <v>5166</v>
      </c>
      <c r="E1499" s="22" t="s">
        <v>5167</v>
      </c>
      <c r="F1499" s="13">
        <v>320</v>
      </c>
      <c r="G1499" s="13">
        <v>0</v>
      </c>
      <c r="H1499" s="35">
        <v>0</v>
      </c>
      <c r="I1499" t="s">
        <v>1</v>
      </c>
      <c r="J1499" s="13"/>
      <c r="R1499" s="13">
        <v>1000</v>
      </c>
      <c r="S1499" s="41">
        <v>1</v>
      </c>
      <c r="T1499" s="13"/>
      <c r="U1499" s="13"/>
      <c r="W1499" s="13"/>
    </row>
    <row r="1500" spans="1:23" x14ac:dyDescent="0.2">
      <c r="A1500" s="13"/>
      <c r="B1500" s="8" t="s">
        <v>0</v>
      </c>
      <c r="C1500" s="22" t="s">
        <v>7321</v>
      </c>
      <c r="D1500" s="8" t="s">
        <v>5965</v>
      </c>
      <c r="E1500" s="22" t="s">
        <v>5966</v>
      </c>
      <c r="F1500" s="13">
        <v>32</v>
      </c>
      <c r="G1500" s="13">
        <v>0</v>
      </c>
      <c r="H1500" s="35">
        <v>0</v>
      </c>
      <c r="I1500" t="s">
        <v>1</v>
      </c>
      <c r="J1500" s="13"/>
      <c r="R1500" s="13"/>
      <c r="S1500" s="41">
        <v>2</v>
      </c>
      <c r="T1500" s="39"/>
      <c r="U1500" s="13"/>
      <c r="W1500" s="13"/>
    </row>
    <row r="1501" spans="1:23" x14ac:dyDescent="0.2">
      <c r="A1501" s="13"/>
      <c r="B1501" s="8" t="s">
        <v>0</v>
      </c>
      <c r="C1501" s="22" t="s">
        <v>7321</v>
      </c>
      <c r="D1501" s="8" t="s">
        <v>2156</v>
      </c>
      <c r="E1501" s="22" t="s">
        <v>2157</v>
      </c>
      <c r="F1501" s="13">
        <v>20</v>
      </c>
      <c r="G1501" s="13">
        <v>0</v>
      </c>
      <c r="H1501" s="35">
        <v>0</v>
      </c>
      <c r="I1501" t="s">
        <v>1</v>
      </c>
      <c r="J1501" s="13"/>
      <c r="R1501" s="13"/>
      <c r="S1501" s="41">
        <v>4</v>
      </c>
      <c r="T1501" s="13" t="s">
        <v>10797</v>
      </c>
      <c r="U1501" s="13"/>
      <c r="W1501" s="13"/>
    </row>
    <row r="1502" spans="1:23" x14ac:dyDescent="0.2">
      <c r="A1502" s="13"/>
      <c r="B1502" s="8" t="s">
        <v>0</v>
      </c>
      <c r="C1502" s="22" t="s">
        <v>7321</v>
      </c>
      <c r="D1502" s="8" t="s">
        <v>2159</v>
      </c>
      <c r="E1502" s="22" t="s">
        <v>2160</v>
      </c>
      <c r="F1502" s="13">
        <v>950</v>
      </c>
      <c r="G1502" s="13">
        <v>0</v>
      </c>
      <c r="H1502" s="35">
        <v>0</v>
      </c>
      <c r="I1502" t="s">
        <v>1</v>
      </c>
      <c r="J1502" s="13"/>
      <c r="R1502" s="13"/>
      <c r="S1502" s="41">
        <v>4</v>
      </c>
      <c r="T1502" s="13" t="s">
        <v>10797</v>
      </c>
      <c r="U1502" s="13"/>
      <c r="W1502" s="13"/>
    </row>
    <row r="1503" spans="1:23" x14ac:dyDescent="0.2">
      <c r="A1503" s="13"/>
      <c r="B1503" s="8" t="s">
        <v>0</v>
      </c>
      <c r="C1503" s="22" t="s">
        <v>7538</v>
      </c>
      <c r="D1503" s="8" t="s">
        <v>6066</v>
      </c>
      <c r="E1503" s="22" t="s">
        <v>6067</v>
      </c>
      <c r="F1503" s="13">
        <v>500</v>
      </c>
      <c r="G1503" s="13">
        <v>0</v>
      </c>
      <c r="H1503" s="35">
        <v>0</v>
      </c>
      <c r="I1503" t="s">
        <v>1</v>
      </c>
      <c r="J1503" s="13"/>
      <c r="R1503" s="13"/>
      <c r="S1503" s="41">
        <v>1</v>
      </c>
      <c r="T1503" s="43"/>
      <c r="U1503" s="13"/>
      <c r="W1503" s="13"/>
    </row>
    <row r="1504" spans="1:23" x14ac:dyDescent="0.2">
      <c r="A1504" s="13"/>
      <c r="B1504" s="8" t="s">
        <v>0</v>
      </c>
      <c r="C1504" s="22" t="s">
        <v>7538</v>
      </c>
      <c r="D1504" s="8" t="s">
        <v>5828</v>
      </c>
      <c r="E1504" s="22" t="s">
        <v>5829</v>
      </c>
      <c r="F1504" s="13">
        <v>1000</v>
      </c>
      <c r="G1504" s="13">
        <v>0</v>
      </c>
      <c r="H1504" s="35">
        <v>0</v>
      </c>
      <c r="I1504" t="s">
        <v>1</v>
      </c>
      <c r="J1504" s="13"/>
      <c r="R1504" s="13"/>
      <c r="S1504" s="41">
        <v>2</v>
      </c>
      <c r="T1504" s="13"/>
      <c r="U1504" s="13"/>
      <c r="W1504" s="13"/>
    </row>
    <row r="1505" spans="1:23" x14ac:dyDescent="0.2">
      <c r="A1505" s="13"/>
      <c r="B1505" s="8" t="s">
        <v>0</v>
      </c>
      <c r="C1505" s="22" t="s">
        <v>7312</v>
      </c>
      <c r="D1505" s="8" t="s">
        <v>6874</v>
      </c>
      <c r="E1505" s="22" t="s">
        <v>6875</v>
      </c>
      <c r="F1505" s="13">
        <v>30</v>
      </c>
      <c r="G1505" s="13">
        <v>0</v>
      </c>
      <c r="H1505" s="35">
        <v>0</v>
      </c>
      <c r="I1505" t="s">
        <v>1</v>
      </c>
      <c r="J1505" s="13"/>
      <c r="R1505" s="13"/>
      <c r="S1505" s="41">
        <v>1</v>
      </c>
      <c r="T1505" s="43" t="s">
        <v>10797</v>
      </c>
      <c r="U1505" s="13"/>
      <c r="W1505" s="13"/>
    </row>
    <row r="1506" spans="1:23" x14ac:dyDescent="0.2">
      <c r="A1506" s="13"/>
      <c r="B1506" s="8" t="s">
        <v>0</v>
      </c>
      <c r="C1506" s="22" t="s">
        <v>7312</v>
      </c>
      <c r="D1506" s="8" t="s">
        <v>3190</v>
      </c>
      <c r="E1506" s="22" t="s">
        <v>3191</v>
      </c>
      <c r="F1506" s="13">
        <v>50</v>
      </c>
      <c r="G1506" s="13">
        <v>0</v>
      </c>
      <c r="H1506" s="35">
        <v>0</v>
      </c>
      <c r="I1506" t="s">
        <v>1</v>
      </c>
      <c r="J1506" s="13"/>
      <c r="R1506" s="13"/>
      <c r="S1506" s="41">
        <v>2</v>
      </c>
      <c r="T1506" s="43" t="s">
        <v>10798</v>
      </c>
      <c r="U1506" s="13" t="s">
        <v>10798</v>
      </c>
      <c r="W1506" s="13"/>
    </row>
    <row r="1507" spans="1:23" x14ac:dyDescent="0.2">
      <c r="A1507" s="13"/>
      <c r="B1507" s="8" t="s">
        <v>0</v>
      </c>
      <c r="C1507" s="22" t="s">
        <v>7312</v>
      </c>
      <c r="D1507" s="8" t="s">
        <v>1933</v>
      </c>
      <c r="E1507" s="22" t="s">
        <v>1934</v>
      </c>
      <c r="F1507" s="13">
        <v>50</v>
      </c>
      <c r="G1507" s="13">
        <v>0</v>
      </c>
      <c r="H1507" s="35">
        <v>0</v>
      </c>
      <c r="I1507" t="s">
        <v>1</v>
      </c>
      <c r="J1507" s="13"/>
      <c r="R1507" s="13"/>
      <c r="S1507" s="41">
        <v>4</v>
      </c>
      <c r="T1507" s="43"/>
      <c r="U1507" s="13" t="s">
        <v>10798</v>
      </c>
      <c r="W1507" s="13"/>
    </row>
    <row r="1508" spans="1:23" x14ac:dyDescent="0.2">
      <c r="A1508" s="13"/>
      <c r="B1508" s="8" t="s">
        <v>0</v>
      </c>
      <c r="C1508" s="22" t="s">
        <v>7312</v>
      </c>
      <c r="D1508" s="8" t="s">
        <v>5131</v>
      </c>
      <c r="E1508" s="22" t="s">
        <v>5132</v>
      </c>
      <c r="F1508" s="13">
        <v>132</v>
      </c>
      <c r="G1508" s="13">
        <v>0</v>
      </c>
      <c r="H1508" s="35">
        <v>0</v>
      </c>
      <c r="I1508" t="s">
        <v>1</v>
      </c>
      <c r="J1508" s="13"/>
      <c r="R1508" s="13"/>
      <c r="S1508" s="41">
        <v>1</v>
      </c>
      <c r="T1508" s="13" t="s">
        <v>10797</v>
      </c>
      <c r="U1508" s="13"/>
      <c r="W1508" s="13"/>
    </row>
    <row r="1509" spans="1:23" x14ac:dyDescent="0.2">
      <c r="A1509" s="13"/>
      <c r="B1509" s="8" t="s">
        <v>0</v>
      </c>
      <c r="C1509" s="22" t="s">
        <v>7312</v>
      </c>
      <c r="D1509" s="8" t="s">
        <v>5134</v>
      </c>
      <c r="E1509" s="22" t="s">
        <v>5135</v>
      </c>
      <c r="F1509" s="13">
        <v>200</v>
      </c>
      <c r="G1509" s="13">
        <v>0</v>
      </c>
      <c r="H1509" s="35">
        <v>0</v>
      </c>
      <c r="I1509" t="s">
        <v>1</v>
      </c>
      <c r="J1509" s="13"/>
      <c r="R1509" s="13"/>
      <c r="S1509" s="41">
        <v>1</v>
      </c>
      <c r="T1509" s="13" t="s">
        <v>10797</v>
      </c>
      <c r="U1509" s="13"/>
      <c r="W1509" s="13"/>
    </row>
    <row r="1510" spans="1:23" x14ac:dyDescent="0.2">
      <c r="A1510" s="13"/>
      <c r="B1510" s="8" t="s">
        <v>0</v>
      </c>
      <c r="C1510" s="22" t="s">
        <v>7194</v>
      </c>
      <c r="D1510" s="8" t="s">
        <v>333</v>
      </c>
      <c r="E1510" s="22" t="s">
        <v>334</v>
      </c>
      <c r="F1510" s="13">
        <v>25000</v>
      </c>
      <c r="G1510" s="13">
        <v>0</v>
      </c>
      <c r="H1510" s="35">
        <v>22500</v>
      </c>
      <c r="I1510" t="s">
        <v>1</v>
      </c>
      <c r="J1510" s="13"/>
      <c r="R1510" s="13">
        <v>3000</v>
      </c>
      <c r="S1510" s="41">
        <v>2</v>
      </c>
      <c r="T1510" s="39"/>
      <c r="U1510" s="13"/>
      <c r="W1510" s="13"/>
    </row>
    <row r="1511" spans="1:23" x14ac:dyDescent="0.2">
      <c r="A1511" s="13"/>
      <c r="B1511" s="8" t="s">
        <v>0</v>
      </c>
      <c r="C1511" s="22" t="s">
        <v>7194</v>
      </c>
      <c r="D1511" s="8" t="s">
        <v>336</v>
      </c>
      <c r="E1511" s="22" t="s">
        <v>337</v>
      </c>
      <c r="F1511" s="13">
        <v>35000</v>
      </c>
      <c r="G1511" s="13">
        <v>0</v>
      </c>
      <c r="H1511" s="35">
        <v>0</v>
      </c>
      <c r="I1511" t="s">
        <v>1</v>
      </c>
      <c r="J1511" s="13"/>
      <c r="R1511" s="13">
        <f>3000+9000+11000+3000+5000</f>
        <v>31000</v>
      </c>
      <c r="S1511" s="41">
        <v>2</v>
      </c>
      <c r="T1511" s="39"/>
      <c r="U1511" s="13"/>
      <c r="W1511" s="13"/>
    </row>
    <row r="1512" spans="1:23" x14ac:dyDescent="0.2">
      <c r="A1512" s="13"/>
      <c r="B1512" s="8" t="s">
        <v>0</v>
      </c>
      <c r="C1512" s="22" t="s">
        <v>7194</v>
      </c>
      <c r="D1512" s="8" t="s">
        <v>342</v>
      </c>
      <c r="E1512" s="22" t="s">
        <v>343</v>
      </c>
      <c r="F1512" s="13">
        <v>4000</v>
      </c>
      <c r="G1512" s="13">
        <v>0</v>
      </c>
      <c r="H1512" s="35">
        <v>0</v>
      </c>
      <c r="I1512" t="s">
        <v>1</v>
      </c>
      <c r="J1512" s="13"/>
      <c r="R1512" s="13"/>
      <c r="S1512" s="41">
        <v>2</v>
      </c>
      <c r="T1512" s="39"/>
      <c r="U1512" s="13"/>
      <c r="W1512" s="13"/>
    </row>
    <row r="1513" spans="1:23" x14ac:dyDescent="0.2">
      <c r="A1513" s="13"/>
      <c r="B1513" s="8" t="s">
        <v>0</v>
      </c>
      <c r="C1513" s="22" t="s">
        <v>7194</v>
      </c>
      <c r="D1513" s="8" t="s">
        <v>345</v>
      </c>
      <c r="E1513" s="22" t="s">
        <v>346</v>
      </c>
      <c r="F1513" s="13">
        <v>3000</v>
      </c>
      <c r="G1513" s="13">
        <v>0</v>
      </c>
      <c r="H1513" s="35">
        <v>0</v>
      </c>
      <c r="I1513" t="s">
        <v>1</v>
      </c>
      <c r="J1513" s="13"/>
      <c r="R1513" s="13"/>
      <c r="S1513" s="41">
        <v>2</v>
      </c>
      <c r="T1513" s="39"/>
      <c r="U1513" s="13"/>
      <c r="W1513" s="13"/>
    </row>
    <row r="1514" spans="1:23" x14ac:dyDescent="0.2">
      <c r="A1514" s="13"/>
      <c r="B1514" s="8" t="s">
        <v>0</v>
      </c>
      <c r="C1514" s="22" t="s">
        <v>7353</v>
      </c>
      <c r="D1514" s="8" t="s">
        <v>3817</v>
      </c>
      <c r="E1514" s="22" t="s">
        <v>3818</v>
      </c>
      <c r="F1514" s="13">
        <v>700</v>
      </c>
      <c r="G1514" s="13">
        <v>0</v>
      </c>
      <c r="H1514" s="35">
        <v>0</v>
      </c>
      <c r="I1514" t="s">
        <v>1</v>
      </c>
      <c r="J1514" s="13"/>
      <c r="R1514" s="13"/>
      <c r="S1514" s="41">
        <v>4</v>
      </c>
      <c r="T1514" s="13"/>
      <c r="U1514" s="13"/>
      <c r="W1514" s="13"/>
    </row>
    <row r="1515" spans="1:23" x14ac:dyDescent="0.2">
      <c r="A1515" s="13"/>
      <c r="B1515" s="8" t="s">
        <v>0</v>
      </c>
      <c r="C1515" s="22" t="s">
        <v>7353</v>
      </c>
      <c r="D1515" s="8" t="s">
        <v>3807</v>
      </c>
      <c r="E1515" s="22" t="s">
        <v>3808</v>
      </c>
      <c r="F1515" s="13">
        <v>100</v>
      </c>
      <c r="G1515" s="13">
        <v>0</v>
      </c>
      <c r="H1515" s="35">
        <v>0</v>
      </c>
      <c r="I1515" t="s">
        <v>1</v>
      </c>
      <c r="J1515" s="13"/>
      <c r="R1515" s="13"/>
      <c r="S1515" s="41">
        <v>4</v>
      </c>
      <c r="T1515" s="13" t="s">
        <v>10797</v>
      </c>
      <c r="U1515" s="13"/>
      <c r="W1515" s="13"/>
    </row>
    <row r="1516" spans="1:23" x14ac:dyDescent="0.2">
      <c r="A1516" s="13"/>
      <c r="B1516" s="8" t="s">
        <v>0</v>
      </c>
      <c r="C1516" s="22" t="s">
        <v>7353</v>
      </c>
      <c r="D1516" s="8" t="s">
        <v>5978</v>
      </c>
      <c r="E1516" s="22" t="s">
        <v>5979</v>
      </c>
      <c r="F1516" s="13">
        <v>1000</v>
      </c>
      <c r="G1516" s="13">
        <v>0</v>
      </c>
      <c r="H1516" s="35">
        <v>0</v>
      </c>
      <c r="I1516" t="s">
        <v>1</v>
      </c>
      <c r="J1516" s="13"/>
      <c r="R1516" s="13"/>
      <c r="S1516" s="41">
        <v>2</v>
      </c>
      <c r="T1516" s="13"/>
      <c r="U1516" s="13"/>
      <c r="W1516" s="13"/>
    </row>
    <row r="1517" spans="1:23" x14ac:dyDescent="0.2">
      <c r="A1517" s="13"/>
      <c r="B1517" s="8" t="s">
        <v>0</v>
      </c>
      <c r="C1517" s="22" t="s">
        <v>7353</v>
      </c>
      <c r="D1517" s="8" t="s">
        <v>5284</v>
      </c>
      <c r="E1517" s="22" t="s">
        <v>5285</v>
      </c>
      <c r="F1517" s="13">
        <v>1000</v>
      </c>
      <c r="G1517" s="13">
        <v>0</v>
      </c>
      <c r="H1517" s="35">
        <v>0</v>
      </c>
      <c r="I1517" t="s">
        <v>1</v>
      </c>
      <c r="J1517" s="13"/>
      <c r="R1517" s="13">
        <v>2000</v>
      </c>
      <c r="S1517" s="41">
        <v>1</v>
      </c>
      <c r="T1517" s="13" t="s">
        <v>10797</v>
      </c>
      <c r="U1517" s="13"/>
      <c r="W1517" s="13"/>
    </row>
    <row r="1518" spans="1:23" x14ac:dyDescent="0.2">
      <c r="A1518" s="13"/>
      <c r="B1518" s="8" t="s">
        <v>0</v>
      </c>
      <c r="C1518" s="22" t="s">
        <v>7353</v>
      </c>
      <c r="D1518" s="8" t="s">
        <v>5978</v>
      </c>
      <c r="E1518" s="22" t="s">
        <v>5979</v>
      </c>
      <c r="F1518" s="13">
        <v>400</v>
      </c>
      <c r="G1518" s="13">
        <v>0</v>
      </c>
      <c r="H1518" s="35">
        <v>0</v>
      </c>
      <c r="I1518" t="s">
        <v>1</v>
      </c>
      <c r="J1518" s="13"/>
      <c r="R1518" s="13"/>
      <c r="S1518" s="41">
        <v>2</v>
      </c>
      <c r="T1518" s="13"/>
      <c r="U1518" s="13"/>
      <c r="W1518" s="13"/>
    </row>
    <row r="1519" spans="1:23" x14ac:dyDescent="0.2">
      <c r="A1519" s="13"/>
      <c r="B1519" s="8" t="s">
        <v>0</v>
      </c>
      <c r="C1519" s="22" t="s">
        <v>7353</v>
      </c>
      <c r="D1519" s="8" t="s">
        <v>2463</v>
      </c>
      <c r="E1519" s="22" t="s">
        <v>2464</v>
      </c>
      <c r="F1519" s="13">
        <v>50</v>
      </c>
      <c r="G1519" s="13">
        <v>0</v>
      </c>
      <c r="H1519" s="35">
        <v>0</v>
      </c>
      <c r="I1519" t="s">
        <v>1</v>
      </c>
      <c r="J1519" s="13"/>
      <c r="R1519" s="13"/>
      <c r="S1519" s="41">
        <v>1</v>
      </c>
      <c r="T1519" s="13"/>
      <c r="U1519" s="13"/>
      <c r="W1519" s="13"/>
    </row>
    <row r="1520" spans="1:23" x14ac:dyDescent="0.2">
      <c r="A1520" s="13"/>
      <c r="B1520" s="8" t="s">
        <v>0</v>
      </c>
      <c r="C1520" s="22" t="s">
        <v>7353</v>
      </c>
      <c r="D1520" s="8" t="s">
        <v>6908</v>
      </c>
      <c r="E1520" s="22" t="s">
        <v>6909</v>
      </c>
      <c r="F1520" s="13">
        <v>20</v>
      </c>
      <c r="G1520" s="13">
        <v>0</v>
      </c>
      <c r="H1520" s="35">
        <v>0</v>
      </c>
      <c r="I1520" t="s">
        <v>1</v>
      </c>
      <c r="J1520" s="13"/>
      <c r="R1520" s="13"/>
      <c r="S1520" s="41">
        <v>1</v>
      </c>
      <c r="T1520" s="43" t="s">
        <v>10797</v>
      </c>
      <c r="U1520" s="13"/>
      <c r="W1520" s="13"/>
    </row>
    <row r="1521" spans="1:23" ht="15" x14ac:dyDescent="0.2">
      <c r="A1521" s="12" t="s">
        <v>7572</v>
      </c>
      <c r="B1521" s="8" t="s">
        <v>0</v>
      </c>
      <c r="C1521" s="51" t="s">
        <v>10857</v>
      </c>
      <c r="D1521" s="8" t="s">
        <v>7702</v>
      </c>
      <c r="E1521" s="22" t="s">
        <v>9463</v>
      </c>
      <c r="F1521" s="13">
        <v>280</v>
      </c>
      <c r="G1521" s="13">
        <v>0</v>
      </c>
      <c r="H1521" s="35">
        <v>0</v>
      </c>
      <c r="I1521" t="s">
        <v>1</v>
      </c>
      <c r="J1521" s="13"/>
      <c r="R1521" s="13"/>
      <c r="S1521" s="41">
        <v>1</v>
      </c>
      <c r="T1521" s="13"/>
      <c r="U1521" s="13" t="s">
        <v>10798</v>
      </c>
      <c r="W1521" s="13"/>
    </row>
    <row r="1522" spans="1:23" x14ac:dyDescent="0.2">
      <c r="A1522" s="13"/>
      <c r="B1522" s="8" t="s">
        <v>0</v>
      </c>
      <c r="C1522" s="11" t="s">
        <v>7404</v>
      </c>
      <c r="D1522" s="8" t="s">
        <v>5001</v>
      </c>
      <c r="E1522" s="22" t="s">
        <v>5002</v>
      </c>
      <c r="F1522" s="13">
        <v>2700</v>
      </c>
      <c r="G1522" s="13">
        <v>0</v>
      </c>
      <c r="H1522" s="35">
        <v>0</v>
      </c>
      <c r="I1522" t="s">
        <v>1</v>
      </c>
      <c r="J1522" s="13"/>
      <c r="R1522" s="13">
        <f>2000+1500</f>
        <v>3500</v>
      </c>
      <c r="S1522" s="41">
        <v>1</v>
      </c>
      <c r="T1522" s="13"/>
      <c r="U1522" s="13"/>
      <c r="W1522" s="13"/>
    </row>
    <row r="1523" spans="1:23" x14ac:dyDescent="0.2">
      <c r="A1523" s="13"/>
      <c r="B1523" s="8" t="s">
        <v>0</v>
      </c>
      <c r="C1523" s="11" t="s">
        <v>7404</v>
      </c>
      <c r="D1523" s="8" t="s">
        <v>4995</v>
      </c>
      <c r="E1523" s="22" t="s">
        <v>4996</v>
      </c>
      <c r="F1523" s="13">
        <v>2700</v>
      </c>
      <c r="G1523" s="13">
        <v>0</v>
      </c>
      <c r="H1523" s="35">
        <v>0</v>
      </c>
      <c r="I1523" t="s">
        <v>1</v>
      </c>
      <c r="J1523" s="13"/>
      <c r="R1523" s="13">
        <v>800</v>
      </c>
      <c r="S1523" s="41">
        <v>1</v>
      </c>
      <c r="T1523" s="43" t="s">
        <v>10798</v>
      </c>
      <c r="U1523" s="13" t="s">
        <v>10798</v>
      </c>
      <c r="W1523" s="13"/>
    </row>
    <row r="1524" spans="1:23" x14ac:dyDescent="0.2">
      <c r="A1524" s="13"/>
      <c r="B1524" s="8" t="s">
        <v>0</v>
      </c>
      <c r="C1524" s="11" t="s">
        <v>7404</v>
      </c>
      <c r="D1524" s="8" t="s">
        <v>4998</v>
      </c>
      <c r="E1524" s="22" t="s">
        <v>4999</v>
      </c>
      <c r="F1524" s="13">
        <v>1800</v>
      </c>
      <c r="G1524" s="13">
        <v>0</v>
      </c>
      <c r="H1524" s="35">
        <v>0</v>
      </c>
      <c r="I1524" t="s">
        <v>1</v>
      </c>
      <c r="J1524" s="13"/>
      <c r="R1524" s="13">
        <v>1800</v>
      </c>
      <c r="S1524" s="41">
        <v>1</v>
      </c>
      <c r="T1524" s="43"/>
      <c r="U1524" s="13"/>
      <c r="W1524" s="13"/>
    </row>
    <row r="1525" spans="1:23" x14ac:dyDescent="0.2">
      <c r="A1525" s="13"/>
      <c r="B1525" s="8" t="s">
        <v>0</v>
      </c>
      <c r="C1525" s="11" t="s">
        <v>7404</v>
      </c>
      <c r="D1525" s="8" t="s">
        <v>3073</v>
      </c>
      <c r="E1525" s="22" t="s">
        <v>3074</v>
      </c>
      <c r="F1525" s="13">
        <v>14400</v>
      </c>
      <c r="G1525" s="13">
        <v>0</v>
      </c>
      <c r="H1525" s="35">
        <v>0</v>
      </c>
      <c r="I1525" t="s">
        <v>1</v>
      </c>
      <c r="J1525" s="13"/>
      <c r="R1525" s="13"/>
      <c r="S1525" s="41">
        <v>3</v>
      </c>
      <c r="T1525" s="43"/>
      <c r="U1525" s="13" t="s">
        <v>10798</v>
      </c>
      <c r="W1525" s="13"/>
    </row>
    <row r="1526" spans="1:23" x14ac:dyDescent="0.2">
      <c r="A1526" s="13"/>
      <c r="B1526" s="8" t="s">
        <v>0</v>
      </c>
      <c r="C1526" s="11" t="s">
        <v>7404</v>
      </c>
      <c r="D1526" s="8" t="s">
        <v>5007</v>
      </c>
      <c r="E1526" s="22" t="s">
        <v>5008</v>
      </c>
      <c r="F1526" s="13">
        <v>7200</v>
      </c>
      <c r="G1526" s="13">
        <v>0</v>
      </c>
      <c r="H1526" s="35">
        <v>0</v>
      </c>
      <c r="I1526" t="s">
        <v>1</v>
      </c>
      <c r="J1526" s="13"/>
      <c r="R1526" s="13"/>
      <c r="S1526" s="41">
        <v>2</v>
      </c>
      <c r="T1526" s="13"/>
      <c r="U1526" s="39"/>
      <c r="W1526" s="13"/>
    </row>
    <row r="1527" spans="1:23" x14ac:dyDescent="0.2">
      <c r="A1527" s="13"/>
      <c r="B1527" s="8" t="s">
        <v>0</v>
      </c>
      <c r="C1527" s="11" t="s">
        <v>7404</v>
      </c>
      <c r="D1527" s="8" t="s">
        <v>4977</v>
      </c>
      <c r="E1527" s="22" t="s">
        <v>4978</v>
      </c>
      <c r="F1527" s="13">
        <v>2700</v>
      </c>
      <c r="G1527" s="13">
        <v>0</v>
      </c>
      <c r="H1527" s="35">
        <v>0</v>
      </c>
      <c r="I1527" t="s">
        <v>1</v>
      </c>
      <c r="J1527" s="13"/>
      <c r="R1527" s="13"/>
      <c r="S1527" s="41">
        <v>1</v>
      </c>
      <c r="T1527" s="43" t="s">
        <v>10798</v>
      </c>
      <c r="U1527" s="13" t="s">
        <v>10798</v>
      </c>
      <c r="W1527" s="13"/>
    </row>
    <row r="1528" spans="1:23" x14ac:dyDescent="0.2">
      <c r="A1528" s="13"/>
      <c r="B1528" s="8" t="s">
        <v>0</v>
      </c>
      <c r="C1528" s="11" t="s">
        <v>7404</v>
      </c>
      <c r="D1528" s="8" t="s">
        <v>4992</v>
      </c>
      <c r="E1528" s="22" t="s">
        <v>4993</v>
      </c>
      <c r="F1528" s="13">
        <v>2700</v>
      </c>
      <c r="G1528" s="13">
        <v>0</v>
      </c>
      <c r="H1528" s="35">
        <v>0</v>
      </c>
      <c r="I1528" t="s">
        <v>1</v>
      </c>
      <c r="J1528" s="13"/>
      <c r="R1528" s="13"/>
      <c r="S1528" s="41">
        <v>1</v>
      </c>
      <c r="T1528" s="43" t="s">
        <v>10798</v>
      </c>
      <c r="U1528" s="13" t="s">
        <v>10798</v>
      </c>
      <c r="W1528" s="13"/>
    </row>
    <row r="1529" spans="1:23" x14ac:dyDescent="0.2">
      <c r="A1529" s="13"/>
      <c r="B1529" s="8" t="s">
        <v>0</v>
      </c>
      <c r="C1529" s="11" t="s">
        <v>7404</v>
      </c>
      <c r="D1529" s="8" t="s">
        <v>4980</v>
      </c>
      <c r="E1529" s="22" t="s">
        <v>4981</v>
      </c>
      <c r="F1529" s="13">
        <v>1350</v>
      </c>
      <c r="G1529" s="13">
        <v>0</v>
      </c>
      <c r="H1529" s="35">
        <v>0</v>
      </c>
      <c r="I1529" t="s">
        <v>1</v>
      </c>
      <c r="J1529" s="13"/>
      <c r="R1529" s="13"/>
      <c r="S1529" s="41">
        <v>1</v>
      </c>
      <c r="T1529" s="43" t="s">
        <v>10798</v>
      </c>
      <c r="U1529" s="13" t="s">
        <v>10798</v>
      </c>
      <c r="W1529" s="13"/>
    </row>
    <row r="1530" spans="1:23" x14ac:dyDescent="0.2">
      <c r="A1530" s="13"/>
      <c r="B1530" s="8" t="s">
        <v>0</v>
      </c>
      <c r="C1530" s="11" t="s">
        <v>7404</v>
      </c>
      <c r="D1530" s="8" t="s">
        <v>4983</v>
      </c>
      <c r="E1530" s="22" t="s">
        <v>4984</v>
      </c>
      <c r="F1530" s="13">
        <v>1800</v>
      </c>
      <c r="G1530" s="13">
        <v>0</v>
      </c>
      <c r="H1530" s="35">
        <v>0</v>
      </c>
      <c r="I1530" t="s">
        <v>1</v>
      </c>
      <c r="J1530" s="13"/>
      <c r="R1530" s="13">
        <v>2500</v>
      </c>
      <c r="S1530" s="41">
        <v>1</v>
      </c>
      <c r="T1530" s="43"/>
      <c r="U1530" s="13"/>
      <c r="W1530" s="13"/>
    </row>
    <row r="1531" spans="1:23" x14ac:dyDescent="0.2">
      <c r="A1531" s="13"/>
      <c r="B1531" s="8" t="s">
        <v>0</v>
      </c>
      <c r="C1531" s="11" t="s">
        <v>7404</v>
      </c>
      <c r="D1531" s="8" t="s">
        <v>4989</v>
      </c>
      <c r="E1531" s="22" t="s">
        <v>4990</v>
      </c>
      <c r="F1531" s="13">
        <v>1800</v>
      </c>
      <c r="G1531" s="13">
        <v>0</v>
      </c>
      <c r="H1531" s="35">
        <v>0</v>
      </c>
      <c r="I1531" t="s">
        <v>1</v>
      </c>
      <c r="J1531" s="13"/>
      <c r="R1531" s="13">
        <v>2500</v>
      </c>
      <c r="S1531" s="41">
        <v>1</v>
      </c>
      <c r="T1531" s="13"/>
      <c r="U1531" s="13"/>
      <c r="W1531" s="13"/>
    </row>
    <row r="1532" spans="1:23" x14ac:dyDescent="0.2">
      <c r="A1532" s="13"/>
      <c r="B1532" s="8" t="s">
        <v>0</v>
      </c>
      <c r="C1532" s="11" t="s">
        <v>7404</v>
      </c>
      <c r="D1532" s="8" t="s">
        <v>5946</v>
      </c>
      <c r="E1532" s="22" t="s">
        <v>5947</v>
      </c>
      <c r="F1532" s="13">
        <v>1080</v>
      </c>
      <c r="G1532" s="13">
        <v>0</v>
      </c>
      <c r="H1532" s="35">
        <v>0</v>
      </c>
      <c r="I1532" t="s">
        <v>1</v>
      </c>
      <c r="J1532" s="13"/>
      <c r="R1532" s="13">
        <v>1200</v>
      </c>
      <c r="S1532" s="41">
        <v>1</v>
      </c>
      <c r="T1532" s="13"/>
      <c r="U1532" s="13"/>
      <c r="W1532" s="13"/>
    </row>
    <row r="1533" spans="1:23" x14ac:dyDescent="0.2">
      <c r="A1533" s="13"/>
      <c r="B1533" s="8" t="s">
        <v>0</v>
      </c>
      <c r="C1533" s="11" t="s">
        <v>7404</v>
      </c>
      <c r="D1533" s="8" t="s">
        <v>3210</v>
      </c>
      <c r="E1533" s="22" t="s">
        <v>3211</v>
      </c>
      <c r="F1533" s="13">
        <v>43200</v>
      </c>
      <c r="G1533" s="13">
        <v>0</v>
      </c>
      <c r="H1533" s="35">
        <v>0</v>
      </c>
      <c r="I1533" t="s">
        <v>1</v>
      </c>
      <c r="J1533" s="13"/>
      <c r="R1533" s="13"/>
      <c r="S1533" s="41">
        <v>3</v>
      </c>
      <c r="T1533" s="43"/>
      <c r="U1533" s="13" t="s">
        <v>10798</v>
      </c>
      <c r="W1533" s="13"/>
    </row>
    <row r="1534" spans="1:23" x14ac:dyDescent="0.2">
      <c r="A1534" s="13"/>
      <c r="B1534" s="8" t="s">
        <v>0</v>
      </c>
      <c r="C1534" s="11" t="s">
        <v>7404</v>
      </c>
      <c r="D1534" s="8" t="s">
        <v>6072</v>
      </c>
      <c r="E1534" s="22" t="s">
        <v>6073</v>
      </c>
      <c r="F1534" s="13">
        <v>1080</v>
      </c>
      <c r="G1534" s="13">
        <v>0</v>
      </c>
      <c r="H1534" s="35">
        <v>0</v>
      </c>
      <c r="I1534" t="s">
        <v>1</v>
      </c>
      <c r="J1534" s="13"/>
      <c r="R1534" s="13"/>
      <c r="S1534" s="41">
        <v>2</v>
      </c>
      <c r="T1534" s="13" t="s">
        <v>10797</v>
      </c>
      <c r="U1534" s="13"/>
      <c r="W1534" s="13"/>
    </row>
    <row r="1535" spans="1:23" x14ac:dyDescent="0.2">
      <c r="A1535" s="13"/>
      <c r="B1535" s="8" t="s">
        <v>0</v>
      </c>
      <c r="C1535" s="11" t="s">
        <v>7406</v>
      </c>
      <c r="D1535" s="8" t="s">
        <v>4986</v>
      </c>
      <c r="E1535" s="22" t="s">
        <v>4987</v>
      </c>
      <c r="F1535" s="13">
        <v>2475</v>
      </c>
      <c r="G1535" s="13">
        <v>0</v>
      </c>
      <c r="H1535" s="35">
        <v>0</v>
      </c>
      <c r="I1535" t="s">
        <v>1</v>
      </c>
      <c r="J1535" s="13"/>
      <c r="R1535" s="13">
        <f>3000+1000</f>
        <v>4000</v>
      </c>
      <c r="S1535" s="41">
        <v>1</v>
      </c>
      <c r="T1535" s="13"/>
      <c r="U1535" s="13"/>
      <c r="W1535" s="13"/>
    </row>
    <row r="1536" spans="1:23" x14ac:dyDescent="0.2">
      <c r="A1536" s="13"/>
      <c r="B1536" s="8" t="s">
        <v>0</v>
      </c>
      <c r="C1536" s="11" t="s">
        <v>7406</v>
      </c>
      <c r="D1536" s="8" t="s">
        <v>5949</v>
      </c>
      <c r="E1536" s="22" t="s">
        <v>5950</v>
      </c>
      <c r="F1536" s="13">
        <v>490</v>
      </c>
      <c r="G1536" s="13">
        <v>0</v>
      </c>
      <c r="H1536" s="35">
        <v>0</v>
      </c>
      <c r="I1536" t="s">
        <v>1</v>
      </c>
      <c r="J1536" s="13"/>
      <c r="R1536" s="13">
        <v>800</v>
      </c>
      <c r="S1536" s="41">
        <v>1</v>
      </c>
      <c r="T1536" s="13"/>
      <c r="U1536" s="13"/>
      <c r="W1536" s="13"/>
    </row>
    <row r="1537" spans="1:23" x14ac:dyDescent="0.2">
      <c r="A1537" s="13"/>
      <c r="B1537" s="8" t="s">
        <v>0</v>
      </c>
      <c r="C1537" s="11" t="s">
        <v>7406</v>
      </c>
      <c r="D1537" s="8" t="s">
        <v>6227</v>
      </c>
      <c r="E1537" s="22" t="s">
        <v>6228</v>
      </c>
      <c r="F1537" s="13">
        <v>980</v>
      </c>
      <c r="G1537" s="13">
        <v>0</v>
      </c>
      <c r="H1537" s="35">
        <v>0</v>
      </c>
      <c r="I1537" t="s">
        <v>1</v>
      </c>
      <c r="J1537" s="13"/>
      <c r="R1537" s="13">
        <v>1000</v>
      </c>
      <c r="S1537" s="41">
        <v>1</v>
      </c>
      <c r="T1537" s="39"/>
      <c r="U1537" s="13"/>
      <c r="W1537" s="13"/>
    </row>
    <row r="1538" spans="1:23" x14ac:dyDescent="0.2">
      <c r="A1538" s="13"/>
      <c r="B1538" s="8" t="s">
        <v>0</v>
      </c>
      <c r="C1538" s="11" t="s">
        <v>7160</v>
      </c>
      <c r="D1538" s="8" t="s">
        <v>2655</v>
      </c>
      <c r="E1538" s="22" t="s">
        <v>2656</v>
      </c>
      <c r="F1538" s="13">
        <v>4500</v>
      </c>
      <c r="G1538" s="13">
        <v>0</v>
      </c>
      <c r="H1538" s="35">
        <v>0</v>
      </c>
      <c r="I1538" t="s">
        <v>1</v>
      </c>
      <c r="J1538" s="13"/>
      <c r="R1538" s="13">
        <v>4500</v>
      </c>
      <c r="S1538" s="41">
        <v>4</v>
      </c>
      <c r="T1538" s="43"/>
      <c r="U1538" s="13"/>
      <c r="V1538">
        <v>-10.764000000000001</v>
      </c>
      <c r="W1538" s="13"/>
    </row>
    <row r="1539" spans="1:23" x14ac:dyDescent="0.2">
      <c r="A1539" s="13"/>
      <c r="B1539" s="8" t="s">
        <v>0</v>
      </c>
      <c r="C1539" s="11" t="s">
        <v>7201</v>
      </c>
      <c r="D1539" s="8" t="s">
        <v>378</v>
      </c>
      <c r="E1539" s="22" t="s">
        <v>379</v>
      </c>
      <c r="F1539" s="13">
        <v>2000</v>
      </c>
      <c r="G1539" s="13">
        <v>0</v>
      </c>
      <c r="H1539" s="35">
        <v>0</v>
      </c>
      <c r="I1539" t="s">
        <v>1</v>
      </c>
      <c r="J1539" s="13"/>
      <c r="R1539" s="13"/>
      <c r="S1539" s="41">
        <v>1</v>
      </c>
      <c r="T1539" s="43"/>
      <c r="U1539" s="13" t="s">
        <v>10802</v>
      </c>
      <c r="W1539" s="13"/>
    </row>
    <row r="1540" spans="1:23" x14ac:dyDescent="0.2">
      <c r="A1540" s="13"/>
      <c r="B1540" s="8" t="s">
        <v>0</v>
      </c>
      <c r="C1540" s="11" t="s">
        <v>7262</v>
      </c>
      <c r="D1540" s="8" t="s">
        <v>1994</v>
      </c>
      <c r="E1540" s="22" t="s">
        <v>1995</v>
      </c>
      <c r="F1540" s="13">
        <v>500</v>
      </c>
      <c r="G1540" s="13">
        <v>0</v>
      </c>
      <c r="H1540" s="35">
        <v>0</v>
      </c>
      <c r="I1540" t="s">
        <v>1</v>
      </c>
      <c r="J1540" s="13"/>
      <c r="R1540" s="13"/>
      <c r="S1540" s="41">
        <v>1</v>
      </c>
      <c r="T1540" s="43"/>
      <c r="U1540" s="13"/>
      <c r="W1540" s="13"/>
    </row>
    <row r="1541" spans="1:23" x14ac:dyDescent="0.2">
      <c r="A1541" s="13"/>
      <c r="B1541" s="8" t="s">
        <v>0</v>
      </c>
      <c r="C1541" s="11" t="s">
        <v>7262</v>
      </c>
      <c r="D1541" s="8" t="s">
        <v>4124</v>
      </c>
      <c r="E1541" s="22" t="s">
        <v>4125</v>
      </c>
      <c r="F1541" s="13">
        <v>500</v>
      </c>
      <c r="G1541" s="13">
        <v>0</v>
      </c>
      <c r="H1541" s="35">
        <v>0</v>
      </c>
      <c r="I1541" t="s">
        <v>1</v>
      </c>
      <c r="J1541" s="13"/>
      <c r="R1541" s="13"/>
      <c r="S1541" s="41">
        <v>1</v>
      </c>
      <c r="T1541" s="13"/>
      <c r="U1541" s="13"/>
      <c r="W1541" s="13"/>
    </row>
    <row r="1542" spans="1:23" x14ac:dyDescent="0.2">
      <c r="A1542" s="13"/>
      <c r="B1542" s="8" t="s">
        <v>0</v>
      </c>
      <c r="C1542" s="11" t="s">
        <v>7262</v>
      </c>
      <c r="D1542" s="8" t="s">
        <v>1597</v>
      </c>
      <c r="E1542" s="22" t="s">
        <v>1598</v>
      </c>
      <c r="F1542" s="13">
        <v>350</v>
      </c>
      <c r="G1542" s="13">
        <v>0</v>
      </c>
      <c r="H1542" s="35">
        <v>0</v>
      </c>
      <c r="I1542" t="s">
        <v>1</v>
      </c>
      <c r="J1542" s="13"/>
      <c r="R1542" s="13"/>
      <c r="S1542" s="41">
        <v>1</v>
      </c>
      <c r="T1542" s="13"/>
      <c r="U1542" s="13"/>
      <c r="W1542" s="13"/>
    </row>
    <row r="1543" spans="1:23" x14ac:dyDescent="0.2">
      <c r="A1543" s="13"/>
      <c r="B1543" s="8" t="s">
        <v>0</v>
      </c>
      <c r="C1543" s="11" t="s">
        <v>7262</v>
      </c>
      <c r="D1543" s="8" t="s">
        <v>1308</v>
      </c>
      <c r="E1543" s="22" t="s">
        <v>1309</v>
      </c>
      <c r="F1543" s="13">
        <v>1200</v>
      </c>
      <c r="G1543" s="13">
        <v>0</v>
      </c>
      <c r="H1543" s="35">
        <v>0</v>
      </c>
      <c r="I1543" t="s">
        <v>1</v>
      </c>
      <c r="J1543" s="13"/>
      <c r="R1543" s="13"/>
      <c r="S1543" s="41">
        <v>1</v>
      </c>
      <c r="T1543" s="43"/>
      <c r="U1543" s="13" t="s">
        <v>10798</v>
      </c>
      <c r="W1543" s="13"/>
    </row>
    <row r="1544" spans="1:23" x14ac:dyDescent="0.2">
      <c r="A1544" s="13"/>
      <c r="B1544" s="8" t="s">
        <v>0</v>
      </c>
      <c r="C1544" s="11" t="s">
        <v>7262</v>
      </c>
      <c r="D1544" s="8" t="s">
        <v>2000</v>
      </c>
      <c r="E1544" s="22" t="s">
        <v>2001</v>
      </c>
      <c r="F1544" s="13">
        <v>100</v>
      </c>
      <c r="G1544" s="13">
        <v>0</v>
      </c>
      <c r="H1544" s="35">
        <v>0</v>
      </c>
      <c r="I1544" t="s">
        <v>1</v>
      </c>
      <c r="J1544" s="13"/>
      <c r="R1544" s="13"/>
      <c r="S1544" s="41">
        <v>2</v>
      </c>
      <c r="T1544" s="43"/>
      <c r="U1544" s="13"/>
      <c r="W1544" s="13"/>
    </row>
    <row r="1545" spans="1:23" x14ac:dyDescent="0.2">
      <c r="A1545" s="13"/>
      <c r="B1545" s="8" t="s">
        <v>0</v>
      </c>
      <c r="C1545" s="11" t="s">
        <v>7262</v>
      </c>
      <c r="D1545" s="8" t="s">
        <v>5287</v>
      </c>
      <c r="E1545" s="22" t="s">
        <v>5288</v>
      </c>
      <c r="F1545" s="13">
        <v>80</v>
      </c>
      <c r="G1545" s="13">
        <v>0</v>
      </c>
      <c r="H1545" s="35">
        <v>0</v>
      </c>
      <c r="I1545" t="s">
        <v>1</v>
      </c>
      <c r="J1545" s="13"/>
      <c r="R1545" s="13"/>
      <c r="S1545" s="41">
        <v>1</v>
      </c>
      <c r="T1545" s="13"/>
      <c r="U1545" s="13"/>
      <c r="W1545" s="13"/>
    </row>
    <row r="1546" spans="1:23" x14ac:dyDescent="0.2">
      <c r="A1546" s="13"/>
      <c r="B1546" s="8" t="s">
        <v>0</v>
      </c>
      <c r="C1546" s="11" t="s">
        <v>7262</v>
      </c>
      <c r="D1546" s="8" t="s">
        <v>2006</v>
      </c>
      <c r="E1546" s="22" t="s">
        <v>9464</v>
      </c>
      <c r="F1546" s="13">
        <v>4000</v>
      </c>
      <c r="G1546" s="13">
        <v>0</v>
      </c>
      <c r="H1546" s="35">
        <v>0</v>
      </c>
      <c r="I1546" t="s">
        <v>1</v>
      </c>
      <c r="J1546" s="13"/>
      <c r="R1546" s="13"/>
      <c r="S1546" s="41">
        <v>1</v>
      </c>
      <c r="T1546" s="39"/>
      <c r="U1546" s="13" t="s">
        <v>10798</v>
      </c>
      <c r="W1546" s="13"/>
    </row>
    <row r="1547" spans="1:23" x14ac:dyDescent="0.2">
      <c r="A1547" s="13"/>
      <c r="B1547" s="8" t="s">
        <v>0</v>
      </c>
      <c r="C1547" s="22" t="s">
        <v>7199</v>
      </c>
      <c r="D1547" s="8" t="s">
        <v>369</v>
      </c>
      <c r="E1547" s="22" t="s">
        <v>9465</v>
      </c>
      <c r="F1547" s="13">
        <v>216000</v>
      </c>
      <c r="G1547" s="13">
        <v>0</v>
      </c>
      <c r="H1547" s="35">
        <v>0</v>
      </c>
      <c r="I1547" t="s">
        <v>1</v>
      </c>
      <c r="J1547" s="13"/>
      <c r="R1547" s="13"/>
      <c r="S1547" s="41">
        <v>2</v>
      </c>
      <c r="T1547" s="39"/>
      <c r="U1547" s="13" t="s">
        <v>10803</v>
      </c>
      <c r="W1547" s="13"/>
    </row>
    <row r="1548" spans="1:23" x14ac:dyDescent="0.2">
      <c r="A1548" s="13"/>
      <c r="B1548" s="8" t="s">
        <v>0</v>
      </c>
      <c r="C1548" s="22" t="s">
        <v>7199</v>
      </c>
      <c r="D1548" s="8" t="s">
        <v>372</v>
      </c>
      <c r="E1548" s="22" t="s">
        <v>9466</v>
      </c>
      <c r="F1548" s="13">
        <v>120000</v>
      </c>
      <c r="G1548" s="13">
        <v>0</v>
      </c>
      <c r="H1548" s="35">
        <v>0</v>
      </c>
      <c r="I1548" t="s">
        <v>1</v>
      </c>
      <c r="J1548" s="13"/>
      <c r="R1548" s="13"/>
      <c r="S1548" s="41">
        <v>2</v>
      </c>
      <c r="T1548" s="39"/>
      <c r="U1548" s="13" t="s">
        <v>10801</v>
      </c>
      <c r="W1548" s="13"/>
    </row>
    <row r="1549" spans="1:23" x14ac:dyDescent="0.2">
      <c r="A1549" s="13"/>
      <c r="B1549" s="8" t="s">
        <v>0</v>
      </c>
      <c r="C1549" s="22" t="s">
        <v>7199</v>
      </c>
      <c r="D1549" s="8" t="s">
        <v>375</v>
      </c>
      <c r="E1549" s="22" t="s">
        <v>9467</v>
      </c>
      <c r="F1549" s="13">
        <v>60000</v>
      </c>
      <c r="G1549" s="13">
        <v>0</v>
      </c>
      <c r="H1549" s="35">
        <v>0</v>
      </c>
      <c r="I1549" t="s">
        <v>1</v>
      </c>
      <c r="J1549" s="13"/>
      <c r="R1549" s="13"/>
      <c r="S1549" s="41">
        <v>2</v>
      </c>
      <c r="T1549" s="39"/>
      <c r="U1549" s="13" t="s">
        <v>10802</v>
      </c>
      <c r="W1549" s="13"/>
    </row>
    <row r="1550" spans="1:23" ht="15" x14ac:dyDescent="0.2">
      <c r="A1550" s="13"/>
      <c r="B1550" s="8" t="s">
        <v>0</v>
      </c>
      <c r="C1550" s="51" t="s">
        <v>10858</v>
      </c>
      <c r="D1550" s="8" t="s">
        <v>3224</v>
      </c>
      <c r="E1550" s="22" t="s">
        <v>3225</v>
      </c>
      <c r="F1550" s="13">
        <v>5000</v>
      </c>
      <c r="G1550" s="13">
        <v>0</v>
      </c>
      <c r="H1550" s="35">
        <v>0</v>
      </c>
      <c r="I1550" t="s">
        <v>1</v>
      </c>
      <c r="J1550" s="13"/>
      <c r="R1550" s="13"/>
      <c r="S1550" s="41">
        <v>3</v>
      </c>
      <c r="T1550" s="43" t="s">
        <v>10798</v>
      </c>
      <c r="U1550" s="13" t="s">
        <v>10801</v>
      </c>
      <c r="W1550" s="13"/>
    </row>
    <row r="1551" spans="1:23" x14ac:dyDescent="0.2">
      <c r="A1551" s="13"/>
      <c r="B1551" s="8" t="s">
        <v>0</v>
      </c>
      <c r="C1551" s="22" t="s">
        <v>7192</v>
      </c>
      <c r="D1551" s="8" t="s">
        <v>1299</v>
      </c>
      <c r="E1551" s="22" t="s">
        <v>1300</v>
      </c>
      <c r="F1551" s="32">
        <v>100000</v>
      </c>
      <c r="G1551" s="13">
        <v>0</v>
      </c>
      <c r="H1551" s="35">
        <v>0</v>
      </c>
      <c r="I1551" t="s">
        <v>1</v>
      </c>
      <c r="J1551" s="13"/>
      <c r="R1551" s="13">
        <f>3000+58000+31000+40000</f>
        <v>132000</v>
      </c>
      <c r="S1551" s="41">
        <v>4</v>
      </c>
      <c r="T1551" s="43"/>
      <c r="U1551" s="39"/>
      <c r="W1551" s="13"/>
    </row>
    <row r="1552" spans="1:23" x14ac:dyDescent="0.2">
      <c r="A1552" s="13"/>
      <c r="B1552" s="8" t="s">
        <v>0</v>
      </c>
      <c r="C1552" s="22" t="s">
        <v>7192</v>
      </c>
      <c r="D1552" s="8" t="s">
        <v>1515</v>
      </c>
      <c r="E1552" s="22" t="s">
        <v>1516</v>
      </c>
      <c r="F1552" s="32">
        <v>20000</v>
      </c>
      <c r="G1552" s="13">
        <v>0</v>
      </c>
      <c r="H1552" s="35">
        <v>0</v>
      </c>
      <c r="I1552" t="s">
        <v>1</v>
      </c>
      <c r="J1552" s="13"/>
      <c r="R1552" s="13">
        <v>20000</v>
      </c>
      <c r="S1552" s="41">
        <v>4</v>
      </c>
      <c r="T1552" s="13"/>
      <c r="U1552" s="13"/>
      <c r="W1552" s="13"/>
    </row>
    <row r="1553" spans="1:23" x14ac:dyDescent="0.2">
      <c r="A1553" s="13"/>
      <c r="B1553" s="8" t="s">
        <v>0</v>
      </c>
      <c r="C1553" s="22" t="s">
        <v>7192</v>
      </c>
      <c r="D1553" s="8" t="s">
        <v>1518</v>
      </c>
      <c r="E1553" s="22" t="s">
        <v>1519</v>
      </c>
      <c r="F1553" s="32">
        <v>15000</v>
      </c>
      <c r="G1553" s="13">
        <v>0</v>
      </c>
      <c r="H1553" s="35">
        <v>0</v>
      </c>
      <c r="I1553" t="s">
        <v>1</v>
      </c>
      <c r="J1553" s="13"/>
      <c r="R1553" s="13">
        <f>4980+10500</f>
        <v>15480</v>
      </c>
      <c r="S1553" s="41">
        <v>4</v>
      </c>
      <c r="T1553" s="13"/>
      <c r="U1553" s="13"/>
      <c r="W1553" s="13"/>
    </row>
    <row r="1554" spans="1:23" x14ac:dyDescent="0.2">
      <c r="A1554" s="13"/>
      <c r="B1554" s="8" t="s">
        <v>0</v>
      </c>
      <c r="C1554" s="22" t="s">
        <v>7192</v>
      </c>
      <c r="D1554" s="8" t="s">
        <v>1870</v>
      </c>
      <c r="E1554" s="22" t="s">
        <v>1871</v>
      </c>
      <c r="F1554" s="32">
        <v>100000</v>
      </c>
      <c r="G1554" s="13">
        <v>0</v>
      </c>
      <c r="H1554" s="35">
        <v>0</v>
      </c>
      <c r="I1554" t="s">
        <v>1</v>
      </c>
      <c r="J1554" s="13"/>
      <c r="R1554" s="13">
        <f>84000+16000</f>
        <v>100000</v>
      </c>
      <c r="S1554" s="41">
        <v>4</v>
      </c>
      <c r="T1554" s="13"/>
      <c r="U1554" s="13"/>
      <c r="W1554" s="13"/>
    </row>
    <row r="1555" spans="1:23" x14ac:dyDescent="0.2">
      <c r="A1555" s="13"/>
      <c r="B1555" s="8" t="s">
        <v>0</v>
      </c>
      <c r="C1555" s="22" t="s">
        <v>7192</v>
      </c>
      <c r="D1555" s="8" t="s">
        <v>1656</v>
      </c>
      <c r="E1555" s="22" t="s">
        <v>1657</v>
      </c>
      <c r="F1555" s="32">
        <v>200000</v>
      </c>
      <c r="G1555" s="13">
        <v>0</v>
      </c>
      <c r="H1555" s="35">
        <v>173100</v>
      </c>
      <c r="I1555" t="s">
        <v>1</v>
      </c>
      <c r="J1555" s="13"/>
      <c r="R1555" s="13">
        <v>27500</v>
      </c>
      <c r="S1555" s="41">
        <v>4</v>
      </c>
      <c r="T1555" s="13"/>
      <c r="U1555" s="13"/>
      <c r="W1555" s="13"/>
    </row>
    <row r="1556" spans="1:23" x14ac:dyDescent="0.2">
      <c r="A1556" s="13"/>
      <c r="B1556" s="8" t="s">
        <v>0</v>
      </c>
      <c r="C1556" s="22" t="s">
        <v>7192</v>
      </c>
      <c r="D1556" s="8" t="s">
        <v>1707</v>
      </c>
      <c r="E1556" s="22" t="s">
        <v>1708</v>
      </c>
      <c r="F1556" s="32">
        <v>6000</v>
      </c>
      <c r="G1556" s="13">
        <v>0</v>
      </c>
      <c r="H1556" s="35">
        <v>2000</v>
      </c>
      <c r="I1556" t="s">
        <v>1</v>
      </c>
      <c r="J1556" s="13"/>
      <c r="R1556" s="13">
        <v>4700</v>
      </c>
      <c r="S1556" s="41">
        <v>4</v>
      </c>
      <c r="T1556" s="13"/>
      <c r="U1556" s="13"/>
      <c r="W1556" s="13"/>
    </row>
    <row r="1557" spans="1:23" x14ac:dyDescent="0.2">
      <c r="A1557" s="13"/>
      <c r="B1557" s="8" t="s">
        <v>0</v>
      </c>
      <c r="C1557" s="22" t="s">
        <v>7192</v>
      </c>
      <c r="D1557" s="8" t="s">
        <v>2077</v>
      </c>
      <c r="E1557" s="22" t="s">
        <v>2078</v>
      </c>
      <c r="F1557" s="32">
        <v>220000</v>
      </c>
      <c r="G1557" s="13">
        <v>0</v>
      </c>
      <c r="H1557" s="35">
        <v>92500</v>
      </c>
      <c r="I1557" t="s">
        <v>1</v>
      </c>
      <c r="J1557" s="13"/>
      <c r="R1557" s="13">
        <f>21000+30000+30000+46000</f>
        <v>127000</v>
      </c>
      <c r="S1557" s="41">
        <v>4</v>
      </c>
      <c r="T1557" s="43"/>
      <c r="U1557" s="13" t="s">
        <v>10803</v>
      </c>
      <c r="W1557" s="13"/>
    </row>
    <row r="1558" spans="1:23" x14ac:dyDescent="0.2">
      <c r="A1558" s="13"/>
      <c r="B1558" s="8" t="s">
        <v>0</v>
      </c>
      <c r="C1558" s="22" t="s">
        <v>7192</v>
      </c>
      <c r="D1558" s="8" t="s">
        <v>2082</v>
      </c>
      <c r="E1558" s="22" t="s">
        <v>2083</v>
      </c>
      <c r="F1558" s="32">
        <v>200000</v>
      </c>
      <c r="G1558" s="13">
        <v>0</v>
      </c>
      <c r="H1558" s="35">
        <v>0</v>
      </c>
      <c r="I1558" t="s">
        <v>1</v>
      </c>
      <c r="J1558" s="13"/>
      <c r="R1558" s="13">
        <f>27000+38000+15000+52000+43000+25000</f>
        <v>200000</v>
      </c>
      <c r="S1558" s="41">
        <v>4</v>
      </c>
      <c r="T1558" s="13"/>
      <c r="U1558" s="13"/>
      <c r="W1558" s="13"/>
    </row>
    <row r="1559" spans="1:23" x14ac:dyDescent="0.2">
      <c r="A1559" s="13"/>
      <c r="B1559" s="8" t="s">
        <v>0</v>
      </c>
      <c r="C1559" s="22" t="s">
        <v>7192</v>
      </c>
      <c r="D1559" s="8" t="s">
        <v>2380</v>
      </c>
      <c r="E1559" s="22" t="s">
        <v>2381</v>
      </c>
      <c r="F1559" s="32">
        <v>10000</v>
      </c>
      <c r="G1559" s="13">
        <v>0</v>
      </c>
      <c r="H1559" s="35">
        <v>0</v>
      </c>
      <c r="I1559" t="s">
        <v>1</v>
      </c>
      <c r="J1559" s="13"/>
      <c r="R1559" s="13">
        <v>10000</v>
      </c>
      <c r="S1559" s="41">
        <v>4</v>
      </c>
      <c r="T1559" s="43"/>
      <c r="U1559" s="13"/>
      <c r="V1559">
        <v>-168.72</v>
      </c>
      <c r="W1559" s="13"/>
    </row>
    <row r="1560" spans="1:23" x14ac:dyDescent="0.2">
      <c r="A1560" s="13"/>
      <c r="B1560" s="8" t="s">
        <v>0</v>
      </c>
      <c r="C1560" s="22" t="s">
        <v>7192</v>
      </c>
      <c r="D1560" s="8" t="s">
        <v>2310</v>
      </c>
      <c r="E1560" s="22" t="s">
        <v>2311</v>
      </c>
      <c r="F1560" s="32">
        <v>15000</v>
      </c>
      <c r="G1560" s="13">
        <v>0</v>
      </c>
      <c r="H1560" s="35">
        <v>0</v>
      </c>
      <c r="I1560" t="s">
        <v>1</v>
      </c>
      <c r="J1560" s="13"/>
      <c r="R1560" s="13">
        <f>5000+10000</f>
        <v>15000</v>
      </c>
      <c r="S1560" s="41">
        <v>4</v>
      </c>
      <c r="T1560" s="13"/>
      <c r="U1560" s="13"/>
      <c r="W1560" s="13"/>
    </row>
    <row r="1561" spans="1:23" x14ac:dyDescent="0.2">
      <c r="A1561" s="13"/>
      <c r="B1561" s="8" t="s">
        <v>0</v>
      </c>
      <c r="C1561" s="22" t="s">
        <v>7192</v>
      </c>
      <c r="D1561" s="8" t="s">
        <v>2977</v>
      </c>
      <c r="E1561" s="22" t="s">
        <v>2978</v>
      </c>
      <c r="F1561" s="32">
        <v>2500</v>
      </c>
      <c r="G1561" s="13">
        <v>0</v>
      </c>
      <c r="H1561" s="35">
        <v>0</v>
      </c>
      <c r="I1561" t="s">
        <v>1</v>
      </c>
      <c r="J1561" s="13"/>
      <c r="R1561" s="13"/>
      <c r="S1561" s="41">
        <v>1</v>
      </c>
      <c r="T1561" s="13"/>
      <c r="U1561" s="13" t="s">
        <v>10798</v>
      </c>
      <c r="W1561" s="13"/>
    </row>
    <row r="1562" spans="1:23" x14ac:dyDescent="0.2">
      <c r="A1562" s="13"/>
      <c r="B1562" s="8" t="s">
        <v>0</v>
      </c>
      <c r="C1562" s="22" t="s">
        <v>7192</v>
      </c>
      <c r="D1562" s="8" t="s">
        <v>3332</v>
      </c>
      <c r="E1562" s="22" t="s">
        <v>3333</v>
      </c>
      <c r="F1562" s="32">
        <v>2000</v>
      </c>
      <c r="G1562" s="13">
        <v>0</v>
      </c>
      <c r="H1562" s="35">
        <v>0</v>
      </c>
      <c r="I1562" t="s">
        <v>1</v>
      </c>
      <c r="J1562" s="13"/>
      <c r="R1562" s="13">
        <v>2300</v>
      </c>
      <c r="S1562" s="41">
        <v>4</v>
      </c>
      <c r="T1562" s="13"/>
      <c r="U1562" s="13"/>
      <c r="W1562" s="13"/>
    </row>
    <row r="1563" spans="1:23" x14ac:dyDescent="0.2">
      <c r="A1563" s="13"/>
      <c r="B1563" s="8" t="s">
        <v>0</v>
      </c>
      <c r="C1563" s="22" t="s">
        <v>7192</v>
      </c>
      <c r="D1563" s="8" t="s">
        <v>3368</v>
      </c>
      <c r="E1563" s="22" t="s">
        <v>3369</v>
      </c>
      <c r="F1563" s="32">
        <v>1500</v>
      </c>
      <c r="G1563" s="13">
        <v>0</v>
      </c>
      <c r="H1563" s="35">
        <v>0</v>
      </c>
      <c r="I1563" t="s">
        <v>1</v>
      </c>
      <c r="J1563" s="13"/>
      <c r="R1563" s="13">
        <v>2000</v>
      </c>
      <c r="S1563" s="41">
        <v>4</v>
      </c>
      <c r="T1563" s="13"/>
      <c r="U1563" s="13"/>
      <c r="W1563" s="13"/>
    </row>
    <row r="1564" spans="1:23" x14ac:dyDescent="0.2">
      <c r="A1564" s="13"/>
      <c r="B1564" s="8" t="s">
        <v>0</v>
      </c>
      <c r="C1564" s="22" t="s">
        <v>7192</v>
      </c>
      <c r="D1564" s="8" t="s">
        <v>3371</v>
      </c>
      <c r="E1564" s="22" t="s">
        <v>3372</v>
      </c>
      <c r="F1564" s="32">
        <v>5000</v>
      </c>
      <c r="G1564" s="13">
        <v>0</v>
      </c>
      <c r="H1564" s="35">
        <v>0</v>
      </c>
      <c r="I1564" t="s">
        <v>1</v>
      </c>
      <c r="J1564" s="13"/>
      <c r="R1564" s="13">
        <v>5500</v>
      </c>
      <c r="S1564" s="41">
        <v>1</v>
      </c>
      <c r="T1564" s="13"/>
      <c r="U1564" s="13"/>
      <c r="W1564" s="13"/>
    </row>
    <row r="1565" spans="1:23" x14ac:dyDescent="0.2">
      <c r="A1565" s="13"/>
      <c r="B1565" s="8" t="s">
        <v>0</v>
      </c>
      <c r="C1565" s="22" t="s">
        <v>7192</v>
      </c>
      <c r="D1565" s="8" t="s">
        <v>3864</v>
      </c>
      <c r="E1565" s="22" t="s">
        <v>3865</v>
      </c>
      <c r="F1565" s="32">
        <v>1500</v>
      </c>
      <c r="G1565" s="13">
        <v>0</v>
      </c>
      <c r="H1565" s="35">
        <v>0</v>
      </c>
      <c r="I1565" t="s">
        <v>1</v>
      </c>
      <c r="J1565" s="13"/>
      <c r="R1565" s="13">
        <v>2000</v>
      </c>
      <c r="S1565" s="41">
        <v>4</v>
      </c>
      <c r="T1565" s="13"/>
      <c r="U1565" s="13"/>
      <c r="W1565" s="13"/>
    </row>
    <row r="1566" spans="1:23" x14ac:dyDescent="0.2">
      <c r="A1566" s="13"/>
      <c r="B1566" s="8" t="s">
        <v>0</v>
      </c>
      <c r="C1566" s="22" t="s">
        <v>7192</v>
      </c>
      <c r="D1566" s="8" t="s">
        <v>3544</v>
      </c>
      <c r="E1566" s="22" t="s">
        <v>3545</v>
      </c>
      <c r="F1566" s="32">
        <v>5000</v>
      </c>
      <c r="G1566" s="13">
        <v>0</v>
      </c>
      <c r="H1566" s="35">
        <v>0</v>
      </c>
      <c r="I1566" t="s">
        <v>1</v>
      </c>
      <c r="J1566" s="13"/>
      <c r="R1566" s="13"/>
      <c r="S1566" s="41">
        <v>4</v>
      </c>
      <c r="T1566" s="43"/>
      <c r="U1566" s="13" t="s">
        <v>10798</v>
      </c>
      <c r="W1566" s="13"/>
    </row>
    <row r="1567" spans="1:23" x14ac:dyDescent="0.2">
      <c r="A1567" s="13"/>
      <c r="B1567" s="8" t="s">
        <v>0</v>
      </c>
      <c r="C1567" s="22" t="s">
        <v>7192</v>
      </c>
      <c r="D1567" s="8" t="s">
        <v>4287</v>
      </c>
      <c r="E1567" s="22" t="s">
        <v>4288</v>
      </c>
      <c r="F1567" s="32">
        <v>1500</v>
      </c>
      <c r="G1567" s="13">
        <v>0</v>
      </c>
      <c r="H1567" s="35">
        <v>0</v>
      </c>
      <c r="I1567" t="s">
        <v>1</v>
      </c>
      <c r="J1567" s="13"/>
      <c r="R1567" s="13">
        <v>1600</v>
      </c>
      <c r="S1567" s="41">
        <v>1</v>
      </c>
      <c r="T1567" s="43"/>
      <c r="U1567" s="13"/>
      <c r="W1567" s="13"/>
    </row>
    <row r="1568" spans="1:23" x14ac:dyDescent="0.2">
      <c r="A1568" s="13"/>
      <c r="B1568" s="8" t="s">
        <v>0</v>
      </c>
      <c r="C1568" s="22" t="s">
        <v>7192</v>
      </c>
      <c r="D1568" s="8" t="s">
        <v>4297</v>
      </c>
      <c r="E1568" s="22" t="s">
        <v>4298</v>
      </c>
      <c r="F1568" s="32">
        <v>573</v>
      </c>
      <c r="G1568" s="13">
        <v>0</v>
      </c>
      <c r="H1568" s="35">
        <v>0</v>
      </c>
      <c r="I1568" t="s">
        <v>1</v>
      </c>
      <c r="J1568" s="13"/>
      <c r="R1568" s="13">
        <v>600</v>
      </c>
      <c r="S1568" s="41">
        <v>1</v>
      </c>
      <c r="T1568" s="13"/>
      <c r="U1568" s="13"/>
      <c r="W1568" s="13"/>
    </row>
    <row r="1569" spans="1:23" x14ac:dyDescent="0.2">
      <c r="A1569" s="13"/>
      <c r="B1569" s="8" t="s">
        <v>0</v>
      </c>
      <c r="C1569" s="22" t="s">
        <v>7192</v>
      </c>
      <c r="D1569" s="8" t="s">
        <v>4212</v>
      </c>
      <c r="E1569" s="22" t="s">
        <v>4213</v>
      </c>
      <c r="F1569" s="32">
        <v>748</v>
      </c>
      <c r="G1569" s="13">
        <v>0</v>
      </c>
      <c r="H1569" s="35">
        <v>0</v>
      </c>
      <c r="I1569" t="s">
        <v>1</v>
      </c>
      <c r="J1569" s="13"/>
      <c r="R1569" s="13"/>
      <c r="S1569" s="41">
        <v>1</v>
      </c>
      <c r="T1569" s="43" t="s">
        <v>10798</v>
      </c>
      <c r="U1569" s="13" t="s">
        <v>10798</v>
      </c>
      <c r="W1569" s="13"/>
    </row>
    <row r="1570" spans="1:23" x14ac:dyDescent="0.2">
      <c r="A1570" s="13"/>
      <c r="B1570" s="8" t="s">
        <v>0</v>
      </c>
      <c r="C1570" s="22" t="s">
        <v>7192</v>
      </c>
      <c r="D1570" s="8" t="s">
        <v>4157</v>
      </c>
      <c r="E1570" s="22" t="s">
        <v>4158</v>
      </c>
      <c r="F1570" s="32">
        <v>4652</v>
      </c>
      <c r="G1570" s="13">
        <v>0</v>
      </c>
      <c r="H1570" s="35">
        <v>0</v>
      </c>
      <c r="I1570" t="s">
        <v>1</v>
      </c>
      <c r="J1570" s="13"/>
      <c r="R1570" s="13">
        <v>5000</v>
      </c>
      <c r="S1570" s="41">
        <v>1</v>
      </c>
      <c r="T1570" s="13"/>
      <c r="U1570" s="13"/>
      <c r="W1570" s="13"/>
    </row>
    <row r="1571" spans="1:23" x14ac:dyDescent="0.2">
      <c r="A1571" s="13"/>
      <c r="B1571" s="8" t="s">
        <v>0</v>
      </c>
      <c r="C1571" s="22" t="s">
        <v>7192</v>
      </c>
      <c r="D1571" s="8" t="s">
        <v>4269</v>
      </c>
      <c r="E1571" s="22" t="s">
        <v>4270</v>
      </c>
      <c r="F1571" s="32">
        <v>2541</v>
      </c>
      <c r="G1571" s="13">
        <v>0</v>
      </c>
      <c r="H1571" s="35">
        <v>0</v>
      </c>
      <c r="I1571" t="s">
        <v>1</v>
      </c>
      <c r="J1571" s="13"/>
      <c r="R1571" s="13">
        <v>2600</v>
      </c>
      <c r="S1571" s="41">
        <v>1</v>
      </c>
      <c r="T1571" s="13"/>
      <c r="U1571" s="13"/>
      <c r="W1571" s="13"/>
    </row>
    <row r="1572" spans="1:23" x14ac:dyDescent="0.2">
      <c r="A1572" s="13"/>
      <c r="B1572" s="8" t="s">
        <v>0</v>
      </c>
      <c r="C1572" s="22" t="s">
        <v>7192</v>
      </c>
      <c r="D1572" s="8" t="s">
        <v>4272</v>
      </c>
      <c r="E1572" s="22" t="s">
        <v>4273</v>
      </c>
      <c r="F1572" s="32">
        <v>3253</v>
      </c>
      <c r="G1572" s="13">
        <v>0</v>
      </c>
      <c r="H1572" s="35">
        <v>0</v>
      </c>
      <c r="I1572" t="s">
        <v>1</v>
      </c>
      <c r="J1572" s="13"/>
      <c r="R1572" s="13">
        <v>3300</v>
      </c>
      <c r="S1572" s="41">
        <v>1</v>
      </c>
      <c r="T1572" s="13"/>
      <c r="U1572" s="13"/>
      <c r="W1572" s="13"/>
    </row>
    <row r="1573" spans="1:23" x14ac:dyDescent="0.2">
      <c r="A1573" s="13"/>
      <c r="B1573" s="8" t="s">
        <v>0</v>
      </c>
      <c r="C1573" s="22" t="s">
        <v>7192</v>
      </c>
      <c r="D1573" s="8" t="s">
        <v>4165</v>
      </c>
      <c r="E1573" s="22" t="s">
        <v>4166</v>
      </c>
      <c r="F1573" s="32">
        <v>4101</v>
      </c>
      <c r="G1573" s="13">
        <v>0</v>
      </c>
      <c r="H1573" s="35">
        <v>0</v>
      </c>
      <c r="I1573" t="s">
        <v>1</v>
      </c>
      <c r="J1573" s="13"/>
      <c r="R1573" s="13">
        <f>3100+1500</f>
        <v>4600</v>
      </c>
      <c r="S1573" s="41">
        <v>1</v>
      </c>
      <c r="T1573" s="13"/>
      <c r="U1573" s="13"/>
      <c r="W1573" s="13"/>
    </row>
    <row r="1574" spans="1:23" x14ac:dyDescent="0.2">
      <c r="A1574" s="13"/>
      <c r="B1574" s="8" t="s">
        <v>0</v>
      </c>
      <c r="C1574" s="22" t="s">
        <v>7192</v>
      </c>
      <c r="D1574" s="8" t="s">
        <v>4275</v>
      </c>
      <c r="E1574" s="22" t="s">
        <v>4276</v>
      </c>
      <c r="F1574" s="32">
        <v>3009</v>
      </c>
      <c r="G1574" s="13">
        <v>0</v>
      </c>
      <c r="H1574" s="35">
        <v>0</v>
      </c>
      <c r="I1574" t="s">
        <v>1</v>
      </c>
      <c r="J1574" s="13"/>
      <c r="R1574" s="13">
        <v>3500</v>
      </c>
      <c r="S1574" s="41">
        <v>1</v>
      </c>
      <c r="T1574" s="13"/>
      <c r="U1574" s="13"/>
      <c r="W1574" s="13"/>
    </row>
    <row r="1575" spans="1:23" x14ac:dyDescent="0.2">
      <c r="A1575" s="13"/>
      <c r="B1575" s="8" t="s">
        <v>0</v>
      </c>
      <c r="C1575" s="22" t="s">
        <v>7192</v>
      </c>
      <c r="D1575" s="8" t="s">
        <v>4278</v>
      </c>
      <c r="E1575" s="22" t="s">
        <v>4279</v>
      </c>
      <c r="F1575" s="32">
        <v>1820</v>
      </c>
      <c r="G1575" s="13">
        <v>0</v>
      </c>
      <c r="H1575" s="35">
        <v>0</v>
      </c>
      <c r="I1575" t="s">
        <v>1</v>
      </c>
      <c r="J1575" s="13"/>
      <c r="R1575" s="13">
        <v>2000</v>
      </c>
      <c r="S1575" s="41">
        <v>1</v>
      </c>
      <c r="T1575" s="13"/>
      <c r="U1575" s="13"/>
      <c r="W1575" s="13"/>
    </row>
    <row r="1576" spans="1:23" x14ac:dyDescent="0.2">
      <c r="A1576" s="13"/>
      <c r="B1576" s="8" t="s">
        <v>0</v>
      </c>
      <c r="C1576" s="22" t="s">
        <v>7192</v>
      </c>
      <c r="D1576" s="8" t="s">
        <v>4739</v>
      </c>
      <c r="E1576" s="22" t="s">
        <v>4740</v>
      </c>
      <c r="F1576" s="32">
        <v>1680</v>
      </c>
      <c r="G1576" s="13">
        <v>0</v>
      </c>
      <c r="H1576" s="35">
        <v>0</v>
      </c>
      <c r="I1576" t="s">
        <v>1</v>
      </c>
      <c r="J1576" s="13"/>
      <c r="R1576" s="13">
        <v>2000</v>
      </c>
      <c r="S1576" s="41">
        <v>1</v>
      </c>
      <c r="T1576" s="13"/>
      <c r="U1576" s="13"/>
      <c r="W1576" s="13"/>
    </row>
    <row r="1577" spans="1:23" x14ac:dyDescent="0.2">
      <c r="A1577" s="13"/>
      <c r="B1577" s="8" t="s">
        <v>0</v>
      </c>
      <c r="C1577" s="22" t="s">
        <v>7192</v>
      </c>
      <c r="D1577" s="8" t="s">
        <v>4744</v>
      </c>
      <c r="E1577" s="22" t="s">
        <v>4745</v>
      </c>
      <c r="F1577" s="32">
        <v>3240</v>
      </c>
      <c r="G1577" s="13">
        <v>0</v>
      </c>
      <c r="H1577" s="35">
        <v>0</v>
      </c>
      <c r="I1577" t="s">
        <v>1</v>
      </c>
      <c r="J1577" s="13"/>
      <c r="R1577" s="13">
        <f>1950+2000</f>
        <v>3950</v>
      </c>
      <c r="S1577" s="41">
        <v>1</v>
      </c>
      <c r="T1577" s="13"/>
      <c r="U1577" s="13"/>
      <c r="W1577" s="13"/>
    </row>
    <row r="1578" spans="1:23" x14ac:dyDescent="0.2">
      <c r="A1578" s="13"/>
      <c r="B1578" s="8" t="s">
        <v>0</v>
      </c>
      <c r="C1578" s="22" t="s">
        <v>7192</v>
      </c>
      <c r="D1578" s="8" t="s">
        <v>4505</v>
      </c>
      <c r="E1578" s="22" t="s">
        <v>4506</v>
      </c>
      <c r="F1578" s="32">
        <v>1599</v>
      </c>
      <c r="G1578" s="13">
        <v>0</v>
      </c>
      <c r="H1578" s="35">
        <v>0</v>
      </c>
      <c r="I1578" t="s">
        <v>1</v>
      </c>
      <c r="J1578" s="13"/>
      <c r="R1578" s="13">
        <f>200+1400</f>
        <v>1600</v>
      </c>
      <c r="S1578" s="41">
        <v>1</v>
      </c>
      <c r="T1578" s="13"/>
      <c r="U1578" s="13"/>
      <c r="W1578" s="13"/>
    </row>
    <row r="1579" spans="1:23" x14ac:dyDescent="0.2">
      <c r="A1579" s="13"/>
      <c r="B1579" s="8" t="s">
        <v>0</v>
      </c>
      <c r="C1579" s="22" t="s">
        <v>7192</v>
      </c>
      <c r="D1579" s="8" t="s">
        <v>4751</v>
      </c>
      <c r="E1579" s="22" t="s">
        <v>4752</v>
      </c>
      <c r="F1579" s="32">
        <v>530</v>
      </c>
      <c r="G1579" s="13">
        <v>0</v>
      </c>
      <c r="H1579" s="35">
        <v>0</v>
      </c>
      <c r="I1579" t="s">
        <v>1</v>
      </c>
      <c r="J1579" s="13"/>
      <c r="R1579" s="13">
        <v>1000</v>
      </c>
      <c r="S1579" s="41">
        <v>1</v>
      </c>
      <c r="T1579" s="13"/>
      <c r="U1579" s="13"/>
      <c r="W1579" s="13"/>
    </row>
    <row r="1580" spans="1:23" x14ac:dyDescent="0.2">
      <c r="A1580" s="13"/>
      <c r="B1580" s="8" t="s">
        <v>0</v>
      </c>
      <c r="C1580" s="22" t="s">
        <v>7192</v>
      </c>
      <c r="D1580" s="8" t="s">
        <v>4516</v>
      </c>
      <c r="E1580" s="22" t="s">
        <v>4517</v>
      </c>
      <c r="F1580" s="32">
        <v>1493</v>
      </c>
      <c r="G1580" s="13">
        <v>0</v>
      </c>
      <c r="H1580" s="35">
        <v>0</v>
      </c>
      <c r="I1580" t="s">
        <v>1</v>
      </c>
      <c r="J1580" s="13"/>
      <c r="R1580" s="13"/>
      <c r="S1580" s="41">
        <v>1</v>
      </c>
      <c r="T1580" s="13"/>
      <c r="U1580" s="13"/>
      <c r="W1580" s="13"/>
    </row>
    <row r="1581" spans="1:23" x14ac:dyDescent="0.2">
      <c r="A1581" s="13"/>
      <c r="B1581" s="8" t="s">
        <v>0</v>
      </c>
      <c r="C1581" s="22" t="s">
        <v>7192</v>
      </c>
      <c r="D1581" s="8" t="s">
        <v>4520</v>
      </c>
      <c r="E1581" s="22" t="s">
        <v>4521</v>
      </c>
      <c r="F1581" s="32">
        <v>879</v>
      </c>
      <c r="G1581" s="13">
        <v>0</v>
      </c>
      <c r="H1581" s="35">
        <v>0</v>
      </c>
      <c r="I1581" t="s">
        <v>1</v>
      </c>
      <c r="J1581" s="13"/>
      <c r="R1581" s="13"/>
      <c r="S1581" s="41">
        <v>1</v>
      </c>
      <c r="T1581" s="13"/>
      <c r="U1581" s="13"/>
      <c r="W1581" s="13"/>
    </row>
    <row r="1582" spans="1:23" x14ac:dyDescent="0.2">
      <c r="A1582" s="13"/>
      <c r="B1582" s="8" t="s">
        <v>0</v>
      </c>
      <c r="C1582" s="22" t="s">
        <v>7192</v>
      </c>
      <c r="D1582" s="8" t="s">
        <v>4755</v>
      </c>
      <c r="E1582" s="22" t="s">
        <v>4756</v>
      </c>
      <c r="F1582" s="32">
        <v>946</v>
      </c>
      <c r="G1582" s="13">
        <v>0</v>
      </c>
      <c r="H1582" s="35">
        <v>0</v>
      </c>
      <c r="I1582" t="s">
        <v>1</v>
      </c>
      <c r="J1582" s="13"/>
      <c r="R1582" s="13">
        <v>1100</v>
      </c>
      <c r="S1582" s="41">
        <v>1</v>
      </c>
      <c r="T1582" s="43" t="s">
        <v>10798</v>
      </c>
      <c r="U1582" s="13" t="s">
        <v>10798</v>
      </c>
      <c r="W1582" s="13"/>
    </row>
    <row r="1583" spans="1:23" x14ac:dyDescent="0.2">
      <c r="A1583" s="13"/>
      <c r="B1583" s="8" t="s">
        <v>0</v>
      </c>
      <c r="C1583" s="22" t="s">
        <v>7192</v>
      </c>
      <c r="D1583" s="8" t="s">
        <v>4459</v>
      </c>
      <c r="E1583" s="22" t="s">
        <v>4460</v>
      </c>
      <c r="F1583" s="32">
        <v>25000</v>
      </c>
      <c r="G1583" s="13">
        <v>0</v>
      </c>
      <c r="H1583" s="35">
        <v>16050</v>
      </c>
      <c r="I1583" t="s">
        <v>1</v>
      </c>
      <c r="J1583" s="13"/>
      <c r="R1583" s="13">
        <f>2500+2800</f>
        <v>5300</v>
      </c>
      <c r="S1583" s="41">
        <v>1</v>
      </c>
      <c r="T1583" s="13"/>
      <c r="U1583" s="13"/>
      <c r="W1583" s="13"/>
    </row>
    <row r="1584" spans="1:23" x14ac:dyDescent="0.2">
      <c r="A1584" s="13"/>
      <c r="B1584" s="8" t="s">
        <v>0</v>
      </c>
      <c r="C1584" s="22" t="s">
        <v>7192</v>
      </c>
      <c r="D1584" s="8" t="s">
        <v>4469</v>
      </c>
      <c r="E1584" s="22" t="s">
        <v>4470</v>
      </c>
      <c r="F1584" s="32">
        <v>14395</v>
      </c>
      <c r="G1584" s="13">
        <v>0</v>
      </c>
      <c r="H1584" s="35">
        <v>3500</v>
      </c>
      <c r="I1584" t="s">
        <v>1</v>
      </c>
      <c r="J1584" s="13"/>
      <c r="R1584" s="13">
        <f>5500+6000</f>
        <v>11500</v>
      </c>
      <c r="S1584" s="41">
        <v>1</v>
      </c>
      <c r="T1584" s="13"/>
      <c r="U1584" s="13"/>
      <c r="W1584" s="13"/>
    </row>
    <row r="1585" spans="1:23" x14ac:dyDescent="0.2">
      <c r="A1585" s="13"/>
      <c r="B1585" s="8" t="s">
        <v>0</v>
      </c>
      <c r="C1585" s="22" t="s">
        <v>7192</v>
      </c>
      <c r="D1585" s="8" t="s">
        <v>5437</v>
      </c>
      <c r="E1585" s="22" t="s">
        <v>5438</v>
      </c>
      <c r="F1585" s="32">
        <v>400</v>
      </c>
      <c r="G1585" s="13">
        <v>0</v>
      </c>
      <c r="H1585" s="35">
        <v>0</v>
      </c>
      <c r="I1585" t="s">
        <v>1</v>
      </c>
      <c r="J1585" s="13"/>
      <c r="R1585" s="13">
        <v>700</v>
      </c>
      <c r="S1585" s="41">
        <v>1</v>
      </c>
      <c r="T1585" s="13"/>
      <c r="U1585" s="13"/>
      <c r="W1585" s="13"/>
    </row>
    <row r="1586" spans="1:23" x14ac:dyDescent="0.2">
      <c r="A1586" s="13"/>
      <c r="B1586" s="8" t="s">
        <v>0</v>
      </c>
      <c r="C1586" s="22" t="s">
        <v>7192</v>
      </c>
      <c r="D1586" s="8" t="s">
        <v>5362</v>
      </c>
      <c r="E1586" s="22" t="s">
        <v>5363</v>
      </c>
      <c r="F1586" s="32">
        <v>700</v>
      </c>
      <c r="G1586" s="13">
        <v>0</v>
      </c>
      <c r="H1586" s="35">
        <v>400</v>
      </c>
      <c r="I1586" t="s">
        <v>1</v>
      </c>
      <c r="J1586" s="13"/>
      <c r="R1586" s="13">
        <v>350</v>
      </c>
      <c r="S1586" s="41">
        <v>1</v>
      </c>
      <c r="T1586" s="43"/>
      <c r="U1586" s="13" t="s">
        <v>10798</v>
      </c>
      <c r="W1586" s="13"/>
    </row>
    <row r="1587" spans="1:23" x14ac:dyDescent="0.2">
      <c r="A1587" s="13"/>
      <c r="B1587" s="8" t="s">
        <v>0</v>
      </c>
      <c r="C1587" s="22" t="s">
        <v>7192</v>
      </c>
      <c r="D1587" s="8" t="s">
        <v>5366</v>
      </c>
      <c r="E1587" s="22" t="s">
        <v>5367</v>
      </c>
      <c r="F1587" s="32">
        <v>468</v>
      </c>
      <c r="G1587" s="13">
        <v>0</v>
      </c>
      <c r="H1587" s="35">
        <v>0</v>
      </c>
      <c r="I1587" t="s">
        <v>1</v>
      </c>
      <c r="J1587" s="13"/>
      <c r="R1587" s="13">
        <v>500</v>
      </c>
      <c r="S1587" s="41">
        <v>1</v>
      </c>
      <c r="T1587" s="13"/>
      <c r="U1587" s="13"/>
      <c r="W1587" s="13"/>
    </row>
    <row r="1588" spans="1:23" x14ac:dyDescent="0.2">
      <c r="A1588" s="13"/>
      <c r="B1588" s="8" t="s">
        <v>0</v>
      </c>
      <c r="C1588" s="22" t="s">
        <v>7192</v>
      </c>
      <c r="D1588" s="8" t="s">
        <v>5419</v>
      </c>
      <c r="E1588" s="22" t="s">
        <v>5420</v>
      </c>
      <c r="F1588" s="32">
        <v>1360</v>
      </c>
      <c r="G1588" s="13">
        <v>0</v>
      </c>
      <c r="H1588" s="35">
        <v>0</v>
      </c>
      <c r="I1588" t="s">
        <v>1</v>
      </c>
      <c r="J1588" s="13"/>
      <c r="R1588" s="13">
        <v>1600</v>
      </c>
      <c r="S1588" s="41">
        <v>1</v>
      </c>
      <c r="T1588" s="13"/>
      <c r="U1588" s="13"/>
      <c r="W1588" s="13"/>
    </row>
    <row r="1589" spans="1:23" x14ac:dyDescent="0.2">
      <c r="A1589" s="13"/>
      <c r="B1589" s="8" t="s">
        <v>0</v>
      </c>
      <c r="C1589" s="22" t="s">
        <v>7192</v>
      </c>
      <c r="D1589" s="8" t="s">
        <v>5422</v>
      </c>
      <c r="E1589" s="22" t="s">
        <v>5423</v>
      </c>
      <c r="F1589" s="32">
        <v>2520</v>
      </c>
      <c r="G1589" s="13">
        <v>0</v>
      </c>
      <c r="H1589" s="35">
        <v>0</v>
      </c>
      <c r="I1589" t="s">
        <v>1</v>
      </c>
      <c r="J1589" s="13"/>
      <c r="R1589" s="13">
        <v>2900</v>
      </c>
      <c r="S1589" s="41">
        <v>1</v>
      </c>
      <c r="T1589" s="13"/>
      <c r="U1589" s="13"/>
      <c r="W1589" s="13"/>
    </row>
    <row r="1590" spans="1:23" x14ac:dyDescent="0.2">
      <c r="A1590" s="13"/>
      <c r="B1590" s="8" t="s">
        <v>0</v>
      </c>
      <c r="C1590" s="22" t="s">
        <v>7192</v>
      </c>
      <c r="D1590" s="8" t="s">
        <v>5425</v>
      </c>
      <c r="E1590" s="22" t="s">
        <v>5426</v>
      </c>
      <c r="F1590" s="32">
        <v>1000</v>
      </c>
      <c r="G1590" s="13">
        <v>0</v>
      </c>
      <c r="H1590" s="35">
        <v>0</v>
      </c>
      <c r="I1590" t="s">
        <v>1</v>
      </c>
      <c r="J1590" s="13"/>
      <c r="R1590" s="13">
        <v>1300</v>
      </c>
      <c r="S1590" s="41">
        <v>1</v>
      </c>
      <c r="T1590" s="13"/>
      <c r="U1590" s="13"/>
      <c r="W1590" s="13"/>
    </row>
    <row r="1591" spans="1:23" x14ac:dyDescent="0.2">
      <c r="A1591" s="13"/>
      <c r="B1591" s="8" t="s">
        <v>0</v>
      </c>
      <c r="C1591" s="22" t="s">
        <v>7192</v>
      </c>
      <c r="D1591" s="8" t="s">
        <v>5779</v>
      </c>
      <c r="E1591" s="22" t="s">
        <v>5780</v>
      </c>
      <c r="F1591" s="32">
        <v>25000</v>
      </c>
      <c r="G1591" s="13">
        <v>0</v>
      </c>
      <c r="H1591" s="35">
        <v>23500</v>
      </c>
      <c r="I1591" t="s">
        <v>1</v>
      </c>
      <c r="J1591" s="13"/>
      <c r="R1591" s="13">
        <v>1800</v>
      </c>
      <c r="S1591" s="41">
        <v>1</v>
      </c>
      <c r="T1591" s="13"/>
      <c r="U1591" s="13"/>
      <c r="W1591" s="13"/>
    </row>
    <row r="1592" spans="1:23" x14ac:dyDescent="0.2">
      <c r="A1592" s="13"/>
      <c r="B1592" s="8" t="s">
        <v>0</v>
      </c>
      <c r="C1592" s="22" t="s">
        <v>7192</v>
      </c>
      <c r="D1592" s="8" t="s">
        <v>5668</v>
      </c>
      <c r="E1592" s="22" t="s">
        <v>5669</v>
      </c>
      <c r="F1592" s="32">
        <v>460</v>
      </c>
      <c r="G1592" s="13">
        <v>0</v>
      </c>
      <c r="H1592" s="35">
        <v>0</v>
      </c>
      <c r="I1592" t="s">
        <v>1</v>
      </c>
      <c r="J1592" s="13"/>
      <c r="R1592" s="13"/>
      <c r="S1592" s="41">
        <v>1</v>
      </c>
      <c r="T1592" s="43"/>
      <c r="U1592" s="13"/>
      <c r="W1592" s="13"/>
    </row>
    <row r="1593" spans="1:23" x14ac:dyDescent="0.2">
      <c r="A1593" s="13"/>
      <c r="B1593" s="8" t="s">
        <v>0</v>
      </c>
      <c r="C1593" s="22" t="s">
        <v>7192</v>
      </c>
      <c r="D1593" s="8" t="s">
        <v>5809</v>
      </c>
      <c r="E1593" s="22" t="s">
        <v>5810</v>
      </c>
      <c r="F1593" s="32">
        <v>916</v>
      </c>
      <c r="G1593" s="13">
        <v>0</v>
      </c>
      <c r="H1593" s="35">
        <v>0</v>
      </c>
      <c r="I1593" t="s">
        <v>1</v>
      </c>
      <c r="J1593" s="13"/>
      <c r="R1593" s="13"/>
      <c r="S1593" s="41">
        <v>1</v>
      </c>
      <c r="T1593" s="44"/>
      <c r="U1593" s="39" t="s">
        <v>10801</v>
      </c>
      <c r="W1593" s="13"/>
    </row>
    <row r="1594" spans="1:23" x14ac:dyDescent="0.2">
      <c r="A1594" s="13"/>
      <c r="B1594" s="8" t="s">
        <v>0</v>
      </c>
      <c r="C1594" s="22" t="s">
        <v>7192</v>
      </c>
      <c r="D1594" s="8" t="s">
        <v>5597</v>
      </c>
      <c r="E1594" s="22" t="s">
        <v>5598</v>
      </c>
      <c r="F1594" s="32">
        <v>3910</v>
      </c>
      <c r="G1594" s="13">
        <v>0</v>
      </c>
      <c r="H1594" s="35">
        <v>0</v>
      </c>
      <c r="I1594" t="s">
        <v>1</v>
      </c>
      <c r="J1594" s="13"/>
      <c r="R1594" s="13">
        <f>3500+500</f>
        <v>4000</v>
      </c>
      <c r="S1594" s="41">
        <v>1</v>
      </c>
      <c r="T1594" s="43"/>
      <c r="U1594" s="39"/>
      <c r="W1594" s="13"/>
    </row>
    <row r="1595" spans="1:23" x14ac:dyDescent="0.2">
      <c r="A1595" s="13"/>
      <c r="B1595" s="8" t="s">
        <v>0</v>
      </c>
      <c r="C1595" s="22" t="s">
        <v>7192</v>
      </c>
      <c r="D1595" s="8" t="s">
        <v>5600</v>
      </c>
      <c r="E1595" s="22" t="s">
        <v>5601</v>
      </c>
      <c r="F1595" s="32">
        <v>2593</v>
      </c>
      <c r="G1595" s="13">
        <v>0</v>
      </c>
      <c r="H1595" s="35">
        <v>0</v>
      </c>
      <c r="I1595" t="s">
        <v>1</v>
      </c>
      <c r="J1595" s="13"/>
      <c r="R1595" s="13">
        <v>3000</v>
      </c>
      <c r="S1595" s="41">
        <v>1</v>
      </c>
      <c r="T1595" s="39"/>
      <c r="U1595" s="13"/>
      <c r="W1595" s="13"/>
    </row>
    <row r="1596" spans="1:23" x14ac:dyDescent="0.2">
      <c r="A1596" s="13"/>
      <c r="B1596" s="8" t="s">
        <v>0</v>
      </c>
      <c r="C1596" s="22" t="s">
        <v>7192</v>
      </c>
      <c r="D1596" s="8" t="s">
        <v>5859</v>
      </c>
      <c r="E1596" s="22" t="s">
        <v>5860</v>
      </c>
      <c r="F1596" s="32">
        <v>1507</v>
      </c>
      <c r="G1596" s="13">
        <v>0</v>
      </c>
      <c r="H1596" s="35">
        <v>0</v>
      </c>
      <c r="I1596" t="s">
        <v>1</v>
      </c>
      <c r="J1596" s="13"/>
      <c r="R1596" s="13">
        <v>1800</v>
      </c>
      <c r="S1596" s="41">
        <v>1</v>
      </c>
      <c r="T1596" s="39"/>
      <c r="U1596" s="13"/>
      <c r="W1596" s="13"/>
    </row>
    <row r="1597" spans="1:23" x14ac:dyDescent="0.2">
      <c r="A1597" s="13"/>
      <c r="B1597" s="8" t="s">
        <v>0</v>
      </c>
      <c r="C1597" s="22" t="s">
        <v>7192</v>
      </c>
      <c r="D1597" s="8" t="s">
        <v>5606</v>
      </c>
      <c r="E1597" s="22" t="s">
        <v>5607</v>
      </c>
      <c r="F1597" s="32">
        <v>6079</v>
      </c>
      <c r="G1597" s="13">
        <v>0</v>
      </c>
      <c r="H1597" s="35">
        <v>4462</v>
      </c>
      <c r="I1597" t="s">
        <v>1</v>
      </c>
      <c r="J1597" s="13"/>
      <c r="R1597" s="13">
        <v>1700</v>
      </c>
      <c r="S1597" s="41">
        <v>1</v>
      </c>
      <c r="T1597" s="44"/>
      <c r="U1597" s="39"/>
      <c r="W1597" s="13"/>
    </row>
    <row r="1598" spans="1:23" x14ac:dyDescent="0.2">
      <c r="A1598" s="13"/>
      <c r="B1598" s="8" t="s">
        <v>0</v>
      </c>
      <c r="C1598" s="22" t="s">
        <v>7192</v>
      </c>
      <c r="D1598" s="8" t="s">
        <v>6359</v>
      </c>
      <c r="E1598" s="22" t="s">
        <v>6360</v>
      </c>
      <c r="F1598" s="32">
        <v>2918</v>
      </c>
      <c r="G1598" s="13">
        <v>0</v>
      </c>
      <c r="H1598" s="35">
        <v>0</v>
      </c>
      <c r="I1598" t="s">
        <v>1</v>
      </c>
      <c r="J1598" s="13"/>
      <c r="R1598" s="13">
        <f>900+2500</f>
        <v>3400</v>
      </c>
      <c r="S1598" s="41">
        <v>1</v>
      </c>
      <c r="T1598" s="13"/>
      <c r="U1598" s="13"/>
      <c r="W1598" s="13"/>
    </row>
    <row r="1599" spans="1:23" x14ac:dyDescent="0.2">
      <c r="A1599" s="13"/>
      <c r="B1599" s="8" t="s">
        <v>0</v>
      </c>
      <c r="C1599" s="22" t="s">
        <v>7192</v>
      </c>
      <c r="D1599" s="8" t="s">
        <v>6368</v>
      </c>
      <c r="E1599" s="22" t="s">
        <v>6369</v>
      </c>
      <c r="F1599" s="32">
        <v>1246</v>
      </c>
      <c r="G1599" s="13">
        <v>0</v>
      </c>
      <c r="H1599" s="35">
        <v>0</v>
      </c>
      <c r="I1599" t="s">
        <v>1</v>
      </c>
      <c r="J1599" s="13"/>
      <c r="R1599" s="13">
        <v>1500</v>
      </c>
      <c r="S1599" s="41">
        <v>1</v>
      </c>
      <c r="T1599" s="13"/>
      <c r="U1599" s="13"/>
      <c r="W1599" s="13"/>
    </row>
    <row r="1600" spans="1:23" x14ac:dyDescent="0.2">
      <c r="A1600" s="13"/>
      <c r="B1600" s="8" t="s">
        <v>0</v>
      </c>
      <c r="C1600" s="22" t="s">
        <v>7192</v>
      </c>
      <c r="D1600" s="8" t="s">
        <v>6388</v>
      </c>
      <c r="E1600" s="22" t="s">
        <v>6389</v>
      </c>
      <c r="F1600" s="32">
        <v>651</v>
      </c>
      <c r="G1600" s="13">
        <v>0</v>
      </c>
      <c r="H1600" s="35">
        <v>0</v>
      </c>
      <c r="I1600" t="s">
        <v>1</v>
      </c>
      <c r="J1600" s="13"/>
      <c r="R1600" s="13">
        <v>750</v>
      </c>
      <c r="S1600" s="41">
        <v>1</v>
      </c>
      <c r="T1600" s="43"/>
      <c r="U1600" s="13"/>
      <c r="W1600" s="13"/>
    </row>
    <row r="1601" spans="1:23" x14ac:dyDescent="0.2">
      <c r="A1601" s="13"/>
      <c r="B1601" s="8" t="s">
        <v>0</v>
      </c>
      <c r="C1601" s="22" t="s">
        <v>7192</v>
      </c>
      <c r="D1601" s="8" t="s">
        <v>6399</v>
      </c>
      <c r="E1601" s="22" t="s">
        <v>6400</v>
      </c>
      <c r="F1601" s="32">
        <v>300</v>
      </c>
      <c r="G1601" s="13">
        <v>0</v>
      </c>
      <c r="H1601" s="35">
        <v>0</v>
      </c>
      <c r="I1601" t="s">
        <v>1</v>
      </c>
      <c r="J1601" s="13"/>
      <c r="R1601" s="13">
        <v>350</v>
      </c>
      <c r="S1601" s="41">
        <v>1</v>
      </c>
      <c r="T1601" s="43"/>
      <c r="U1601" s="13"/>
      <c r="W1601" s="13"/>
    </row>
    <row r="1602" spans="1:23" x14ac:dyDescent="0.2">
      <c r="A1602" s="13"/>
      <c r="B1602" s="8" t="s">
        <v>0</v>
      </c>
      <c r="C1602" s="22" t="s">
        <v>7192</v>
      </c>
      <c r="D1602" s="8" t="s">
        <v>6344</v>
      </c>
      <c r="E1602" s="22" t="s">
        <v>6345</v>
      </c>
      <c r="F1602" s="32">
        <v>789</v>
      </c>
      <c r="G1602" s="13">
        <v>0</v>
      </c>
      <c r="H1602" s="35">
        <v>0</v>
      </c>
      <c r="I1602" t="s">
        <v>1</v>
      </c>
      <c r="J1602" s="13"/>
      <c r="R1602" s="13"/>
      <c r="S1602" s="41">
        <v>1</v>
      </c>
      <c r="T1602" s="43"/>
      <c r="U1602" s="39" t="s">
        <v>10801</v>
      </c>
      <c r="V1602">
        <v>359.42399999999998</v>
      </c>
      <c r="W1602" s="13"/>
    </row>
    <row r="1603" spans="1:23" x14ac:dyDescent="0.2">
      <c r="A1603" s="13"/>
      <c r="B1603" s="8" t="s">
        <v>0</v>
      </c>
      <c r="C1603" s="22" t="s">
        <v>7192</v>
      </c>
      <c r="D1603" s="8" t="s">
        <v>6353</v>
      </c>
      <c r="E1603" s="22" t="s">
        <v>6354</v>
      </c>
      <c r="F1603" s="32">
        <v>1354</v>
      </c>
      <c r="G1603" s="13">
        <v>0</v>
      </c>
      <c r="H1603" s="35">
        <v>0</v>
      </c>
      <c r="I1603" t="s">
        <v>1</v>
      </c>
      <c r="J1603" s="13"/>
      <c r="R1603" s="13"/>
      <c r="S1603" s="41">
        <v>1</v>
      </c>
      <c r="T1603" s="13"/>
      <c r="U1603" s="39" t="s">
        <v>10801</v>
      </c>
      <c r="V1603">
        <v>462.87360000000001</v>
      </c>
      <c r="W1603" s="13"/>
    </row>
    <row r="1604" spans="1:23" x14ac:dyDescent="0.2">
      <c r="A1604" s="13"/>
      <c r="B1604" s="8" t="s">
        <v>0</v>
      </c>
      <c r="C1604" s="22" t="s">
        <v>7192</v>
      </c>
      <c r="D1604" s="8" t="s">
        <v>6757</v>
      </c>
      <c r="E1604" s="22" t="s">
        <v>6758</v>
      </c>
      <c r="F1604" s="32">
        <v>1710</v>
      </c>
      <c r="G1604" s="13">
        <v>0</v>
      </c>
      <c r="H1604" s="35">
        <v>0</v>
      </c>
      <c r="I1604" t="s">
        <v>1</v>
      </c>
      <c r="J1604" s="13"/>
      <c r="R1604" s="13">
        <v>1800</v>
      </c>
      <c r="S1604" s="41">
        <v>1</v>
      </c>
      <c r="T1604" s="13"/>
      <c r="U1604" s="39"/>
      <c r="W1604" s="13"/>
    </row>
    <row r="1605" spans="1:23" x14ac:dyDescent="0.2">
      <c r="A1605" s="13"/>
      <c r="B1605" s="8" t="s">
        <v>0</v>
      </c>
      <c r="C1605" s="22" t="s">
        <v>7192</v>
      </c>
      <c r="D1605" s="8" t="s">
        <v>6850</v>
      </c>
      <c r="E1605" s="22" t="s">
        <v>6851</v>
      </c>
      <c r="F1605" s="32">
        <v>1087</v>
      </c>
      <c r="G1605" s="13">
        <v>0</v>
      </c>
      <c r="H1605" s="35">
        <v>0</v>
      </c>
      <c r="I1605" t="s">
        <v>1</v>
      </c>
      <c r="J1605" s="13"/>
      <c r="R1605" s="13">
        <v>1200</v>
      </c>
      <c r="S1605" s="41">
        <v>1</v>
      </c>
      <c r="T1605" s="13"/>
      <c r="U1605" s="39"/>
      <c r="W1605" s="13"/>
    </row>
    <row r="1606" spans="1:23" x14ac:dyDescent="0.2">
      <c r="A1606" s="13"/>
      <c r="B1606" s="8" t="s">
        <v>0</v>
      </c>
      <c r="C1606" s="22" t="s">
        <v>7192</v>
      </c>
      <c r="D1606" s="8" t="s">
        <v>6761</v>
      </c>
      <c r="E1606" s="22" t="s">
        <v>6762</v>
      </c>
      <c r="F1606" s="32">
        <v>929</v>
      </c>
      <c r="G1606" s="13">
        <v>0</v>
      </c>
      <c r="H1606" s="35">
        <v>0</v>
      </c>
      <c r="I1606" t="s">
        <v>1</v>
      </c>
      <c r="J1606" s="13"/>
      <c r="R1606" s="13">
        <v>1100</v>
      </c>
      <c r="S1606" s="41">
        <v>1</v>
      </c>
      <c r="T1606" s="13"/>
      <c r="U1606" s="39"/>
      <c r="W1606" s="13"/>
    </row>
    <row r="1607" spans="1:23" x14ac:dyDescent="0.2">
      <c r="A1607" s="13"/>
      <c r="B1607" s="8" t="s">
        <v>0</v>
      </c>
      <c r="C1607" s="22" t="s">
        <v>7192</v>
      </c>
      <c r="D1607" s="8" t="s">
        <v>6853</v>
      </c>
      <c r="E1607" s="22" t="s">
        <v>6854</v>
      </c>
      <c r="F1607" s="32">
        <v>500</v>
      </c>
      <c r="G1607" s="13">
        <v>0</v>
      </c>
      <c r="H1607" s="35">
        <v>0</v>
      </c>
      <c r="I1607" t="s">
        <v>1</v>
      </c>
      <c r="J1607" s="13"/>
      <c r="R1607" s="13">
        <v>650</v>
      </c>
      <c r="S1607" s="41">
        <v>1</v>
      </c>
      <c r="T1607" s="13"/>
      <c r="U1607" s="39"/>
      <c r="W1607" s="13"/>
    </row>
    <row r="1608" spans="1:23" x14ac:dyDescent="0.2">
      <c r="A1608" s="13"/>
      <c r="B1608" s="8" t="s">
        <v>0</v>
      </c>
      <c r="C1608" s="22" t="s">
        <v>7192</v>
      </c>
      <c r="D1608" s="8" t="s">
        <v>6766</v>
      </c>
      <c r="E1608" s="22" t="s">
        <v>6767</v>
      </c>
      <c r="F1608" s="32">
        <v>1455</v>
      </c>
      <c r="G1608" s="13">
        <v>0</v>
      </c>
      <c r="H1608" s="35">
        <v>0</v>
      </c>
      <c r="I1608" t="s">
        <v>1</v>
      </c>
      <c r="J1608" s="13"/>
      <c r="R1608" s="13">
        <v>1500</v>
      </c>
      <c r="S1608" s="41">
        <v>1</v>
      </c>
      <c r="T1608" s="13"/>
      <c r="U1608" s="39"/>
      <c r="W1608" s="13"/>
    </row>
    <row r="1609" spans="1:23" x14ac:dyDescent="0.2">
      <c r="A1609" s="13"/>
      <c r="B1609" s="8" t="s">
        <v>0</v>
      </c>
      <c r="C1609" s="22" t="s">
        <v>7192</v>
      </c>
      <c r="D1609" s="8" t="s">
        <v>6856</v>
      </c>
      <c r="E1609" s="22" t="s">
        <v>6857</v>
      </c>
      <c r="F1609" s="32">
        <v>409</v>
      </c>
      <c r="G1609" s="13">
        <v>0</v>
      </c>
      <c r="H1609" s="35">
        <v>0</v>
      </c>
      <c r="I1609" t="s">
        <v>1</v>
      </c>
      <c r="J1609" s="13"/>
      <c r="R1609" s="13">
        <f>200+350</f>
        <v>550</v>
      </c>
      <c r="S1609" s="41">
        <v>1</v>
      </c>
      <c r="T1609" s="13"/>
      <c r="U1609" s="39"/>
      <c r="W1609" s="13"/>
    </row>
    <row r="1610" spans="1:23" x14ac:dyDescent="0.2">
      <c r="A1610" s="13"/>
      <c r="B1610" s="8" t="s">
        <v>0</v>
      </c>
      <c r="C1610" s="22" t="s">
        <v>7192</v>
      </c>
      <c r="D1610" s="8" t="s">
        <v>6771</v>
      </c>
      <c r="E1610" s="22" t="s">
        <v>6772</v>
      </c>
      <c r="F1610" s="32">
        <v>2888</v>
      </c>
      <c r="G1610" s="13">
        <v>0</v>
      </c>
      <c r="H1610" s="35">
        <v>0</v>
      </c>
      <c r="I1610" t="s">
        <v>1</v>
      </c>
      <c r="J1610" s="13"/>
      <c r="R1610" s="13">
        <v>3000</v>
      </c>
      <c r="S1610" s="41">
        <v>1</v>
      </c>
      <c r="T1610" s="13"/>
      <c r="U1610" s="39"/>
      <c r="W1610" s="13"/>
    </row>
    <row r="1611" spans="1:23" x14ac:dyDescent="0.2">
      <c r="A1611" s="13"/>
      <c r="B1611" s="8" t="s">
        <v>0</v>
      </c>
      <c r="C1611" s="22" t="s">
        <v>7192</v>
      </c>
      <c r="D1611" s="8" t="s">
        <v>6859</v>
      </c>
      <c r="E1611" s="22" t="s">
        <v>6860</v>
      </c>
      <c r="F1611" s="32">
        <v>355</v>
      </c>
      <c r="G1611" s="13">
        <v>0</v>
      </c>
      <c r="H1611" s="35">
        <v>0</v>
      </c>
      <c r="I1611" t="s">
        <v>1</v>
      </c>
      <c r="J1611" s="13"/>
      <c r="R1611" s="13">
        <v>500</v>
      </c>
      <c r="S1611" s="41">
        <v>1</v>
      </c>
      <c r="T1611" s="13"/>
      <c r="U1611" s="39"/>
      <c r="W1611" s="13"/>
    </row>
    <row r="1612" spans="1:23" x14ac:dyDescent="0.2">
      <c r="A1612" s="13"/>
      <c r="B1612" s="8" t="s">
        <v>0</v>
      </c>
      <c r="C1612" s="22" t="s">
        <v>7192</v>
      </c>
      <c r="D1612" s="8" t="s">
        <v>6774</v>
      </c>
      <c r="E1612" s="22" t="s">
        <v>6775</v>
      </c>
      <c r="F1612" s="32">
        <v>493</v>
      </c>
      <c r="G1612" s="13">
        <v>0</v>
      </c>
      <c r="H1612" s="35">
        <v>0</v>
      </c>
      <c r="I1612" t="s">
        <v>1</v>
      </c>
      <c r="J1612" s="13"/>
      <c r="R1612" s="13">
        <v>700</v>
      </c>
      <c r="S1612" s="41">
        <v>1</v>
      </c>
      <c r="T1612" s="13"/>
      <c r="U1612" s="39"/>
      <c r="W1612" s="13"/>
    </row>
    <row r="1613" spans="1:23" x14ac:dyDescent="0.2">
      <c r="A1613" s="13"/>
      <c r="B1613" s="8" t="s">
        <v>0</v>
      </c>
      <c r="C1613" s="22" t="s">
        <v>7192</v>
      </c>
      <c r="D1613" s="8" t="s">
        <v>6777</v>
      </c>
      <c r="E1613" s="22" t="s">
        <v>6778</v>
      </c>
      <c r="F1613" s="32">
        <v>1987</v>
      </c>
      <c r="G1613" s="13">
        <v>0</v>
      </c>
      <c r="H1613" s="35">
        <v>831</v>
      </c>
      <c r="I1613" t="s">
        <v>1</v>
      </c>
      <c r="J1613" s="13"/>
      <c r="R1613" s="13">
        <v>1200</v>
      </c>
      <c r="S1613" s="41">
        <v>1</v>
      </c>
      <c r="T1613" s="13"/>
      <c r="U1613" s="39"/>
      <c r="W1613" s="13"/>
    </row>
    <row r="1614" spans="1:23" x14ac:dyDescent="0.2">
      <c r="A1614" s="13"/>
      <c r="B1614" s="8" t="s">
        <v>0</v>
      </c>
      <c r="C1614" s="22" t="s">
        <v>7192</v>
      </c>
      <c r="D1614" s="8" t="s">
        <v>6862</v>
      </c>
      <c r="E1614" s="22" t="s">
        <v>6863</v>
      </c>
      <c r="F1614" s="32">
        <v>325</v>
      </c>
      <c r="G1614" s="13">
        <v>0</v>
      </c>
      <c r="H1614" s="35">
        <v>0</v>
      </c>
      <c r="I1614" t="s">
        <v>1</v>
      </c>
      <c r="J1614" s="13"/>
      <c r="R1614" s="13">
        <v>400</v>
      </c>
      <c r="S1614" s="41">
        <v>1</v>
      </c>
      <c r="T1614" s="13"/>
      <c r="U1614" s="39"/>
      <c r="W1614" s="13"/>
    </row>
    <row r="1615" spans="1:23" x14ac:dyDescent="0.2">
      <c r="A1615" s="13"/>
      <c r="B1615" s="8" t="s">
        <v>0</v>
      </c>
      <c r="C1615" s="22" t="s">
        <v>7192</v>
      </c>
      <c r="D1615" s="8" t="s">
        <v>6781</v>
      </c>
      <c r="E1615" s="22" t="s">
        <v>6782</v>
      </c>
      <c r="F1615" s="32">
        <v>915</v>
      </c>
      <c r="G1615" s="13">
        <v>0</v>
      </c>
      <c r="H1615" s="35">
        <v>0</v>
      </c>
      <c r="I1615" t="s">
        <v>1</v>
      </c>
      <c r="J1615" s="13"/>
      <c r="R1615" s="13">
        <v>1000</v>
      </c>
      <c r="S1615" s="41">
        <v>1</v>
      </c>
      <c r="T1615" s="13"/>
      <c r="U1615" s="39"/>
      <c r="W1615" s="13"/>
    </row>
    <row r="1616" spans="1:23" x14ac:dyDescent="0.2">
      <c r="A1616" s="13"/>
      <c r="B1616" s="8" t="s">
        <v>0</v>
      </c>
      <c r="C1616" s="22" t="s">
        <v>7192</v>
      </c>
      <c r="D1616" s="8" t="s">
        <v>6785</v>
      </c>
      <c r="E1616" s="22" t="s">
        <v>6786</v>
      </c>
      <c r="F1616" s="32">
        <v>301</v>
      </c>
      <c r="G1616" s="13">
        <v>0</v>
      </c>
      <c r="H1616" s="35">
        <v>0</v>
      </c>
      <c r="I1616" t="s">
        <v>1</v>
      </c>
      <c r="J1616" s="13"/>
      <c r="R1616" s="13">
        <f>125+400</f>
        <v>525</v>
      </c>
      <c r="S1616" s="41">
        <v>1</v>
      </c>
      <c r="T1616" s="13"/>
      <c r="U1616" s="39"/>
      <c r="W1616" s="13"/>
    </row>
    <row r="1617" spans="1:23" x14ac:dyDescent="0.2">
      <c r="A1617" s="13"/>
      <c r="B1617" s="8" t="s">
        <v>0</v>
      </c>
      <c r="C1617" s="22" t="s">
        <v>7192</v>
      </c>
      <c r="D1617" s="8" t="s">
        <v>6790</v>
      </c>
      <c r="E1617" s="22" t="s">
        <v>6791</v>
      </c>
      <c r="F1617" s="32">
        <v>381</v>
      </c>
      <c r="G1617" s="13">
        <v>0</v>
      </c>
      <c r="H1617" s="35">
        <v>0</v>
      </c>
      <c r="I1617" t="s">
        <v>1</v>
      </c>
      <c r="J1617" s="13"/>
      <c r="R1617" s="13">
        <v>400</v>
      </c>
      <c r="S1617" s="41">
        <v>1</v>
      </c>
      <c r="T1617" s="13"/>
      <c r="U1617" s="39"/>
      <c r="W1617" s="13"/>
    </row>
    <row r="1618" spans="1:23" x14ac:dyDescent="0.2">
      <c r="A1618" s="13"/>
      <c r="B1618" s="8" t="s">
        <v>0</v>
      </c>
      <c r="C1618" s="22" t="s">
        <v>7192</v>
      </c>
      <c r="D1618" s="8" t="s">
        <v>6868</v>
      </c>
      <c r="E1618" s="22" t="s">
        <v>6869</v>
      </c>
      <c r="F1618" s="32">
        <v>250</v>
      </c>
      <c r="G1618" s="13">
        <v>0</v>
      </c>
      <c r="H1618" s="35">
        <v>0</v>
      </c>
      <c r="I1618" t="s">
        <v>1</v>
      </c>
      <c r="J1618" s="13"/>
      <c r="R1618" s="13">
        <v>600</v>
      </c>
      <c r="S1618" s="41">
        <v>1</v>
      </c>
      <c r="T1618" s="13"/>
      <c r="U1618" s="39"/>
      <c r="W1618" s="13"/>
    </row>
    <row r="1619" spans="1:23" x14ac:dyDescent="0.2">
      <c r="A1619" s="13"/>
      <c r="B1619" s="8" t="s">
        <v>0</v>
      </c>
      <c r="C1619" s="22" t="s">
        <v>7192</v>
      </c>
      <c r="D1619" s="8" t="s">
        <v>6645</v>
      </c>
      <c r="E1619" s="22" t="s">
        <v>6646</v>
      </c>
      <c r="F1619" s="32">
        <v>1410</v>
      </c>
      <c r="G1619" s="13">
        <v>0</v>
      </c>
      <c r="H1619" s="35">
        <v>0</v>
      </c>
      <c r="I1619" t="s">
        <v>1</v>
      </c>
      <c r="J1619" s="13"/>
      <c r="R1619" s="13">
        <v>1600</v>
      </c>
      <c r="S1619" s="41">
        <v>1</v>
      </c>
      <c r="T1619" s="13"/>
      <c r="U1619" s="39"/>
      <c r="W1619" s="13"/>
    </row>
    <row r="1620" spans="1:23" x14ac:dyDescent="0.2">
      <c r="A1620" s="13"/>
      <c r="B1620" s="8" t="s">
        <v>0</v>
      </c>
      <c r="C1620" s="22" t="s">
        <v>7192</v>
      </c>
      <c r="D1620" s="8" t="s">
        <v>6845</v>
      </c>
      <c r="E1620" s="22" t="s">
        <v>6846</v>
      </c>
      <c r="F1620" s="32">
        <v>707</v>
      </c>
      <c r="G1620" s="13">
        <v>0</v>
      </c>
      <c r="H1620" s="35">
        <v>0</v>
      </c>
      <c r="I1620" t="s">
        <v>1</v>
      </c>
      <c r="J1620" s="13"/>
      <c r="R1620" s="13">
        <v>900</v>
      </c>
      <c r="S1620" s="41">
        <v>1</v>
      </c>
      <c r="T1620" s="13"/>
      <c r="U1620" s="39"/>
      <c r="W1620" s="13"/>
    </row>
    <row r="1621" spans="1:23" x14ac:dyDescent="0.2">
      <c r="A1621" s="13"/>
      <c r="B1621" s="8" t="s">
        <v>0</v>
      </c>
      <c r="C1621" s="22" t="s">
        <v>7192</v>
      </c>
      <c r="D1621" s="8" t="s">
        <v>6648</v>
      </c>
      <c r="E1621" s="22" t="s">
        <v>6649</v>
      </c>
      <c r="F1621" s="32">
        <v>780</v>
      </c>
      <c r="G1621" s="13">
        <v>0</v>
      </c>
      <c r="H1621" s="35">
        <v>0</v>
      </c>
      <c r="I1621" t="s">
        <v>1</v>
      </c>
      <c r="J1621" s="13"/>
      <c r="R1621" s="13">
        <v>800</v>
      </c>
      <c r="S1621" s="41">
        <v>1</v>
      </c>
      <c r="T1621" s="13"/>
      <c r="U1621" s="39"/>
      <c r="W1621" s="13"/>
    </row>
    <row r="1622" spans="1:23" x14ac:dyDescent="0.2">
      <c r="A1622" s="13"/>
      <c r="B1622" s="8" t="s">
        <v>0</v>
      </c>
      <c r="C1622" s="22" t="s">
        <v>7192</v>
      </c>
      <c r="D1622" s="8" t="s">
        <v>6652</v>
      </c>
      <c r="E1622" s="22" t="s">
        <v>6653</v>
      </c>
      <c r="F1622" s="32">
        <v>2485</v>
      </c>
      <c r="G1622" s="13">
        <v>0</v>
      </c>
      <c r="H1622" s="35">
        <v>0</v>
      </c>
      <c r="I1622" t="s">
        <v>1</v>
      </c>
      <c r="J1622" s="13"/>
      <c r="R1622" s="13">
        <v>2700</v>
      </c>
      <c r="S1622" s="41">
        <v>1</v>
      </c>
      <c r="T1622" s="13"/>
      <c r="U1622" s="39"/>
      <c r="W1622" s="13"/>
    </row>
    <row r="1623" spans="1:23" x14ac:dyDescent="0.2">
      <c r="A1623" s="13"/>
      <c r="B1623" s="8" t="s">
        <v>0</v>
      </c>
      <c r="C1623" s="22" t="s">
        <v>7192</v>
      </c>
      <c r="D1623" s="8" t="s">
        <v>6657</v>
      </c>
      <c r="E1623" s="22" t="s">
        <v>6658</v>
      </c>
      <c r="F1623" s="32">
        <v>1716</v>
      </c>
      <c r="G1623" s="13">
        <v>0</v>
      </c>
      <c r="H1623" s="35">
        <v>0</v>
      </c>
      <c r="I1623" t="s">
        <v>1</v>
      </c>
      <c r="J1623" s="13"/>
      <c r="R1623" s="13">
        <v>2000</v>
      </c>
      <c r="S1623" s="41">
        <v>1</v>
      </c>
      <c r="T1623" s="13"/>
      <c r="U1623" s="39"/>
      <c r="W1623" s="13"/>
    </row>
    <row r="1624" spans="1:23" x14ac:dyDescent="0.2">
      <c r="A1624" s="13"/>
      <c r="B1624" s="8" t="s">
        <v>0</v>
      </c>
      <c r="C1624" s="22" t="s">
        <v>7192</v>
      </c>
      <c r="D1624" s="8" t="s">
        <v>6877</v>
      </c>
      <c r="E1624" s="22" t="s">
        <v>6878</v>
      </c>
      <c r="F1624" s="32">
        <v>114</v>
      </c>
      <c r="G1624" s="13">
        <v>0</v>
      </c>
      <c r="H1624" s="35">
        <v>0</v>
      </c>
      <c r="I1624" t="s">
        <v>1</v>
      </c>
      <c r="J1624" s="13"/>
      <c r="R1624" s="13"/>
      <c r="S1624" s="41">
        <v>1</v>
      </c>
      <c r="T1624" s="43"/>
      <c r="U1624" s="13" t="s">
        <v>10802</v>
      </c>
      <c r="W1624" s="13"/>
    </row>
    <row r="1625" spans="1:23" x14ac:dyDescent="0.2">
      <c r="A1625" s="13"/>
      <c r="B1625" s="8" t="s">
        <v>0</v>
      </c>
      <c r="C1625" s="22" t="s">
        <v>7192</v>
      </c>
      <c r="D1625" s="8" t="s">
        <v>415</v>
      </c>
      <c r="E1625" s="22" t="s">
        <v>416</v>
      </c>
      <c r="F1625" s="32">
        <v>628</v>
      </c>
      <c r="G1625" s="13">
        <v>0</v>
      </c>
      <c r="H1625" s="35">
        <v>0</v>
      </c>
      <c r="I1625" t="s">
        <v>1</v>
      </c>
      <c r="J1625" s="13"/>
      <c r="R1625" s="13"/>
      <c r="S1625" s="41">
        <v>1</v>
      </c>
      <c r="T1625" s="43"/>
      <c r="U1625" s="13"/>
      <c r="W1625" s="13"/>
    </row>
    <row r="1626" spans="1:23" x14ac:dyDescent="0.2">
      <c r="A1626" s="13"/>
      <c r="B1626" s="8" t="s">
        <v>0</v>
      </c>
      <c r="C1626" s="22" t="s">
        <v>7192</v>
      </c>
      <c r="D1626" s="8" t="s">
        <v>309</v>
      </c>
      <c r="E1626" s="22" t="s">
        <v>310</v>
      </c>
      <c r="F1626" s="32">
        <v>1565</v>
      </c>
      <c r="G1626" s="13">
        <v>0</v>
      </c>
      <c r="H1626" s="35">
        <v>0</v>
      </c>
      <c r="I1626" t="s">
        <v>1</v>
      </c>
      <c r="J1626" s="13"/>
      <c r="R1626" s="13"/>
      <c r="S1626" s="41">
        <v>2</v>
      </c>
      <c r="T1626" s="43" t="s">
        <v>10798</v>
      </c>
      <c r="U1626" s="13" t="s">
        <v>10798</v>
      </c>
      <c r="W1626" s="13"/>
    </row>
    <row r="1627" spans="1:23" x14ac:dyDescent="0.2">
      <c r="A1627" s="13"/>
      <c r="B1627" s="8" t="s">
        <v>0</v>
      </c>
      <c r="C1627" s="22" t="s">
        <v>7192</v>
      </c>
      <c r="D1627" s="8" t="s">
        <v>400</v>
      </c>
      <c r="E1627" s="22" t="s">
        <v>401</v>
      </c>
      <c r="F1627" s="32">
        <v>50000</v>
      </c>
      <c r="G1627" s="13">
        <v>0</v>
      </c>
      <c r="H1627" s="35">
        <v>1887</v>
      </c>
      <c r="I1627" t="s">
        <v>1</v>
      </c>
      <c r="J1627" s="13"/>
      <c r="R1627" s="13">
        <f>21000+16000+12500</f>
        <v>49500</v>
      </c>
      <c r="S1627" s="41">
        <v>4</v>
      </c>
      <c r="T1627" s="43"/>
      <c r="U1627" s="13"/>
      <c r="W1627" s="13"/>
    </row>
    <row r="1628" spans="1:23" x14ac:dyDescent="0.2">
      <c r="A1628" s="13"/>
      <c r="B1628" s="8" t="s">
        <v>0</v>
      </c>
      <c r="C1628" s="22" t="s">
        <v>7192</v>
      </c>
      <c r="D1628" s="8" t="s">
        <v>679</v>
      </c>
      <c r="E1628" s="22" t="s">
        <v>680</v>
      </c>
      <c r="F1628" s="32">
        <v>5040</v>
      </c>
      <c r="G1628" s="13">
        <v>0</v>
      </c>
      <c r="H1628" s="35">
        <v>0</v>
      </c>
      <c r="I1628" t="s">
        <v>1</v>
      </c>
      <c r="J1628" s="13"/>
      <c r="R1628" s="13">
        <v>5800</v>
      </c>
      <c r="S1628" s="41">
        <v>1</v>
      </c>
      <c r="T1628" s="13"/>
      <c r="U1628" s="13"/>
      <c r="W1628" s="13"/>
    </row>
    <row r="1629" spans="1:23" x14ac:dyDescent="0.2">
      <c r="A1629" s="13"/>
      <c r="B1629" s="8" t="s">
        <v>0</v>
      </c>
      <c r="C1629" s="22" t="s">
        <v>7192</v>
      </c>
      <c r="D1629" s="8" t="s">
        <v>865</v>
      </c>
      <c r="E1629" s="22" t="s">
        <v>866</v>
      </c>
      <c r="F1629" s="32">
        <v>60000</v>
      </c>
      <c r="G1629" s="13">
        <v>0</v>
      </c>
      <c r="H1629" s="35">
        <v>0</v>
      </c>
      <c r="I1629" t="s">
        <v>1</v>
      </c>
      <c r="J1629" s="13"/>
      <c r="R1629" s="13">
        <f>1300+28000+31500</f>
        <v>60800</v>
      </c>
      <c r="S1629" s="41">
        <v>4</v>
      </c>
      <c r="T1629" s="13"/>
      <c r="U1629" s="39"/>
      <c r="W1629" s="13"/>
    </row>
    <row r="1630" spans="1:23" x14ac:dyDescent="0.2">
      <c r="A1630" s="13"/>
      <c r="B1630" s="8" t="s">
        <v>0</v>
      </c>
      <c r="C1630" s="22" t="s">
        <v>7192</v>
      </c>
      <c r="D1630" s="8" t="s">
        <v>914</v>
      </c>
      <c r="E1630" s="22" t="s">
        <v>915</v>
      </c>
      <c r="F1630" s="32">
        <v>6000</v>
      </c>
      <c r="G1630" s="13">
        <v>0</v>
      </c>
      <c r="H1630" s="35">
        <v>0</v>
      </c>
      <c r="I1630" t="s">
        <v>1</v>
      </c>
      <c r="J1630" s="13"/>
      <c r="R1630" s="13"/>
      <c r="S1630" s="41">
        <v>1</v>
      </c>
      <c r="T1630" s="43"/>
      <c r="U1630" s="13" t="s">
        <v>10803</v>
      </c>
      <c r="W1630" s="13"/>
    </row>
    <row r="1631" spans="1:23" x14ac:dyDescent="0.2">
      <c r="A1631" s="13"/>
      <c r="B1631" s="8" t="s">
        <v>0</v>
      </c>
      <c r="C1631" s="22" t="s">
        <v>7192</v>
      </c>
      <c r="D1631" s="8" t="s">
        <v>1103</v>
      </c>
      <c r="E1631" s="22" t="s">
        <v>1104</v>
      </c>
      <c r="F1631" s="32">
        <v>20000</v>
      </c>
      <c r="G1631" s="13">
        <v>0</v>
      </c>
      <c r="H1631" s="35">
        <v>0</v>
      </c>
      <c r="I1631" t="s">
        <v>1</v>
      </c>
      <c r="J1631" s="13"/>
      <c r="R1631" s="13">
        <v>20000</v>
      </c>
      <c r="S1631" s="41">
        <v>4</v>
      </c>
      <c r="T1631" s="13"/>
      <c r="U1631" s="13"/>
      <c r="W1631" s="13"/>
    </row>
    <row r="1632" spans="1:23" x14ac:dyDescent="0.2">
      <c r="A1632" s="13"/>
      <c r="B1632" s="8" t="s">
        <v>0</v>
      </c>
      <c r="C1632" s="22" t="s">
        <v>7192</v>
      </c>
      <c r="D1632" s="8" t="s">
        <v>1160</v>
      </c>
      <c r="E1632" s="22" t="s">
        <v>1161</v>
      </c>
      <c r="F1632" s="32">
        <v>725</v>
      </c>
      <c r="G1632" s="13">
        <v>0</v>
      </c>
      <c r="H1632" s="35">
        <v>0</v>
      </c>
      <c r="I1632" t="s">
        <v>1</v>
      </c>
      <c r="J1632" s="13"/>
      <c r="R1632" s="13">
        <v>900</v>
      </c>
      <c r="S1632" s="41">
        <v>1</v>
      </c>
      <c r="T1632" s="13"/>
      <c r="U1632" s="39"/>
      <c r="W1632" s="13"/>
    </row>
    <row r="1633" spans="1:23" x14ac:dyDescent="0.2">
      <c r="A1633" s="13"/>
      <c r="B1633" s="8" t="s">
        <v>0</v>
      </c>
      <c r="C1633" s="22" t="s">
        <v>7192</v>
      </c>
      <c r="D1633" s="8" t="s">
        <v>1182</v>
      </c>
      <c r="E1633" s="22" t="s">
        <v>1183</v>
      </c>
      <c r="F1633" s="32">
        <v>237</v>
      </c>
      <c r="G1633" s="13">
        <v>0</v>
      </c>
      <c r="H1633" s="35">
        <v>0</v>
      </c>
      <c r="I1633" t="s">
        <v>1</v>
      </c>
      <c r="J1633" s="13"/>
      <c r="R1633" s="13"/>
      <c r="S1633" s="41">
        <v>1</v>
      </c>
      <c r="T1633" s="13"/>
      <c r="U1633" s="39" t="s">
        <v>10801</v>
      </c>
      <c r="W1633" s="13"/>
    </row>
    <row r="1634" spans="1:23" x14ac:dyDescent="0.2">
      <c r="A1634" s="13"/>
      <c r="B1634" s="8" t="s">
        <v>0</v>
      </c>
      <c r="C1634" s="22" t="s">
        <v>7192</v>
      </c>
      <c r="D1634" s="8" t="s">
        <v>1147</v>
      </c>
      <c r="E1634" s="22" t="s">
        <v>1148</v>
      </c>
      <c r="F1634" s="32">
        <v>880</v>
      </c>
      <c r="G1634" s="13">
        <v>0</v>
      </c>
      <c r="H1634" s="35">
        <v>0</v>
      </c>
      <c r="I1634" t="s">
        <v>1</v>
      </c>
      <c r="J1634" s="13"/>
      <c r="R1634" s="13"/>
      <c r="S1634" s="41">
        <v>1</v>
      </c>
      <c r="T1634" s="13"/>
      <c r="U1634" s="39" t="s">
        <v>10801</v>
      </c>
      <c r="W1634" s="13"/>
    </row>
    <row r="1635" spans="1:23" x14ac:dyDescent="0.2">
      <c r="A1635" s="13"/>
      <c r="B1635" s="8" t="s">
        <v>0</v>
      </c>
      <c r="C1635" s="22" t="s">
        <v>7192</v>
      </c>
      <c r="D1635" s="8" t="s">
        <v>1164</v>
      </c>
      <c r="E1635" s="22" t="s">
        <v>1165</v>
      </c>
      <c r="F1635" s="32">
        <v>401</v>
      </c>
      <c r="G1635" s="13">
        <v>0</v>
      </c>
      <c r="H1635" s="35">
        <v>0</v>
      </c>
      <c r="I1635" t="s">
        <v>1</v>
      </c>
      <c r="J1635" s="13"/>
      <c r="R1635" s="13">
        <v>1000</v>
      </c>
      <c r="S1635" s="41">
        <v>1</v>
      </c>
      <c r="T1635" s="13"/>
      <c r="U1635" s="39"/>
      <c r="W1635" s="13"/>
    </row>
    <row r="1636" spans="1:23" x14ac:dyDescent="0.2">
      <c r="A1636" s="13"/>
      <c r="B1636" s="8" t="s">
        <v>0</v>
      </c>
      <c r="C1636" s="22" t="s">
        <v>7192</v>
      </c>
      <c r="D1636" s="8" t="s">
        <v>722</v>
      </c>
      <c r="E1636" s="22" t="s">
        <v>723</v>
      </c>
      <c r="F1636" s="32">
        <v>30000</v>
      </c>
      <c r="G1636" s="13">
        <v>0</v>
      </c>
      <c r="H1636" s="35">
        <v>0</v>
      </c>
      <c r="I1636" t="s">
        <v>1</v>
      </c>
      <c r="J1636" s="13"/>
      <c r="R1636" s="13"/>
      <c r="S1636" s="41">
        <v>2</v>
      </c>
      <c r="T1636" s="39"/>
      <c r="U1636" s="13"/>
      <c r="W1636" s="13"/>
    </row>
    <row r="1637" spans="1:23" x14ac:dyDescent="0.2">
      <c r="A1637" s="13"/>
      <c r="B1637" s="8" t="s">
        <v>0</v>
      </c>
      <c r="C1637" s="22" t="s">
        <v>7192</v>
      </c>
      <c r="D1637" s="8" t="s">
        <v>1185</v>
      </c>
      <c r="E1637" s="22" t="s">
        <v>1186</v>
      </c>
      <c r="F1637" s="32">
        <v>7000</v>
      </c>
      <c r="G1637" s="13">
        <v>0</v>
      </c>
      <c r="H1637" s="35">
        <v>0</v>
      </c>
      <c r="I1637" t="s">
        <v>1</v>
      </c>
      <c r="J1637" s="13"/>
      <c r="R1637" s="13"/>
      <c r="S1637" s="41">
        <v>2</v>
      </c>
      <c r="T1637" s="13"/>
      <c r="U1637" s="13"/>
      <c r="W1637" s="13"/>
    </row>
    <row r="1638" spans="1:23" x14ac:dyDescent="0.2">
      <c r="A1638" s="13"/>
      <c r="B1638" s="8" t="s">
        <v>0</v>
      </c>
      <c r="C1638" s="22" t="s">
        <v>7192</v>
      </c>
      <c r="D1638" s="8" t="s">
        <v>1414</v>
      </c>
      <c r="E1638" s="22" t="s">
        <v>1415</v>
      </c>
      <c r="F1638" s="32">
        <v>150000</v>
      </c>
      <c r="G1638" s="13">
        <v>0</v>
      </c>
      <c r="H1638" s="35">
        <v>0</v>
      </c>
      <c r="I1638" t="s">
        <v>1</v>
      </c>
      <c r="J1638" s="13"/>
      <c r="R1638" s="13"/>
      <c r="S1638" s="41">
        <v>2</v>
      </c>
      <c r="T1638" s="43"/>
      <c r="U1638" s="39" t="s">
        <v>10803</v>
      </c>
      <c r="W1638" s="13"/>
    </row>
    <row r="1639" spans="1:23" x14ac:dyDescent="0.2">
      <c r="A1639" s="13"/>
      <c r="B1639" s="8" t="s">
        <v>0</v>
      </c>
      <c r="C1639" s="22" t="s">
        <v>7192</v>
      </c>
      <c r="D1639" s="8" t="s">
        <v>1685</v>
      </c>
      <c r="E1639" s="22" t="s">
        <v>1686</v>
      </c>
      <c r="F1639" s="32">
        <v>100000</v>
      </c>
      <c r="G1639" s="13">
        <v>0</v>
      </c>
      <c r="H1639" s="35">
        <v>0</v>
      </c>
      <c r="I1639" t="s">
        <v>1</v>
      </c>
      <c r="J1639" s="13"/>
      <c r="R1639" s="13"/>
      <c r="S1639" s="41">
        <v>2</v>
      </c>
      <c r="T1639" s="39"/>
      <c r="U1639" s="13" t="s">
        <v>10798</v>
      </c>
      <c r="W1639" s="13"/>
    </row>
    <row r="1640" spans="1:23" x14ac:dyDescent="0.2">
      <c r="A1640" s="13"/>
      <c r="B1640" s="8" t="s">
        <v>0</v>
      </c>
      <c r="C1640" s="22" t="s">
        <v>7192</v>
      </c>
      <c r="D1640" s="8" t="s">
        <v>2295</v>
      </c>
      <c r="E1640" s="22" t="s">
        <v>2296</v>
      </c>
      <c r="F1640" s="32">
        <v>750000</v>
      </c>
      <c r="G1640" s="13">
        <v>0</v>
      </c>
      <c r="H1640" s="35">
        <v>288000</v>
      </c>
      <c r="I1640" t="s">
        <v>1</v>
      </c>
      <c r="J1640" s="13"/>
      <c r="R1640" s="13">
        <f>60000+18000+35000+11000+30000+10000</f>
        <v>164000</v>
      </c>
      <c r="S1640" s="41">
        <v>1</v>
      </c>
      <c r="T1640" s="43" t="s">
        <v>10797</v>
      </c>
      <c r="U1640" s="39"/>
      <c r="W1640" s="13"/>
    </row>
    <row r="1641" spans="1:23" x14ac:dyDescent="0.2">
      <c r="A1641" s="13"/>
      <c r="B1641" s="8" t="s">
        <v>0</v>
      </c>
      <c r="C1641" s="22" t="s">
        <v>7192</v>
      </c>
      <c r="D1641" s="8" t="s">
        <v>2736</v>
      </c>
      <c r="E1641" s="22" t="s">
        <v>2737</v>
      </c>
      <c r="F1641" s="32">
        <v>200000</v>
      </c>
      <c r="G1641" s="13">
        <v>0</v>
      </c>
      <c r="H1641" s="35">
        <v>168400</v>
      </c>
      <c r="I1641" t="s">
        <v>1</v>
      </c>
      <c r="J1641" s="13"/>
      <c r="R1641" s="13">
        <f>10000+21600</f>
        <v>31600</v>
      </c>
      <c r="S1641" s="41">
        <v>3</v>
      </c>
      <c r="T1641" s="13"/>
      <c r="U1641" s="13"/>
      <c r="W1641" s="13"/>
    </row>
    <row r="1642" spans="1:23" x14ac:dyDescent="0.2">
      <c r="A1642" s="13"/>
      <c r="B1642" s="8" t="s">
        <v>0</v>
      </c>
      <c r="C1642" s="22" t="s">
        <v>7192</v>
      </c>
      <c r="D1642" s="8" t="s">
        <v>5683</v>
      </c>
      <c r="E1642" s="22" t="s">
        <v>5684</v>
      </c>
      <c r="F1642" s="32">
        <v>100000</v>
      </c>
      <c r="G1642" s="13">
        <v>0</v>
      </c>
      <c r="H1642" s="35">
        <v>0</v>
      </c>
      <c r="I1642" t="s">
        <v>1</v>
      </c>
      <c r="J1642" s="13"/>
      <c r="R1642" s="13">
        <f>73500+5000+21500</f>
        <v>100000</v>
      </c>
      <c r="S1642" s="41">
        <v>2</v>
      </c>
      <c r="T1642" s="39"/>
      <c r="U1642" s="13"/>
      <c r="W1642" s="13"/>
    </row>
    <row r="1643" spans="1:23" x14ac:dyDescent="0.2">
      <c r="A1643" s="13"/>
      <c r="B1643" s="8" t="s">
        <v>0</v>
      </c>
      <c r="C1643" s="22" t="s">
        <v>7192</v>
      </c>
      <c r="D1643" s="8" t="s">
        <v>5900</v>
      </c>
      <c r="E1643" s="22" t="s">
        <v>5901</v>
      </c>
      <c r="F1643" s="32">
        <v>20000</v>
      </c>
      <c r="G1643" s="13">
        <v>0</v>
      </c>
      <c r="H1643" s="35">
        <v>0</v>
      </c>
      <c r="I1643" t="s">
        <v>1</v>
      </c>
      <c r="J1643" s="13"/>
      <c r="R1643" s="13">
        <v>20500</v>
      </c>
      <c r="S1643" s="41">
        <v>2</v>
      </c>
      <c r="T1643" s="39"/>
      <c r="U1643" s="13"/>
      <c r="W1643" s="13"/>
    </row>
    <row r="1644" spans="1:23" x14ac:dyDescent="0.2">
      <c r="A1644" s="13"/>
      <c r="B1644" s="8" t="s">
        <v>0</v>
      </c>
      <c r="C1644" s="22" t="s">
        <v>7192</v>
      </c>
      <c r="D1644" s="8" t="s">
        <v>489</v>
      </c>
      <c r="E1644" s="22" t="s">
        <v>490</v>
      </c>
      <c r="F1644" s="32">
        <v>550</v>
      </c>
      <c r="G1644" s="13">
        <v>0</v>
      </c>
      <c r="H1644" s="35">
        <v>0</v>
      </c>
      <c r="I1644" t="s">
        <v>1</v>
      </c>
      <c r="J1644" s="13"/>
      <c r="R1644" s="13"/>
      <c r="S1644" s="41">
        <v>1</v>
      </c>
      <c r="T1644" s="13" t="s">
        <v>10797</v>
      </c>
      <c r="U1644" s="13"/>
      <c r="W1644" s="13"/>
    </row>
    <row r="1645" spans="1:23" x14ac:dyDescent="0.2">
      <c r="A1645" s="13"/>
      <c r="B1645" s="8" t="s">
        <v>0</v>
      </c>
      <c r="C1645" s="22" t="s">
        <v>7192</v>
      </c>
      <c r="D1645" s="8" t="s">
        <v>330</v>
      </c>
      <c r="E1645" s="22" t="s">
        <v>331</v>
      </c>
      <c r="F1645" s="32">
        <v>1500</v>
      </c>
      <c r="G1645" s="13">
        <v>0</v>
      </c>
      <c r="H1645" s="35">
        <v>0</v>
      </c>
      <c r="I1645" t="s">
        <v>1</v>
      </c>
      <c r="J1645" s="13"/>
      <c r="R1645" s="13"/>
      <c r="S1645" s="41">
        <v>1</v>
      </c>
      <c r="T1645" s="43" t="s">
        <v>10798</v>
      </c>
      <c r="U1645" s="13" t="s">
        <v>10802</v>
      </c>
      <c r="W1645" s="13"/>
    </row>
    <row r="1646" spans="1:23" x14ac:dyDescent="0.2">
      <c r="A1646" s="13"/>
      <c r="B1646" s="8" t="s">
        <v>0</v>
      </c>
      <c r="C1646" s="22" t="s">
        <v>7192</v>
      </c>
      <c r="D1646" s="8" t="s">
        <v>783</v>
      </c>
      <c r="E1646" s="22" t="s">
        <v>784</v>
      </c>
      <c r="F1646" s="32">
        <v>500</v>
      </c>
      <c r="G1646" s="13">
        <v>0</v>
      </c>
      <c r="H1646" s="35">
        <v>0</v>
      </c>
      <c r="I1646" t="s">
        <v>1</v>
      </c>
      <c r="J1646" s="13"/>
      <c r="R1646" s="13"/>
      <c r="S1646" s="41">
        <v>1</v>
      </c>
      <c r="T1646" s="39"/>
      <c r="U1646" s="13"/>
      <c r="W1646" s="13"/>
    </row>
    <row r="1647" spans="1:23" x14ac:dyDescent="0.2">
      <c r="A1647" s="13"/>
      <c r="B1647" s="8" t="s">
        <v>0</v>
      </c>
      <c r="C1647" s="22" t="s">
        <v>7192</v>
      </c>
      <c r="D1647" s="8" t="s">
        <v>1195</v>
      </c>
      <c r="E1647" s="22" t="s">
        <v>1196</v>
      </c>
      <c r="F1647" s="32">
        <v>1000</v>
      </c>
      <c r="G1647" s="13">
        <v>0</v>
      </c>
      <c r="H1647" s="35">
        <v>0</v>
      </c>
      <c r="I1647" t="s">
        <v>1</v>
      </c>
      <c r="J1647" s="13"/>
      <c r="R1647" s="13"/>
      <c r="S1647" s="41">
        <v>1</v>
      </c>
      <c r="T1647" s="13" t="s">
        <v>10797</v>
      </c>
      <c r="U1647" s="13"/>
      <c r="W1647" s="13"/>
    </row>
    <row r="1648" spans="1:23" x14ac:dyDescent="0.2">
      <c r="A1648" s="13"/>
      <c r="B1648" s="8" t="s">
        <v>0</v>
      </c>
      <c r="C1648" s="22" t="s">
        <v>7192</v>
      </c>
      <c r="D1648" s="8" t="s">
        <v>1428</v>
      </c>
      <c r="E1648" s="22" t="s">
        <v>1429</v>
      </c>
      <c r="F1648" s="32">
        <v>10000</v>
      </c>
      <c r="G1648" s="13">
        <v>0</v>
      </c>
      <c r="H1648" s="35">
        <v>0</v>
      </c>
      <c r="I1648" t="s">
        <v>1</v>
      </c>
      <c r="J1648" s="13"/>
      <c r="R1648" s="13"/>
      <c r="S1648" s="41">
        <v>2</v>
      </c>
      <c r="T1648" s="43" t="s">
        <v>10798</v>
      </c>
      <c r="U1648" s="43" t="s">
        <v>10801</v>
      </c>
      <c r="W1648" s="13"/>
    </row>
    <row r="1649" spans="1:23" x14ac:dyDescent="0.2">
      <c r="A1649" s="13"/>
      <c r="B1649" s="8" t="s">
        <v>0</v>
      </c>
      <c r="C1649" s="22" t="s">
        <v>7192</v>
      </c>
      <c r="D1649" s="8" t="s">
        <v>1635</v>
      </c>
      <c r="E1649" s="22" t="s">
        <v>1636</v>
      </c>
      <c r="F1649" s="32">
        <v>4000</v>
      </c>
      <c r="G1649" s="13">
        <v>0</v>
      </c>
      <c r="H1649" s="35">
        <v>0</v>
      </c>
      <c r="I1649" t="s">
        <v>1</v>
      </c>
      <c r="J1649" s="13"/>
      <c r="R1649" s="13">
        <v>4500</v>
      </c>
      <c r="S1649" s="41">
        <v>4</v>
      </c>
      <c r="T1649" s="13"/>
      <c r="U1649" s="39"/>
      <c r="W1649" s="13"/>
    </row>
    <row r="1650" spans="1:23" x14ac:dyDescent="0.2">
      <c r="A1650" s="13"/>
      <c r="B1650" s="8" t="s">
        <v>0</v>
      </c>
      <c r="C1650" s="22" t="s">
        <v>7192</v>
      </c>
      <c r="D1650" s="8" t="s">
        <v>2148</v>
      </c>
      <c r="E1650" s="22" t="s">
        <v>2149</v>
      </c>
      <c r="F1650" s="32">
        <v>2500</v>
      </c>
      <c r="G1650" s="13">
        <v>0</v>
      </c>
      <c r="H1650" s="35">
        <v>0</v>
      </c>
      <c r="I1650" t="s">
        <v>1</v>
      </c>
      <c r="J1650" s="13"/>
      <c r="R1650" s="13"/>
      <c r="S1650" s="41">
        <v>1</v>
      </c>
      <c r="T1650" s="13" t="s">
        <v>10797</v>
      </c>
      <c r="U1650" s="13"/>
      <c r="W1650" s="13"/>
    </row>
    <row r="1651" spans="1:23" x14ac:dyDescent="0.2">
      <c r="A1651" s="13"/>
      <c r="B1651" s="8" t="s">
        <v>0</v>
      </c>
      <c r="C1651" s="22" t="s">
        <v>7192</v>
      </c>
      <c r="D1651" s="8" t="s">
        <v>3345</v>
      </c>
      <c r="E1651" s="22" t="s">
        <v>3346</v>
      </c>
      <c r="F1651" s="32">
        <v>1500</v>
      </c>
      <c r="G1651" s="13">
        <v>0</v>
      </c>
      <c r="H1651" s="35">
        <v>0</v>
      </c>
      <c r="I1651" t="s">
        <v>1</v>
      </c>
      <c r="J1651" s="13"/>
      <c r="R1651" s="13">
        <v>2000</v>
      </c>
      <c r="S1651" s="41">
        <v>1</v>
      </c>
      <c r="T1651" s="13"/>
      <c r="U1651" s="13"/>
      <c r="W1651" s="13"/>
    </row>
    <row r="1652" spans="1:23" x14ac:dyDescent="0.2">
      <c r="A1652" s="13"/>
      <c r="B1652" s="8" t="s">
        <v>0</v>
      </c>
      <c r="C1652" s="22" t="s">
        <v>7192</v>
      </c>
      <c r="D1652" s="8" t="s">
        <v>3469</v>
      </c>
      <c r="E1652" s="22" t="s">
        <v>3470</v>
      </c>
      <c r="F1652" s="32">
        <v>10627</v>
      </c>
      <c r="G1652" s="13">
        <v>0</v>
      </c>
      <c r="H1652" s="35">
        <v>0</v>
      </c>
      <c r="I1652" t="s">
        <v>1</v>
      </c>
      <c r="J1652" s="13"/>
      <c r="R1652" s="13">
        <f>2300+7000</f>
        <v>9300</v>
      </c>
      <c r="S1652" s="41">
        <v>4</v>
      </c>
      <c r="T1652" s="39" t="s">
        <v>10797</v>
      </c>
      <c r="U1652" s="13"/>
      <c r="W1652" s="13"/>
    </row>
    <row r="1653" spans="1:23" x14ac:dyDescent="0.2">
      <c r="A1653" s="13"/>
      <c r="B1653" s="8" t="s">
        <v>0</v>
      </c>
      <c r="C1653" s="22" t="s">
        <v>7192</v>
      </c>
      <c r="D1653" s="8" t="s">
        <v>3481</v>
      </c>
      <c r="E1653" s="22" t="s">
        <v>3482</v>
      </c>
      <c r="F1653" s="32">
        <v>12855</v>
      </c>
      <c r="G1653" s="13">
        <v>0</v>
      </c>
      <c r="H1653" s="35">
        <v>0</v>
      </c>
      <c r="I1653" t="s">
        <v>1</v>
      </c>
      <c r="J1653" s="13"/>
      <c r="R1653" s="13">
        <f>8500+2000</f>
        <v>10500</v>
      </c>
      <c r="S1653" s="41">
        <v>4</v>
      </c>
      <c r="T1653" s="39" t="s">
        <v>10797</v>
      </c>
      <c r="U1653" s="13"/>
      <c r="W1653" s="13"/>
    </row>
    <row r="1654" spans="1:23" x14ac:dyDescent="0.2">
      <c r="A1654" s="13"/>
      <c r="B1654" s="8" t="s">
        <v>0</v>
      </c>
      <c r="C1654" s="22" t="s">
        <v>7192</v>
      </c>
      <c r="D1654" s="8" t="s">
        <v>3429</v>
      </c>
      <c r="E1654" s="22" t="s">
        <v>3430</v>
      </c>
      <c r="F1654" s="32">
        <v>15577</v>
      </c>
      <c r="G1654" s="13">
        <v>0</v>
      </c>
      <c r="H1654" s="35">
        <v>0</v>
      </c>
      <c r="I1654" t="s">
        <v>1</v>
      </c>
      <c r="J1654" s="13"/>
      <c r="R1654" s="13">
        <f>1500+14100</f>
        <v>15600</v>
      </c>
      <c r="S1654" s="41">
        <v>4</v>
      </c>
      <c r="T1654" s="39"/>
      <c r="U1654" s="13"/>
      <c r="W1654" s="13"/>
    </row>
    <row r="1655" spans="1:23" x14ac:dyDescent="0.2">
      <c r="A1655" s="13"/>
      <c r="B1655" s="8" t="s">
        <v>0</v>
      </c>
      <c r="C1655" s="22" t="s">
        <v>7192</v>
      </c>
      <c r="D1655" s="8" t="s">
        <v>3538</v>
      </c>
      <c r="E1655" s="22" t="s">
        <v>3539</v>
      </c>
      <c r="F1655" s="32">
        <v>34518</v>
      </c>
      <c r="G1655" s="13">
        <v>0</v>
      </c>
      <c r="H1655" s="35">
        <v>0</v>
      </c>
      <c r="I1655" t="s">
        <v>1</v>
      </c>
      <c r="J1655" s="13"/>
      <c r="R1655" s="13">
        <f>500+10000+1000+5000</f>
        <v>16500</v>
      </c>
      <c r="S1655" s="41">
        <v>4</v>
      </c>
      <c r="T1655" s="39" t="s">
        <v>10797</v>
      </c>
      <c r="U1655" s="13"/>
      <c r="W1655" s="13"/>
    </row>
    <row r="1656" spans="1:23" x14ac:dyDescent="0.2">
      <c r="A1656" s="13"/>
      <c r="B1656" s="8" t="s">
        <v>0</v>
      </c>
      <c r="C1656" s="22" t="s">
        <v>7192</v>
      </c>
      <c r="D1656" s="8" t="s">
        <v>3521</v>
      </c>
      <c r="E1656" s="22" t="s">
        <v>3522</v>
      </c>
      <c r="F1656" s="32">
        <v>70000</v>
      </c>
      <c r="G1656" s="13">
        <v>0</v>
      </c>
      <c r="H1656" s="35">
        <v>0</v>
      </c>
      <c r="I1656" t="s">
        <v>1</v>
      </c>
      <c r="J1656" s="13"/>
      <c r="R1656" s="13">
        <v>14100</v>
      </c>
      <c r="S1656" s="41">
        <v>4</v>
      </c>
      <c r="T1656" s="39"/>
      <c r="U1656" s="13"/>
      <c r="W1656" s="13"/>
    </row>
    <row r="1657" spans="1:23" x14ac:dyDescent="0.2">
      <c r="A1657" s="13"/>
      <c r="B1657" s="8" t="s">
        <v>0</v>
      </c>
      <c r="C1657" s="22" t="s">
        <v>7192</v>
      </c>
      <c r="D1657" s="8" t="s">
        <v>3527</v>
      </c>
      <c r="E1657" s="22" t="s">
        <v>3528</v>
      </c>
      <c r="F1657" s="32">
        <v>50000</v>
      </c>
      <c r="G1657" s="13">
        <v>0</v>
      </c>
      <c r="H1657" s="35">
        <v>0</v>
      </c>
      <c r="I1657" t="s">
        <v>1</v>
      </c>
      <c r="J1657" s="13"/>
      <c r="R1657" s="13"/>
      <c r="S1657" s="41">
        <v>4</v>
      </c>
      <c r="T1657" s="39"/>
      <c r="U1657" s="13"/>
      <c r="W1657" s="13"/>
    </row>
    <row r="1658" spans="1:23" x14ac:dyDescent="0.2">
      <c r="A1658" s="13"/>
      <c r="B1658" s="8" t="s">
        <v>0</v>
      </c>
      <c r="C1658" s="22" t="s">
        <v>7192</v>
      </c>
      <c r="D1658" s="8" t="s">
        <v>3452</v>
      </c>
      <c r="E1658" s="22" t="s">
        <v>3453</v>
      </c>
      <c r="F1658" s="32">
        <v>11293</v>
      </c>
      <c r="G1658" s="13">
        <v>0</v>
      </c>
      <c r="H1658" s="35">
        <v>0</v>
      </c>
      <c r="I1658" t="s">
        <v>1</v>
      </c>
      <c r="J1658" s="13"/>
      <c r="R1658" s="13"/>
      <c r="S1658" s="41">
        <v>4</v>
      </c>
      <c r="T1658" s="39"/>
      <c r="U1658" s="13"/>
      <c r="W1658" s="13"/>
    </row>
    <row r="1659" spans="1:23" x14ac:dyDescent="0.2">
      <c r="A1659" s="13"/>
      <c r="B1659" s="8" t="s">
        <v>0</v>
      </c>
      <c r="C1659" s="22" t="s">
        <v>7192</v>
      </c>
      <c r="D1659" s="8" t="s">
        <v>3533</v>
      </c>
      <c r="E1659" s="22" t="s">
        <v>3534</v>
      </c>
      <c r="F1659" s="32">
        <v>15267</v>
      </c>
      <c r="G1659" s="13">
        <v>0</v>
      </c>
      <c r="H1659" s="35">
        <v>0</v>
      </c>
      <c r="I1659" t="s">
        <v>1</v>
      </c>
      <c r="J1659" s="13"/>
      <c r="R1659" s="13">
        <v>200</v>
      </c>
      <c r="S1659" s="41">
        <v>4</v>
      </c>
      <c r="T1659" s="39"/>
      <c r="U1659" s="13"/>
      <c r="W1659" s="13"/>
    </row>
    <row r="1660" spans="1:23" x14ac:dyDescent="0.2">
      <c r="A1660" s="13"/>
      <c r="B1660" s="8" t="s">
        <v>0</v>
      </c>
      <c r="C1660" s="22" t="s">
        <v>7192</v>
      </c>
      <c r="D1660" s="8" t="s">
        <v>3463</v>
      </c>
      <c r="E1660" s="22" t="s">
        <v>3464</v>
      </c>
      <c r="F1660" s="32">
        <v>6774</v>
      </c>
      <c r="G1660" s="13">
        <v>0</v>
      </c>
      <c r="H1660" s="35">
        <v>0</v>
      </c>
      <c r="I1660" t="s">
        <v>1</v>
      </c>
      <c r="J1660" s="13"/>
      <c r="R1660" s="13"/>
      <c r="S1660" s="41">
        <v>4</v>
      </c>
      <c r="T1660" s="39"/>
      <c r="U1660" s="13"/>
      <c r="W1660" s="13"/>
    </row>
    <row r="1661" spans="1:23" x14ac:dyDescent="0.2">
      <c r="A1661" s="13"/>
      <c r="B1661" s="8" t="s">
        <v>0</v>
      </c>
      <c r="C1661" s="22" t="s">
        <v>7192</v>
      </c>
      <c r="D1661" s="8" t="s">
        <v>4197</v>
      </c>
      <c r="E1661" s="22" t="s">
        <v>4198</v>
      </c>
      <c r="F1661" s="32">
        <v>1000</v>
      </c>
      <c r="G1661" s="13">
        <v>0</v>
      </c>
      <c r="H1661" s="35">
        <v>0</v>
      </c>
      <c r="I1661" t="s">
        <v>1</v>
      </c>
      <c r="J1661" s="13"/>
      <c r="R1661" s="13"/>
      <c r="S1661" s="41">
        <v>1</v>
      </c>
      <c r="T1661" s="39"/>
      <c r="U1661" s="13"/>
      <c r="V1661">
        <v>152.71199999999999</v>
      </c>
      <c r="W1661" s="13"/>
    </row>
    <row r="1662" spans="1:23" x14ac:dyDescent="0.2">
      <c r="A1662" s="13"/>
      <c r="B1662" s="8" t="s">
        <v>0</v>
      </c>
      <c r="C1662" s="22" t="s">
        <v>7192</v>
      </c>
      <c r="D1662" s="8" t="s">
        <v>4200</v>
      </c>
      <c r="E1662" s="22" t="s">
        <v>4201</v>
      </c>
      <c r="F1662" s="32">
        <v>1000</v>
      </c>
      <c r="G1662" s="13">
        <v>0</v>
      </c>
      <c r="H1662" s="35">
        <v>0</v>
      </c>
      <c r="I1662" t="s">
        <v>1</v>
      </c>
      <c r="J1662" s="13"/>
      <c r="R1662" s="13"/>
      <c r="S1662" s="41">
        <v>1</v>
      </c>
      <c r="T1662" s="39"/>
      <c r="U1662" s="13"/>
      <c r="V1662">
        <v>131.71199999999999</v>
      </c>
      <c r="W1662" s="13"/>
    </row>
    <row r="1663" spans="1:23" x14ac:dyDescent="0.2">
      <c r="A1663" s="13"/>
      <c r="B1663" s="8" t="s">
        <v>0</v>
      </c>
      <c r="C1663" s="22" t="s">
        <v>7192</v>
      </c>
      <c r="D1663" s="8" t="s">
        <v>4293</v>
      </c>
      <c r="E1663" s="22" t="s">
        <v>4294</v>
      </c>
      <c r="F1663" s="32">
        <v>1000</v>
      </c>
      <c r="G1663" s="13">
        <v>0</v>
      </c>
      <c r="H1663" s="35">
        <v>0</v>
      </c>
      <c r="I1663" t="s">
        <v>1</v>
      </c>
      <c r="J1663" s="13"/>
      <c r="R1663" s="13"/>
      <c r="S1663" s="41">
        <v>1</v>
      </c>
      <c r="T1663" s="39"/>
      <c r="U1663" s="13"/>
      <c r="V1663">
        <v>434.84880000000004</v>
      </c>
      <c r="W1663" s="13"/>
    </row>
    <row r="1664" spans="1:23" x14ac:dyDescent="0.2">
      <c r="A1664" s="13"/>
      <c r="B1664" s="8" t="s">
        <v>0</v>
      </c>
      <c r="C1664" s="22" t="s">
        <v>7192</v>
      </c>
      <c r="D1664" s="8" t="s">
        <v>7703</v>
      </c>
      <c r="E1664" s="22" t="s">
        <v>9468</v>
      </c>
      <c r="F1664" s="32">
        <v>2000</v>
      </c>
      <c r="G1664" s="13">
        <v>0</v>
      </c>
      <c r="H1664" s="35">
        <v>0</v>
      </c>
      <c r="I1664" t="s">
        <v>1</v>
      </c>
      <c r="J1664" s="13"/>
      <c r="R1664" s="13"/>
      <c r="S1664" s="41">
        <v>1</v>
      </c>
      <c r="T1664" s="13" t="s">
        <v>10797</v>
      </c>
      <c r="U1664" s="13"/>
      <c r="W1664" s="13"/>
    </row>
    <row r="1665" spans="1:23" x14ac:dyDescent="0.2">
      <c r="A1665" s="13"/>
      <c r="B1665" s="8" t="s">
        <v>0</v>
      </c>
      <c r="C1665" s="22" t="s">
        <v>7192</v>
      </c>
      <c r="D1665" s="8" t="s">
        <v>4348</v>
      </c>
      <c r="E1665" s="22" t="s">
        <v>4349</v>
      </c>
      <c r="F1665" s="32">
        <v>17336</v>
      </c>
      <c r="G1665" s="13">
        <v>0</v>
      </c>
      <c r="H1665" s="35">
        <v>0</v>
      </c>
      <c r="I1665" t="s">
        <v>1</v>
      </c>
      <c r="J1665" s="13"/>
      <c r="R1665" s="13">
        <v>1000</v>
      </c>
      <c r="S1665" s="41">
        <v>1</v>
      </c>
      <c r="T1665" s="13" t="s">
        <v>10797</v>
      </c>
      <c r="U1665" s="13"/>
      <c r="W1665" s="13"/>
    </row>
    <row r="1666" spans="1:23" x14ac:dyDescent="0.2">
      <c r="A1666" s="13"/>
      <c r="B1666" s="8" t="s">
        <v>0</v>
      </c>
      <c r="C1666" s="22" t="s">
        <v>7192</v>
      </c>
      <c r="D1666" s="8" t="s">
        <v>4358</v>
      </c>
      <c r="E1666" s="22" t="s">
        <v>4359</v>
      </c>
      <c r="F1666" s="32">
        <v>12408</v>
      </c>
      <c r="G1666" s="13">
        <v>0</v>
      </c>
      <c r="H1666" s="35">
        <v>0</v>
      </c>
      <c r="I1666" t="s">
        <v>1</v>
      </c>
      <c r="J1666" s="13"/>
      <c r="R1666" s="13">
        <f>2900+9550</f>
        <v>12450</v>
      </c>
      <c r="S1666" s="41">
        <v>1</v>
      </c>
      <c r="T1666" s="13"/>
      <c r="U1666" s="13"/>
      <c r="W1666" s="13"/>
    </row>
    <row r="1667" spans="1:23" x14ac:dyDescent="0.2">
      <c r="A1667" s="13"/>
      <c r="B1667" s="8" t="s">
        <v>0</v>
      </c>
      <c r="C1667" s="22" t="s">
        <v>7192</v>
      </c>
      <c r="D1667" s="8" t="s">
        <v>4365</v>
      </c>
      <c r="E1667" s="22" t="s">
        <v>4366</v>
      </c>
      <c r="F1667" s="32">
        <v>5840</v>
      </c>
      <c r="G1667" s="13">
        <v>0</v>
      </c>
      <c r="H1667" s="35">
        <v>0</v>
      </c>
      <c r="I1667" t="s">
        <v>1</v>
      </c>
      <c r="J1667" s="13"/>
      <c r="R1667" s="13">
        <v>4000</v>
      </c>
      <c r="S1667" s="41">
        <v>1</v>
      </c>
      <c r="T1667" s="13" t="s">
        <v>10797</v>
      </c>
      <c r="U1667" s="13"/>
      <c r="W1667" s="13"/>
    </row>
    <row r="1668" spans="1:23" x14ac:dyDescent="0.2">
      <c r="A1668" s="13"/>
      <c r="B1668" s="8" t="s">
        <v>0</v>
      </c>
      <c r="C1668" s="22" t="s">
        <v>7192</v>
      </c>
      <c r="D1668" s="8" t="s">
        <v>4375</v>
      </c>
      <c r="E1668" s="22" t="s">
        <v>4376</v>
      </c>
      <c r="F1668" s="32">
        <v>12097</v>
      </c>
      <c r="G1668" s="13">
        <v>0</v>
      </c>
      <c r="H1668" s="35">
        <v>0</v>
      </c>
      <c r="I1668" t="s">
        <v>1</v>
      </c>
      <c r="J1668" s="13"/>
      <c r="R1668" s="13">
        <v>880</v>
      </c>
      <c r="S1668" s="41">
        <v>1</v>
      </c>
      <c r="T1668" s="39" t="s">
        <v>10797</v>
      </c>
      <c r="U1668" s="13"/>
      <c r="W1668" s="13"/>
    </row>
    <row r="1669" spans="1:23" x14ac:dyDescent="0.2">
      <c r="A1669" s="13"/>
      <c r="B1669" s="8" t="s">
        <v>0</v>
      </c>
      <c r="C1669" s="22" t="s">
        <v>7192</v>
      </c>
      <c r="D1669" s="8" t="s">
        <v>5389</v>
      </c>
      <c r="E1669" s="22" t="s">
        <v>5390</v>
      </c>
      <c r="F1669" s="32">
        <v>1000</v>
      </c>
      <c r="G1669" s="13">
        <v>0</v>
      </c>
      <c r="H1669" s="35">
        <v>0</v>
      </c>
      <c r="I1669" t="s">
        <v>1</v>
      </c>
      <c r="J1669" s="13"/>
      <c r="R1669" s="13"/>
      <c r="S1669" s="41">
        <v>1</v>
      </c>
      <c r="T1669" s="13" t="s">
        <v>10797</v>
      </c>
      <c r="U1669" s="13"/>
      <c r="V1669">
        <v>473.57999999999993</v>
      </c>
      <c r="W1669" s="13"/>
    </row>
    <row r="1670" spans="1:23" x14ac:dyDescent="0.2">
      <c r="A1670" s="13"/>
      <c r="B1670" s="8" t="s">
        <v>0</v>
      </c>
      <c r="C1670" s="22" t="s">
        <v>7192</v>
      </c>
      <c r="D1670" s="8" t="s">
        <v>5392</v>
      </c>
      <c r="E1670" s="22" t="s">
        <v>5393</v>
      </c>
      <c r="F1670" s="32">
        <v>418</v>
      </c>
      <c r="G1670" s="13">
        <v>0</v>
      </c>
      <c r="H1670" s="35">
        <v>0</v>
      </c>
      <c r="I1670" t="s">
        <v>1</v>
      </c>
      <c r="J1670" s="13"/>
      <c r="R1670" s="13"/>
      <c r="S1670" s="41">
        <v>1</v>
      </c>
      <c r="T1670" s="13" t="s">
        <v>10797</v>
      </c>
      <c r="U1670" s="13"/>
      <c r="V1670">
        <v>93.311999999999998</v>
      </c>
      <c r="W1670" s="13"/>
    </row>
    <row r="1671" spans="1:23" x14ac:dyDescent="0.2">
      <c r="A1671" s="13"/>
      <c r="B1671" s="8" t="s">
        <v>0</v>
      </c>
      <c r="C1671" s="22" t="s">
        <v>7192</v>
      </c>
      <c r="D1671" s="8" t="s">
        <v>5398</v>
      </c>
      <c r="E1671" s="22" t="s">
        <v>5399</v>
      </c>
      <c r="F1671" s="32">
        <v>1000</v>
      </c>
      <c r="G1671" s="13">
        <v>0</v>
      </c>
      <c r="H1671" s="35">
        <v>0</v>
      </c>
      <c r="I1671" t="s">
        <v>1</v>
      </c>
      <c r="J1671" s="13"/>
      <c r="R1671" s="13"/>
      <c r="S1671" s="41">
        <v>1</v>
      </c>
      <c r="T1671" s="13" t="s">
        <v>10797</v>
      </c>
      <c r="U1671" s="13"/>
      <c r="V1671">
        <v>107.85599999999999</v>
      </c>
      <c r="W1671" s="13"/>
    </row>
    <row r="1672" spans="1:23" x14ac:dyDescent="0.2">
      <c r="A1672" s="13"/>
      <c r="B1672" s="8" t="s">
        <v>0</v>
      </c>
      <c r="C1672" s="22" t="s">
        <v>7192</v>
      </c>
      <c r="D1672" s="8" t="s">
        <v>5567</v>
      </c>
      <c r="E1672" s="22" t="s">
        <v>5568</v>
      </c>
      <c r="F1672" s="32">
        <v>6082</v>
      </c>
      <c r="G1672" s="13">
        <v>0</v>
      </c>
      <c r="H1672" s="35">
        <v>0</v>
      </c>
      <c r="I1672" t="s">
        <v>1</v>
      </c>
      <c r="J1672" s="13"/>
      <c r="R1672" s="13"/>
      <c r="S1672" s="41">
        <v>1</v>
      </c>
      <c r="T1672" s="13" t="s">
        <v>10797</v>
      </c>
      <c r="U1672" s="13"/>
      <c r="V1672">
        <v>157.19004000000001</v>
      </c>
      <c r="W1672" s="13"/>
    </row>
    <row r="1673" spans="1:23" x14ac:dyDescent="0.2">
      <c r="A1673" s="13"/>
      <c r="B1673" s="8" t="s">
        <v>0</v>
      </c>
      <c r="C1673" s="22" t="s">
        <v>7192</v>
      </c>
      <c r="D1673" s="8" t="s">
        <v>6442</v>
      </c>
      <c r="E1673" s="22" t="s">
        <v>6443</v>
      </c>
      <c r="F1673" s="32">
        <v>500</v>
      </c>
      <c r="G1673" s="13">
        <v>0</v>
      </c>
      <c r="H1673" s="35">
        <v>0</v>
      </c>
      <c r="I1673" t="s">
        <v>1</v>
      </c>
      <c r="J1673" s="13"/>
      <c r="R1673" s="13"/>
      <c r="S1673" s="41">
        <v>1</v>
      </c>
      <c r="T1673" s="13" t="s">
        <v>10797</v>
      </c>
      <c r="U1673" s="13"/>
      <c r="V1673">
        <v>469.93919999999997</v>
      </c>
      <c r="W1673" s="13"/>
    </row>
    <row r="1674" spans="1:23" x14ac:dyDescent="0.2">
      <c r="A1674" s="13"/>
      <c r="B1674" s="8" t="s">
        <v>0</v>
      </c>
      <c r="C1674" s="22" t="s">
        <v>7192</v>
      </c>
      <c r="D1674" s="8" t="s">
        <v>1698</v>
      </c>
      <c r="E1674" s="22" t="s">
        <v>1699</v>
      </c>
      <c r="F1674" s="32">
        <v>550000</v>
      </c>
      <c r="G1674" s="13">
        <v>0</v>
      </c>
      <c r="H1674" s="35">
        <v>0</v>
      </c>
      <c r="I1674" t="s">
        <v>1</v>
      </c>
      <c r="J1674" s="13"/>
      <c r="R1674" s="13">
        <v>100000</v>
      </c>
      <c r="S1674" s="41">
        <v>1</v>
      </c>
      <c r="T1674" s="13"/>
      <c r="U1674" s="13" t="s">
        <v>10804</v>
      </c>
      <c r="W1674" s="13"/>
    </row>
    <row r="1675" spans="1:23" x14ac:dyDescent="0.2">
      <c r="A1675" s="13"/>
      <c r="B1675" s="8" t="s">
        <v>0</v>
      </c>
      <c r="C1675" s="22" t="s">
        <v>7192</v>
      </c>
      <c r="D1675" s="8" t="s">
        <v>7086</v>
      </c>
      <c r="E1675" s="22" t="s">
        <v>7087</v>
      </c>
      <c r="F1675" s="32">
        <v>5500</v>
      </c>
      <c r="G1675" s="13">
        <v>0</v>
      </c>
      <c r="H1675" s="35">
        <v>0</v>
      </c>
      <c r="I1675" t="s">
        <v>1</v>
      </c>
      <c r="J1675" s="13"/>
      <c r="R1675" s="13"/>
      <c r="S1675" s="41">
        <v>1</v>
      </c>
      <c r="T1675" s="13"/>
      <c r="U1675" s="13"/>
      <c r="W1675" s="13"/>
    </row>
    <row r="1676" spans="1:23" x14ac:dyDescent="0.2">
      <c r="A1676" s="13"/>
      <c r="B1676" s="8" t="s">
        <v>0</v>
      </c>
      <c r="C1676" s="22" t="s">
        <v>7192</v>
      </c>
      <c r="D1676" s="8" t="s">
        <v>1691</v>
      </c>
      <c r="E1676" s="22" t="s">
        <v>1692</v>
      </c>
      <c r="F1676" s="32">
        <v>300000</v>
      </c>
      <c r="G1676" s="13">
        <v>0</v>
      </c>
      <c r="H1676" s="35">
        <v>0</v>
      </c>
      <c r="I1676" t="s">
        <v>1</v>
      </c>
      <c r="J1676" s="13"/>
      <c r="R1676" s="13"/>
      <c r="S1676" s="41">
        <v>1</v>
      </c>
      <c r="T1676" s="13"/>
      <c r="U1676" s="13" t="s">
        <v>10804</v>
      </c>
      <c r="W1676" s="13"/>
    </row>
    <row r="1677" spans="1:23" x14ac:dyDescent="0.2">
      <c r="A1677" s="13"/>
      <c r="B1677" s="8" t="s">
        <v>0</v>
      </c>
      <c r="C1677" s="22" t="s">
        <v>7192</v>
      </c>
      <c r="D1677" s="8" t="s">
        <v>6723</v>
      </c>
      <c r="E1677" s="22" t="s">
        <v>6724</v>
      </c>
      <c r="F1677" s="32">
        <v>15000</v>
      </c>
      <c r="G1677" s="13">
        <v>0</v>
      </c>
      <c r="H1677" s="35">
        <v>0</v>
      </c>
      <c r="I1677" t="s">
        <v>1</v>
      </c>
      <c r="J1677" s="13"/>
      <c r="R1677" s="13">
        <v>15000</v>
      </c>
      <c r="S1677" s="41">
        <v>1</v>
      </c>
      <c r="T1677" s="13"/>
      <c r="U1677" s="13"/>
      <c r="W1677" s="13"/>
    </row>
    <row r="1678" spans="1:23" x14ac:dyDescent="0.2">
      <c r="A1678" s="13"/>
      <c r="B1678" s="8" t="s">
        <v>0</v>
      </c>
      <c r="C1678" s="22" t="s">
        <v>7192</v>
      </c>
      <c r="D1678" s="8" t="s">
        <v>7095</v>
      </c>
      <c r="E1678" s="22" t="s">
        <v>7096</v>
      </c>
      <c r="F1678" s="32">
        <v>12000</v>
      </c>
      <c r="G1678" s="13">
        <v>0</v>
      </c>
      <c r="H1678" s="35">
        <v>0</v>
      </c>
      <c r="I1678" t="s">
        <v>1</v>
      </c>
      <c r="J1678" s="13"/>
      <c r="R1678" s="13"/>
      <c r="S1678" s="41">
        <v>1</v>
      </c>
      <c r="T1678" s="13"/>
      <c r="U1678" s="13"/>
      <c r="W1678" s="13"/>
    </row>
    <row r="1679" spans="1:23" x14ac:dyDescent="0.2">
      <c r="A1679" s="13"/>
      <c r="B1679" s="8" t="s">
        <v>0</v>
      </c>
      <c r="C1679" s="22" t="s">
        <v>7192</v>
      </c>
      <c r="D1679" s="8" t="s">
        <v>2209</v>
      </c>
      <c r="E1679" s="22" t="s">
        <v>2210</v>
      </c>
      <c r="F1679" s="32">
        <v>4500</v>
      </c>
      <c r="G1679" s="13">
        <v>0</v>
      </c>
      <c r="H1679" s="35">
        <v>0</v>
      </c>
      <c r="I1679" t="s">
        <v>1</v>
      </c>
      <c r="J1679" s="13"/>
      <c r="R1679" s="13"/>
      <c r="S1679" s="41">
        <v>4</v>
      </c>
      <c r="T1679" s="43" t="s">
        <v>10798</v>
      </c>
      <c r="U1679" s="43" t="s">
        <v>10798</v>
      </c>
      <c r="W1679" s="13"/>
    </row>
    <row r="1680" spans="1:23" x14ac:dyDescent="0.2">
      <c r="A1680" s="13"/>
      <c r="B1680" s="8" t="s">
        <v>0</v>
      </c>
      <c r="C1680" s="22" t="s">
        <v>7192</v>
      </c>
      <c r="D1680" s="8" t="s">
        <v>2803</v>
      </c>
      <c r="E1680" s="22" t="s">
        <v>2804</v>
      </c>
      <c r="F1680" s="32">
        <v>2000</v>
      </c>
      <c r="G1680" s="13">
        <v>0</v>
      </c>
      <c r="H1680" s="35">
        <v>0</v>
      </c>
      <c r="I1680" t="s">
        <v>1</v>
      </c>
      <c r="J1680" s="13"/>
      <c r="R1680" s="13"/>
      <c r="S1680" s="41">
        <v>2</v>
      </c>
      <c r="T1680" s="13" t="s">
        <v>10797</v>
      </c>
      <c r="U1680" s="13"/>
      <c r="W1680" s="13"/>
    </row>
    <row r="1681" spans="1:23" x14ac:dyDescent="0.2">
      <c r="A1681" s="13"/>
      <c r="B1681" s="8" t="s">
        <v>0</v>
      </c>
      <c r="C1681" s="22" t="s">
        <v>7192</v>
      </c>
      <c r="D1681" s="8" t="s">
        <v>2840</v>
      </c>
      <c r="E1681" s="22" t="s">
        <v>2841</v>
      </c>
      <c r="F1681" s="32">
        <v>2000</v>
      </c>
      <c r="G1681" s="13">
        <v>0</v>
      </c>
      <c r="H1681" s="35">
        <v>0</v>
      </c>
      <c r="I1681" t="s">
        <v>1</v>
      </c>
      <c r="J1681" s="13"/>
      <c r="R1681" s="13">
        <v>2500</v>
      </c>
      <c r="S1681" s="41">
        <v>2</v>
      </c>
      <c r="T1681" s="13"/>
      <c r="U1681" s="13"/>
      <c r="W1681" s="13"/>
    </row>
    <row r="1682" spans="1:23" x14ac:dyDescent="0.2">
      <c r="A1682" s="13"/>
      <c r="B1682" s="8" t="s">
        <v>0</v>
      </c>
      <c r="C1682" s="22" t="s">
        <v>7192</v>
      </c>
      <c r="D1682" s="8" t="s">
        <v>3641</v>
      </c>
      <c r="E1682" s="22" t="s">
        <v>3642</v>
      </c>
      <c r="F1682" s="32">
        <v>500</v>
      </c>
      <c r="G1682" s="13">
        <v>0</v>
      </c>
      <c r="H1682" s="35">
        <v>0</v>
      </c>
      <c r="I1682" t="s">
        <v>1</v>
      </c>
      <c r="J1682" s="13"/>
      <c r="R1682" s="13"/>
      <c r="S1682" s="41">
        <v>4</v>
      </c>
      <c r="T1682" s="43" t="s">
        <v>10798</v>
      </c>
      <c r="U1682" s="13" t="s">
        <v>10802</v>
      </c>
      <c r="W1682" s="13"/>
    </row>
    <row r="1683" spans="1:23" x14ac:dyDescent="0.2">
      <c r="A1683" s="13"/>
      <c r="B1683" s="8" t="s">
        <v>0</v>
      </c>
      <c r="C1683" s="22" t="s">
        <v>7192</v>
      </c>
      <c r="D1683" s="8" t="s">
        <v>3644</v>
      </c>
      <c r="E1683" s="22" t="s">
        <v>3645</v>
      </c>
      <c r="F1683" s="32">
        <v>400</v>
      </c>
      <c r="G1683" s="13">
        <v>0</v>
      </c>
      <c r="H1683" s="35">
        <v>0</v>
      </c>
      <c r="I1683" t="s">
        <v>1</v>
      </c>
      <c r="J1683" s="13"/>
      <c r="R1683" s="13"/>
      <c r="S1683" s="41">
        <v>1</v>
      </c>
      <c r="T1683" s="43" t="s">
        <v>10798</v>
      </c>
      <c r="U1683" s="13" t="s">
        <v>10802</v>
      </c>
      <c r="W1683" s="13"/>
    </row>
    <row r="1684" spans="1:23" x14ac:dyDescent="0.2">
      <c r="A1684" s="13"/>
      <c r="B1684" s="8" t="s">
        <v>0</v>
      </c>
      <c r="C1684" s="22" t="s">
        <v>7192</v>
      </c>
      <c r="D1684" s="8" t="s">
        <v>3636</v>
      </c>
      <c r="E1684" s="22" t="s">
        <v>3637</v>
      </c>
      <c r="F1684" s="32">
        <v>1500</v>
      </c>
      <c r="G1684" s="13">
        <v>0</v>
      </c>
      <c r="H1684" s="35">
        <v>0</v>
      </c>
      <c r="I1684" t="s">
        <v>1</v>
      </c>
      <c r="J1684" s="13"/>
      <c r="R1684" s="13"/>
      <c r="S1684" s="41">
        <v>4</v>
      </c>
      <c r="T1684" s="43" t="s">
        <v>10798</v>
      </c>
      <c r="U1684" s="13" t="s">
        <v>10802</v>
      </c>
      <c r="W1684" s="13"/>
    </row>
    <row r="1685" spans="1:23" x14ac:dyDescent="0.2">
      <c r="A1685" s="13"/>
      <c r="B1685" s="8" t="s">
        <v>0</v>
      </c>
      <c r="C1685" s="22" t="s">
        <v>7192</v>
      </c>
      <c r="D1685" s="8" t="s">
        <v>4667</v>
      </c>
      <c r="E1685" s="22" t="s">
        <v>4668</v>
      </c>
      <c r="F1685" s="32">
        <v>850</v>
      </c>
      <c r="G1685" s="13">
        <v>0</v>
      </c>
      <c r="H1685" s="35">
        <v>0</v>
      </c>
      <c r="I1685" t="s">
        <v>1</v>
      </c>
      <c r="J1685" s="13"/>
      <c r="R1685" s="13"/>
      <c r="S1685" s="41">
        <v>1</v>
      </c>
      <c r="T1685" s="43" t="s">
        <v>10798</v>
      </c>
      <c r="U1685" s="13" t="s">
        <v>10802</v>
      </c>
      <c r="W1685" s="13"/>
    </row>
    <row r="1686" spans="1:23" x14ac:dyDescent="0.2">
      <c r="A1686" s="13"/>
      <c r="B1686" s="8" t="s">
        <v>0</v>
      </c>
      <c r="C1686" s="22" t="s">
        <v>7192</v>
      </c>
      <c r="D1686" s="8" t="s">
        <v>4613</v>
      </c>
      <c r="E1686" s="22" t="s">
        <v>4614</v>
      </c>
      <c r="F1686" s="32">
        <v>500</v>
      </c>
      <c r="G1686" s="13">
        <v>0</v>
      </c>
      <c r="H1686" s="35">
        <v>0</v>
      </c>
      <c r="I1686" t="s">
        <v>1</v>
      </c>
      <c r="J1686" s="13"/>
      <c r="R1686" s="13"/>
      <c r="S1686" s="41">
        <v>1</v>
      </c>
      <c r="T1686" s="43" t="s">
        <v>10798</v>
      </c>
      <c r="U1686" s="13" t="s">
        <v>10802</v>
      </c>
      <c r="W1686" s="13"/>
    </row>
    <row r="1687" spans="1:23" x14ac:dyDescent="0.2">
      <c r="A1687" s="13"/>
      <c r="B1687" s="8" t="s">
        <v>0</v>
      </c>
      <c r="C1687" s="22" t="s">
        <v>7192</v>
      </c>
      <c r="D1687" s="8" t="s">
        <v>5743</v>
      </c>
      <c r="E1687" s="22" t="s">
        <v>5744</v>
      </c>
      <c r="F1687" s="32">
        <v>210</v>
      </c>
      <c r="G1687" s="13">
        <v>0</v>
      </c>
      <c r="H1687" s="35">
        <v>0</v>
      </c>
      <c r="I1687" t="s">
        <v>1</v>
      </c>
      <c r="J1687" s="13"/>
      <c r="R1687" s="13"/>
      <c r="S1687" s="41">
        <v>1</v>
      </c>
      <c r="T1687" s="43"/>
      <c r="U1687" s="13"/>
      <c r="W1687" s="13"/>
    </row>
    <row r="1688" spans="1:23" x14ac:dyDescent="0.2">
      <c r="A1688" s="13"/>
      <c r="B1688" s="8" t="s">
        <v>0</v>
      </c>
      <c r="C1688" s="22" t="s">
        <v>7192</v>
      </c>
      <c r="D1688" s="8" t="s">
        <v>2263</v>
      </c>
      <c r="E1688" s="22" t="s">
        <v>2264</v>
      </c>
      <c r="F1688" s="32">
        <v>15000</v>
      </c>
      <c r="G1688" s="13">
        <v>0</v>
      </c>
      <c r="H1688" s="35">
        <v>0</v>
      </c>
      <c r="I1688" t="s">
        <v>1</v>
      </c>
      <c r="J1688" s="13"/>
      <c r="R1688" s="13"/>
      <c r="S1688" s="41">
        <v>3</v>
      </c>
      <c r="T1688" s="43" t="s">
        <v>10798</v>
      </c>
      <c r="U1688" s="13" t="s">
        <v>10802</v>
      </c>
      <c r="W1688" s="13"/>
    </row>
    <row r="1689" spans="1:23" x14ac:dyDescent="0.2">
      <c r="A1689" s="13"/>
      <c r="B1689" s="8" t="s">
        <v>0</v>
      </c>
      <c r="C1689" s="22" t="s">
        <v>7192</v>
      </c>
      <c r="D1689" s="8" t="s">
        <v>2287</v>
      </c>
      <c r="E1689" s="22" t="s">
        <v>9469</v>
      </c>
      <c r="F1689" s="32">
        <v>10000</v>
      </c>
      <c r="G1689" s="13">
        <v>0</v>
      </c>
      <c r="H1689" s="35">
        <v>0</v>
      </c>
      <c r="I1689" t="s">
        <v>1</v>
      </c>
      <c r="J1689" s="13"/>
      <c r="R1689" s="13"/>
      <c r="S1689" s="41">
        <v>3</v>
      </c>
      <c r="T1689" s="43" t="s">
        <v>10798</v>
      </c>
      <c r="U1689" s="13" t="s">
        <v>10802</v>
      </c>
      <c r="W1689" s="13"/>
    </row>
    <row r="1690" spans="1:23" x14ac:dyDescent="0.2">
      <c r="A1690" s="13"/>
      <c r="B1690" s="8" t="s">
        <v>0</v>
      </c>
      <c r="C1690" s="22" t="s">
        <v>7192</v>
      </c>
      <c r="D1690" s="8" t="s">
        <v>2292</v>
      </c>
      <c r="E1690" s="22" t="s">
        <v>2293</v>
      </c>
      <c r="F1690" s="32">
        <v>10000</v>
      </c>
      <c r="G1690" s="13">
        <v>0</v>
      </c>
      <c r="H1690" s="35">
        <v>0</v>
      </c>
      <c r="I1690" t="s">
        <v>1</v>
      </c>
      <c r="J1690" s="13"/>
      <c r="R1690" s="13"/>
      <c r="S1690" s="41">
        <v>3</v>
      </c>
      <c r="T1690" s="43" t="s">
        <v>10798</v>
      </c>
      <c r="U1690" s="13" t="s">
        <v>10802</v>
      </c>
      <c r="W1690" s="13"/>
    </row>
    <row r="1691" spans="1:23" x14ac:dyDescent="0.2">
      <c r="A1691" s="13"/>
      <c r="B1691" s="8" t="s">
        <v>0</v>
      </c>
      <c r="C1691" s="22" t="s">
        <v>7192</v>
      </c>
      <c r="D1691" s="8" t="s">
        <v>1765</v>
      </c>
      <c r="E1691" s="22" t="s">
        <v>1766</v>
      </c>
      <c r="F1691" s="32">
        <v>10000</v>
      </c>
      <c r="G1691" s="13">
        <v>0</v>
      </c>
      <c r="H1691" s="35">
        <v>0</v>
      </c>
      <c r="I1691" t="s">
        <v>1</v>
      </c>
      <c r="J1691" s="13"/>
      <c r="R1691" s="13"/>
      <c r="S1691" s="41">
        <v>4</v>
      </c>
      <c r="T1691" s="13" t="s">
        <v>10797</v>
      </c>
      <c r="U1691" s="13"/>
      <c r="W1691" s="13"/>
    </row>
    <row r="1692" spans="1:23" x14ac:dyDescent="0.2">
      <c r="A1692" s="13"/>
      <c r="B1692" s="8" t="s">
        <v>0</v>
      </c>
      <c r="C1692" s="22" t="s">
        <v>7192</v>
      </c>
      <c r="D1692" s="8" t="s">
        <v>1771</v>
      </c>
      <c r="E1692" s="22" t="s">
        <v>1772</v>
      </c>
      <c r="F1692" s="32">
        <v>15000</v>
      </c>
      <c r="G1692" s="13">
        <v>0</v>
      </c>
      <c r="H1692" s="35">
        <v>0</v>
      </c>
      <c r="I1692" t="s">
        <v>1</v>
      </c>
      <c r="J1692" s="13"/>
      <c r="R1692" s="13"/>
      <c r="S1692" s="41">
        <v>4</v>
      </c>
      <c r="T1692" s="13" t="s">
        <v>10797</v>
      </c>
      <c r="U1692" s="13"/>
      <c r="W1692" s="13"/>
    </row>
    <row r="1693" spans="1:23" x14ac:dyDescent="0.2">
      <c r="A1693" s="13"/>
      <c r="B1693" s="8" t="s">
        <v>0</v>
      </c>
      <c r="C1693" s="22" t="s">
        <v>7192</v>
      </c>
      <c r="D1693" s="8" t="s">
        <v>1777</v>
      </c>
      <c r="E1693" s="22" t="s">
        <v>1778</v>
      </c>
      <c r="F1693" s="32">
        <v>7500</v>
      </c>
      <c r="G1693" s="13">
        <v>0</v>
      </c>
      <c r="H1693" s="35">
        <v>0</v>
      </c>
      <c r="I1693" t="s">
        <v>1</v>
      </c>
      <c r="J1693" s="13"/>
      <c r="R1693" s="13"/>
      <c r="S1693" s="41">
        <v>4</v>
      </c>
      <c r="T1693" s="13" t="s">
        <v>10797</v>
      </c>
      <c r="U1693" s="13"/>
      <c r="W1693" s="13"/>
    </row>
    <row r="1694" spans="1:23" x14ac:dyDescent="0.2">
      <c r="A1694" s="13"/>
      <c r="B1694" s="8" t="s">
        <v>0</v>
      </c>
      <c r="C1694" s="22" t="s">
        <v>7192</v>
      </c>
      <c r="D1694" s="8" t="s">
        <v>2235</v>
      </c>
      <c r="E1694" s="22" t="s">
        <v>2236</v>
      </c>
      <c r="F1694" s="32">
        <v>2500</v>
      </c>
      <c r="G1694" s="13">
        <v>0</v>
      </c>
      <c r="H1694" s="35">
        <v>0</v>
      </c>
      <c r="I1694" t="s">
        <v>1</v>
      </c>
      <c r="J1694" s="13"/>
      <c r="R1694" s="13"/>
      <c r="S1694" s="41">
        <v>4</v>
      </c>
      <c r="T1694" s="43" t="s">
        <v>10798</v>
      </c>
      <c r="U1694" s="13" t="s">
        <v>10798</v>
      </c>
      <c r="W1694" s="13"/>
    </row>
    <row r="1695" spans="1:23" x14ac:dyDescent="0.2">
      <c r="A1695" s="13"/>
      <c r="B1695" s="8" t="s">
        <v>0</v>
      </c>
      <c r="C1695" s="22" t="s">
        <v>7192</v>
      </c>
      <c r="D1695" s="8" t="s">
        <v>2858</v>
      </c>
      <c r="E1695" s="22" t="s">
        <v>2859</v>
      </c>
      <c r="F1695" s="32">
        <v>3500</v>
      </c>
      <c r="G1695" s="13">
        <v>0</v>
      </c>
      <c r="H1695" s="35">
        <v>0</v>
      </c>
      <c r="I1695" t="s">
        <v>1</v>
      </c>
      <c r="J1695" s="13"/>
      <c r="R1695" s="13"/>
      <c r="S1695" s="41">
        <v>2</v>
      </c>
      <c r="T1695" s="13" t="s">
        <v>10797</v>
      </c>
      <c r="U1695" s="13"/>
      <c r="W1695" s="13"/>
    </row>
    <row r="1696" spans="1:23" x14ac:dyDescent="0.2">
      <c r="A1696" s="13"/>
      <c r="B1696" s="8" t="s">
        <v>0</v>
      </c>
      <c r="C1696" s="22" t="s">
        <v>7192</v>
      </c>
      <c r="D1696" s="8" t="s">
        <v>2271</v>
      </c>
      <c r="E1696" s="22" t="s">
        <v>2272</v>
      </c>
      <c r="F1696" s="32">
        <v>205</v>
      </c>
      <c r="G1696" s="13">
        <v>0</v>
      </c>
      <c r="H1696" s="35">
        <v>0</v>
      </c>
      <c r="I1696" t="s">
        <v>1</v>
      </c>
      <c r="J1696" s="13"/>
      <c r="R1696" s="13"/>
      <c r="S1696" s="13">
        <v>1</v>
      </c>
      <c r="T1696" s="39"/>
      <c r="U1696" s="13"/>
      <c r="W1696" s="13"/>
    </row>
    <row r="1697" spans="1:23" x14ac:dyDescent="0.2">
      <c r="A1697" s="13"/>
      <c r="B1697" s="8" t="s">
        <v>0</v>
      </c>
      <c r="C1697" s="22" t="s">
        <v>7192</v>
      </c>
      <c r="D1697" s="24" t="s">
        <v>5707</v>
      </c>
      <c r="E1697" s="22" t="s">
        <v>5708</v>
      </c>
      <c r="F1697" s="32">
        <v>2000</v>
      </c>
      <c r="G1697" s="13">
        <v>0</v>
      </c>
      <c r="H1697" s="35">
        <v>0</v>
      </c>
      <c r="I1697" t="s">
        <v>1</v>
      </c>
      <c r="J1697" s="13"/>
      <c r="R1697" s="13"/>
      <c r="S1697" s="41">
        <v>1</v>
      </c>
      <c r="T1697" s="39"/>
      <c r="U1697" s="13"/>
      <c r="W1697" s="13"/>
    </row>
    <row r="1698" spans="1:23" x14ac:dyDescent="0.2">
      <c r="A1698" s="13"/>
      <c r="B1698" s="8" t="s">
        <v>0</v>
      </c>
      <c r="C1698" s="22" t="s">
        <v>7305</v>
      </c>
      <c r="D1698" s="8" t="s">
        <v>3049</v>
      </c>
      <c r="E1698" s="22" t="s">
        <v>3050</v>
      </c>
      <c r="F1698" s="13">
        <v>50000</v>
      </c>
      <c r="G1698" s="13">
        <v>0</v>
      </c>
      <c r="H1698" s="35">
        <v>0</v>
      </c>
      <c r="I1698" t="s">
        <v>1</v>
      </c>
      <c r="J1698" s="13"/>
      <c r="R1698" s="13">
        <f>41000+9000+47000</f>
        <v>97000</v>
      </c>
      <c r="S1698" s="41">
        <v>3</v>
      </c>
      <c r="T1698" s="13"/>
      <c r="U1698" s="39"/>
      <c r="W1698" s="13"/>
    </row>
    <row r="1699" spans="1:23" x14ac:dyDescent="0.2">
      <c r="A1699" s="13"/>
      <c r="B1699" s="8" t="s">
        <v>0</v>
      </c>
      <c r="C1699" s="22" t="s">
        <v>10859</v>
      </c>
      <c r="D1699" s="8" t="s">
        <v>7704</v>
      </c>
      <c r="E1699" s="22" t="s">
        <v>9470</v>
      </c>
      <c r="F1699" s="13">
        <v>200000</v>
      </c>
      <c r="G1699" s="13">
        <v>0</v>
      </c>
      <c r="H1699" s="35">
        <v>500</v>
      </c>
      <c r="I1699" t="s">
        <v>1</v>
      </c>
      <c r="J1699" s="13"/>
      <c r="R1699" s="13"/>
      <c r="S1699" s="41">
        <v>2</v>
      </c>
      <c r="T1699" s="39"/>
      <c r="U1699" s="13"/>
      <c r="W1699" s="13"/>
    </row>
    <row r="1700" spans="1:23" x14ac:dyDescent="0.2">
      <c r="A1700" s="13"/>
      <c r="B1700" s="8" t="s">
        <v>0</v>
      </c>
      <c r="C1700" s="22" t="s">
        <v>10859</v>
      </c>
      <c r="D1700" s="8" t="s">
        <v>7705</v>
      </c>
      <c r="E1700" s="22" t="s">
        <v>9471</v>
      </c>
      <c r="F1700" s="13">
        <v>150000</v>
      </c>
      <c r="G1700" s="13">
        <v>0</v>
      </c>
      <c r="H1700" s="35">
        <v>500</v>
      </c>
      <c r="I1700" t="s">
        <v>1</v>
      </c>
      <c r="J1700" s="13"/>
      <c r="R1700" s="13"/>
      <c r="S1700" s="41">
        <v>2</v>
      </c>
      <c r="T1700" s="39"/>
      <c r="U1700" s="13"/>
      <c r="W1700" s="13"/>
    </row>
    <row r="1701" spans="1:23" x14ac:dyDescent="0.2">
      <c r="A1701" s="13"/>
      <c r="B1701" s="8" t="s">
        <v>0</v>
      </c>
      <c r="C1701" s="22" t="s">
        <v>10859</v>
      </c>
      <c r="D1701" s="8" t="s">
        <v>7706</v>
      </c>
      <c r="E1701" s="22" t="s">
        <v>9472</v>
      </c>
      <c r="F1701" s="13">
        <v>40000</v>
      </c>
      <c r="G1701" s="13">
        <v>0</v>
      </c>
      <c r="H1701" s="35">
        <v>500</v>
      </c>
      <c r="I1701" t="s">
        <v>1</v>
      </c>
      <c r="J1701" s="13"/>
      <c r="R1701" s="13"/>
      <c r="S1701" s="41">
        <v>2</v>
      </c>
      <c r="T1701" s="39"/>
      <c r="U1701" s="13"/>
      <c r="W1701" s="13"/>
    </row>
    <row r="1702" spans="1:23" x14ac:dyDescent="0.2">
      <c r="A1702" s="13"/>
      <c r="B1702" s="8" t="s">
        <v>0</v>
      </c>
      <c r="C1702" s="22" t="s">
        <v>7432</v>
      </c>
      <c r="D1702" s="8" t="s">
        <v>3538</v>
      </c>
      <c r="E1702" s="22" t="s">
        <v>3539</v>
      </c>
      <c r="F1702" s="13">
        <v>885</v>
      </c>
      <c r="G1702" s="13">
        <v>0</v>
      </c>
      <c r="H1702" s="35">
        <v>0</v>
      </c>
      <c r="I1702" t="s">
        <v>1</v>
      </c>
      <c r="J1702" s="13"/>
      <c r="R1702" s="13">
        <v>1000</v>
      </c>
      <c r="S1702" s="41">
        <v>4</v>
      </c>
      <c r="T1702" s="39"/>
      <c r="U1702" s="13"/>
      <c r="W1702" s="13"/>
    </row>
    <row r="1703" spans="1:23" x14ac:dyDescent="0.2">
      <c r="A1703" s="13"/>
      <c r="B1703" s="8" t="s">
        <v>0</v>
      </c>
      <c r="C1703" s="22" t="s">
        <v>7368</v>
      </c>
      <c r="D1703" s="8" t="s">
        <v>2645</v>
      </c>
      <c r="E1703" s="22" t="s">
        <v>2646</v>
      </c>
      <c r="F1703" s="13">
        <v>9400</v>
      </c>
      <c r="G1703" s="13">
        <v>0</v>
      </c>
      <c r="H1703" s="35">
        <v>0</v>
      </c>
      <c r="I1703" t="s">
        <v>1</v>
      </c>
      <c r="J1703" s="13"/>
      <c r="R1703" s="13">
        <v>10000</v>
      </c>
      <c r="S1703" s="41">
        <v>4</v>
      </c>
      <c r="T1703" s="13"/>
      <c r="U1703" s="13"/>
      <c r="W1703" s="13"/>
    </row>
    <row r="1704" spans="1:23" x14ac:dyDescent="0.2">
      <c r="A1704" s="13"/>
      <c r="B1704" s="8" t="s">
        <v>0</v>
      </c>
      <c r="C1704" s="22" t="s">
        <v>10860</v>
      </c>
      <c r="D1704" s="8" t="s">
        <v>823</v>
      </c>
      <c r="E1704" s="22" t="s">
        <v>824</v>
      </c>
      <c r="F1704" s="13">
        <v>57680</v>
      </c>
      <c r="G1704" s="13">
        <v>0</v>
      </c>
      <c r="H1704" s="35">
        <v>29500</v>
      </c>
      <c r="I1704" t="s">
        <v>1</v>
      </c>
      <c r="J1704" s="13"/>
      <c r="R1704" s="13"/>
      <c r="S1704" s="41">
        <v>2</v>
      </c>
      <c r="T1704" s="39"/>
      <c r="U1704" s="13"/>
      <c r="W1704" s="13"/>
    </row>
    <row r="1705" spans="1:23" x14ac:dyDescent="0.2">
      <c r="A1705" s="13"/>
      <c r="B1705" s="8" t="s">
        <v>0</v>
      </c>
      <c r="C1705" s="22" t="s">
        <v>7266</v>
      </c>
      <c r="D1705" s="8" t="s">
        <v>1317</v>
      </c>
      <c r="E1705" s="22" t="s">
        <v>1318</v>
      </c>
      <c r="F1705" s="13">
        <v>26000</v>
      </c>
      <c r="G1705" s="13">
        <v>0</v>
      </c>
      <c r="H1705" s="35">
        <v>0</v>
      </c>
      <c r="I1705" t="s">
        <v>1</v>
      </c>
      <c r="J1705" s="13"/>
      <c r="R1705" s="13"/>
      <c r="S1705" s="41">
        <v>4</v>
      </c>
      <c r="T1705" s="43" t="s">
        <v>10798</v>
      </c>
      <c r="U1705" s="13" t="s">
        <v>10798</v>
      </c>
      <c r="W1705" s="13"/>
    </row>
    <row r="1706" spans="1:23" x14ac:dyDescent="0.2">
      <c r="A1706" s="13"/>
      <c r="B1706" s="8" t="s">
        <v>0</v>
      </c>
      <c r="C1706" s="22" t="s">
        <v>7266</v>
      </c>
      <c r="D1706" s="8" t="s">
        <v>1638</v>
      </c>
      <c r="E1706" s="22" t="s">
        <v>1639</v>
      </c>
      <c r="F1706" s="13">
        <v>40000</v>
      </c>
      <c r="G1706" s="13">
        <v>0</v>
      </c>
      <c r="H1706" s="35">
        <v>39000</v>
      </c>
      <c r="I1706" t="s">
        <v>1</v>
      </c>
      <c r="J1706" s="13"/>
      <c r="R1706" s="13"/>
      <c r="S1706" s="41">
        <v>1</v>
      </c>
      <c r="T1706" s="13"/>
      <c r="U1706" s="13" t="s">
        <v>10798</v>
      </c>
      <c r="W1706" s="13"/>
    </row>
    <row r="1707" spans="1:23" x14ac:dyDescent="0.2">
      <c r="A1707" s="13"/>
      <c r="B1707" s="8" t="s">
        <v>0</v>
      </c>
      <c r="C1707" s="22" t="s">
        <v>7266</v>
      </c>
      <c r="D1707" s="8" t="s">
        <v>1641</v>
      </c>
      <c r="E1707" s="22" t="s">
        <v>1642</v>
      </c>
      <c r="F1707" s="13">
        <v>25000</v>
      </c>
      <c r="G1707" s="13">
        <v>0</v>
      </c>
      <c r="H1707" s="35">
        <v>15000</v>
      </c>
      <c r="I1707" t="s">
        <v>1</v>
      </c>
      <c r="J1707" s="13"/>
      <c r="R1707" s="13"/>
      <c r="S1707" s="41">
        <v>1</v>
      </c>
      <c r="T1707" s="13"/>
      <c r="U1707" s="13" t="s">
        <v>10798</v>
      </c>
      <c r="W1707" s="13"/>
    </row>
    <row r="1708" spans="1:23" x14ac:dyDescent="0.2">
      <c r="A1708" s="13"/>
      <c r="B1708" s="8" t="s">
        <v>0</v>
      </c>
      <c r="C1708" s="22" t="s">
        <v>7266</v>
      </c>
      <c r="D1708" s="8" t="s">
        <v>1613</v>
      </c>
      <c r="E1708" s="22" t="s">
        <v>1614</v>
      </c>
      <c r="F1708" s="13">
        <v>15000</v>
      </c>
      <c r="G1708" s="13">
        <v>0</v>
      </c>
      <c r="H1708" s="35">
        <v>0</v>
      </c>
      <c r="I1708" t="s">
        <v>1</v>
      </c>
      <c r="J1708" s="13"/>
      <c r="R1708" s="13"/>
      <c r="S1708" s="41">
        <v>4</v>
      </c>
      <c r="T1708" s="13"/>
      <c r="U1708" s="13" t="s">
        <v>10798</v>
      </c>
      <c r="W1708" s="13"/>
    </row>
    <row r="1709" spans="1:23" x14ac:dyDescent="0.2">
      <c r="A1709" s="13"/>
      <c r="B1709" s="8" t="s">
        <v>0</v>
      </c>
      <c r="C1709" s="22" t="s">
        <v>7266</v>
      </c>
      <c r="D1709" s="8" t="s">
        <v>1616</v>
      </c>
      <c r="E1709" s="22" t="s">
        <v>1617</v>
      </c>
      <c r="F1709" s="13">
        <v>16000</v>
      </c>
      <c r="G1709" s="13">
        <v>0</v>
      </c>
      <c r="H1709" s="35">
        <v>0</v>
      </c>
      <c r="I1709" t="s">
        <v>1</v>
      </c>
      <c r="J1709" s="13"/>
      <c r="R1709" s="13"/>
      <c r="S1709" s="41">
        <v>4</v>
      </c>
      <c r="T1709" s="13"/>
      <c r="U1709" s="13" t="s">
        <v>10798</v>
      </c>
      <c r="W1709" s="13"/>
    </row>
    <row r="1710" spans="1:23" x14ac:dyDescent="0.2">
      <c r="A1710" s="13"/>
      <c r="B1710" s="8" t="s">
        <v>0</v>
      </c>
      <c r="C1710" s="22" t="s">
        <v>7266</v>
      </c>
      <c r="D1710" s="8" t="s">
        <v>1619</v>
      </c>
      <c r="E1710" s="22" t="s">
        <v>1620</v>
      </c>
      <c r="F1710" s="13">
        <v>9000</v>
      </c>
      <c r="G1710" s="13">
        <v>0</v>
      </c>
      <c r="H1710" s="35">
        <v>0</v>
      </c>
      <c r="I1710" t="s">
        <v>1</v>
      </c>
      <c r="J1710" s="13"/>
      <c r="R1710" s="13"/>
      <c r="S1710" s="41">
        <v>4</v>
      </c>
      <c r="T1710" s="13"/>
      <c r="U1710" s="13" t="s">
        <v>10798</v>
      </c>
      <c r="W1710" s="13"/>
    </row>
    <row r="1711" spans="1:23" x14ac:dyDescent="0.2">
      <c r="A1711" s="13"/>
      <c r="B1711" s="8" t="s">
        <v>0</v>
      </c>
      <c r="C1711" s="22" t="s">
        <v>7266</v>
      </c>
      <c r="D1711" s="8" t="s">
        <v>1622</v>
      </c>
      <c r="E1711" s="22" t="s">
        <v>1623</v>
      </c>
      <c r="F1711" s="13">
        <v>12000</v>
      </c>
      <c r="G1711" s="13">
        <v>0</v>
      </c>
      <c r="H1711" s="35">
        <v>0</v>
      </c>
      <c r="I1711" t="s">
        <v>1</v>
      </c>
      <c r="J1711" s="13"/>
      <c r="R1711" s="13"/>
      <c r="S1711" s="41">
        <v>4</v>
      </c>
      <c r="T1711" s="13"/>
      <c r="U1711" s="13" t="s">
        <v>10798</v>
      </c>
      <c r="W1711" s="13"/>
    </row>
    <row r="1712" spans="1:23" x14ac:dyDescent="0.2">
      <c r="A1712" s="13"/>
      <c r="B1712" s="8" t="s">
        <v>0</v>
      </c>
      <c r="C1712" s="22" t="s">
        <v>7266</v>
      </c>
      <c r="D1712" s="8" t="s">
        <v>1625</v>
      </c>
      <c r="E1712" s="22" t="s">
        <v>1626</v>
      </c>
      <c r="F1712" s="13">
        <v>6000</v>
      </c>
      <c r="G1712" s="13">
        <v>0</v>
      </c>
      <c r="H1712" s="35">
        <v>0</v>
      </c>
      <c r="I1712" t="s">
        <v>1</v>
      </c>
      <c r="J1712" s="13"/>
      <c r="R1712" s="13">
        <v>3000</v>
      </c>
      <c r="S1712" s="41">
        <v>4</v>
      </c>
      <c r="T1712" s="13"/>
      <c r="U1712" s="13" t="s">
        <v>10798</v>
      </c>
      <c r="W1712" s="13"/>
    </row>
    <row r="1713" spans="1:23" x14ac:dyDescent="0.2">
      <c r="A1713" s="13"/>
      <c r="B1713" s="8" t="s">
        <v>0</v>
      </c>
      <c r="C1713" s="22" t="s">
        <v>7266</v>
      </c>
      <c r="D1713" s="8" t="s">
        <v>2054</v>
      </c>
      <c r="E1713" s="22" t="s">
        <v>2055</v>
      </c>
      <c r="F1713" s="13">
        <v>20000</v>
      </c>
      <c r="G1713" s="13">
        <v>0</v>
      </c>
      <c r="H1713" s="35">
        <v>0</v>
      </c>
      <c r="I1713" t="s">
        <v>1</v>
      </c>
      <c r="J1713" s="13"/>
      <c r="R1713" s="13"/>
      <c r="S1713" s="41">
        <v>4</v>
      </c>
      <c r="T1713" s="13" t="s">
        <v>10797</v>
      </c>
      <c r="U1713" s="13"/>
      <c r="W1713" s="13"/>
    </row>
    <row r="1714" spans="1:23" x14ac:dyDescent="0.2">
      <c r="A1714" s="13"/>
      <c r="B1714" s="8" t="s">
        <v>0</v>
      </c>
      <c r="C1714" s="22" t="s">
        <v>7266</v>
      </c>
      <c r="D1714" s="8" t="s">
        <v>2038</v>
      </c>
      <c r="E1714" s="22" t="s">
        <v>2039</v>
      </c>
      <c r="F1714" s="13">
        <v>15000</v>
      </c>
      <c r="G1714" s="13">
        <v>0</v>
      </c>
      <c r="H1714" s="35">
        <v>4300</v>
      </c>
      <c r="I1714" t="s">
        <v>1</v>
      </c>
      <c r="J1714" s="13"/>
      <c r="R1714" s="13"/>
      <c r="S1714" s="41">
        <v>4</v>
      </c>
      <c r="T1714" s="13" t="s">
        <v>10797</v>
      </c>
      <c r="U1714" s="13"/>
      <c r="W1714" s="13"/>
    </row>
    <row r="1715" spans="1:23" x14ac:dyDescent="0.2">
      <c r="A1715" s="13"/>
      <c r="B1715" s="8" t="s">
        <v>0</v>
      </c>
      <c r="C1715" s="22" t="s">
        <v>7266</v>
      </c>
      <c r="D1715" s="8" t="s">
        <v>2672</v>
      </c>
      <c r="E1715" s="22" t="s">
        <v>2673</v>
      </c>
      <c r="F1715" s="13">
        <v>2200</v>
      </c>
      <c r="G1715" s="13">
        <v>0</v>
      </c>
      <c r="H1715" s="35">
        <v>0</v>
      </c>
      <c r="I1715" t="s">
        <v>1</v>
      </c>
      <c r="J1715" s="13"/>
      <c r="R1715" s="13"/>
      <c r="S1715" s="41">
        <v>2</v>
      </c>
      <c r="T1715" s="43" t="s">
        <v>10798</v>
      </c>
      <c r="U1715" s="13" t="s">
        <v>10802</v>
      </c>
      <c r="W1715" s="13"/>
    </row>
    <row r="1716" spans="1:23" x14ac:dyDescent="0.2">
      <c r="A1716" s="13"/>
      <c r="B1716" s="8" t="s">
        <v>0</v>
      </c>
      <c r="C1716" s="22" t="s">
        <v>7266</v>
      </c>
      <c r="D1716" s="8" t="s">
        <v>2678</v>
      </c>
      <c r="E1716" s="22" t="s">
        <v>2679</v>
      </c>
      <c r="F1716" s="13">
        <v>5000</v>
      </c>
      <c r="G1716" s="13">
        <v>0</v>
      </c>
      <c r="H1716" s="35">
        <v>0</v>
      </c>
      <c r="I1716" t="s">
        <v>1</v>
      </c>
      <c r="J1716" s="13"/>
      <c r="R1716" s="13"/>
      <c r="S1716" s="41">
        <v>1</v>
      </c>
      <c r="T1716" s="43" t="s">
        <v>10798</v>
      </c>
      <c r="U1716" s="13" t="s">
        <v>10802</v>
      </c>
      <c r="W1716" s="13"/>
    </row>
    <row r="1717" spans="1:23" x14ac:dyDescent="0.2">
      <c r="A1717" s="13"/>
      <c r="B1717" s="8" t="s">
        <v>0</v>
      </c>
      <c r="C1717" s="22" t="s">
        <v>7266</v>
      </c>
      <c r="D1717" s="8" t="s">
        <v>1393</v>
      </c>
      <c r="E1717" s="22" t="s">
        <v>1394</v>
      </c>
      <c r="F1717" s="13">
        <v>56000</v>
      </c>
      <c r="G1717" s="13">
        <v>0</v>
      </c>
      <c r="H1717" s="35">
        <v>0</v>
      </c>
      <c r="I1717" t="s">
        <v>1</v>
      </c>
      <c r="J1717" s="13"/>
      <c r="R1717" s="13"/>
      <c r="S1717" s="41">
        <v>4</v>
      </c>
      <c r="T1717" s="43" t="s">
        <v>10798</v>
      </c>
      <c r="U1717" s="43" t="s">
        <v>10801</v>
      </c>
      <c r="W1717" s="13"/>
    </row>
    <row r="1718" spans="1:23" x14ac:dyDescent="0.2">
      <c r="A1718" s="13"/>
      <c r="B1718" s="8" t="s">
        <v>0</v>
      </c>
      <c r="C1718" s="22" t="s">
        <v>7266</v>
      </c>
      <c r="D1718" s="8" t="s">
        <v>1384</v>
      </c>
      <c r="E1718" s="22" t="s">
        <v>1385</v>
      </c>
      <c r="F1718" s="13">
        <v>100000</v>
      </c>
      <c r="G1718" s="13">
        <v>0</v>
      </c>
      <c r="H1718" s="35">
        <v>0</v>
      </c>
      <c r="I1718" t="s">
        <v>1</v>
      </c>
      <c r="J1718" s="13"/>
      <c r="R1718" s="13"/>
      <c r="S1718" s="41">
        <v>4</v>
      </c>
      <c r="T1718" s="43" t="s">
        <v>10798</v>
      </c>
      <c r="U1718" s="43" t="s">
        <v>10801</v>
      </c>
      <c r="W1718" s="13"/>
    </row>
    <row r="1719" spans="1:23" x14ac:dyDescent="0.2">
      <c r="A1719" s="13"/>
      <c r="B1719" s="8" t="s">
        <v>0</v>
      </c>
      <c r="C1719" s="22" t="s">
        <v>7266</v>
      </c>
      <c r="D1719" s="8" t="s">
        <v>2035</v>
      </c>
      <c r="E1719" s="22" t="s">
        <v>2036</v>
      </c>
      <c r="F1719" s="13">
        <v>15000</v>
      </c>
      <c r="G1719" s="13">
        <v>0</v>
      </c>
      <c r="H1719" s="35">
        <v>0</v>
      </c>
      <c r="I1719" t="s">
        <v>1</v>
      </c>
      <c r="J1719" s="13"/>
      <c r="R1719" s="13"/>
      <c r="S1719" s="41">
        <v>4</v>
      </c>
      <c r="T1719" s="13" t="s">
        <v>10797</v>
      </c>
      <c r="U1719" s="13"/>
      <c r="W1719" s="13"/>
    </row>
    <row r="1720" spans="1:23" x14ac:dyDescent="0.2">
      <c r="A1720" s="13"/>
      <c r="B1720" s="8" t="s">
        <v>0</v>
      </c>
      <c r="C1720" s="22" t="s">
        <v>7266</v>
      </c>
      <c r="D1720" s="8" t="s">
        <v>2058</v>
      </c>
      <c r="E1720" s="22" t="s">
        <v>2059</v>
      </c>
      <c r="F1720" s="13">
        <v>30000</v>
      </c>
      <c r="G1720" s="13">
        <v>0</v>
      </c>
      <c r="H1720" s="35">
        <v>0</v>
      </c>
      <c r="I1720" t="s">
        <v>1</v>
      </c>
      <c r="J1720" s="13"/>
      <c r="R1720" s="13"/>
      <c r="S1720" s="41">
        <v>4</v>
      </c>
      <c r="T1720" s="13" t="s">
        <v>10797</v>
      </c>
      <c r="U1720" s="13"/>
      <c r="W1720" s="13"/>
    </row>
    <row r="1721" spans="1:23" x14ac:dyDescent="0.2">
      <c r="A1721" s="13"/>
      <c r="B1721" s="8" t="s">
        <v>0</v>
      </c>
      <c r="C1721" s="22" t="s">
        <v>7266</v>
      </c>
      <c r="D1721" s="8" t="s">
        <v>2051</v>
      </c>
      <c r="E1721" s="22" t="s">
        <v>2052</v>
      </c>
      <c r="F1721" s="13">
        <v>18000</v>
      </c>
      <c r="G1721" s="13">
        <v>0</v>
      </c>
      <c r="H1721" s="35">
        <v>0</v>
      </c>
      <c r="I1721" t="s">
        <v>1</v>
      </c>
      <c r="J1721" s="13"/>
      <c r="R1721" s="13"/>
      <c r="S1721" s="41">
        <v>4</v>
      </c>
      <c r="T1721" s="13" t="s">
        <v>10797</v>
      </c>
      <c r="U1721" s="13"/>
      <c r="W1721" s="13"/>
    </row>
    <row r="1722" spans="1:23" x14ac:dyDescent="0.2">
      <c r="A1722" s="13"/>
      <c r="B1722" s="8" t="s">
        <v>0</v>
      </c>
      <c r="C1722" s="22" t="s">
        <v>7266</v>
      </c>
      <c r="D1722" s="8" t="s">
        <v>2032</v>
      </c>
      <c r="E1722" s="22" t="s">
        <v>2033</v>
      </c>
      <c r="F1722" s="13">
        <v>20000</v>
      </c>
      <c r="G1722" s="13">
        <v>0</v>
      </c>
      <c r="H1722" s="35">
        <v>0</v>
      </c>
      <c r="I1722" t="s">
        <v>1</v>
      </c>
      <c r="J1722" s="13"/>
      <c r="R1722" s="13"/>
      <c r="S1722" s="41">
        <v>4</v>
      </c>
      <c r="T1722" s="13" t="s">
        <v>10797</v>
      </c>
      <c r="U1722" s="13"/>
      <c r="W1722" s="13"/>
    </row>
    <row r="1723" spans="1:23" x14ac:dyDescent="0.2">
      <c r="A1723" s="13"/>
      <c r="B1723" s="8" t="s">
        <v>0</v>
      </c>
      <c r="C1723" s="22" t="s">
        <v>7266</v>
      </c>
      <c r="D1723" s="8" t="s">
        <v>3423</v>
      </c>
      <c r="E1723" s="22" t="s">
        <v>3424</v>
      </c>
      <c r="F1723" s="13">
        <v>5000</v>
      </c>
      <c r="G1723" s="13">
        <v>0</v>
      </c>
      <c r="H1723" s="35">
        <v>0</v>
      </c>
      <c r="I1723" t="s">
        <v>1</v>
      </c>
      <c r="J1723" s="13"/>
      <c r="R1723" s="13"/>
      <c r="S1723" s="41">
        <v>4</v>
      </c>
      <c r="T1723" s="39"/>
      <c r="U1723" s="13"/>
      <c r="W1723" s="13"/>
    </row>
    <row r="1724" spans="1:23" x14ac:dyDescent="0.2">
      <c r="A1724" s="13"/>
      <c r="B1724" s="8" t="s">
        <v>0</v>
      </c>
      <c r="C1724" s="22" t="s">
        <v>7266</v>
      </c>
      <c r="D1724" s="8" t="s">
        <v>3429</v>
      </c>
      <c r="E1724" s="22" t="s">
        <v>3430</v>
      </c>
      <c r="F1724" s="13">
        <v>5000</v>
      </c>
      <c r="G1724" s="13">
        <v>0</v>
      </c>
      <c r="H1724" s="35">
        <v>0</v>
      </c>
      <c r="I1724" t="s">
        <v>1</v>
      </c>
      <c r="J1724" s="13"/>
      <c r="R1724" s="13"/>
      <c r="S1724" s="41">
        <v>4</v>
      </c>
      <c r="T1724" s="39"/>
      <c r="U1724" s="13"/>
      <c r="W1724" s="13"/>
    </row>
    <row r="1725" spans="1:23" x14ac:dyDescent="0.2">
      <c r="A1725" s="13"/>
      <c r="B1725" s="8" t="s">
        <v>0</v>
      </c>
      <c r="C1725" s="22" t="s">
        <v>7266</v>
      </c>
      <c r="D1725" s="8" t="s">
        <v>3435</v>
      </c>
      <c r="E1725" s="22" t="s">
        <v>3436</v>
      </c>
      <c r="F1725" s="13">
        <v>5000</v>
      </c>
      <c r="G1725" s="13">
        <v>0</v>
      </c>
      <c r="H1725" s="35">
        <v>0</v>
      </c>
      <c r="I1725" t="s">
        <v>1</v>
      </c>
      <c r="J1725" s="13"/>
      <c r="R1725" s="13"/>
      <c r="S1725" s="41">
        <v>4</v>
      </c>
      <c r="T1725" s="39"/>
      <c r="U1725" s="13"/>
      <c r="W1725" s="13"/>
    </row>
    <row r="1726" spans="1:23" x14ac:dyDescent="0.2">
      <c r="A1726" s="13"/>
      <c r="B1726" s="8" t="s">
        <v>0</v>
      </c>
      <c r="C1726" s="22" t="s">
        <v>7266</v>
      </c>
      <c r="D1726" s="8" t="s">
        <v>3521</v>
      </c>
      <c r="E1726" s="22" t="s">
        <v>3522</v>
      </c>
      <c r="F1726" s="13">
        <v>20000</v>
      </c>
      <c r="G1726" s="13">
        <v>0</v>
      </c>
      <c r="H1726" s="35">
        <v>0</v>
      </c>
      <c r="I1726" t="s">
        <v>1</v>
      </c>
      <c r="J1726" s="13"/>
      <c r="R1726" s="13"/>
      <c r="S1726" s="41">
        <v>4</v>
      </c>
      <c r="T1726" s="39"/>
      <c r="U1726" s="13"/>
      <c r="W1726" s="13"/>
    </row>
    <row r="1727" spans="1:23" x14ac:dyDescent="0.2">
      <c r="A1727" s="13"/>
      <c r="B1727" s="8" t="s">
        <v>0</v>
      </c>
      <c r="C1727" s="22" t="s">
        <v>7266</v>
      </c>
      <c r="D1727" s="8" t="s">
        <v>3527</v>
      </c>
      <c r="E1727" s="22" t="s">
        <v>3528</v>
      </c>
      <c r="F1727" s="13">
        <v>15000</v>
      </c>
      <c r="G1727" s="13">
        <v>0</v>
      </c>
      <c r="H1727" s="35">
        <v>0</v>
      </c>
      <c r="I1727" t="s">
        <v>1</v>
      </c>
      <c r="J1727" s="13"/>
      <c r="R1727" s="13"/>
      <c r="S1727" s="41">
        <v>4</v>
      </c>
      <c r="T1727" s="39"/>
      <c r="U1727" s="13"/>
      <c r="W1727" s="13"/>
    </row>
    <row r="1728" spans="1:23" x14ac:dyDescent="0.2">
      <c r="A1728" s="13"/>
      <c r="B1728" s="8" t="s">
        <v>0</v>
      </c>
      <c r="C1728" s="22" t="s">
        <v>7266</v>
      </c>
      <c r="D1728" s="8" t="s">
        <v>4348</v>
      </c>
      <c r="E1728" s="22" t="s">
        <v>4349</v>
      </c>
      <c r="F1728" s="13">
        <v>8000</v>
      </c>
      <c r="G1728" s="13">
        <v>0</v>
      </c>
      <c r="H1728" s="35">
        <v>0</v>
      </c>
      <c r="I1728" t="s">
        <v>1</v>
      </c>
      <c r="J1728" s="13"/>
      <c r="R1728" s="13"/>
      <c r="S1728" s="41">
        <v>1</v>
      </c>
      <c r="T1728" s="39"/>
      <c r="U1728" s="13"/>
      <c r="W1728" s="13"/>
    </row>
    <row r="1729" spans="1:23" x14ac:dyDescent="0.2">
      <c r="A1729" s="13"/>
      <c r="B1729" s="8" t="s">
        <v>0</v>
      </c>
      <c r="C1729" s="22" t="s">
        <v>7266</v>
      </c>
      <c r="D1729" s="8" t="s">
        <v>2675</v>
      </c>
      <c r="E1729" s="22" t="s">
        <v>2676</v>
      </c>
      <c r="F1729" s="13">
        <v>4800</v>
      </c>
      <c r="G1729" s="13">
        <v>0</v>
      </c>
      <c r="H1729" s="35">
        <v>0</v>
      </c>
      <c r="I1729" t="s">
        <v>1</v>
      </c>
      <c r="J1729" s="13"/>
      <c r="R1729" s="13"/>
      <c r="S1729" s="41">
        <v>2</v>
      </c>
      <c r="T1729" s="13" t="s">
        <v>10797</v>
      </c>
      <c r="U1729" s="13"/>
      <c r="W1729" s="13"/>
    </row>
    <row r="1730" spans="1:23" x14ac:dyDescent="0.2">
      <c r="A1730" s="13"/>
      <c r="B1730" s="8" t="s">
        <v>0</v>
      </c>
      <c r="C1730" s="22" t="s">
        <v>7266</v>
      </c>
      <c r="D1730" s="8" t="s">
        <v>1629</v>
      </c>
      <c r="E1730" s="22" t="s">
        <v>9473</v>
      </c>
      <c r="F1730" s="13">
        <v>31000</v>
      </c>
      <c r="G1730" s="13">
        <v>0</v>
      </c>
      <c r="H1730" s="35">
        <v>0</v>
      </c>
      <c r="I1730" t="s">
        <v>1</v>
      </c>
      <c r="J1730" s="13"/>
      <c r="R1730" s="13"/>
      <c r="S1730" s="41">
        <v>4</v>
      </c>
      <c r="T1730" s="13"/>
      <c r="U1730" s="13"/>
      <c r="W1730" s="13"/>
    </row>
    <row r="1731" spans="1:23" x14ac:dyDescent="0.2">
      <c r="A1731" s="13"/>
      <c r="B1731" s="8" t="s">
        <v>0</v>
      </c>
      <c r="C1731" s="22" t="s">
        <v>7397</v>
      </c>
      <c r="D1731" s="8" t="s">
        <v>4900</v>
      </c>
      <c r="E1731" s="22" t="s">
        <v>4901</v>
      </c>
      <c r="F1731" s="13">
        <v>46209</v>
      </c>
      <c r="G1731" s="13">
        <v>0</v>
      </c>
      <c r="H1731" s="35">
        <v>31500</v>
      </c>
      <c r="I1731" t="s">
        <v>1</v>
      </c>
      <c r="J1731" s="13"/>
      <c r="R1731" s="13">
        <v>15500</v>
      </c>
      <c r="S1731" s="41">
        <v>1</v>
      </c>
      <c r="T1731" s="43"/>
      <c r="U1731" s="13"/>
      <c r="W1731" s="13"/>
    </row>
    <row r="1732" spans="1:23" x14ac:dyDescent="0.2">
      <c r="A1732" s="13"/>
      <c r="B1732" s="8" t="s">
        <v>0</v>
      </c>
      <c r="C1732" s="22" t="s">
        <v>7397</v>
      </c>
      <c r="D1732" s="8" t="s">
        <v>4906</v>
      </c>
      <c r="E1732" s="22" t="s">
        <v>4907</v>
      </c>
      <c r="F1732" s="13">
        <v>56219</v>
      </c>
      <c r="G1732" s="13">
        <v>0</v>
      </c>
      <c r="H1732" s="35">
        <v>34500</v>
      </c>
      <c r="I1732" t="s">
        <v>1</v>
      </c>
      <c r="J1732" s="13"/>
      <c r="R1732" s="13">
        <v>22500</v>
      </c>
      <c r="S1732" s="41">
        <v>1</v>
      </c>
      <c r="T1732" s="13"/>
      <c r="U1732" s="13"/>
      <c r="W1732" s="13"/>
    </row>
    <row r="1733" spans="1:23" x14ac:dyDescent="0.2">
      <c r="A1733" s="13"/>
      <c r="B1733" s="8" t="s">
        <v>0</v>
      </c>
      <c r="C1733" s="22" t="s">
        <v>7397</v>
      </c>
      <c r="D1733" s="8" t="s">
        <v>4909</v>
      </c>
      <c r="E1733" s="22" t="s">
        <v>4910</v>
      </c>
      <c r="F1733" s="13">
        <v>47566</v>
      </c>
      <c r="G1733" s="13">
        <v>0</v>
      </c>
      <c r="H1733" s="35">
        <v>0</v>
      </c>
      <c r="I1733" t="s">
        <v>1</v>
      </c>
      <c r="J1733" s="13"/>
      <c r="R1733" s="13">
        <f>17000+6000+24600</f>
        <v>47600</v>
      </c>
      <c r="S1733" s="41">
        <v>1</v>
      </c>
      <c r="T1733" s="43"/>
      <c r="U1733" s="13"/>
      <c r="W1733" s="13"/>
    </row>
    <row r="1734" spans="1:23" x14ac:dyDescent="0.2">
      <c r="A1734" s="13"/>
      <c r="B1734" s="8" t="s">
        <v>0</v>
      </c>
      <c r="C1734" s="22" t="s">
        <v>7397</v>
      </c>
      <c r="D1734" s="8" t="s">
        <v>4912</v>
      </c>
      <c r="E1734" s="22" t="s">
        <v>4913</v>
      </c>
      <c r="F1734" s="13">
        <v>26530</v>
      </c>
      <c r="G1734" s="13">
        <v>0</v>
      </c>
      <c r="H1734" s="35">
        <v>26500</v>
      </c>
      <c r="I1734" t="s">
        <v>1</v>
      </c>
      <c r="J1734" s="13"/>
      <c r="R1734" s="13"/>
      <c r="S1734" s="41">
        <v>1</v>
      </c>
      <c r="T1734" s="43" t="s">
        <v>10798</v>
      </c>
      <c r="U1734" s="13" t="s">
        <v>10803</v>
      </c>
      <c r="W1734" s="13"/>
    </row>
    <row r="1735" spans="1:23" x14ac:dyDescent="0.2">
      <c r="A1735" s="13"/>
      <c r="B1735" s="8" t="s">
        <v>0</v>
      </c>
      <c r="C1735" s="22" t="s">
        <v>7397</v>
      </c>
      <c r="D1735" s="8" t="s">
        <v>5456</v>
      </c>
      <c r="E1735" s="22" t="s">
        <v>5457</v>
      </c>
      <c r="F1735" s="13">
        <v>20</v>
      </c>
      <c r="G1735" s="13">
        <v>0</v>
      </c>
      <c r="H1735" s="35">
        <v>0</v>
      </c>
      <c r="I1735" t="s">
        <v>1</v>
      </c>
      <c r="J1735" s="13"/>
      <c r="R1735" s="13">
        <v>100</v>
      </c>
      <c r="S1735" s="41">
        <v>1</v>
      </c>
      <c r="T1735" s="13"/>
      <c r="U1735" s="13"/>
      <c r="W1735" s="13"/>
    </row>
    <row r="1736" spans="1:23" x14ac:dyDescent="0.2">
      <c r="A1736" s="13"/>
      <c r="B1736" s="8" t="s">
        <v>0</v>
      </c>
      <c r="C1736" s="22" t="s">
        <v>7397</v>
      </c>
      <c r="D1736" s="8" t="s">
        <v>5891</v>
      </c>
      <c r="E1736" s="22" t="s">
        <v>5892</v>
      </c>
      <c r="F1736" s="13">
        <v>2292</v>
      </c>
      <c r="G1736" s="13">
        <v>0</v>
      </c>
      <c r="H1736" s="35">
        <v>0</v>
      </c>
      <c r="I1736" t="s">
        <v>1</v>
      </c>
      <c r="J1736" s="13"/>
      <c r="R1736" s="13">
        <f>2000+300</f>
        <v>2300</v>
      </c>
      <c r="S1736" s="41">
        <v>1</v>
      </c>
      <c r="T1736" s="39"/>
      <c r="U1736" s="13"/>
      <c r="W1736" s="13"/>
    </row>
    <row r="1737" spans="1:23" x14ac:dyDescent="0.2">
      <c r="A1737" s="13"/>
      <c r="B1737" s="8" t="s">
        <v>0</v>
      </c>
      <c r="C1737" s="22" t="s">
        <v>7397</v>
      </c>
      <c r="D1737" s="8" t="s">
        <v>6871</v>
      </c>
      <c r="E1737" s="22" t="s">
        <v>6872</v>
      </c>
      <c r="F1737" s="13">
        <v>560</v>
      </c>
      <c r="G1737" s="13">
        <v>0</v>
      </c>
      <c r="H1737" s="35">
        <v>0</v>
      </c>
      <c r="I1737" t="s">
        <v>1</v>
      </c>
      <c r="J1737" s="13"/>
      <c r="R1737" s="13">
        <v>800</v>
      </c>
      <c r="S1737" s="41">
        <v>1</v>
      </c>
      <c r="T1737" s="13"/>
      <c r="U1737" s="39"/>
      <c r="W1737" s="13"/>
    </row>
    <row r="1738" spans="1:23" x14ac:dyDescent="0.2">
      <c r="A1738" s="13"/>
      <c r="B1738" s="8" t="s">
        <v>0</v>
      </c>
      <c r="C1738" s="22" t="s">
        <v>7397</v>
      </c>
      <c r="D1738" s="8" t="s">
        <v>7045</v>
      </c>
      <c r="E1738" s="22" t="s">
        <v>7046</v>
      </c>
      <c r="F1738" s="13">
        <v>208</v>
      </c>
      <c r="G1738" s="13">
        <v>0</v>
      </c>
      <c r="H1738" s="35">
        <v>0</v>
      </c>
      <c r="I1738" t="s">
        <v>1</v>
      </c>
      <c r="J1738" s="13"/>
      <c r="R1738" s="13">
        <v>350</v>
      </c>
      <c r="S1738" s="41">
        <v>1</v>
      </c>
      <c r="T1738" s="13"/>
      <c r="U1738" s="39"/>
      <c r="W1738" s="13"/>
    </row>
    <row r="1739" spans="1:23" x14ac:dyDescent="0.2">
      <c r="A1739" s="13"/>
      <c r="B1739" s="8" t="s">
        <v>0</v>
      </c>
      <c r="C1739" s="22" t="s">
        <v>7397</v>
      </c>
      <c r="D1739" s="8" t="s">
        <v>3052</v>
      </c>
      <c r="E1739" s="22" t="s">
        <v>3053</v>
      </c>
      <c r="F1739" s="13">
        <v>462</v>
      </c>
      <c r="G1739" s="13">
        <v>0</v>
      </c>
      <c r="H1739" s="35">
        <v>0</v>
      </c>
      <c r="I1739" t="s">
        <v>1</v>
      </c>
      <c r="J1739" s="13"/>
      <c r="R1739" s="13"/>
      <c r="S1739" s="41">
        <v>3</v>
      </c>
      <c r="T1739" s="43" t="s">
        <v>10797</v>
      </c>
      <c r="U1739" s="39"/>
      <c r="W1739" s="13"/>
    </row>
    <row r="1740" spans="1:23" x14ac:dyDescent="0.2">
      <c r="A1740" s="13"/>
      <c r="B1740" s="8" t="s">
        <v>0</v>
      </c>
      <c r="C1740" s="22" t="s">
        <v>7397</v>
      </c>
      <c r="D1740" s="8" t="s">
        <v>3894</v>
      </c>
      <c r="E1740" s="22" t="s">
        <v>3895</v>
      </c>
      <c r="F1740" s="13">
        <v>3849</v>
      </c>
      <c r="G1740" s="13">
        <v>0</v>
      </c>
      <c r="H1740" s="35">
        <v>0</v>
      </c>
      <c r="I1740" t="s">
        <v>1</v>
      </c>
      <c r="J1740" s="13"/>
      <c r="R1740" s="13">
        <v>4000</v>
      </c>
      <c r="S1740" s="41">
        <v>2</v>
      </c>
      <c r="T1740" s="39"/>
      <c r="U1740" s="13"/>
      <c r="W1740" s="13"/>
    </row>
    <row r="1741" spans="1:23" x14ac:dyDescent="0.2">
      <c r="A1741" s="13"/>
      <c r="B1741" s="8" t="s">
        <v>0</v>
      </c>
      <c r="C1741" s="22" t="s">
        <v>7397</v>
      </c>
      <c r="D1741" s="8" t="s">
        <v>4930</v>
      </c>
      <c r="E1741" s="22" t="s">
        <v>4931</v>
      </c>
      <c r="F1741" s="13">
        <v>274254</v>
      </c>
      <c r="G1741" s="13">
        <v>0</v>
      </c>
      <c r="H1741" s="35">
        <v>237500</v>
      </c>
      <c r="I1741" t="s">
        <v>1</v>
      </c>
      <c r="J1741" s="13"/>
      <c r="R1741" s="13"/>
      <c r="S1741" s="41">
        <v>2</v>
      </c>
      <c r="T1741" s="13"/>
      <c r="U1741" s="39"/>
      <c r="W1741" s="13"/>
    </row>
    <row r="1742" spans="1:23" x14ac:dyDescent="0.2">
      <c r="A1742" s="13"/>
      <c r="B1742" s="8" t="s">
        <v>0</v>
      </c>
      <c r="C1742" s="22" t="s">
        <v>7397</v>
      </c>
      <c r="D1742" s="8" t="s">
        <v>5459</v>
      </c>
      <c r="E1742" s="22" t="s">
        <v>5460</v>
      </c>
      <c r="F1742" s="13">
        <v>20</v>
      </c>
      <c r="G1742" s="13">
        <v>0</v>
      </c>
      <c r="H1742" s="35">
        <v>0</v>
      </c>
      <c r="I1742" t="s">
        <v>1</v>
      </c>
      <c r="J1742" s="13"/>
      <c r="R1742" s="13"/>
      <c r="S1742" s="41">
        <v>2</v>
      </c>
      <c r="T1742" s="39"/>
      <c r="U1742" s="13"/>
      <c r="W1742" s="13"/>
    </row>
    <row r="1743" spans="1:23" x14ac:dyDescent="0.2">
      <c r="A1743" s="13"/>
      <c r="B1743" s="8" t="s">
        <v>0</v>
      </c>
      <c r="C1743" s="22" t="s">
        <v>7397</v>
      </c>
      <c r="D1743" s="8" t="s">
        <v>5828</v>
      </c>
      <c r="E1743" s="22" t="s">
        <v>5829</v>
      </c>
      <c r="F1743" s="13">
        <v>5694</v>
      </c>
      <c r="G1743" s="13">
        <v>0</v>
      </c>
      <c r="H1743" s="35">
        <v>0</v>
      </c>
      <c r="I1743" t="s">
        <v>1</v>
      </c>
      <c r="J1743" s="13"/>
      <c r="R1743" s="13"/>
      <c r="S1743" s="41">
        <v>2</v>
      </c>
      <c r="T1743" s="13"/>
      <c r="U1743" s="13"/>
      <c r="W1743" s="13"/>
    </row>
    <row r="1744" spans="1:23" x14ac:dyDescent="0.2">
      <c r="A1744" s="13"/>
      <c r="B1744" s="8" t="s">
        <v>0</v>
      </c>
      <c r="C1744" s="22" t="s">
        <v>7290</v>
      </c>
      <c r="D1744" s="8" t="s">
        <v>3321</v>
      </c>
      <c r="E1744" s="22" t="s">
        <v>3322</v>
      </c>
      <c r="F1744" s="13">
        <v>2080</v>
      </c>
      <c r="G1744" s="13">
        <v>0</v>
      </c>
      <c r="H1744" s="35">
        <v>0</v>
      </c>
      <c r="I1744" t="s">
        <v>1</v>
      </c>
      <c r="J1744" s="13"/>
      <c r="R1744" s="13"/>
      <c r="S1744" s="41">
        <v>1</v>
      </c>
      <c r="T1744" s="39"/>
      <c r="U1744" s="13" t="s">
        <v>10798</v>
      </c>
      <c r="W1744" s="13"/>
    </row>
    <row r="1745" spans="1:23" x14ac:dyDescent="0.2">
      <c r="A1745" s="13"/>
      <c r="B1745" s="8" t="s">
        <v>0</v>
      </c>
      <c r="C1745" s="22" t="s">
        <v>7290</v>
      </c>
      <c r="D1745" s="8" t="s">
        <v>5312</v>
      </c>
      <c r="E1745" s="22" t="s">
        <v>5313</v>
      </c>
      <c r="F1745" s="13">
        <v>840</v>
      </c>
      <c r="G1745" s="13">
        <v>0</v>
      </c>
      <c r="H1745" s="35">
        <v>0</v>
      </c>
      <c r="I1745" t="s">
        <v>1</v>
      </c>
      <c r="J1745" s="13"/>
      <c r="R1745" s="13">
        <v>900</v>
      </c>
      <c r="S1745" s="41">
        <v>1</v>
      </c>
      <c r="T1745" s="13"/>
      <c r="U1745" s="13"/>
      <c r="W1745" s="13"/>
    </row>
    <row r="1746" spans="1:23" x14ac:dyDescent="0.2">
      <c r="A1746" s="13"/>
      <c r="B1746" s="8" t="s">
        <v>0</v>
      </c>
      <c r="C1746" s="22" t="s">
        <v>7290</v>
      </c>
      <c r="D1746" s="8" t="s">
        <v>5319</v>
      </c>
      <c r="E1746" s="22" t="s">
        <v>5320</v>
      </c>
      <c r="F1746" s="13">
        <v>280</v>
      </c>
      <c r="G1746" s="13">
        <v>0</v>
      </c>
      <c r="H1746" s="35">
        <v>0</v>
      </c>
      <c r="I1746" t="s">
        <v>1</v>
      </c>
      <c r="J1746" s="13"/>
      <c r="R1746" s="13"/>
      <c r="S1746" s="41">
        <v>1</v>
      </c>
      <c r="T1746" s="39"/>
      <c r="U1746" s="13"/>
      <c r="W1746" s="13"/>
    </row>
    <row r="1747" spans="1:23" x14ac:dyDescent="0.2">
      <c r="A1747" s="13"/>
      <c r="B1747" s="8" t="s">
        <v>0</v>
      </c>
      <c r="C1747" s="22" t="s">
        <v>7290</v>
      </c>
      <c r="D1747" s="8" t="s">
        <v>6284</v>
      </c>
      <c r="E1747" s="22" t="s">
        <v>6285</v>
      </c>
      <c r="F1747" s="13">
        <v>648</v>
      </c>
      <c r="G1747" s="13">
        <v>0</v>
      </c>
      <c r="H1747" s="35">
        <v>0</v>
      </c>
      <c r="I1747" t="s">
        <v>1</v>
      </c>
      <c r="J1747" s="13"/>
      <c r="R1747" s="13">
        <v>800</v>
      </c>
      <c r="S1747" s="41">
        <v>1</v>
      </c>
      <c r="T1747" s="13"/>
      <c r="U1747" s="43"/>
      <c r="W1747" s="13"/>
    </row>
    <row r="1748" spans="1:23" x14ac:dyDescent="0.2">
      <c r="A1748" s="13"/>
      <c r="B1748" s="8" t="s">
        <v>0</v>
      </c>
      <c r="C1748" s="22" t="s">
        <v>7290</v>
      </c>
      <c r="D1748" s="8" t="s">
        <v>6331</v>
      </c>
      <c r="E1748" s="22" t="s">
        <v>6332</v>
      </c>
      <c r="F1748" s="13">
        <v>400</v>
      </c>
      <c r="G1748" s="13">
        <v>0</v>
      </c>
      <c r="H1748" s="35">
        <v>0</v>
      </c>
      <c r="I1748" t="s">
        <v>1</v>
      </c>
      <c r="J1748" s="13"/>
      <c r="R1748" s="13"/>
      <c r="S1748" s="41">
        <v>1</v>
      </c>
      <c r="T1748" s="43"/>
      <c r="U1748" s="13"/>
      <c r="W1748" s="13"/>
    </row>
    <row r="1749" spans="1:23" x14ac:dyDescent="0.2">
      <c r="A1749" s="13"/>
      <c r="B1749" s="8" t="s">
        <v>0</v>
      </c>
      <c r="C1749" s="22" t="s">
        <v>7290</v>
      </c>
      <c r="D1749" s="8" t="s">
        <v>6539</v>
      </c>
      <c r="E1749" s="22" t="s">
        <v>6496</v>
      </c>
      <c r="F1749" s="13">
        <v>300</v>
      </c>
      <c r="G1749" s="13">
        <v>0</v>
      </c>
      <c r="H1749" s="35">
        <v>0</v>
      </c>
      <c r="I1749" t="s">
        <v>1</v>
      </c>
      <c r="J1749" s="13"/>
      <c r="R1749" s="13">
        <v>400</v>
      </c>
      <c r="S1749" s="41">
        <v>1</v>
      </c>
      <c r="T1749" s="13"/>
      <c r="U1749" s="13"/>
      <c r="W1749" s="13"/>
    </row>
    <row r="1750" spans="1:23" x14ac:dyDescent="0.2">
      <c r="A1750" s="13"/>
      <c r="B1750" s="8" t="s">
        <v>0</v>
      </c>
      <c r="C1750" s="22" t="s">
        <v>7290</v>
      </c>
      <c r="D1750" s="8" t="s">
        <v>6573</v>
      </c>
      <c r="E1750" s="22" t="s">
        <v>6574</v>
      </c>
      <c r="F1750" s="13">
        <v>140</v>
      </c>
      <c r="G1750" s="13">
        <v>0</v>
      </c>
      <c r="H1750" s="35">
        <v>0</v>
      </c>
      <c r="I1750" t="s">
        <v>1</v>
      </c>
      <c r="J1750" s="13"/>
      <c r="R1750" s="13">
        <v>250</v>
      </c>
      <c r="S1750" s="41">
        <v>1</v>
      </c>
      <c r="T1750" s="43"/>
      <c r="U1750" s="13"/>
      <c r="W1750" s="13"/>
    </row>
    <row r="1751" spans="1:23" x14ac:dyDescent="0.2">
      <c r="A1751" s="13"/>
      <c r="B1751" s="8" t="s">
        <v>0</v>
      </c>
      <c r="C1751" s="22" t="s">
        <v>7290</v>
      </c>
      <c r="D1751" s="8" t="s">
        <v>1600</v>
      </c>
      <c r="E1751" s="22" t="s">
        <v>1533</v>
      </c>
      <c r="F1751" s="13">
        <v>67500</v>
      </c>
      <c r="G1751" s="13">
        <v>0</v>
      </c>
      <c r="H1751" s="35">
        <v>29000</v>
      </c>
      <c r="I1751" t="s">
        <v>1</v>
      </c>
      <c r="J1751" s="13"/>
      <c r="R1751" s="13">
        <f>22000+17000</f>
        <v>39000</v>
      </c>
      <c r="S1751" s="41">
        <v>4</v>
      </c>
      <c r="T1751" s="13"/>
      <c r="U1751" s="13"/>
      <c r="W1751" s="13"/>
    </row>
    <row r="1752" spans="1:23" x14ac:dyDescent="0.2">
      <c r="A1752" s="13"/>
      <c r="B1752" s="8" t="s">
        <v>0</v>
      </c>
      <c r="C1752" s="22" t="s">
        <v>7290</v>
      </c>
      <c r="D1752" s="8" t="s">
        <v>1605</v>
      </c>
      <c r="E1752" s="22" t="s">
        <v>1606</v>
      </c>
      <c r="F1752" s="13">
        <v>27000</v>
      </c>
      <c r="G1752" s="13">
        <v>0</v>
      </c>
      <c r="H1752" s="35">
        <v>0</v>
      </c>
      <c r="I1752" t="s">
        <v>1</v>
      </c>
      <c r="J1752" s="13"/>
      <c r="R1752" s="13">
        <v>27000</v>
      </c>
      <c r="S1752" s="41">
        <v>4</v>
      </c>
      <c r="T1752" s="13"/>
      <c r="U1752" s="13"/>
      <c r="W1752" s="13"/>
    </row>
    <row r="1753" spans="1:23" x14ac:dyDescent="0.2">
      <c r="A1753" s="13"/>
      <c r="B1753" s="8" t="s">
        <v>0</v>
      </c>
      <c r="C1753" s="22" t="s">
        <v>7290</v>
      </c>
      <c r="D1753" s="8" t="s">
        <v>1608</v>
      </c>
      <c r="E1753" s="22" t="s">
        <v>1609</v>
      </c>
      <c r="F1753" s="13">
        <v>24000</v>
      </c>
      <c r="G1753" s="13">
        <v>0</v>
      </c>
      <c r="H1753" s="35">
        <v>0</v>
      </c>
      <c r="I1753" t="s">
        <v>1</v>
      </c>
      <c r="J1753" s="13"/>
      <c r="R1753" s="13">
        <v>24000</v>
      </c>
      <c r="S1753" s="41">
        <v>4</v>
      </c>
      <c r="T1753" s="13"/>
      <c r="U1753" s="13"/>
      <c r="W1753" s="13"/>
    </row>
    <row r="1754" spans="1:23" x14ac:dyDescent="0.2">
      <c r="A1754" s="13"/>
      <c r="B1754" s="8" t="s">
        <v>0</v>
      </c>
      <c r="C1754" s="22" t="s">
        <v>7290</v>
      </c>
      <c r="D1754" s="8" t="s">
        <v>2019</v>
      </c>
      <c r="E1754" s="22" t="s">
        <v>1869</v>
      </c>
      <c r="F1754" s="13">
        <v>36000</v>
      </c>
      <c r="G1754" s="13">
        <v>0</v>
      </c>
      <c r="H1754" s="35">
        <v>33000</v>
      </c>
      <c r="I1754" t="s">
        <v>1</v>
      </c>
      <c r="J1754" s="13"/>
      <c r="R1754" s="13">
        <v>3500</v>
      </c>
      <c r="S1754" s="41">
        <v>4</v>
      </c>
      <c r="T1754" s="13"/>
      <c r="U1754" s="13"/>
      <c r="W1754" s="13"/>
    </row>
    <row r="1755" spans="1:23" x14ac:dyDescent="0.2">
      <c r="A1755" s="13"/>
      <c r="B1755" s="8" t="s">
        <v>0</v>
      </c>
      <c r="C1755" s="22" t="s">
        <v>7290</v>
      </c>
      <c r="D1755" s="8" t="s">
        <v>2021</v>
      </c>
      <c r="E1755" s="22" t="s">
        <v>1871</v>
      </c>
      <c r="F1755" s="13">
        <v>56000</v>
      </c>
      <c r="G1755" s="13">
        <v>0</v>
      </c>
      <c r="H1755" s="35">
        <v>0</v>
      </c>
      <c r="I1755" t="s">
        <v>1</v>
      </c>
      <c r="J1755" s="13"/>
      <c r="R1755" s="13">
        <f>1000+44000+11000</f>
        <v>56000</v>
      </c>
      <c r="S1755" s="41">
        <v>4</v>
      </c>
      <c r="T1755" s="13"/>
      <c r="U1755" s="13"/>
      <c r="W1755" s="13"/>
    </row>
    <row r="1756" spans="1:23" x14ac:dyDescent="0.2">
      <c r="A1756" s="13"/>
      <c r="B1756" s="8" t="s">
        <v>0</v>
      </c>
      <c r="C1756" s="22" t="s">
        <v>7290</v>
      </c>
      <c r="D1756" s="8" t="s">
        <v>2024</v>
      </c>
      <c r="E1756" s="22" t="s">
        <v>1873</v>
      </c>
      <c r="F1756" s="13">
        <v>46200</v>
      </c>
      <c r="G1756" s="13">
        <v>0</v>
      </c>
      <c r="H1756" s="35">
        <v>0</v>
      </c>
      <c r="I1756" t="s">
        <v>1</v>
      </c>
      <c r="J1756" s="13"/>
      <c r="R1756" s="13">
        <f>1000+45200</f>
        <v>46200</v>
      </c>
      <c r="S1756" s="41">
        <v>4</v>
      </c>
      <c r="T1756" s="13"/>
      <c r="U1756" s="13"/>
      <c r="W1756" s="13"/>
    </row>
    <row r="1757" spans="1:23" x14ac:dyDescent="0.2">
      <c r="A1757" s="13"/>
      <c r="B1757" s="8" t="s">
        <v>0</v>
      </c>
      <c r="C1757" s="22" t="s">
        <v>7290</v>
      </c>
      <c r="D1757" s="8" t="s">
        <v>2622</v>
      </c>
      <c r="E1757" s="22" t="s">
        <v>2369</v>
      </c>
      <c r="F1757" s="13">
        <v>23500</v>
      </c>
      <c r="G1757" s="13">
        <v>0</v>
      </c>
      <c r="H1757" s="35">
        <v>0</v>
      </c>
      <c r="I1757" t="s">
        <v>1</v>
      </c>
      <c r="J1757" s="13"/>
      <c r="R1757" s="13">
        <f>2900+20600</f>
        <v>23500</v>
      </c>
      <c r="S1757" s="41">
        <v>4</v>
      </c>
      <c r="T1757" s="13"/>
      <c r="U1757" s="13"/>
      <c r="W1757" s="13"/>
    </row>
    <row r="1758" spans="1:23" x14ac:dyDescent="0.2">
      <c r="A1758" s="13"/>
      <c r="B1758" s="8" t="s">
        <v>0</v>
      </c>
      <c r="C1758" s="22" t="s">
        <v>7290</v>
      </c>
      <c r="D1758" s="8" t="s">
        <v>2625</v>
      </c>
      <c r="E1758" s="22" t="s">
        <v>2373</v>
      </c>
      <c r="F1758" s="13">
        <v>85000</v>
      </c>
      <c r="G1758" s="13">
        <v>0</v>
      </c>
      <c r="H1758" s="35">
        <v>84700</v>
      </c>
      <c r="I1758" t="s">
        <v>1</v>
      </c>
      <c r="J1758" s="13"/>
      <c r="R1758" s="13"/>
      <c r="S1758" s="41">
        <v>4</v>
      </c>
      <c r="T1758" s="43"/>
      <c r="U1758" s="13" t="s">
        <v>10803</v>
      </c>
      <c r="W1758" s="13"/>
    </row>
    <row r="1759" spans="1:23" x14ac:dyDescent="0.2">
      <c r="A1759" s="13"/>
      <c r="B1759" s="8" t="s">
        <v>0</v>
      </c>
      <c r="C1759" s="22" t="s">
        <v>7290</v>
      </c>
      <c r="D1759" s="8" t="s">
        <v>2632</v>
      </c>
      <c r="E1759" s="22" t="s">
        <v>2379</v>
      </c>
      <c r="F1759" s="13">
        <v>7500</v>
      </c>
      <c r="G1759" s="13">
        <v>0</v>
      </c>
      <c r="H1759" s="35">
        <v>0</v>
      </c>
      <c r="I1759" t="s">
        <v>1</v>
      </c>
      <c r="J1759" s="13"/>
      <c r="R1759" s="13">
        <v>8000</v>
      </c>
      <c r="S1759" s="41">
        <v>4</v>
      </c>
      <c r="T1759" s="13"/>
      <c r="U1759" s="13"/>
      <c r="W1759" s="13"/>
    </row>
    <row r="1760" spans="1:23" x14ac:dyDescent="0.2">
      <c r="A1760" s="13"/>
      <c r="B1760" s="8" t="s">
        <v>0</v>
      </c>
      <c r="C1760" s="22" t="s">
        <v>7290</v>
      </c>
      <c r="D1760" s="8" t="s">
        <v>2634</v>
      </c>
      <c r="E1760" s="22" t="s">
        <v>2635</v>
      </c>
      <c r="F1760" s="13">
        <v>19200</v>
      </c>
      <c r="G1760" s="13">
        <v>0</v>
      </c>
      <c r="H1760" s="35">
        <v>0</v>
      </c>
      <c r="I1760" t="s">
        <v>1</v>
      </c>
      <c r="J1760" s="13"/>
      <c r="R1760" s="13">
        <v>20000</v>
      </c>
      <c r="S1760" s="41">
        <v>4</v>
      </c>
      <c r="T1760" s="13"/>
      <c r="U1760" s="13"/>
      <c r="W1760" s="13"/>
    </row>
    <row r="1761" spans="1:23" x14ac:dyDescent="0.2">
      <c r="A1761" s="13"/>
      <c r="B1761" s="8" t="s">
        <v>0</v>
      </c>
      <c r="C1761" s="22" t="s">
        <v>7290</v>
      </c>
      <c r="D1761" s="8" t="s">
        <v>2639</v>
      </c>
      <c r="E1761" s="22" t="s">
        <v>2383</v>
      </c>
      <c r="F1761" s="13">
        <v>5550</v>
      </c>
      <c r="G1761" s="13">
        <v>0</v>
      </c>
      <c r="H1761" s="35">
        <v>0</v>
      </c>
      <c r="I1761" t="s">
        <v>1</v>
      </c>
      <c r="J1761" s="13"/>
      <c r="R1761" s="13">
        <v>6000</v>
      </c>
      <c r="S1761" s="41">
        <v>4</v>
      </c>
      <c r="T1761" s="13"/>
      <c r="U1761" s="13"/>
      <c r="W1761" s="13"/>
    </row>
    <row r="1762" spans="1:23" x14ac:dyDescent="0.2">
      <c r="A1762" s="13"/>
      <c r="B1762" s="8" t="s">
        <v>0</v>
      </c>
      <c r="C1762" s="22" t="s">
        <v>7290</v>
      </c>
      <c r="D1762" s="8" t="s">
        <v>3415</v>
      </c>
      <c r="E1762" s="22" t="s">
        <v>3416</v>
      </c>
      <c r="F1762" s="13">
        <v>3025</v>
      </c>
      <c r="G1762" s="13">
        <v>0</v>
      </c>
      <c r="H1762" s="35">
        <v>0</v>
      </c>
      <c r="I1762" t="s">
        <v>1</v>
      </c>
      <c r="J1762" s="13"/>
      <c r="R1762" s="13">
        <v>3500</v>
      </c>
      <c r="S1762" s="41">
        <v>4</v>
      </c>
      <c r="T1762" s="13"/>
      <c r="U1762" s="13"/>
      <c r="W1762" s="13"/>
    </row>
    <row r="1763" spans="1:23" x14ac:dyDescent="0.2">
      <c r="A1763" s="13"/>
      <c r="B1763" s="8" t="s">
        <v>0</v>
      </c>
      <c r="C1763" s="22" t="s">
        <v>7290</v>
      </c>
      <c r="D1763" s="8" t="s">
        <v>3418</v>
      </c>
      <c r="E1763" s="22" t="s">
        <v>3380</v>
      </c>
      <c r="F1763" s="13">
        <v>2100</v>
      </c>
      <c r="G1763" s="13">
        <v>0</v>
      </c>
      <c r="H1763" s="35">
        <v>500</v>
      </c>
      <c r="I1763" t="s">
        <v>1</v>
      </c>
      <c r="J1763" s="13"/>
      <c r="R1763" s="13">
        <v>2000</v>
      </c>
      <c r="S1763" s="41">
        <v>4</v>
      </c>
      <c r="T1763" s="13"/>
      <c r="U1763" s="13"/>
      <c r="W1763" s="13"/>
    </row>
    <row r="1764" spans="1:23" x14ac:dyDescent="0.2">
      <c r="A1764" s="13"/>
      <c r="B1764" s="8" t="s">
        <v>0</v>
      </c>
      <c r="C1764" s="22" t="s">
        <v>7290</v>
      </c>
      <c r="D1764" s="8" t="s">
        <v>5305</v>
      </c>
      <c r="E1764" s="22" t="s">
        <v>4878</v>
      </c>
      <c r="F1764" s="13">
        <v>3735</v>
      </c>
      <c r="G1764" s="13">
        <v>0</v>
      </c>
      <c r="H1764" s="35">
        <v>0</v>
      </c>
      <c r="I1764" t="s">
        <v>1</v>
      </c>
      <c r="J1764" s="13"/>
      <c r="R1764" s="13">
        <v>4000</v>
      </c>
      <c r="S1764" s="41">
        <v>1</v>
      </c>
      <c r="T1764" s="39"/>
      <c r="U1764" s="13"/>
      <c r="W1764" s="13"/>
    </row>
    <row r="1765" spans="1:23" x14ac:dyDescent="0.2">
      <c r="A1765" s="13"/>
      <c r="B1765" s="8" t="s">
        <v>0</v>
      </c>
      <c r="C1765" s="22" t="s">
        <v>7290</v>
      </c>
      <c r="D1765" s="8" t="s">
        <v>5537</v>
      </c>
      <c r="E1765" s="22" t="s">
        <v>5455</v>
      </c>
      <c r="F1765" s="13">
        <v>540</v>
      </c>
      <c r="G1765" s="13">
        <v>0</v>
      </c>
      <c r="H1765" s="35">
        <v>0</v>
      </c>
      <c r="I1765" t="s">
        <v>1</v>
      </c>
      <c r="J1765" s="13"/>
      <c r="R1765" s="13">
        <v>600</v>
      </c>
      <c r="S1765" s="41">
        <v>1</v>
      </c>
      <c r="T1765" s="13"/>
      <c r="U1765" s="13"/>
      <c r="W1765" s="13"/>
    </row>
    <row r="1766" spans="1:23" x14ac:dyDescent="0.2">
      <c r="A1766" s="13"/>
      <c r="B1766" s="8" t="s">
        <v>0</v>
      </c>
      <c r="C1766" s="22" t="s">
        <v>7290</v>
      </c>
      <c r="D1766" s="8" t="s">
        <v>6289</v>
      </c>
      <c r="E1766" s="22" t="s">
        <v>5858</v>
      </c>
      <c r="F1766" s="13">
        <v>4690</v>
      </c>
      <c r="G1766" s="13">
        <v>0</v>
      </c>
      <c r="H1766" s="35">
        <v>0</v>
      </c>
      <c r="I1766" t="s">
        <v>1</v>
      </c>
      <c r="J1766" s="13"/>
      <c r="R1766" s="13">
        <v>4700</v>
      </c>
      <c r="S1766" s="41">
        <v>1</v>
      </c>
      <c r="T1766" s="39"/>
      <c r="U1766" s="13"/>
      <c r="W1766" s="13"/>
    </row>
    <row r="1767" spans="1:23" x14ac:dyDescent="0.2">
      <c r="A1767" s="13"/>
      <c r="B1767" s="8" t="s">
        <v>0</v>
      </c>
      <c r="C1767" s="22" t="s">
        <v>7290</v>
      </c>
      <c r="D1767" s="8" t="s">
        <v>6292</v>
      </c>
      <c r="E1767" s="22" t="s">
        <v>5860</v>
      </c>
      <c r="F1767" s="13">
        <v>3185</v>
      </c>
      <c r="G1767" s="13">
        <v>0</v>
      </c>
      <c r="H1767" s="35">
        <v>947</v>
      </c>
      <c r="I1767" t="s">
        <v>1</v>
      </c>
      <c r="J1767" s="13"/>
      <c r="R1767" s="13">
        <v>3000</v>
      </c>
      <c r="S1767" s="41">
        <v>1</v>
      </c>
      <c r="T1767" s="44"/>
      <c r="U1767" s="39"/>
      <c r="W1767" s="13"/>
    </row>
    <row r="1768" spans="1:23" x14ac:dyDescent="0.2">
      <c r="A1768" s="13"/>
      <c r="B1768" s="8" t="s">
        <v>0</v>
      </c>
      <c r="C1768" s="22" t="s">
        <v>7290</v>
      </c>
      <c r="D1768" s="8" t="s">
        <v>6294</v>
      </c>
      <c r="E1768" s="22" t="s">
        <v>5862</v>
      </c>
      <c r="F1768" s="13">
        <v>1300</v>
      </c>
      <c r="G1768" s="13">
        <v>0</v>
      </c>
      <c r="H1768" s="35">
        <v>0</v>
      </c>
      <c r="I1768" t="s">
        <v>1</v>
      </c>
      <c r="J1768" s="13"/>
      <c r="R1768" s="13">
        <v>1500</v>
      </c>
      <c r="S1768" s="41">
        <v>1</v>
      </c>
      <c r="T1768" s="39"/>
      <c r="U1768" s="13"/>
      <c r="W1768" s="13"/>
    </row>
    <row r="1769" spans="1:23" x14ac:dyDescent="0.2">
      <c r="A1769" s="13"/>
      <c r="B1769" s="8" t="s">
        <v>0</v>
      </c>
      <c r="C1769" s="22" t="s">
        <v>7290</v>
      </c>
      <c r="D1769" s="8" t="s">
        <v>6303</v>
      </c>
      <c r="E1769" s="22" t="s">
        <v>5868</v>
      </c>
      <c r="F1769" s="13">
        <v>3150</v>
      </c>
      <c r="G1769" s="13">
        <v>0</v>
      </c>
      <c r="H1769" s="35">
        <v>0</v>
      </c>
      <c r="I1769" t="s">
        <v>1</v>
      </c>
      <c r="J1769" s="13"/>
      <c r="R1769" s="13">
        <v>3200</v>
      </c>
      <c r="S1769" s="41">
        <v>1</v>
      </c>
      <c r="T1769" s="39"/>
      <c r="U1769" s="13"/>
      <c r="W1769" s="13"/>
    </row>
    <row r="1770" spans="1:23" x14ac:dyDescent="0.2">
      <c r="A1770" s="13"/>
      <c r="B1770" s="8" t="s">
        <v>0</v>
      </c>
      <c r="C1770" s="22" t="s">
        <v>7290</v>
      </c>
      <c r="D1770" s="8" t="s">
        <v>6317</v>
      </c>
      <c r="E1770" s="22" t="s">
        <v>5872</v>
      </c>
      <c r="F1770" s="13">
        <v>300</v>
      </c>
      <c r="G1770" s="13">
        <v>0</v>
      </c>
      <c r="H1770" s="35">
        <v>0</v>
      </c>
      <c r="I1770" t="s">
        <v>1</v>
      </c>
      <c r="J1770" s="13"/>
      <c r="R1770" s="13">
        <v>500</v>
      </c>
      <c r="S1770" s="41">
        <v>1</v>
      </c>
      <c r="T1770" s="39"/>
      <c r="U1770" s="13"/>
      <c r="W1770" s="13"/>
    </row>
    <row r="1771" spans="1:23" x14ac:dyDescent="0.2">
      <c r="A1771" s="13"/>
      <c r="B1771" s="8" t="s">
        <v>0</v>
      </c>
      <c r="C1771" s="22" t="s">
        <v>7290</v>
      </c>
      <c r="D1771" s="8" t="s">
        <v>6319</v>
      </c>
      <c r="E1771" s="22" t="s">
        <v>5873</v>
      </c>
      <c r="F1771" s="13">
        <v>420</v>
      </c>
      <c r="G1771" s="13">
        <v>0</v>
      </c>
      <c r="H1771" s="35">
        <v>0</v>
      </c>
      <c r="I1771" t="s">
        <v>1</v>
      </c>
      <c r="J1771" s="13"/>
      <c r="R1771" s="13">
        <v>600</v>
      </c>
      <c r="S1771" s="41">
        <v>1</v>
      </c>
      <c r="T1771" s="13"/>
      <c r="U1771" s="13"/>
      <c r="W1771" s="13"/>
    </row>
    <row r="1772" spans="1:23" x14ac:dyDescent="0.2">
      <c r="A1772" s="13"/>
      <c r="B1772" s="8" t="s">
        <v>0</v>
      </c>
      <c r="C1772" s="22" t="s">
        <v>7290</v>
      </c>
      <c r="D1772" s="8" t="s">
        <v>6321</v>
      </c>
      <c r="E1772" s="22" t="s">
        <v>5874</v>
      </c>
      <c r="F1772" s="13">
        <v>924</v>
      </c>
      <c r="G1772" s="13">
        <v>0</v>
      </c>
      <c r="H1772" s="35">
        <v>0</v>
      </c>
      <c r="I1772" t="s">
        <v>1</v>
      </c>
      <c r="J1772" s="13"/>
      <c r="R1772" s="13">
        <v>1000</v>
      </c>
      <c r="S1772" s="41">
        <v>1</v>
      </c>
      <c r="T1772" s="13"/>
      <c r="U1772" s="13"/>
      <c r="W1772" s="13"/>
    </row>
    <row r="1773" spans="1:23" x14ac:dyDescent="0.2">
      <c r="A1773" s="13"/>
      <c r="B1773" s="8" t="s">
        <v>0</v>
      </c>
      <c r="C1773" s="22" t="s">
        <v>7290</v>
      </c>
      <c r="D1773" s="8" t="s">
        <v>6323</v>
      </c>
      <c r="E1773" s="22" t="s">
        <v>6324</v>
      </c>
      <c r="F1773" s="13">
        <v>325</v>
      </c>
      <c r="G1773" s="13">
        <v>0</v>
      </c>
      <c r="H1773" s="35">
        <v>0</v>
      </c>
      <c r="I1773" t="s">
        <v>1</v>
      </c>
      <c r="J1773" s="13"/>
      <c r="R1773" s="13">
        <v>500</v>
      </c>
      <c r="S1773" s="41">
        <v>1</v>
      </c>
      <c r="T1773" s="13"/>
      <c r="U1773" s="13"/>
      <c r="W1773" s="13"/>
    </row>
    <row r="1774" spans="1:23" x14ac:dyDescent="0.2">
      <c r="A1774" s="13"/>
      <c r="B1774" s="8" t="s">
        <v>0</v>
      </c>
      <c r="C1774" s="22" t="s">
        <v>7290</v>
      </c>
      <c r="D1774" s="8" t="s">
        <v>6559</v>
      </c>
      <c r="E1774" s="22" t="s">
        <v>6560</v>
      </c>
      <c r="F1774" s="13">
        <v>640</v>
      </c>
      <c r="G1774" s="13">
        <v>0</v>
      </c>
      <c r="H1774" s="35">
        <v>0</v>
      </c>
      <c r="I1774" t="s">
        <v>1</v>
      </c>
      <c r="J1774" s="13"/>
      <c r="R1774" s="13"/>
      <c r="S1774" s="41">
        <v>1</v>
      </c>
      <c r="T1774" s="13"/>
      <c r="U1774" s="39" t="s">
        <v>10801</v>
      </c>
      <c r="V1774">
        <v>324.12959999999998</v>
      </c>
      <c r="W1774" s="13"/>
    </row>
    <row r="1775" spans="1:23" x14ac:dyDescent="0.2">
      <c r="A1775" s="13"/>
      <c r="B1775" s="8" t="s">
        <v>0</v>
      </c>
      <c r="C1775" s="22" t="s">
        <v>7290</v>
      </c>
      <c r="D1775" s="8" t="s">
        <v>7066</v>
      </c>
      <c r="E1775" s="22" t="s">
        <v>6848</v>
      </c>
      <c r="F1775" s="13">
        <v>320</v>
      </c>
      <c r="G1775" s="13">
        <v>0</v>
      </c>
      <c r="H1775" s="35">
        <v>0</v>
      </c>
      <c r="I1775" t="s">
        <v>1</v>
      </c>
      <c r="J1775" s="13"/>
      <c r="R1775" s="13">
        <v>500</v>
      </c>
      <c r="S1775" s="41">
        <v>1</v>
      </c>
      <c r="T1775" s="13"/>
      <c r="U1775" s="39"/>
      <c r="W1775" s="13"/>
    </row>
    <row r="1776" spans="1:23" x14ac:dyDescent="0.2">
      <c r="A1776" s="13"/>
      <c r="B1776" s="8" t="s">
        <v>0</v>
      </c>
      <c r="C1776" s="22" t="s">
        <v>7290</v>
      </c>
      <c r="D1776" s="8" t="s">
        <v>3316</v>
      </c>
      <c r="E1776" s="22" t="s">
        <v>2932</v>
      </c>
      <c r="F1776" s="13">
        <v>108000</v>
      </c>
      <c r="G1776" s="13">
        <v>0</v>
      </c>
      <c r="H1776" s="35">
        <v>48000</v>
      </c>
      <c r="I1776" t="s">
        <v>1</v>
      </c>
      <c r="J1776" s="13"/>
      <c r="R1776" s="13">
        <v>60000</v>
      </c>
      <c r="S1776" s="41">
        <v>3</v>
      </c>
      <c r="T1776" s="13"/>
      <c r="U1776" s="39"/>
      <c r="W1776" s="13"/>
    </row>
    <row r="1777" spans="1:23" x14ac:dyDescent="0.2">
      <c r="A1777" s="13"/>
      <c r="B1777" s="8" t="s">
        <v>0</v>
      </c>
      <c r="C1777" s="22" t="s">
        <v>7290</v>
      </c>
      <c r="D1777" s="8" t="s">
        <v>6326</v>
      </c>
      <c r="E1777" s="22" t="s">
        <v>5901</v>
      </c>
      <c r="F1777" s="13">
        <v>37800</v>
      </c>
      <c r="G1777" s="13">
        <v>0</v>
      </c>
      <c r="H1777" s="35">
        <v>0</v>
      </c>
      <c r="I1777" t="s">
        <v>1</v>
      </c>
      <c r="J1777" s="13"/>
      <c r="R1777" s="13"/>
      <c r="S1777" s="41">
        <v>2</v>
      </c>
      <c r="T1777" s="39"/>
      <c r="U1777" s="13"/>
      <c r="W1777" s="13"/>
    </row>
    <row r="1778" spans="1:23" x14ac:dyDescent="0.2">
      <c r="A1778" s="13"/>
      <c r="B1778" s="8" t="s">
        <v>0</v>
      </c>
      <c r="C1778" s="22" t="s">
        <v>7290</v>
      </c>
      <c r="D1778" s="8" t="s">
        <v>6570</v>
      </c>
      <c r="E1778" s="22" t="s">
        <v>6519</v>
      </c>
      <c r="F1778" s="13">
        <v>4375</v>
      </c>
      <c r="G1778" s="13">
        <v>0</v>
      </c>
      <c r="H1778" s="35">
        <v>0</v>
      </c>
      <c r="I1778" t="s">
        <v>1</v>
      </c>
      <c r="J1778" s="13"/>
      <c r="R1778" s="13">
        <v>5700</v>
      </c>
      <c r="S1778" s="41">
        <v>1</v>
      </c>
      <c r="T1778" s="39"/>
      <c r="U1778" s="13"/>
      <c r="W1778" s="13"/>
    </row>
    <row r="1779" spans="1:23" x14ac:dyDescent="0.2">
      <c r="A1779" s="13"/>
      <c r="B1779" s="8" t="s">
        <v>0</v>
      </c>
      <c r="C1779" s="22" t="s">
        <v>7379</v>
      </c>
      <c r="D1779" s="8" t="s">
        <v>2767</v>
      </c>
      <c r="E1779" s="22" t="s">
        <v>2768</v>
      </c>
      <c r="F1779" s="13">
        <v>3750</v>
      </c>
      <c r="G1779" s="13">
        <v>0</v>
      </c>
      <c r="H1779" s="35">
        <v>0</v>
      </c>
      <c r="I1779" t="s">
        <v>1</v>
      </c>
      <c r="J1779" s="13"/>
      <c r="R1779" s="13"/>
      <c r="S1779" s="41">
        <v>2</v>
      </c>
      <c r="T1779" s="13" t="s">
        <v>10797</v>
      </c>
      <c r="U1779" s="13"/>
      <c r="W1779" s="13"/>
    </row>
    <row r="1780" spans="1:23" x14ac:dyDescent="0.2">
      <c r="A1780" s="13"/>
      <c r="B1780" s="8" t="s">
        <v>0</v>
      </c>
      <c r="C1780" s="22" t="s">
        <v>7379</v>
      </c>
      <c r="D1780" s="8" t="s">
        <v>2761</v>
      </c>
      <c r="E1780" s="22" t="s">
        <v>2762</v>
      </c>
      <c r="F1780" s="13">
        <v>3400</v>
      </c>
      <c r="G1780" s="13">
        <v>0</v>
      </c>
      <c r="H1780" s="35">
        <v>0</v>
      </c>
      <c r="I1780" t="s">
        <v>1</v>
      </c>
      <c r="J1780" s="13"/>
      <c r="R1780" s="13"/>
      <c r="S1780" s="41">
        <v>2</v>
      </c>
      <c r="T1780" s="13" t="s">
        <v>10797</v>
      </c>
      <c r="U1780" s="13"/>
      <c r="W1780" s="13"/>
    </row>
    <row r="1781" spans="1:23" x14ac:dyDescent="0.2">
      <c r="A1781" s="13"/>
      <c r="B1781" s="8" t="s">
        <v>0</v>
      </c>
      <c r="C1781" s="22" t="s">
        <v>7379</v>
      </c>
      <c r="D1781" s="8" t="s">
        <v>4535</v>
      </c>
      <c r="E1781" s="22" t="s">
        <v>4536</v>
      </c>
      <c r="F1781" s="13">
        <v>690</v>
      </c>
      <c r="G1781" s="13">
        <v>0</v>
      </c>
      <c r="H1781" s="35">
        <v>0</v>
      </c>
      <c r="I1781" t="s">
        <v>1</v>
      </c>
      <c r="J1781" s="13"/>
      <c r="R1781" s="13"/>
      <c r="S1781" s="41">
        <v>1</v>
      </c>
      <c r="T1781" s="39"/>
      <c r="U1781" s="13"/>
      <c r="W1781" s="13"/>
    </row>
    <row r="1782" spans="1:23" x14ac:dyDescent="0.2">
      <c r="A1782" s="13"/>
      <c r="B1782" s="8" t="s">
        <v>0</v>
      </c>
      <c r="C1782" s="22" t="s">
        <v>7379</v>
      </c>
      <c r="D1782" s="8" t="s">
        <v>4791</v>
      </c>
      <c r="E1782" s="22" t="s">
        <v>4792</v>
      </c>
      <c r="F1782" s="13">
        <v>620</v>
      </c>
      <c r="G1782" s="13">
        <v>0</v>
      </c>
      <c r="H1782" s="35">
        <v>0</v>
      </c>
      <c r="I1782" t="s">
        <v>1</v>
      </c>
      <c r="J1782" s="13"/>
      <c r="R1782" s="13"/>
      <c r="S1782" s="41">
        <v>1</v>
      </c>
      <c r="T1782" s="39"/>
      <c r="U1782" s="13"/>
      <c r="W1782" s="13"/>
    </row>
    <row r="1783" spans="1:23" x14ac:dyDescent="0.2">
      <c r="A1783" s="13"/>
      <c r="B1783" s="8" t="s">
        <v>0</v>
      </c>
      <c r="C1783" s="22" t="s">
        <v>7379</v>
      </c>
      <c r="D1783" s="8" t="s">
        <v>4416</v>
      </c>
      <c r="E1783" s="22" t="s">
        <v>4417</v>
      </c>
      <c r="F1783" s="13">
        <v>1000</v>
      </c>
      <c r="G1783" s="13">
        <v>0</v>
      </c>
      <c r="H1783" s="35">
        <v>0</v>
      </c>
      <c r="I1783" t="s">
        <v>1</v>
      </c>
      <c r="J1783" s="13"/>
      <c r="R1783" s="13"/>
      <c r="S1783" s="41">
        <v>1</v>
      </c>
      <c r="T1783" s="39"/>
      <c r="U1783" s="13"/>
      <c r="W1783" s="13"/>
    </row>
    <row r="1784" spans="1:23" x14ac:dyDescent="0.2">
      <c r="A1784" s="13"/>
      <c r="B1784" s="8" t="s">
        <v>0</v>
      </c>
      <c r="C1784" s="22" t="s">
        <v>7379</v>
      </c>
      <c r="D1784" s="8" t="s">
        <v>4581</v>
      </c>
      <c r="E1784" s="22" t="s">
        <v>4582</v>
      </c>
      <c r="F1784" s="13">
        <v>510</v>
      </c>
      <c r="G1784" s="13">
        <v>0</v>
      </c>
      <c r="H1784" s="35">
        <v>0</v>
      </c>
      <c r="I1784" t="s">
        <v>1</v>
      </c>
      <c r="J1784" s="13"/>
      <c r="R1784" s="13"/>
      <c r="S1784" s="41">
        <v>1</v>
      </c>
      <c r="T1784" s="39"/>
      <c r="U1784" s="13"/>
      <c r="W1784" s="13"/>
    </row>
    <row r="1785" spans="1:23" x14ac:dyDescent="0.2">
      <c r="A1785" s="13"/>
      <c r="B1785" s="8" t="s">
        <v>0</v>
      </c>
      <c r="C1785" s="22" t="s">
        <v>7379</v>
      </c>
      <c r="D1785" s="8" t="s">
        <v>5572</v>
      </c>
      <c r="E1785" s="22" t="s">
        <v>5573</v>
      </c>
      <c r="F1785" s="13">
        <v>690</v>
      </c>
      <c r="G1785" s="13">
        <v>0</v>
      </c>
      <c r="H1785" s="35">
        <v>0</v>
      </c>
      <c r="I1785" t="s">
        <v>1</v>
      </c>
      <c r="J1785" s="13"/>
      <c r="R1785" s="13"/>
      <c r="S1785" s="41">
        <v>1</v>
      </c>
      <c r="T1785" s="13" t="s">
        <v>10797</v>
      </c>
      <c r="U1785" s="13"/>
      <c r="W1785" s="13"/>
    </row>
    <row r="1786" spans="1:23" x14ac:dyDescent="0.2">
      <c r="A1786" s="13"/>
      <c r="B1786" s="8" t="s">
        <v>0</v>
      </c>
      <c r="C1786" s="22" t="s">
        <v>7379</v>
      </c>
      <c r="D1786" s="8" t="s">
        <v>5575</v>
      </c>
      <c r="E1786" s="22" t="s">
        <v>5576</v>
      </c>
      <c r="F1786" s="13">
        <v>600</v>
      </c>
      <c r="G1786" s="13">
        <v>0</v>
      </c>
      <c r="H1786" s="35">
        <v>0</v>
      </c>
      <c r="I1786" t="s">
        <v>1</v>
      </c>
      <c r="J1786" s="13"/>
      <c r="R1786" s="13"/>
      <c r="S1786" s="41">
        <v>1</v>
      </c>
      <c r="T1786" s="13" t="s">
        <v>10797</v>
      </c>
      <c r="U1786" s="13"/>
      <c r="W1786" s="13"/>
    </row>
    <row r="1787" spans="1:23" x14ac:dyDescent="0.2">
      <c r="A1787" s="13"/>
      <c r="B1787" s="8" t="s">
        <v>0</v>
      </c>
      <c r="C1787" s="22" t="s">
        <v>7379</v>
      </c>
      <c r="D1787" s="8" t="s">
        <v>5583</v>
      </c>
      <c r="E1787" s="22" t="s">
        <v>5584</v>
      </c>
      <c r="F1787" s="13">
        <v>590</v>
      </c>
      <c r="G1787" s="13">
        <v>0</v>
      </c>
      <c r="H1787" s="35">
        <v>0</v>
      </c>
      <c r="I1787" t="s">
        <v>1</v>
      </c>
      <c r="J1787" s="13"/>
      <c r="R1787" s="13"/>
      <c r="S1787" s="41">
        <v>1</v>
      </c>
      <c r="T1787" s="13" t="s">
        <v>10797</v>
      </c>
      <c r="U1787" s="13"/>
      <c r="W1787" s="13"/>
    </row>
    <row r="1788" spans="1:23" x14ac:dyDescent="0.2">
      <c r="A1788" s="13"/>
      <c r="B1788" s="8" t="s">
        <v>0</v>
      </c>
      <c r="C1788" s="22" t="s">
        <v>7379</v>
      </c>
      <c r="D1788" s="8" t="s">
        <v>5711</v>
      </c>
      <c r="E1788" s="22" t="s">
        <v>5712</v>
      </c>
      <c r="F1788" s="13">
        <v>340</v>
      </c>
      <c r="G1788" s="13">
        <v>0</v>
      </c>
      <c r="H1788" s="35">
        <v>0</v>
      </c>
      <c r="I1788" t="s">
        <v>1</v>
      </c>
      <c r="J1788" s="13"/>
      <c r="R1788" s="13"/>
      <c r="S1788" s="41">
        <v>1</v>
      </c>
      <c r="T1788" s="13" t="s">
        <v>10797</v>
      </c>
      <c r="U1788" s="13"/>
      <c r="W1788" s="13"/>
    </row>
    <row r="1789" spans="1:23" x14ac:dyDescent="0.2">
      <c r="A1789" s="13"/>
      <c r="B1789" s="8" t="s">
        <v>0</v>
      </c>
      <c r="C1789" s="22" t="s">
        <v>7379</v>
      </c>
      <c r="D1789" s="8" t="s">
        <v>6623</v>
      </c>
      <c r="E1789" s="22" t="s">
        <v>6624</v>
      </c>
      <c r="F1789" s="13">
        <v>230</v>
      </c>
      <c r="G1789" s="13">
        <v>0</v>
      </c>
      <c r="H1789" s="35">
        <v>0</v>
      </c>
      <c r="I1789" t="s">
        <v>1</v>
      </c>
      <c r="J1789" s="13"/>
      <c r="R1789" s="13"/>
      <c r="S1789" s="41">
        <v>1</v>
      </c>
      <c r="T1789" s="13" t="s">
        <v>10797</v>
      </c>
      <c r="U1789" s="13"/>
      <c r="W1789" s="13"/>
    </row>
    <row r="1790" spans="1:23" x14ac:dyDescent="0.2">
      <c r="A1790" s="13"/>
      <c r="B1790" s="8" t="s">
        <v>0</v>
      </c>
      <c r="C1790" s="22" t="s">
        <v>7379</v>
      </c>
      <c r="D1790" s="8" t="s">
        <v>6752</v>
      </c>
      <c r="E1790" s="22" t="s">
        <v>6753</v>
      </c>
      <c r="F1790" s="13">
        <v>250</v>
      </c>
      <c r="G1790" s="13">
        <v>0</v>
      </c>
      <c r="H1790" s="35">
        <v>0</v>
      </c>
      <c r="I1790" t="s">
        <v>1</v>
      </c>
      <c r="J1790" s="13"/>
      <c r="R1790" s="13"/>
      <c r="S1790" s="41">
        <v>1</v>
      </c>
      <c r="T1790" s="13" t="s">
        <v>10797</v>
      </c>
      <c r="U1790" s="13"/>
      <c r="W1790" s="13"/>
    </row>
    <row r="1791" spans="1:23" x14ac:dyDescent="0.2">
      <c r="A1791" s="13"/>
      <c r="B1791" s="8" t="s">
        <v>0</v>
      </c>
      <c r="C1791" s="22" t="s">
        <v>7379</v>
      </c>
      <c r="D1791" s="8" t="s">
        <v>6630</v>
      </c>
      <c r="E1791" s="22" t="s">
        <v>6631</v>
      </c>
      <c r="F1791" s="13">
        <v>300</v>
      </c>
      <c r="G1791" s="13">
        <v>0</v>
      </c>
      <c r="H1791" s="35">
        <v>0</v>
      </c>
      <c r="I1791" t="s">
        <v>1</v>
      </c>
      <c r="J1791" s="13"/>
      <c r="R1791" s="13"/>
      <c r="S1791" s="41">
        <v>1</v>
      </c>
      <c r="T1791" s="13" t="s">
        <v>10797</v>
      </c>
      <c r="U1791" s="13"/>
      <c r="W1791" s="13"/>
    </row>
    <row r="1792" spans="1:23" x14ac:dyDescent="0.2">
      <c r="A1792" s="13"/>
      <c r="B1792" s="8" t="s">
        <v>0</v>
      </c>
      <c r="C1792" s="22" t="s">
        <v>7379</v>
      </c>
      <c r="D1792" s="8" t="s">
        <v>3423</v>
      </c>
      <c r="E1792" s="22" t="s">
        <v>3424</v>
      </c>
      <c r="F1792" s="13">
        <v>6000</v>
      </c>
      <c r="G1792" s="13">
        <v>0</v>
      </c>
      <c r="H1792" s="35">
        <v>0</v>
      </c>
      <c r="I1792" t="s">
        <v>1</v>
      </c>
      <c r="J1792" s="13"/>
      <c r="R1792" s="13"/>
      <c r="S1792" s="41">
        <v>4</v>
      </c>
      <c r="T1792" s="39"/>
      <c r="U1792" s="13"/>
      <c r="W1792" s="13"/>
    </row>
    <row r="1793" spans="1:23" x14ac:dyDescent="0.2">
      <c r="A1793" s="13"/>
      <c r="B1793" s="8" t="s">
        <v>0</v>
      </c>
      <c r="C1793" s="22" t="s">
        <v>7379</v>
      </c>
      <c r="D1793" s="8" t="s">
        <v>4337</v>
      </c>
      <c r="E1793" s="22" t="s">
        <v>4338</v>
      </c>
      <c r="F1793" s="13">
        <v>1300</v>
      </c>
      <c r="G1793" s="13">
        <v>0</v>
      </c>
      <c r="H1793" s="35">
        <v>0</v>
      </c>
      <c r="I1793" t="s">
        <v>1</v>
      </c>
      <c r="J1793" s="13"/>
      <c r="R1793" s="13"/>
      <c r="S1793" s="41">
        <v>1</v>
      </c>
      <c r="T1793" s="39"/>
      <c r="U1793" s="13"/>
      <c r="W1793" s="13"/>
    </row>
    <row r="1794" spans="1:23" x14ac:dyDescent="0.2">
      <c r="A1794" s="13"/>
      <c r="B1794" s="8" t="s">
        <v>0</v>
      </c>
      <c r="C1794" s="22" t="s">
        <v>7379</v>
      </c>
      <c r="D1794" s="8" t="s">
        <v>5553</v>
      </c>
      <c r="E1794" s="22" t="s">
        <v>5554</v>
      </c>
      <c r="F1794" s="13">
        <v>1000</v>
      </c>
      <c r="G1794" s="13">
        <v>0</v>
      </c>
      <c r="H1794" s="35">
        <v>0</v>
      </c>
      <c r="I1794" t="s">
        <v>1</v>
      </c>
      <c r="J1794" s="13"/>
      <c r="R1794" s="13"/>
      <c r="S1794" s="41">
        <v>1</v>
      </c>
      <c r="T1794" s="13" t="s">
        <v>10797</v>
      </c>
      <c r="U1794" s="13"/>
      <c r="W1794" s="13"/>
    </row>
    <row r="1795" spans="1:23" x14ac:dyDescent="0.2">
      <c r="A1795" s="13"/>
      <c r="B1795" s="8" t="s">
        <v>0</v>
      </c>
      <c r="C1795" s="22" t="s">
        <v>7379</v>
      </c>
      <c r="D1795" s="8" t="s">
        <v>5567</v>
      </c>
      <c r="E1795" s="22" t="s">
        <v>5568</v>
      </c>
      <c r="F1795" s="13">
        <v>2000</v>
      </c>
      <c r="G1795" s="13">
        <v>0</v>
      </c>
      <c r="H1795" s="35">
        <v>0</v>
      </c>
      <c r="I1795" t="s">
        <v>1</v>
      </c>
      <c r="J1795" s="13"/>
      <c r="R1795" s="13"/>
      <c r="S1795" s="41">
        <v>1</v>
      </c>
      <c r="T1795" s="13" t="s">
        <v>10797</v>
      </c>
      <c r="U1795" s="13"/>
      <c r="W1795" s="13"/>
    </row>
    <row r="1796" spans="1:23" x14ac:dyDescent="0.2">
      <c r="A1796" s="13"/>
      <c r="B1796" s="8" t="s">
        <v>0</v>
      </c>
      <c r="C1796" s="22" t="s">
        <v>7429</v>
      </c>
      <c r="D1796" s="8" t="s">
        <v>6486</v>
      </c>
      <c r="E1796" s="22" t="s">
        <v>6487</v>
      </c>
      <c r="F1796" s="13">
        <v>48</v>
      </c>
      <c r="G1796" s="13">
        <v>0</v>
      </c>
      <c r="H1796" s="35">
        <v>0</v>
      </c>
      <c r="I1796" t="s">
        <v>1</v>
      </c>
      <c r="J1796" s="13"/>
      <c r="R1796" s="13"/>
      <c r="S1796" s="41">
        <v>1</v>
      </c>
      <c r="T1796" s="13" t="s">
        <v>10797</v>
      </c>
      <c r="U1796" s="13"/>
      <c r="W1796" s="13"/>
    </row>
    <row r="1797" spans="1:23" x14ac:dyDescent="0.2">
      <c r="A1797" s="13"/>
      <c r="B1797" s="8" t="s">
        <v>0</v>
      </c>
      <c r="C1797" s="22" t="s">
        <v>7429</v>
      </c>
      <c r="D1797" s="8" t="s">
        <v>6231</v>
      </c>
      <c r="E1797" s="22" t="s">
        <v>6232</v>
      </c>
      <c r="F1797" s="13">
        <v>120</v>
      </c>
      <c r="G1797" s="13">
        <v>0</v>
      </c>
      <c r="H1797" s="35">
        <v>0</v>
      </c>
      <c r="I1797" t="s">
        <v>1</v>
      </c>
      <c r="J1797" s="13"/>
      <c r="R1797" s="13"/>
      <c r="S1797" s="41">
        <v>1</v>
      </c>
      <c r="T1797" s="13" t="s">
        <v>10797</v>
      </c>
      <c r="U1797" s="13"/>
      <c r="W1797" s="13"/>
    </row>
    <row r="1798" spans="1:23" x14ac:dyDescent="0.2">
      <c r="A1798" s="13"/>
      <c r="B1798" s="8" t="s">
        <v>0</v>
      </c>
      <c r="C1798" s="22" t="s">
        <v>7429</v>
      </c>
      <c r="D1798" s="8" t="s">
        <v>6261</v>
      </c>
      <c r="E1798" s="22" t="s">
        <v>6262</v>
      </c>
      <c r="F1798" s="13">
        <v>48</v>
      </c>
      <c r="G1798" s="13">
        <v>0</v>
      </c>
      <c r="H1798" s="35">
        <v>0</v>
      </c>
      <c r="I1798" t="s">
        <v>1</v>
      </c>
      <c r="J1798" s="13"/>
      <c r="R1798" s="13"/>
      <c r="S1798" s="41">
        <v>1</v>
      </c>
      <c r="T1798" s="13" t="s">
        <v>10797</v>
      </c>
      <c r="U1798" s="13"/>
      <c r="W1798" s="13"/>
    </row>
    <row r="1799" spans="1:23" x14ac:dyDescent="0.2">
      <c r="A1799" s="13"/>
      <c r="B1799" s="8" t="s">
        <v>0</v>
      </c>
      <c r="C1799" s="22" t="s">
        <v>7429</v>
      </c>
      <c r="D1799" s="8" t="s">
        <v>5907</v>
      </c>
      <c r="E1799" s="22" t="s">
        <v>5908</v>
      </c>
      <c r="F1799" s="13">
        <v>48</v>
      </c>
      <c r="G1799" s="13">
        <v>0</v>
      </c>
      <c r="H1799" s="35">
        <v>0</v>
      </c>
      <c r="I1799" t="s">
        <v>1</v>
      </c>
      <c r="J1799" s="13"/>
      <c r="R1799" s="13"/>
      <c r="S1799" s="41">
        <v>1</v>
      </c>
      <c r="T1799" s="13" t="s">
        <v>10797</v>
      </c>
      <c r="U1799" s="13"/>
      <c r="W1799" s="13"/>
    </row>
    <row r="1800" spans="1:23" x14ac:dyDescent="0.2">
      <c r="A1800" s="13"/>
      <c r="B1800" s="8" t="s">
        <v>0</v>
      </c>
      <c r="C1800" s="22" t="s">
        <v>7429</v>
      </c>
      <c r="D1800" s="8" t="s">
        <v>6258</v>
      </c>
      <c r="E1800" s="22" t="s">
        <v>6259</v>
      </c>
      <c r="F1800" s="13">
        <v>400</v>
      </c>
      <c r="G1800" s="13">
        <v>0</v>
      </c>
      <c r="H1800" s="35">
        <v>0</v>
      </c>
      <c r="I1800" t="s">
        <v>1</v>
      </c>
      <c r="J1800" s="13"/>
      <c r="R1800" s="13"/>
      <c r="S1800" s="41">
        <v>1</v>
      </c>
      <c r="T1800" s="13" t="s">
        <v>10797</v>
      </c>
      <c r="U1800" s="13"/>
      <c r="W1800" s="13"/>
    </row>
    <row r="1801" spans="1:23" x14ac:dyDescent="0.2">
      <c r="A1801" s="13"/>
      <c r="B1801" s="8" t="s">
        <v>0</v>
      </c>
      <c r="C1801" s="22" t="s">
        <v>7429</v>
      </c>
      <c r="D1801" s="8" t="s">
        <v>4022</v>
      </c>
      <c r="E1801" s="22" t="s">
        <v>4023</v>
      </c>
      <c r="F1801" s="13">
        <v>200</v>
      </c>
      <c r="G1801" s="13">
        <v>0</v>
      </c>
      <c r="H1801" s="35">
        <v>0</v>
      </c>
      <c r="I1801" t="s">
        <v>1</v>
      </c>
      <c r="J1801" s="13"/>
      <c r="R1801" s="13"/>
      <c r="S1801" s="41">
        <v>4</v>
      </c>
      <c r="T1801" s="13"/>
      <c r="U1801" s="13"/>
      <c r="W1801" s="13"/>
    </row>
    <row r="1802" spans="1:23" x14ac:dyDescent="0.2">
      <c r="A1802" s="13"/>
      <c r="B1802" s="8" t="s">
        <v>0</v>
      </c>
      <c r="C1802" s="22" t="s">
        <v>7429</v>
      </c>
      <c r="D1802" s="8" t="s">
        <v>4078</v>
      </c>
      <c r="E1802" s="22" t="s">
        <v>4079</v>
      </c>
      <c r="F1802" s="13">
        <v>3000</v>
      </c>
      <c r="G1802" s="13">
        <v>0</v>
      </c>
      <c r="H1802" s="35">
        <v>0</v>
      </c>
      <c r="I1802" t="s">
        <v>1</v>
      </c>
      <c r="J1802" s="13"/>
      <c r="R1802" s="13"/>
      <c r="S1802" s="41">
        <v>2</v>
      </c>
      <c r="T1802" s="43"/>
      <c r="U1802" s="39" t="s">
        <v>10801</v>
      </c>
      <c r="W1802" s="13"/>
    </row>
    <row r="1803" spans="1:23" x14ac:dyDescent="0.2">
      <c r="A1803" s="13"/>
      <c r="B1803" s="8" t="s">
        <v>0</v>
      </c>
      <c r="C1803" s="22" t="s">
        <v>7429</v>
      </c>
      <c r="D1803" s="8" t="s">
        <v>6063</v>
      </c>
      <c r="E1803" s="22" t="s">
        <v>6064</v>
      </c>
      <c r="F1803" s="13">
        <v>664</v>
      </c>
      <c r="G1803" s="13">
        <v>0</v>
      </c>
      <c r="H1803" s="35">
        <v>0</v>
      </c>
      <c r="I1803" t="s">
        <v>1</v>
      </c>
      <c r="J1803" s="13"/>
      <c r="R1803" s="13"/>
      <c r="S1803" s="41">
        <v>2</v>
      </c>
      <c r="T1803" s="13"/>
      <c r="U1803" s="13"/>
      <c r="W1803" s="13"/>
    </row>
    <row r="1804" spans="1:23" x14ac:dyDescent="0.2">
      <c r="A1804" s="13"/>
      <c r="B1804" s="8" t="s">
        <v>0</v>
      </c>
      <c r="C1804" s="22" t="s">
        <v>7429</v>
      </c>
      <c r="D1804" s="8" t="s">
        <v>3820</v>
      </c>
      <c r="E1804" s="22" t="s">
        <v>3821</v>
      </c>
      <c r="F1804" s="13">
        <v>1000</v>
      </c>
      <c r="G1804" s="13">
        <v>0</v>
      </c>
      <c r="H1804" s="35">
        <v>0</v>
      </c>
      <c r="I1804" t="s">
        <v>1</v>
      </c>
      <c r="J1804" s="13"/>
      <c r="R1804" s="13"/>
      <c r="S1804" s="41">
        <v>4</v>
      </c>
      <c r="T1804" s="13"/>
      <c r="U1804" s="13"/>
      <c r="W1804" s="13"/>
    </row>
    <row r="1805" spans="1:23" x14ac:dyDescent="0.2">
      <c r="A1805" s="13"/>
      <c r="B1805" s="8" t="s">
        <v>0</v>
      </c>
      <c r="C1805" s="22" t="s">
        <v>7429</v>
      </c>
      <c r="D1805" s="8" t="s">
        <v>3374</v>
      </c>
      <c r="E1805" s="22" t="s">
        <v>9474</v>
      </c>
      <c r="F1805" s="13">
        <v>200</v>
      </c>
      <c r="G1805" s="13">
        <v>0</v>
      </c>
      <c r="H1805" s="35">
        <v>0</v>
      </c>
      <c r="I1805" t="s">
        <v>1</v>
      </c>
      <c r="J1805" s="13"/>
      <c r="R1805" s="13"/>
      <c r="S1805" s="41">
        <v>4</v>
      </c>
      <c r="T1805" s="13" t="s">
        <v>10797</v>
      </c>
      <c r="U1805" s="13"/>
      <c r="W1805" s="13"/>
    </row>
    <row r="1806" spans="1:23" x14ac:dyDescent="0.2">
      <c r="A1806" s="13"/>
      <c r="B1806" s="8" t="s">
        <v>0</v>
      </c>
      <c r="C1806" s="22" t="s">
        <v>7429</v>
      </c>
      <c r="D1806" s="8" t="s">
        <v>3381</v>
      </c>
      <c r="E1806" s="22" t="s">
        <v>3382</v>
      </c>
      <c r="F1806" s="13">
        <v>200</v>
      </c>
      <c r="G1806" s="13">
        <v>0</v>
      </c>
      <c r="H1806" s="35">
        <v>0</v>
      </c>
      <c r="I1806" t="s">
        <v>1</v>
      </c>
      <c r="J1806" s="13"/>
      <c r="R1806" s="13"/>
      <c r="S1806" s="41">
        <v>4</v>
      </c>
      <c r="T1806" s="13" t="s">
        <v>10797</v>
      </c>
      <c r="U1806" s="13"/>
      <c r="W1806" s="13"/>
    </row>
    <row r="1807" spans="1:23" x14ac:dyDescent="0.2">
      <c r="A1807" s="13"/>
      <c r="B1807" s="8" t="s">
        <v>0</v>
      </c>
      <c r="C1807" s="22" t="s">
        <v>7429</v>
      </c>
      <c r="D1807" s="8" t="s">
        <v>3814</v>
      </c>
      <c r="E1807" s="22" t="s">
        <v>3815</v>
      </c>
      <c r="F1807" s="13">
        <v>1500</v>
      </c>
      <c r="G1807" s="13">
        <v>0</v>
      </c>
      <c r="H1807" s="35">
        <v>0</v>
      </c>
      <c r="I1807" t="s">
        <v>1</v>
      </c>
      <c r="J1807" s="13"/>
      <c r="R1807" s="13"/>
      <c r="S1807" s="41">
        <v>4</v>
      </c>
      <c r="T1807" s="13" t="s">
        <v>10797</v>
      </c>
      <c r="U1807" s="13"/>
      <c r="W1807" s="13"/>
    </row>
    <row r="1808" spans="1:23" x14ac:dyDescent="0.2">
      <c r="A1808" s="13"/>
      <c r="B1808" s="8" t="s">
        <v>0</v>
      </c>
      <c r="C1808" s="22" t="s">
        <v>7429</v>
      </c>
      <c r="D1808" s="8" t="s">
        <v>3811</v>
      </c>
      <c r="E1808" s="22" t="s">
        <v>3812</v>
      </c>
      <c r="F1808" s="13">
        <v>500</v>
      </c>
      <c r="G1808" s="13">
        <v>0</v>
      </c>
      <c r="H1808" s="35">
        <v>0</v>
      </c>
      <c r="I1808" t="s">
        <v>1</v>
      </c>
      <c r="J1808" s="13"/>
      <c r="R1808" s="13"/>
      <c r="S1808" s="41">
        <v>4</v>
      </c>
      <c r="T1808" s="13" t="s">
        <v>10797</v>
      </c>
      <c r="U1808" s="13"/>
      <c r="W1808" s="13"/>
    </row>
    <row r="1809" spans="1:23" x14ac:dyDescent="0.2">
      <c r="A1809" s="13"/>
      <c r="B1809" s="8" t="s">
        <v>0</v>
      </c>
      <c r="C1809" s="22" t="s">
        <v>7429</v>
      </c>
      <c r="D1809" s="8" t="s">
        <v>3387</v>
      </c>
      <c r="E1809" s="22" t="s">
        <v>3388</v>
      </c>
      <c r="F1809" s="13">
        <v>400</v>
      </c>
      <c r="G1809" s="13">
        <v>0</v>
      </c>
      <c r="H1809" s="35">
        <v>0</v>
      </c>
      <c r="I1809" t="s">
        <v>1</v>
      </c>
      <c r="J1809" s="13"/>
      <c r="R1809" s="13"/>
      <c r="S1809" s="41">
        <v>2</v>
      </c>
      <c r="T1809" s="13"/>
      <c r="U1809" s="13"/>
      <c r="W1809" s="13"/>
    </row>
    <row r="1810" spans="1:23" x14ac:dyDescent="0.2">
      <c r="A1810" s="13"/>
      <c r="B1810" s="8" t="s">
        <v>0</v>
      </c>
      <c r="C1810" s="22" t="s">
        <v>7429</v>
      </c>
      <c r="D1810" s="8" t="s">
        <v>3839</v>
      </c>
      <c r="E1810" s="22" t="s">
        <v>3840</v>
      </c>
      <c r="F1810" s="13">
        <v>3000</v>
      </c>
      <c r="G1810" s="13">
        <v>0</v>
      </c>
      <c r="H1810" s="35">
        <v>0</v>
      </c>
      <c r="I1810" t="s">
        <v>1</v>
      </c>
      <c r="J1810" s="13"/>
      <c r="R1810" s="13">
        <v>3500</v>
      </c>
      <c r="S1810" s="41">
        <v>2</v>
      </c>
      <c r="T1810" s="13"/>
      <c r="U1810" s="13"/>
      <c r="W1810" s="13"/>
    </row>
    <row r="1811" spans="1:23" x14ac:dyDescent="0.2">
      <c r="A1811" s="13"/>
      <c r="B1811" s="8" t="s">
        <v>0</v>
      </c>
      <c r="C1811" s="22" t="s">
        <v>7531</v>
      </c>
      <c r="D1811" s="8" t="s">
        <v>6583</v>
      </c>
      <c r="E1811" s="22" t="s">
        <v>6584</v>
      </c>
      <c r="F1811" s="13">
        <v>800</v>
      </c>
      <c r="G1811" s="13">
        <v>0</v>
      </c>
      <c r="H1811" s="35">
        <v>0</v>
      </c>
      <c r="I1811" t="s">
        <v>1</v>
      </c>
      <c r="J1811" s="13"/>
      <c r="R1811" s="13"/>
      <c r="S1811" s="41">
        <v>1</v>
      </c>
      <c r="T1811" s="13" t="s">
        <v>10797</v>
      </c>
      <c r="U1811" s="13"/>
      <c r="W1811" s="13"/>
    </row>
    <row r="1812" spans="1:23" x14ac:dyDescent="0.2">
      <c r="A1812" s="13"/>
      <c r="B1812" s="8" t="s">
        <v>0</v>
      </c>
      <c r="C1812" s="22" t="s">
        <v>7377</v>
      </c>
      <c r="D1812" s="8" t="s">
        <v>3107</v>
      </c>
      <c r="E1812" s="22" t="s">
        <v>3108</v>
      </c>
      <c r="F1812" s="13">
        <v>6000</v>
      </c>
      <c r="G1812" s="13">
        <v>0</v>
      </c>
      <c r="H1812" s="35">
        <v>0</v>
      </c>
      <c r="I1812" t="s">
        <v>1</v>
      </c>
      <c r="J1812" s="13"/>
      <c r="R1812" s="13"/>
      <c r="S1812" s="41">
        <v>3</v>
      </c>
      <c r="T1812" s="43"/>
      <c r="U1812" s="13" t="s">
        <v>10798</v>
      </c>
      <c r="W1812" s="13"/>
    </row>
    <row r="1813" spans="1:23" x14ac:dyDescent="0.2">
      <c r="A1813" s="13"/>
      <c r="B1813" s="8" t="s">
        <v>0</v>
      </c>
      <c r="C1813" s="22" t="s">
        <v>7277</v>
      </c>
      <c r="D1813" s="8" t="s">
        <v>1434</v>
      </c>
      <c r="E1813" s="22" t="s">
        <v>1435</v>
      </c>
      <c r="F1813" s="13">
        <v>938</v>
      </c>
      <c r="G1813" s="13">
        <v>0</v>
      </c>
      <c r="H1813" s="35">
        <v>0</v>
      </c>
      <c r="I1813" t="s">
        <v>1</v>
      </c>
      <c r="J1813" s="13"/>
      <c r="R1813" s="13"/>
      <c r="S1813" s="41">
        <v>4</v>
      </c>
      <c r="T1813" s="43" t="s">
        <v>10798</v>
      </c>
      <c r="U1813" s="43" t="s">
        <v>10801</v>
      </c>
      <c r="W1813" s="13"/>
    </row>
    <row r="1814" spans="1:23" x14ac:dyDescent="0.2">
      <c r="A1814" s="13"/>
      <c r="B1814" s="8" t="s">
        <v>0</v>
      </c>
      <c r="C1814" s="22" t="s">
        <v>7277</v>
      </c>
      <c r="D1814" s="8" t="s">
        <v>3139</v>
      </c>
      <c r="E1814" s="22" t="s">
        <v>3140</v>
      </c>
      <c r="F1814" s="13">
        <v>15008</v>
      </c>
      <c r="G1814" s="13">
        <v>0</v>
      </c>
      <c r="H1814" s="35">
        <v>0</v>
      </c>
      <c r="I1814" t="s">
        <v>1</v>
      </c>
      <c r="J1814" s="13"/>
      <c r="R1814" s="13"/>
      <c r="S1814" s="41">
        <v>2</v>
      </c>
      <c r="T1814" s="13" t="s">
        <v>10797</v>
      </c>
      <c r="U1814" s="13"/>
      <c r="W1814" s="13"/>
    </row>
    <row r="1815" spans="1:23" x14ac:dyDescent="0.2">
      <c r="A1815" s="13"/>
      <c r="B1815" s="8" t="s">
        <v>0</v>
      </c>
      <c r="C1815" s="22" t="s">
        <v>7478</v>
      </c>
      <c r="D1815" s="8" t="s">
        <v>4348</v>
      </c>
      <c r="E1815" s="22" t="s">
        <v>4349</v>
      </c>
      <c r="F1815" s="13">
        <v>760</v>
      </c>
      <c r="G1815" s="13">
        <v>0</v>
      </c>
      <c r="H1815" s="35">
        <v>0</v>
      </c>
      <c r="I1815" t="s">
        <v>1</v>
      </c>
      <c r="J1815" s="13"/>
      <c r="R1815" s="13"/>
      <c r="S1815" s="41">
        <v>1</v>
      </c>
      <c r="T1815" s="13"/>
      <c r="U1815" s="13"/>
      <c r="W1815" s="13"/>
    </row>
    <row r="1816" spans="1:23" x14ac:dyDescent="0.2">
      <c r="A1816" s="13"/>
      <c r="B1816" s="8" t="s">
        <v>0</v>
      </c>
      <c r="C1816" s="22" t="s">
        <v>7478</v>
      </c>
      <c r="D1816" s="8" t="s">
        <v>6591</v>
      </c>
      <c r="E1816" s="22" t="s">
        <v>6592</v>
      </c>
      <c r="F1816" s="13">
        <v>800</v>
      </c>
      <c r="G1816" s="13">
        <v>0</v>
      </c>
      <c r="H1816" s="35">
        <v>0</v>
      </c>
      <c r="I1816" t="s">
        <v>1</v>
      </c>
      <c r="J1816" s="13"/>
      <c r="R1816" s="13"/>
      <c r="S1816" s="41">
        <v>1</v>
      </c>
      <c r="T1816" s="13" t="s">
        <v>10797</v>
      </c>
      <c r="U1816" s="13"/>
      <c r="W1816" s="13"/>
    </row>
    <row r="1817" spans="1:23" x14ac:dyDescent="0.2">
      <c r="A1817" s="13"/>
      <c r="B1817" s="8" t="s">
        <v>0</v>
      </c>
      <c r="C1817" s="22" t="s">
        <v>7462</v>
      </c>
      <c r="D1817" s="8" t="s">
        <v>4885</v>
      </c>
      <c r="E1817" s="22" t="s">
        <v>4886</v>
      </c>
      <c r="F1817" s="13">
        <v>38400</v>
      </c>
      <c r="G1817" s="13">
        <v>0</v>
      </c>
      <c r="H1817" s="35">
        <v>0</v>
      </c>
      <c r="I1817" t="s">
        <v>1</v>
      </c>
      <c r="J1817" s="13"/>
      <c r="R1817" s="13">
        <f>1100+28000+6000+4000</f>
        <v>39100</v>
      </c>
      <c r="S1817" s="41">
        <v>1</v>
      </c>
      <c r="T1817" s="13"/>
      <c r="U1817" s="13"/>
      <c r="W1817" s="13"/>
    </row>
    <row r="1818" spans="1:23" x14ac:dyDescent="0.2">
      <c r="A1818" s="13"/>
      <c r="B1818" s="8" t="s">
        <v>0</v>
      </c>
      <c r="C1818" s="22" t="s">
        <v>7462</v>
      </c>
      <c r="D1818" s="8" t="s">
        <v>5875</v>
      </c>
      <c r="E1818" s="22" t="s">
        <v>5876</v>
      </c>
      <c r="F1818" s="13">
        <v>3750</v>
      </c>
      <c r="G1818" s="13">
        <v>0</v>
      </c>
      <c r="H1818" s="35">
        <v>0</v>
      </c>
      <c r="I1818" t="s">
        <v>1</v>
      </c>
      <c r="J1818" s="13"/>
      <c r="R1818" s="13">
        <f>1600+2200</f>
        <v>3800</v>
      </c>
      <c r="S1818" s="41">
        <v>1</v>
      </c>
      <c r="T1818" s="13"/>
      <c r="U1818" s="13"/>
      <c r="W1818" s="13"/>
    </row>
    <row r="1819" spans="1:23" x14ac:dyDescent="0.2">
      <c r="A1819" s="13"/>
      <c r="B1819" s="8" t="s">
        <v>0</v>
      </c>
      <c r="C1819" s="22" t="s">
        <v>7462</v>
      </c>
      <c r="D1819" s="8" t="s">
        <v>5903</v>
      </c>
      <c r="E1819" s="22" t="s">
        <v>5904</v>
      </c>
      <c r="F1819" s="13">
        <v>5630</v>
      </c>
      <c r="G1819" s="13">
        <v>0</v>
      </c>
      <c r="H1819" s="35">
        <v>0</v>
      </c>
      <c r="I1819" t="s">
        <v>1</v>
      </c>
      <c r="J1819" s="13"/>
      <c r="R1819" s="13">
        <v>2000</v>
      </c>
      <c r="S1819" s="41">
        <v>2</v>
      </c>
      <c r="T1819" s="13"/>
      <c r="U1819" s="13"/>
      <c r="W1819" s="13"/>
    </row>
    <row r="1820" spans="1:23" x14ac:dyDescent="0.2">
      <c r="A1820" s="13"/>
      <c r="B1820" s="8" t="s">
        <v>0</v>
      </c>
      <c r="C1820" s="22" t="s">
        <v>7284</v>
      </c>
      <c r="D1820" s="8" t="s">
        <v>1921</v>
      </c>
      <c r="E1820" s="22" t="s">
        <v>1922</v>
      </c>
      <c r="F1820" s="13">
        <v>6000</v>
      </c>
      <c r="G1820" s="13">
        <v>0</v>
      </c>
      <c r="H1820" s="35">
        <v>3500</v>
      </c>
      <c r="I1820" t="s">
        <v>1</v>
      </c>
      <c r="J1820" s="13"/>
      <c r="R1820" s="13"/>
      <c r="S1820" s="41">
        <v>4</v>
      </c>
      <c r="T1820" s="43"/>
      <c r="U1820" s="13"/>
      <c r="W1820" s="13"/>
    </row>
    <row r="1821" spans="1:23" x14ac:dyDescent="0.2">
      <c r="A1821" s="13"/>
      <c r="B1821" s="8" t="s">
        <v>0</v>
      </c>
      <c r="C1821" s="22" t="s">
        <v>7284</v>
      </c>
      <c r="D1821" s="8" t="s">
        <v>7707</v>
      </c>
      <c r="E1821" s="22" t="s">
        <v>9475</v>
      </c>
      <c r="F1821" s="13">
        <v>12000</v>
      </c>
      <c r="G1821" s="13">
        <v>0</v>
      </c>
      <c r="H1821" s="35">
        <v>0</v>
      </c>
      <c r="I1821" t="s">
        <v>1</v>
      </c>
      <c r="J1821" s="13"/>
      <c r="R1821" s="13">
        <v>12500</v>
      </c>
      <c r="S1821" s="41">
        <v>4</v>
      </c>
      <c r="T1821" s="13"/>
      <c r="U1821" s="13"/>
      <c r="W1821" s="13"/>
    </row>
    <row r="1822" spans="1:23" x14ac:dyDescent="0.2">
      <c r="A1822" s="13"/>
      <c r="B1822" s="8" t="s">
        <v>0</v>
      </c>
      <c r="C1822" s="22" t="s">
        <v>7284</v>
      </c>
      <c r="D1822" s="8" t="s">
        <v>7708</v>
      </c>
      <c r="E1822" s="22" t="s">
        <v>9476</v>
      </c>
      <c r="F1822" s="13">
        <v>6000</v>
      </c>
      <c r="G1822" s="13">
        <v>0</v>
      </c>
      <c r="H1822" s="35">
        <v>0</v>
      </c>
      <c r="I1822" t="s">
        <v>1</v>
      </c>
      <c r="J1822" s="13"/>
      <c r="R1822" s="13">
        <v>6000</v>
      </c>
      <c r="S1822" s="41">
        <v>4</v>
      </c>
      <c r="T1822" s="13"/>
      <c r="U1822" s="13"/>
      <c r="W1822" s="13"/>
    </row>
    <row r="1823" spans="1:23" x14ac:dyDescent="0.2">
      <c r="A1823" s="13"/>
      <c r="B1823" s="8" t="s">
        <v>0</v>
      </c>
      <c r="C1823" s="22" t="s">
        <v>7284</v>
      </c>
      <c r="D1823" s="8" t="s">
        <v>7709</v>
      </c>
      <c r="E1823" s="22" t="s">
        <v>9477</v>
      </c>
      <c r="F1823" s="13">
        <v>6000</v>
      </c>
      <c r="G1823" s="13">
        <v>0</v>
      </c>
      <c r="H1823" s="35">
        <v>0</v>
      </c>
      <c r="I1823" t="s">
        <v>1</v>
      </c>
      <c r="J1823" s="13"/>
      <c r="R1823" s="13">
        <v>6000</v>
      </c>
      <c r="S1823" s="41">
        <v>4</v>
      </c>
      <c r="T1823" s="13"/>
      <c r="U1823" s="13"/>
      <c r="W1823" s="13"/>
    </row>
    <row r="1824" spans="1:23" x14ac:dyDescent="0.2">
      <c r="A1824" s="13"/>
      <c r="B1824" s="8" t="s">
        <v>0</v>
      </c>
      <c r="C1824" s="22" t="s">
        <v>7284</v>
      </c>
      <c r="D1824" s="8" t="s">
        <v>7710</v>
      </c>
      <c r="E1824" s="22" t="s">
        <v>9478</v>
      </c>
      <c r="F1824" s="13">
        <v>12000</v>
      </c>
      <c r="G1824" s="13">
        <v>0</v>
      </c>
      <c r="H1824" s="35">
        <v>0</v>
      </c>
      <c r="I1824" t="s">
        <v>1</v>
      </c>
      <c r="J1824" s="13"/>
      <c r="R1824" s="13">
        <v>12000</v>
      </c>
      <c r="S1824" s="41">
        <v>4</v>
      </c>
      <c r="T1824" s="13"/>
      <c r="U1824" s="13"/>
      <c r="W1824" s="13"/>
    </row>
    <row r="1825" spans="1:23" x14ac:dyDescent="0.2">
      <c r="A1825" s="13"/>
      <c r="B1825" s="8" t="s">
        <v>0</v>
      </c>
      <c r="C1825" s="22" t="s">
        <v>7284</v>
      </c>
      <c r="D1825" s="8" t="s">
        <v>1564</v>
      </c>
      <c r="E1825" s="22" t="s">
        <v>1565</v>
      </c>
      <c r="F1825" s="13">
        <v>6000</v>
      </c>
      <c r="G1825" s="13">
        <v>0</v>
      </c>
      <c r="H1825" s="35">
        <v>0</v>
      </c>
      <c r="I1825" t="s">
        <v>1</v>
      </c>
      <c r="J1825" s="13"/>
      <c r="R1825" s="13">
        <f>2000+4000</f>
        <v>6000</v>
      </c>
      <c r="S1825" s="41">
        <v>4</v>
      </c>
      <c r="T1825" s="13"/>
      <c r="U1825" s="13"/>
      <c r="W1825" s="13"/>
    </row>
    <row r="1826" spans="1:23" x14ac:dyDescent="0.2">
      <c r="A1826" s="13"/>
      <c r="B1826" s="8" t="s">
        <v>0</v>
      </c>
      <c r="C1826" s="22" t="s">
        <v>7284</v>
      </c>
      <c r="D1826" s="8" t="s">
        <v>7711</v>
      </c>
      <c r="E1826" s="22" t="s">
        <v>9479</v>
      </c>
      <c r="F1826" s="13">
        <v>12000</v>
      </c>
      <c r="G1826" s="13">
        <v>0</v>
      </c>
      <c r="H1826" s="35">
        <v>0</v>
      </c>
      <c r="I1826" t="s">
        <v>1</v>
      </c>
      <c r="J1826" s="13"/>
      <c r="R1826" s="13">
        <v>12000</v>
      </c>
      <c r="S1826" s="41">
        <v>4</v>
      </c>
      <c r="T1826" s="13"/>
      <c r="U1826" s="13"/>
      <c r="W1826" s="13"/>
    </row>
    <row r="1827" spans="1:23" x14ac:dyDescent="0.2">
      <c r="A1827" s="13"/>
      <c r="B1827" s="8" t="s">
        <v>0</v>
      </c>
      <c r="C1827" s="22" t="s">
        <v>7284</v>
      </c>
      <c r="D1827" s="8" t="s">
        <v>1918</v>
      </c>
      <c r="E1827" s="22" t="s">
        <v>1919</v>
      </c>
      <c r="F1827" s="13">
        <v>12000</v>
      </c>
      <c r="G1827" s="13">
        <v>0</v>
      </c>
      <c r="H1827" s="35">
        <v>0</v>
      </c>
      <c r="I1827" t="s">
        <v>1</v>
      </c>
      <c r="J1827" s="13"/>
      <c r="R1827" s="13">
        <v>13000</v>
      </c>
      <c r="S1827" s="41">
        <v>4</v>
      </c>
      <c r="T1827" s="13"/>
      <c r="U1827" s="13"/>
      <c r="W1827" s="13"/>
    </row>
    <row r="1828" spans="1:23" x14ac:dyDescent="0.2">
      <c r="A1828" s="13"/>
      <c r="B1828" s="8" t="s">
        <v>0</v>
      </c>
      <c r="C1828" s="22" t="s">
        <v>7284</v>
      </c>
      <c r="D1828" s="8" t="s">
        <v>7712</v>
      </c>
      <c r="E1828" s="22" t="s">
        <v>9480</v>
      </c>
      <c r="F1828" s="13">
        <v>12000</v>
      </c>
      <c r="G1828" s="13">
        <v>0</v>
      </c>
      <c r="H1828" s="35">
        <v>0</v>
      </c>
      <c r="I1828" t="s">
        <v>1</v>
      </c>
      <c r="J1828" s="13"/>
      <c r="R1828" s="13">
        <v>12500</v>
      </c>
      <c r="S1828" s="41">
        <v>4</v>
      </c>
      <c r="T1828" s="13"/>
      <c r="U1828" s="13"/>
      <c r="W1828" s="13"/>
    </row>
    <row r="1829" spans="1:23" x14ac:dyDescent="0.2">
      <c r="A1829" s="13"/>
      <c r="B1829" s="8" t="s">
        <v>0</v>
      </c>
      <c r="C1829" s="22" t="s">
        <v>7284</v>
      </c>
      <c r="D1829" s="8" t="s">
        <v>7713</v>
      </c>
      <c r="E1829" s="22" t="s">
        <v>9481</v>
      </c>
      <c r="F1829" s="13">
        <v>6000</v>
      </c>
      <c r="G1829" s="13">
        <v>0</v>
      </c>
      <c r="H1829" s="35">
        <v>0</v>
      </c>
      <c r="I1829" t="s">
        <v>1</v>
      </c>
      <c r="J1829" s="13"/>
      <c r="R1829" s="13">
        <v>6800</v>
      </c>
      <c r="S1829" s="41">
        <v>4</v>
      </c>
      <c r="T1829" s="13"/>
      <c r="U1829" s="13"/>
      <c r="W1829" s="13"/>
    </row>
    <row r="1830" spans="1:23" x14ac:dyDescent="0.2">
      <c r="A1830" s="13"/>
      <c r="B1830" s="8" t="s">
        <v>0</v>
      </c>
      <c r="C1830" s="22" t="s">
        <v>7284</v>
      </c>
      <c r="D1830" s="8" t="s">
        <v>7714</v>
      </c>
      <c r="E1830" s="22" t="s">
        <v>2670</v>
      </c>
      <c r="F1830" s="13">
        <v>12000</v>
      </c>
      <c r="G1830" s="13">
        <v>0</v>
      </c>
      <c r="H1830" s="35">
        <v>0</v>
      </c>
      <c r="I1830" t="s">
        <v>1</v>
      </c>
      <c r="J1830" s="13"/>
      <c r="R1830" s="13"/>
      <c r="S1830" s="41">
        <v>4</v>
      </c>
      <c r="T1830" s="43"/>
      <c r="U1830" s="13" t="s">
        <v>10803</v>
      </c>
      <c r="W1830" s="13"/>
    </row>
    <row r="1831" spans="1:23" x14ac:dyDescent="0.2">
      <c r="A1831" s="13"/>
      <c r="B1831" s="8" t="s">
        <v>0</v>
      </c>
      <c r="C1831" s="22" t="s">
        <v>7284</v>
      </c>
      <c r="D1831" s="8" t="s">
        <v>2440</v>
      </c>
      <c r="E1831" s="22" t="s">
        <v>2441</v>
      </c>
      <c r="F1831" s="13">
        <v>16000</v>
      </c>
      <c r="G1831" s="13">
        <v>0</v>
      </c>
      <c r="H1831" s="35">
        <v>0</v>
      </c>
      <c r="I1831" t="s">
        <v>1</v>
      </c>
      <c r="J1831" s="13"/>
      <c r="R1831" s="13">
        <v>16500</v>
      </c>
      <c r="S1831" s="41">
        <v>4</v>
      </c>
      <c r="T1831" s="13"/>
      <c r="U1831" s="13"/>
      <c r="W1831" s="13"/>
    </row>
    <row r="1832" spans="1:23" x14ac:dyDescent="0.2">
      <c r="A1832" s="13"/>
      <c r="B1832" s="8" t="s">
        <v>0</v>
      </c>
      <c r="C1832" s="22" t="s">
        <v>7284</v>
      </c>
      <c r="D1832" s="8" t="s">
        <v>7715</v>
      </c>
      <c r="E1832" s="22" t="s">
        <v>9482</v>
      </c>
      <c r="F1832" s="13">
        <v>24000</v>
      </c>
      <c r="G1832" s="13">
        <v>0</v>
      </c>
      <c r="H1832" s="35">
        <v>0</v>
      </c>
      <c r="I1832" t="s">
        <v>1</v>
      </c>
      <c r="J1832" s="13"/>
      <c r="R1832" s="13">
        <v>24500</v>
      </c>
      <c r="S1832" s="41">
        <v>4</v>
      </c>
      <c r="T1832" s="13"/>
      <c r="U1832" s="13"/>
      <c r="W1832" s="13"/>
    </row>
    <row r="1833" spans="1:23" x14ac:dyDescent="0.2">
      <c r="A1833" s="13"/>
      <c r="B1833" s="8" t="s">
        <v>0</v>
      </c>
      <c r="C1833" s="22" t="s">
        <v>7284</v>
      </c>
      <c r="D1833" s="8" t="s">
        <v>7716</v>
      </c>
      <c r="E1833" s="22" t="s">
        <v>9483</v>
      </c>
      <c r="F1833" s="13">
        <v>12000</v>
      </c>
      <c r="G1833" s="13">
        <v>0</v>
      </c>
      <c r="H1833" s="35">
        <v>0</v>
      </c>
      <c r="I1833" t="s">
        <v>1</v>
      </c>
      <c r="J1833" s="13"/>
      <c r="R1833" s="13">
        <v>12000</v>
      </c>
      <c r="S1833" s="41">
        <v>4</v>
      </c>
      <c r="T1833" s="13"/>
      <c r="U1833" s="13"/>
      <c r="W1833" s="13"/>
    </row>
    <row r="1834" spans="1:23" x14ac:dyDescent="0.2">
      <c r="A1834" s="13"/>
      <c r="B1834" s="8" t="s">
        <v>0</v>
      </c>
      <c r="C1834" s="22" t="s">
        <v>7284</v>
      </c>
      <c r="D1834" s="8" t="s">
        <v>7717</v>
      </c>
      <c r="E1834" s="22" t="s">
        <v>9484</v>
      </c>
      <c r="F1834" s="13">
        <v>16000</v>
      </c>
      <c r="G1834" s="13">
        <v>0</v>
      </c>
      <c r="H1834" s="35">
        <v>0</v>
      </c>
      <c r="I1834" t="s">
        <v>1</v>
      </c>
      <c r="J1834" s="13"/>
      <c r="R1834" s="13">
        <v>16000</v>
      </c>
      <c r="S1834" s="41">
        <v>4</v>
      </c>
      <c r="T1834" s="13"/>
      <c r="U1834" s="13"/>
      <c r="W1834" s="13"/>
    </row>
    <row r="1835" spans="1:23" x14ac:dyDescent="0.2">
      <c r="A1835" s="13"/>
      <c r="B1835" s="8" t="s">
        <v>0</v>
      </c>
      <c r="C1835" s="22" t="s">
        <v>7284</v>
      </c>
      <c r="D1835" s="8" t="s">
        <v>2437</v>
      </c>
      <c r="E1835" s="22" t="s">
        <v>2438</v>
      </c>
      <c r="F1835" s="13">
        <v>24000</v>
      </c>
      <c r="G1835" s="13">
        <v>0</v>
      </c>
      <c r="H1835" s="35">
        <v>0</v>
      </c>
      <c r="I1835" t="s">
        <v>1</v>
      </c>
      <c r="J1835" s="13"/>
      <c r="R1835" s="13">
        <v>24500</v>
      </c>
      <c r="S1835" s="41">
        <v>4</v>
      </c>
      <c r="T1835" s="13"/>
      <c r="U1835" s="13"/>
      <c r="W1835" s="13"/>
    </row>
    <row r="1836" spans="1:23" x14ac:dyDescent="0.2">
      <c r="A1836" s="13"/>
      <c r="B1836" s="8" t="s">
        <v>0</v>
      </c>
      <c r="C1836" s="22" t="s">
        <v>7284</v>
      </c>
      <c r="D1836" s="8" t="s">
        <v>7718</v>
      </c>
      <c r="E1836" s="22" t="s">
        <v>9485</v>
      </c>
      <c r="F1836" s="13">
        <v>9000</v>
      </c>
      <c r="G1836" s="13">
        <v>0</v>
      </c>
      <c r="H1836" s="35">
        <v>8000</v>
      </c>
      <c r="I1836" t="s">
        <v>1</v>
      </c>
      <c r="J1836" s="13"/>
      <c r="R1836" s="13"/>
      <c r="S1836" s="41">
        <v>1</v>
      </c>
      <c r="T1836" s="13"/>
      <c r="U1836" s="13" t="s">
        <v>10798</v>
      </c>
      <c r="W1836" s="13"/>
    </row>
    <row r="1837" spans="1:23" x14ac:dyDescent="0.2">
      <c r="A1837" s="13"/>
      <c r="B1837" s="8" t="s">
        <v>0</v>
      </c>
      <c r="C1837" s="22" t="s">
        <v>7284</v>
      </c>
      <c r="D1837" s="8" t="s">
        <v>7719</v>
      </c>
      <c r="E1837" s="22" t="s">
        <v>9486</v>
      </c>
      <c r="F1837" s="13">
        <v>40000</v>
      </c>
      <c r="G1837" s="13">
        <v>0</v>
      </c>
      <c r="H1837" s="35">
        <v>0</v>
      </c>
      <c r="I1837" t="s">
        <v>1</v>
      </c>
      <c r="J1837" s="13"/>
      <c r="R1837" s="13"/>
      <c r="S1837" s="41">
        <v>2</v>
      </c>
      <c r="T1837" s="43"/>
      <c r="U1837" s="13" t="s">
        <v>10803</v>
      </c>
      <c r="W1837" s="13"/>
    </row>
    <row r="1838" spans="1:23" x14ac:dyDescent="0.2">
      <c r="A1838" s="13"/>
      <c r="B1838" s="8" t="s">
        <v>0</v>
      </c>
      <c r="C1838" s="22" t="s">
        <v>7284</v>
      </c>
      <c r="D1838" s="8" t="s">
        <v>7720</v>
      </c>
      <c r="E1838" s="22" t="s">
        <v>9487</v>
      </c>
      <c r="F1838" s="13">
        <v>40000</v>
      </c>
      <c r="G1838" s="13">
        <v>0</v>
      </c>
      <c r="H1838" s="35">
        <v>0</v>
      </c>
      <c r="I1838" t="s">
        <v>1</v>
      </c>
      <c r="J1838" s="13"/>
      <c r="R1838" s="13"/>
      <c r="S1838" s="41">
        <v>3</v>
      </c>
      <c r="T1838" s="43" t="s">
        <v>10798</v>
      </c>
      <c r="U1838" s="39" t="s">
        <v>10803</v>
      </c>
      <c r="W1838" s="13"/>
    </row>
    <row r="1839" spans="1:23" x14ac:dyDescent="0.2">
      <c r="A1839" s="13"/>
      <c r="B1839" s="8" t="s">
        <v>0</v>
      </c>
      <c r="C1839" s="22" t="s">
        <v>7284</v>
      </c>
      <c r="D1839" s="8" t="s">
        <v>7721</v>
      </c>
      <c r="E1839" s="22" t="s">
        <v>9488</v>
      </c>
      <c r="F1839" s="13">
        <v>50000</v>
      </c>
      <c r="G1839" s="13">
        <v>0</v>
      </c>
      <c r="H1839" s="35">
        <v>0</v>
      </c>
      <c r="I1839" t="s">
        <v>1</v>
      </c>
      <c r="J1839" s="13"/>
      <c r="R1839" s="13"/>
      <c r="S1839" s="41">
        <v>3</v>
      </c>
      <c r="T1839" s="43"/>
      <c r="U1839" s="39" t="s">
        <v>10801</v>
      </c>
      <c r="W1839" s="13"/>
    </row>
    <row r="1840" spans="1:23" x14ac:dyDescent="0.2">
      <c r="A1840" s="13"/>
      <c r="B1840" s="8" t="s">
        <v>0</v>
      </c>
      <c r="C1840" s="22" t="s">
        <v>7284</v>
      </c>
      <c r="D1840" s="8" t="s">
        <v>7722</v>
      </c>
      <c r="E1840" s="22" t="s">
        <v>9489</v>
      </c>
      <c r="F1840" s="13">
        <v>20000</v>
      </c>
      <c r="G1840" s="13">
        <v>0</v>
      </c>
      <c r="H1840" s="35">
        <v>0</v>
      </c>
      <c r="I1840" t="s">
        <v>1</v>
      </c>
      <c r="J1840" s="13"/>
      <c r="R1840" s="13"/>
      <c r="S1840" s="41">
        <v>3</v>
      </c>
      <c r="T1840" s="43"/>
      <c r="U1840" s="13" t="s">
        <v>10798</v>
      </c>
      <c r="W1840" s="13"/>
    </row>
    <row r="1841" spans="1:23" x14ac:dyDescent="0.2">
      <c r="A1841" s="13"/>
      <c r="B1841" s="8" t="s">
        <v>0</v>
      </c>
      <c r="C1841" s="22" t="s">
        <v>7284</v>
      </c>
      <c r="D1841" s="8" t="s">
        <v>1555</v>
      </c>
      <c r="E1841" s="22" t="s">
        <v>1556</v>
      </c>
      <c r="F1841" s="13">
        <v>20000</v>
      </c>
      <c r="G1841" s="13">
        <v>0</v>
      </c>
      <c r="H1841" s="35">
        <v>0</v>
      </c>
      <c r="I1841" t="s">
        <v>1</v>
      </c>
      <c r="J1841" s="13"/>
      <c r="R1841" s="13"/>
      <c r="S1841" s="41">
        <v>2</v>
      </c>
      <c r="T1841" s="43"/>
      <c r="U1841" s="13" t="s">
        <v>10803</v>
      </c>
      <c r="W1841" s="13"/>
    </row>
    <row r="1842" spans="1:23" x14ac:dyDescent="0.2">
      <c r="A1842" s="13"/>
      <c r="B1842" s="8" t="s">
        <v>0</v>
      </c>
      <c r="C1842" s="22" t="s">
        <v>7284</v>
      </c>
      <c r="D1842" s="8" t="s">
        <v>7723</v>
      </c>
      <c r="E1842" s="22" t="s">
        <v>9490</v>
      </c>
      <c r="F1842" s="13">
        <v>6000</v>
      </c>
      <c r="G1842" s="13">
        <v>0</v>
      </c>
      <c r="H1842" s="35">
        <v>0</v>
      </c>
      <c r="I1842" t="s">
        <v>1</v>
      </c>
      <c r="J1842" s="13"/>
      <c r="R1842" s="13"/>
      <c r="S1842" s="41">
        <v>2</v>
      </c>
      <c r="T1842" s="43" t="s">
        <v>10797</v>
      </c>
      <c r="U1842" s="13"/>
      <c r="W1842" s="13"/>
    </row>
    <row r="1843" spans="1:23" x14ac:dyDescent="0.2">
      <c r="A1843" s="13"/>
      <c r="B1843" s="8" t="s">
        <v>0</v>
      </c>
      <c r="C1843" s="22" t="s">
        <v>7284</v>
      </c>
      <c r="D1843" s="8" t="s">
        <v>7724</v>
      </c>
      <c r="E1843" s="22" t="s">
        <v>9491</v>
      </c>
      <c r="F1843" s="13">
        <v>3000</v>
      </c>
      <c r="G1843" s="13">
        <v>0</v>
      </c>
      <c r="H1843" s="35">
        <v>0</v>
      </c>
      <c r="I1843" t="s">
        <v>1</v>
      </c>
      <c r="J1843" s="13"/>
      <c r="R1843" s="13"/>
      <c r="S1843" s="41">
        <v>3</v>
      </c>
      <c r="T1843" s="43" t="s">
        <v>10798</v>
      </c>
      <c r="U1843" s="39" t="s">
        <v>10803</v>
      </c>
      <c r="W1843" s="13"/>
    </row>
    <row r="1844" spans="1:23" x14ac:dyDescent="0.2">
      <c r="A1844" s="13"/>
      <c r="B1844" s="8" t="s">
        <v>0</v>
      </c>
      <c r="C1844" s="22" t="s">
        <v>7284</v>
      </c>
      <c r="D1844" s="8" t="s">
        <v>7725</v>
      </c>
      <c r="E1844" s="22" t="s">
        <v>9492</v>
      </c>
      <c r="F1844" s="13">
        <v>450000</v>
      </c>
      <c r="G1844" s="13">
        <v>0</v>
      </c>
      <c r="H1844" s="35">
        <v>0</v>
      </c>
      <c r="I1844" t="s">
        <v>1</v>
      </c>
      <c r="J1844" s="13"/>
      <c r="R1844" s="13"/>
      <c r="S1844" s="41">
        <v>1</v>
      </c>
      <c r="T1844" s="13"/>
      <c r="U1844" s="13" t="s">
        <v>10804</v>
      </c>
      <c r="W1844" s="13"/>
    </row>
    <row r="1845" spans="1:23" x14ac:dyDescent="0.2">
      <c r="A1845" s="13"/>
      <c r="B1845" s="8" t="s">
        <v>0</v>
      </c>
      <c r="C1845" s="22" t="s">
        <v>7284</v>
      </c>
      <c r="D1845" s="8" t="s">
        <v>7726</v>
      </c>
      <c r="E1845" s="22" t="s">
        <v>9493</v>
      </c>
      <c r="F1845" s="13">
        <v>300000</v>
      </c>
      <c r="G1845" s="13">
        <v>0</v>
      </c>
      <c r="H1845" s="35">
        <v>0</v>
      </c>
      <c r="I1845" t="s">
        <v>1</v>
      </c>
      <c r="J1845" s="13"/>
      <c r="R1845" s="13"/>
      <c r="S1845" s="41">
        <v>1</v>
      </c>
      <c r="T1845" s="13"/>
      <c r="U1845" s="13" t="s">
        <v>10804</v>
      </c>
      <c r="W1845" s="13"/>
    </row>
    <row r="1846" spans="1:23" x14ac:dyDescent="0.2">
      <c r="A1846" s="13"/>
      <c r="B1846" s="8" t="s">
        <v>0</v>
      </c>
      <c r="C1846" s="22" t="s">
        <v>7284</v>
      </c>
      <c r="D1846" s="8" t="s">
        <v>7727</v>
      </c>
      <c r="E1846" s="22" t="s">
        <v>9494</v>
      </c>
      <c r="F1846" s="13">
        <v>150000</v>
      </c>
      <c r="G1846" s="13">
        <v>0</v>
      </c>
      <c r="H1846" s="35">
        <v>0</v>
      </c>
      <c r="I1846" t="s">
        <v>1</v>
      </c>
      <c r="J1846" s="13"/>
      <c r="R1846" s="13">
        <f>70000+35000+45000</f>
        <v>150000</v>
      </c>
      <c r="S1846" s="41">
        <v>1</v>
      </c>
      <c r="T1846" s="13"/>
      <c r="U1846" s="13"/>
      <c r="W1846" s="13"/>
    </row>
    <row r="1847" spans="1:23" x14ac:dyDescent="0.2">
      <c r="A1847" s="13"/>
      <c r="B1847" s="8" t="s">
        <v>0</v>
      </c>
      <c r="C1847" s="22" t="s">
        <v>7284</v>
      </c>
      <c r="D1847" s="8" t="s">
        <v>7728</v>
      </c>
      <c r="E1847" s="22" t="s">
        <v>9495</v>
      </c>
      <c r="F1847" s="13">
        <v>3000</v>
      </c>
      <c r="G1847" s="13">
        <v>0</v>
      </c>
      <c r="H1847" s="35">
        <v>0</v>
      </c>
      <c r="I1847" t="s">
        <v>1</v>
      </c>
      <c r="J1847" s="13"/>
      <c r="R1847" s="13">
        <v>3000</v>
      </c>
      <c r="S1847" s="41">
        <v>1</v>
      </c>
      <c r="T1847" s="13"/>
      <c r="U1847" s="13"/>
      <c r="W1847" s="13"/>
    </row>
    <row r="1848" spans="1:23" x14ac:dyDescent="0.2">
      <c r="A1848" s="13"/>
      <c r="B1848" s="8" t="s">
        <v>0</v>
      </c>
      <c r="C1848" s="22" t="s">
        <v>7323</v>
      </c>
      <c r="D1848" s="8" t="s">
        <v>2176</v>
      </c>
      <c r="E1848" s="22" t="s">
        <v>2177</v>
      </c>
      <c r="F1848" s="13">
        <v>3000</v>
      </c>
      <c r="G1848" s="13">
        <v>0</v>
      </c>
      <c r="H1848" s="35">
        <v>0</v>
      </c>
      <c r="I1848" t="s">
        <v>1</v>
      </c>
      <c r="J1848" s="13"/>
      <c r="R1848" s="13"/>
      <c r="S1848" s="41">
        <v>4</v>
      </c>
      <c r="T1848" s="43" t="s">
        <v>10798</v>
      </c>
      <c r="U1848" s="13" t="s">
        <v>10798</v>
      </c>
      <c r="W1848" s="13"/>
    </row>
    <row r="1849" spans="1:23" x14ac:dyDescent="0.2">
      <c r="A1849" s="13"/>
      <c r="B1849" s="8" t="s">
        <v>0</v>
      </c>
      <c r="C1849" s="22" t="s">
        <v>7323</v>
      </c>
      <c r="D1849" s="8" t="s">
        <v>2287</v>
      </c>
      <c r="E1849" s="22" t="s">
        <v>9469</v>
      </c>
      <c r="F1849" s="13">
        <v>3000</v>
      </c>
      <c r="G1849" s="13">
        <v>0</v>
      </c>
      <c r="H1849" s="35">
        <v>0</v>
      </c>
      <c r="I1849" t="s">
        <v>1</v>
      </c>
      <c r="J1849" s="13"/>
      <c r="R1849" s="13"/>
      <c r="S1849" s="41">
        <v>3</v>
      </c>
      <c r="T1849" s="13" t="s">
        <v>10797</v>
      </c>
      <c r="U1849" s="13"/>
      <c r="W1849" s="13"/>
    </row>
    <row r="1850" spans="1:23" x14ac:dyDescent="0.2">
      <c r="A1850" s="13"/>
      <c r="B1850" s="8" t="s">
        <v>0</v>
      </c>
      <c r="C1850" s="22" t="s">
        <v>7323</v>
      </c>
      <c r="D1850" s="8" t="s">
        <v>2924</v>
      </c>
      <c r="E1850" s="22" t="s">
        <v>9410</v>
      </c>
      <c r="F1850" s="13">
        <v>2000</v>
      </c>
      <c r="G1850" s="13">
        <v>0</v>
      </c>
      <c r="H1850" s="35">
        <v>0</v>
      </c>
      <c r="I1850" t="s">
        <v>1</v>
      </c>
      <c r="J1850" s="13"/>
      <c r="R1850" s="13"/>
      <c r="S1850" s="41">
        <v>3</v>
      </c>
      <c r="T1850" s="43" t="s">
        <v>10798</v>
      </c>
      <c r="U1850" s="13" t="s">
        <v>10798</v>
      </c>
      <c r="W1850" s="13"/>
    </row>
    <row r="1851" spans="1:23" x14ac:dyDescent="0.2">
      <c r="A1851" s="13"/>
      <c r="B1851" s="8" t="s">
        <v>0</v>
      </c>
      <c r="C1851" s="22" t="s">
        <v>7323</v>
      </c>
      <c r="D1851" s="8" t="s">
        <v>2266</v>
      </c>
      <c r="E1851" s="22" t="s">
        <v>9496</v>
      </c>
      <c r="F1851" s="13">
        <v>700</v>
      </c>
      <c r="G1851" s="13">
        <v>0</v>
      </c>
      <c r="H1851" s="35">
        <v>0</v>
      </c>
      <c r="I1851" t="s">
        <v>1</v>
      </c>
      <c r="J1851" s="13"/>
      <c r="R1851" s="13">
        <v>700</v>
      </c>
      <c r="S1851" s="41">
        <v>1</v>
      </c>
      <c r="T1851" s="13"/>
      <c r="U1851" s="13"/>
      <c r="W1851" s="13"/>
    </row>
    <row r="1852" spans="1:23" x14ac:dyDescent="0.2">
      <c r="A1852" s="13"/>
      <c r="B1852" s="8" t="s">
        <v>0</v>
      </c>
      <c r="C1852" s="22" t="s">
        <v>7407</v>
      </c>
      <c r="D1852" s="8" t="s">
        <v>3125</v>
      </c>
      <c r="E1852" s="22" t="s">
        <v>3126</v>
      </c>
      <c r="F1852" s="13">
        <v>50000</v>
      </c>
      <c r="G1852" s="13">
        <v>0</v>
      </c>
      <c r="H1852" s="13">
        <v>0</v>
      </c>
      <c r="I1852" t="s">
        <v>1</v>
      </c>
      <c r="J1852" s="13"/>
      <c r="R1852" s="13">
        <f>24000+26000</f>
        <v>50000</v>
      </c>
      <c r="S1852" s="41">
        <v>3</v>
      </c>
      <c r="T1852" s="43"/>
      <c r="U1852" s="13"/>
      <c r="W1852" s="13"/>
    </row>
    <row r="1853" spans="1:23" x14ac:dyDescent="0.2">
      <c r="A1853" s="13"/>
      <c r="B1853" s="8" t="s">
        <v>0</v>
      </c>
      <c r="C1853" s="22" t="s">
        <v>7562</v>
      </c>
      <c r="D1853" s="8" t="s">
        <v>6720</v>
      </c>
      <c r="E1853" s="22" t="s">
        <v>6721</v>
      </c>
      <c r="F1853" s="13">
        <v>50000</v>
      </c>
      <c r="G1853" s="13">
        <v>0</v>
      </c>
      <c r="H1853" s="13">
        <v>0</v>
      </c>
      <c r="I1853" t="s">
        <v>1</v>
      </c>
      <c r="J1853" s="13"/>
      <c r="R1853" s="13"/>
      <c r="S1853" s="13"/>
      <c r="T1853" s="39"/>
      <c r="U1853" s="13"/>
      <c r="W1853" s="13"/>
    </row>
    <row r="1854" spans="1:23" x14ac:dyDescent="0.2">
      <c r="A1854" s="13"/>
      <c r="B1854" s="8" t="s">
        <v>0</v>
      </c>
      <c r="C1854" s="22" t="s">
        <v>7562</v>
      </c>
      <c r="D1854" s="8" t="s">
        <v>7729</v>
      </c>
      <c r="E1854" s="22" t="s">
        <v>9497</v>
      </c>
      <c r="F1854" s="13">
        <v>70000</v>
      </c>
      <c r="G1854" s="13">
        <v>0</v>
      </c>
      <c r="H1854" s="13">
        <v>0</v>
      </c>
      <c r="I1854" t="s">
        <v>1</v>
      </c>
      <c r="J1854" s="13"/>
      <c r="R1854" s="13"/>
      <c r="S1854" s="13"/>
      <c r="T1854" s="39"/>
      <c r="U1854" s="13"/>
      <c r="W1854" s="13"/>
    </row>
    <row r="1855" spans="1:23" x14ac:dyDescent="0.2">
      <c r="A1855" s="13"/>
      <c r="B1855" s="8" t="s">
        <v>0</v>
      </c>
      <c r="C1855" s="22" t="s">
        <v>7562</v>
      </c>
      <c r="D1855" s="8" t="s">
        <v>7730</v>
      </c>
      <c r="E1855" s="22" t="s">
        <v>9498</v>
      </c>
      <c r="F1855" s="13">
        <v>50000</v>
      </c>
      <c r="G1855" s="13">
        <v>0</v>
      </c>
      <c r="H1855" s="13">
        <v>0</v>
      </c>
      <c r="I1855" t="s">
        <v>1</v>
      </c>
      <c r="J1855" s="13"/>
      <c r="R1855" s="13"/>
      <c r="S1855" s="13"/>
      <c r="T1855" s="39"/>
      <c r="U1855" s="13"/>
      <c r="W1855" s="13"/>
    </row>
    <row r="1856" spans="1:23" x14ac:dyDescent="0.2">
      <c r="A1856" s="13"/>
      <c r="B1856" s="8" t="s">
        <v>0</v>
      </c>
      <c r="C1856" s="22" t="s">
        <v>7562</v>
      </c>
      <c r="D1856" s="8" t="s">
        <v>7731</v>
      </c>
      <c r="E1856" s="22" t="s">
        <v>9499</v>
      </c>
      <c r="F1856" s="13">
        <v>15000</v>
      </c>
      <c r="G1856" s="13">
        <v>0</v>
      </c>
      <c r="H1856" s="13">
        <v>0</v>
      </c>
      <c r="I1856" t="s">
        <v>1</v>
      </c>
      <c r="J1856" s="13"/>
      <c r="R1856" s="13"/>
      <c r="S1856" s="13"/>
      <c r="T1856" s="39"/>
      <c r="U1856" s="13"/>
      <c r="W1856" s="13"/>
    </row>
    <row r="1857" spans="1:23" x14ac:dyDescent="0.2">
      <c r="A1857" s="13"/>
      <c r="B1857" s="8" t="s">
        <v>0</v>
      </c>
      <c r="C1857" s="22" t="s">
        <v>7562</v>
      </c>
      <c r="D1857" s="8" t="s">
        <v>7732</v>
      </c>
      <c r="E1857" s="22" t="s">
        <v>9500</v>
      </c>
      <c r="F1857" s="13">
        <v>60000</v>
      </c>
      <c r="G1857" s="13">
        <v>0</v>
      </c>
      <c r="H1857" s="13">
        <v>0</v>
      </c>
      <c r="I1857" t="s">
        <v>1</v>
      </c>
      <c r="J1857" s="13"/>
      <c r="R1857" s="13"/>
      <c r="S1857" s="13"/>
      <c r="T1857" s="39"/>
      <c r="U1857" s="13"/>
      <c r="W1857" s="13"/>
    </row>
    <row r="1858" spans="1:23" x14ac:dyDescent="0.2">
      <c r="A1858" s="13"/>
      <c r="B1858" s="8" t="s">
        <v>0</v>
      </c>
      <c r="C1858" s="22" t="s">
        <v>7562</v>
      </c>
      <c r="D1858" s="8" t="s">
        <v>7733</v>
      </c>
      <c r="E1858" s="22" t="s">
        <v>9501</v>
      </c>
      <c r="F1858" s="13">
        <v>12000</v>
      </c>
      <c r="G1858" s="13">
        <v>0</v>
      </c>
      <c r="H1858" s="13">
        <v>0</v>
      </c>
      <c r="I1858" t="s">
        <v>1</v>
      </c>
      <c r="J1858" s="13"/>
      <c r="R1858" s="13"/>
      <c r="S1858" s="13"/>
      <c r="T1858" s="39"/>
      <c r="U1858" s="13"/>
      <c r="W1858" s="13"/>
    </row>
    <row r="1859" spans="1:23" x14ac:dyDescent="0.2">
      <c r="A1859" s="13"/>
      <c r="B1859" s="8" t="s">
        <v>0</v>
      </c>
      <c r="C1859" s="22" t="s">
        <v>10861</v>
      </c>
      <c r="D1859" s="8" t="s">
        <v>7734</v>
      </c>
      <c r="E1859" s="22" t="s">
        <v>9500</v>
      </c>
      <c r="F1859" s="13">
        <v>100000</v>
      </c>
      <c r="G1859" s="13">
        <v>0</v>
      </c>
      <c r="H1859" s="13">
        <v>0</v>
      </c>
      <c r="I1859" t="s">
        <v>1</v>
      </c>
      <c r="J1859" s="13"/>
      <c r="R1859" s="13"/>
      <c r="S1859" s="13"/>
      <c r="T1859" s="39"/>
      <c r="U1859" s="13"/>
      <c r="W1859" s="13"/>
    </row>
    <row r="1860" spans="1:23" x14ac:dyDescent="0.2">
      <c r="A1860" s="13"/>
      <c r="B1860" s="8" t="s">
        <v>0</v>
      </c>
      <c r="C1860" s="22" t="s">
        <v>10861</v>
      </c>
      <c r="D1860" s="8" t="s">
        <v>7735</v>
      </c>
      <c r="E1860" s="22" t="s">
        <v>9501</v>
      </c>
      <c r="F1860" s="13">
        <v>10000</v>
      </c>
      <c r="G1860" s="13">
        <v>0</v>
      </c>
      <c r="H1860" s="13">
        <v>0</v>
      </c>
      <c r="I1860" t="s">
        <v>1</v>
      </c>
      <c r="J1860" s="13"/>
      <c r="R1860" s="13"/>
      <c r="S1860" s="13"/>
      <c r="T1860" s="39"/>
      <c r="U1860" s="13"/>
      <c r="W1860" s="13"/>
    </row>
    <row r="1861" spans="1:23" x14ac:dyDescent="0.2">
      <c r="A1861" s="13"/>
      <c r="B1861" s="8" t="s">
        <v>0</v>
      </c>
      <c r="C1861" s="22" t="s">
        <v>10862</v>
      </c>
      <c r="D1861" s="8" t="s">
        <v>7736</v>
      </c>
      <c r="E1861" s="22" t="s">
        <v>9502</v>
      </c>
      <c r="F1861" s="13">
        <v>610</v>
      </c>
      <c r="G1861" s="13">
        <v>0</v>
      </c>
      <c r="H1861" s="13">
        <v>0</v>
      </c>
      <c r="I1861" t="s">
        <v>1</v>
      </c>
      <c r="J1861" s="13"/>
      <c r="R1861" s="13"/>
      <c r="S1861" s="41">
        <v>1</v>
      </c>
      <c r="T1861" s="13"/>
      <c r="U1861" s="39" t="s">
        <v>10798</v>
      </c>
      <c r="W1861" s="13"/>
    </row>
    <row r="1862" spans="1:23" x14ac:dyDescent="0.2">
      <c r="A1862" s="13"/>
      <c r="B1862" s="8" t="s">
        <v>0</v>
      </c>
      <c r="C1862" s="22" t="s">
        <v>10862</v>
      </c>
      <c r="D1862" s="8" t="s">
        <v>7737</v>
      </c>
      <c r="E1862" s="22" t="s">
        <v>9503</v>
      </c>
      <c r="F1862" s="13">
        <v>663</v>
      </c>
      <c r="G1862" s="13">
        <v>0</v>
      </c>
      <c r="H1862" s="13">
        <v>0</v>
      </c>
      <c r="I1862" t="s">
        <v>1</v>
      </c>
      <c r="J1862" s="13"/>
      <c r="R1862" s="13"/>
      <c r="S1862" s="41">
        <v>1</v>
      </c>
      <c r="T1862" s="13"/>
      <c r="U1862" s="39" t="s">
        <v>10798</v>
      </c>
      <c r="W1862" s="13"/>
    </row>
    <row r="1863" spans="1:23" x14ac:dyDescent="0.2">
      <c r="A1863" s="13"/>
      <c r="B1863" s="8" t="s">
        <v>0</v>
      </c>
      <c r="C1863" s="22" t="s">
        <v>10862</v>
      </c>
      <c r="D1863" s="8" t="s">
        <v>7738</v>
      </c>
      <c r="E1863" s="22" t="s">
        <v>9504</v>
      </c>
      <c r="F1863" s="13">
        <v>952</v>
      </c>
      <c r="G1863" s="13">
        <v>0</v>
      </c>
      <c r="H1863" s="13">
        <v>0</v>
      </c>
      <c r="I1863" t="s">
        <v>1</v>
      </c>
      <c r="J1863" s="13"/>
      <c r="R1863" s="13"/>
      <c r="S1863" s="41">
        <v>1</v>
      </c>
      <c r="T1863" s="13"/>
      <c r="U1863" s="39" t="s">
        <v>10798</v>
      </c>
      <c r="W1863" s="13"/>
    </row>
    <row r="1864" spans="1:23" x14ac:dyDescent="0.2">
      <c r="A1864" s="13"/>
      <c r="B1864" s="8" t="s">
        <v>0</v>
      </c>
      <c r="C1864" s="22" t="s">
        <v>10862</v>
      </c>
      <c r="D1864" s="8" t="s">
        <v>7739</v>
      </c>
      <c r="E1864" s="22" t="s">
        <v>9505</v>
      </c>
      <c r="F1864" s="13">
        <v>1634</v>
      </c>
      <c r="G1864" s="13">
        <v>0</v>
      </c>
      <c r="H1864" s="13">
        <v>0</v>
      </c>
      <c r="I1864" t="s">
        <v>1</v>
      </c>
      <c r="J1864" s="13"/>
      <c r="R1864" s="13">
        <v>700</v>
      </c>
      <c r="S1864" s="41">
        <v>1</v>
      </c>
      <c r="T1864" s="13"/>
      <c r="U1864" s="39" t="s">
        <v>10798</v>
      </c>
      <c r="W1864" s="13"/>
    </row>
    <row r="1865" spans="1:23" x14ac:dyDescent="0.2">
      <c r="A1865" s="13"/>
      <c r="B1865" s="8" t="s">
        <v>0</v>
      </c>
      <c r="C1865" s="22" t="s">
        <v>10862</v>
      </c>
      <c r="D1865" s="8" t="s">
        <v>7740</v>
      </c>
      <c r="E1865" s="22" t="s">
        <v>9506</v>
      </c>
      <c r="F1865" s="13">
        <v>436</v>
      </c>
      <c r="G1865" s="13">
        <v>0</v>
      </c>
      <c r="H1865" s="13">
        <v>0</v>
      </c>
      <c r="I1865" t="s">
        <v>1</v>
      </c>
      <c r="J1865" s="13"/>
      <c r="R1865" s="13">
        <v>450</v>
      </c>
      <c r="S1865" s="41">
        <v>1</v>
      </c>
      <c r="T1865" s="13"/>
      <c r="U1865" s="39"/>
      <c r="W1865" s="13"/>
    </row>
    <row r="1866" spans="1:23" x14ac:dyDescent="0.2">
      <c r="A1866" s="13"/>
      <c r="B1866" s="8" t="s">
        <v>0</v>
      </c>
      <c r="C1866" s="22" t="s">
        <v>10862</v>
      </c>
      <c r="D1866" s="8" t="s">
        <v>7741</v>
      </c>
      <c r="E1866" s="22" t="s">
        <v>9507</v>
      </c>
      <c r="F1866" s="13">
        <v>220</v>
      </c>
      <c r="G1866" s="13">
        <v>0</v>
      </c>
      <c r="H1866" s="13">
        <v>0</v>
      </c>
      <c r="I1866" t="s">
        <v>1</v>
      </c>
      <c r="J1866" s="13"/>
      <c r="R1866" s="13"/>
      <c r="S1866" s="41">
        <v>1</v>
      </c>
      <c r="T1866" s="13"/>
      <c r="U1866" s="39" t="s">
        <v>10798</v>
      </c>
      <c r="W1866" s="13"/>
    </row>
    <row r="1867" spans="1:23" x14ac:dyDescent="0.2">
      <c r="A1867" s="13"/>
      <c r="B1867" s="8" t="s">
        <v>0</v>
      </c>
      <c r="C1867" s="22" t="s">
        <v>10862</v>
      </c>
      <c r="D1867" s="8" t="s">
        <v>7742</v>
      </c>
      <c r="E1867" s="22" t="s">
        <v>9508</v>
      </c>
      <c r="F1867" s="13">
        <v>100</v>
      </c>
      <c r="G1867" s="13">
        <v>0</v>
      </c>
      <c r="H1867" s="13">
        <v>0</v>
      </c>
      <c r="I1867" t="s">
        <v>1</v>
      </c>
      <c r="J1867" s="13"/>
      <c r="R1867" s="13"/>
      <c r="S1867" s="41">
        <v>1</v>
      </c>
      <c r="T1867" s="13"/>
      <c r="U1867" s="39" t="s">
        <v>10798</v>
      </c>
      <c r="W1867" s="13"/>
    </row>
    <row r="1868" spans="1:23" x14ac:dyDescent="0.2">
      <c r="A1868" s="13"/>
      <c r="B1868" s="8" t="s">
        <v>0</v>
      </c>
      <c r="C1868" s="22" t="s">
        <v>10862</v>
      </c>
      <c r="D1868" s="8" t="s">
        <v>7743</v>
      </c>
      <c r="E1868" s="22" t="s">
        <v>9509</v>
      </c>
      <c r="F1868" s="13">
        <v>100</v>
      </c>
      <c r="G1868" s="13">
        <v>0</v>
      </c>
      <c r="H1868" s="13">
        <v>0</v>
      </c>
      <c r="I1868" t="s">
        <v>1</v>
      </c>
      <c r="J1868" s="13"/>
      <c r="R1868" s="13"/>
      <c r="S1868" s="41">
        <v>1</v>
      </c>
      <c r="T1868" s="13"/>
      <c r="U1868" s="39" t="s">
        <v>10798</v>
      </c>
      <c r="W1868" s="13"/>
    </row>
    <row r="1869" spans="1:23" x14ac:dyDescent="0.2">
      <c r="A1869" s="13"/>
      <c r="B1869" s="8" t="s">
        <v>0</v>
      </c>
      <c r="C1869" s="22" t="s">
        <v>10862</v>
      </c>
      <c r="D1869" s="8" t="s">
        <v>7744</v>
      </c>
      <c r="E1869" s="22" t="s">
        <v>9510</v>
      </c>
      <c r="F1869" s="13">
        <v>100</v>
      </c>
      <c r="G1869" s="13">
        <v>0</v>
      </c>
      <c r="H1869" s="13">
        <v>0</v>
      </c>
      <c r="I1869" t="s">
        <v>1</v>
      </c>
      <c r="J1869" s="13"/>
      <c r="R1869" s="13"/>
      <c r="S1869" s="41">
        <v>1</v>
      </c>
      <c r="T1869" s="13"/>
      <c r="U1869" s="39" t="s">
        <v>10798</v>
      </c>
      <c r="W1869" s="13"/>
    </row>
    <row r="1870" spans="1:23" x14ac:dyDescent="0.2">
      <c r="A1870" s="13"/>
      <c r="B1870" s="8" t="s">
        <v>0</v>
      </c>
      <c r="C1870" s="22" t="s">
        <v>10862</v>
      </c>
      <c r="D1870" s="8" t="s">
        <v>7745</v>
      </c>
      <c r="E1870" s="22" t="s">
        <v>9511</v>
      </c>
      <c r="F1870" s="13">
        <v>814</v>
      </c>
      <c r="G1870" s="13">
        <v>0</v>
      </c>
      <c r="H1870" s="13">
        <v>0</v>
      </c>
      <c r="I1870" t="s">
        <v>1</v>
      </c>
      <c r="J1870" s="13"/>
      <c r="R1870" s="13"/>
      <c r="S1870" s="13"/>
      <c r="T1870" s="13"/>
      <c r="U1870" s="39" t="s">
        <v>10798</v>
      </c>
      <c r="W1870" s="13"/>
    </row>
    <row r="1871" spans="1:23" x14ac:dyDescent="0.2">
      <c r="A1871" s="13"/>
      <c r="B1871" s="8" t="s">
        <v>0</v>
      </c>
      <c r="C1871" s="22" t="s">
        <v>10862</v>
      </c>
      <c r="D1871" s="8" t="s">
        <v>7746</v>
      </c>
      <c r="E1871" s="22" t="s">
        <v>9512</v>
      </c>
      <c r="F1871" s="13">
        <v>100</v>
      </c>
      <c r="G1871" s="13">
        <v>0</v>
      </c>
      <c r="H1871" s="13">
        <v>0</v>
      </c>
      <c r="I1871" t="s">
        <v>1</v>
      </c>
      <c r="J1871" s="13"/>
      <c r="R1871" s="13"/>
      <c r="S1871" s="13"/>
      <c r="T1871" s="13"/>
      <c r="U1871" s="39" t="s">
        <v>10798</v>
      </c>
      <c r="W1871" s="13"/>
    </row>
    <row r="1872" spans="1:23" x14ac:dyDescent="0.2">
      <c r="A1872" s="13"/>
      <c r="B1872" s="8" t="s">
        <v>0</v>
      </c>
      <c r="C1872" s="22" t="s">
        <v>10862</v>
      </c>
      <c r="D1872" s="8" t="s">
        <v>7747</v>
      </c>
      <c r="E1872" s="22" t="s">
        <v>9513</v>
      </c>
      <c r="F1872" s="13">
        <v>100</v>
      </c>
      <c r="G1872" s="13">
        <v>0</v>
      </c>
      <c r="H1872" s="13">
        <v>0</v>
      </c>
      <c r="I1872" t="s">
        <v>1</v>
      </c>
      <c r="J1872" s="13"/>
      <c r="R1872" s="13"/>
      <c r="S1872" s="13"/>
      <c r="T1872" s="13"/>
      <c r="U1872" s="39" t="s">
        <v>10798</v>
      </c>
      <c r="W1872" s="13"/>
    </row>
    <row r="1873" spans="1:23" x14ac:dyDescent="0.2">
      <c r="A1873" s="13"/>
      <c r="B1873" s="8" t="s">
        <v>0</v>
      </c>
      <c r="C1873" s="22" t="s">
        <v>10862</v>
      </c>
      <c r="D1873" s="8" t="s">
        <v>7748</v>
      </c>
      <c r="E1873" s="22" t="s">
        <v>9514</v>
      </c>
      <c r="F1873" s="13">
        <v>100</v>
      </c>
      <c r="G1873" s="13">
        <v>0</v>
      </c>
      <c r="H1873" s="13">
        <v>0</v>
      </c>
      <c r="I1873" t="s">
        <v>1</v>
      </c>
      <c r="J1873" s="13"/>
      <c r="R1873" s="13"/>
      <c r="S1873" s="13"/>
      <c r="T1873" s="13"/>
      <c r="U1873" s="39" t="s">
        <v>10798</v>
      </c>
      <c r="W1873" s="13"/>
    </row>
    <row r="1874" spans="1:23" x14ac:dyDescent="0.2">
      <c r="A1874" s="13"/>
      <c r="B1874" s="8" t="s">
        <v>0</v>
      </c>
      <c r="C1874" s="22" t="s">
        <v>10862</v>
      </c>
      <c r="D1874" s="8" t="s">
        <v>7749</v>
      </c>
      <c r="E1874" s="22" t="s">
        <v>9515</v>
      </c>
      <c r="F1874" s="13">
        <v>100</v>
      </c>
      <c r="G1874" s="13">
        <v>0</v>
      </c>
      <c r="H1874" s="13">
        <v>0</v>
      </c>
      <c r="I1874" t="s">
        <v>1</v>
      </c>
      <c r="J1874" s="13"/>
      <c r="R1874" s="13"/>
      <c r="S1874" s="41">
        <v>1</v>
      </c>
      <c r="T1874" s="13"/>
      <c r="U1874" s="39" t="s">
        <v>10798</v>
      </c>
      <c r="W1874" s="13"/>
    </row>
    <row r="1875" spans="1:23" x14ac:dyDescent="0.2">
      <c r="A1875" s="13"/>
      <c r="B1875" s="8" t="s">
        <v>0</v>
      </c>
      <c r="C1875" s="22" t="s">
        <v>10862</v>
      </c>
      <c r="D1875" s="8" t="s">
        <v>7750</v>
      </c>
      <c r="E1875" s="22" t="s">
        <v>9516</v>
      </c>
      <c r="F1875" s="13">
        <v>100</v>
      </c>
      <c r="G1875" s="13">
        <v>0</v>
      </c>
      <c r="H1875" s="13">
        <v>0</v>
      </c>
      <c r="I1875" t="s">
        <v>1</v>
      </c>
      <c r="J1875" s="13"/>
      <c r="R1875" s="13"/>
      <c r="S1875" s="41">
        <v>1</v>
      </c>
      <c r="T1875" s="13"/>
      <c r="U1875" s="39" t="s">
        <v>10798</v>
      </c>
      <c r="W1875" s="13"/>
    </row>
    <row r="1876" spans="1:23" x14ac:dyDescent="0.2">
      <c r="A1876" s="13"/>
      <c r="B1876" s="8" t="s">
        <v>0</v>
      </c>
      <c r="C1876" s="22" t="s">
        <v>10862</v>
      </c>
      <c r="D1876" s="8" t="s">
        <v>7692</v>
      </c>
      <c r="E1876" s="22" t="s">
        <v>9432</v>
      </c>
      <c r="F1876" s="13">
        <v>1761</v>
      </c>
      <c r="G1876" s="13">
        <v>0</v>
      </c>
      <c r="H1876" s="13">
        <v>0</v>
      </c>
      <c r="I1876" t="s">
        <v>1</v>
      </c>
      <c r="J1876" s="13"/>
      <c r="R1876" s="13"/>
      <c r="S1876" s="41">
        <v>1</v>
      </c>
      <c r="T1876" s="13"/>
      <c r="U1876" s="39" t="s">
        <v>10798</v>
      </c>
      <c r="W1876" s="13"/>
    </row>
    <row r="1877" spans="1:23" x14ac:dyDescent="0.2">
      <c r="A1877" s="13"/>
      <c r="B1877" s="8" t="s">
        <v>0</v>
      </c>
      <c r="C1877" s="22" t="s">
        <v>10862</v>
      </c>
      <c r="D1877" s="8" t="s">
        <v>7751</v>
      </c>
      <c r="E1877" s="22" t="s">
        <v>9517</v>
      </c>
      <c r="F1877" s="13">
        <v>419</v>
      </c>
      <c r="G1877" s="13">
        <v>0</v>
      </c>
      <c r="H1877" s="13">
        <v>0</v>
      </c>
      <c r="I1877" t="s">
        <v>1</v>
      </c>
      <c r="J1877" s="13"/>
      <c r="R1877" s="13"/>
      <c r="S1877" s="41">
        <v>1</v>
      </c>
      <c r="T1877" s="13"/>
      <c r="U1877" s="39" t="s">
        <v>10798</v>
      </c>
      <c r="W1877" s="13"/>
    </row>
    <row r="1878" spans="1:23" x14ac:dyDescent="0.2">
      <c r="A1878" s="13"/>
      <c r="B1878" s="8" t="s">
        <v>0</v>
      </c>
      <c r="C1878" s="22" t="s">
        <v>10862</v>
      </c>
      <c r="D1878" s="8" t="s">
        <v>287</v>
      </c>
      <c r="E1878" s="22" t="s">
        <v>288</v>
      </c>
      <c r="F1878" s="13">
        <v>372</v>
      </c>
      <c r="G1878" s="13">
        <v>0</v>
      </c>
      <c r="H1878" s="13">
        <v>0</v>
      </c>
      <c r="I1878" t="s">
        <v>1</v>
      </c>
      <c r="J1878" s="13"/>
      <c r="R1878" s="13"/>
      <c r="S1878" s="41">
        <v>1</v>
      </c>
      <c r="T1878" s="13"/>
      <c r="U1878" s="39" t="s">
        <v>10798</v>
      </c>
      <c r="W1878" s="13"/>
    </row>
    <row r="1879" spans="1:23" x14ac:dyDescent="0.2">
      <c r="A1879" s="13"/>
      <c r="B1879" s="8" t="s">
        <v>0</v>
      </c>
      <c r="C1879" s="22" t="s">
        <v>10862</v>
      </c>
      <c r="D1879" s="8" t="s">
        <v>287</v>
      </c>
      <c r="E1879" s="22" t="s">
        <v>288</v>
      </c>
      <c r="F1879" s="13">
        <v>9333</v>
      </c>
      <c r="G1879" s="13">
        <v>0</v>
      </c>
      <c r="H1879" s="13">
        <v>0</v>
      </c>
      <c r="I1879" t="s">
        <v>1</v>
      </c>
      <c r="J1879" s="13"/>
      <c r="R1879" s="13"/>
      <c r="S1879" s="41">
        <v>1</v>
      </c>
      <c r="T1879" s="13"/>
      <c r="U1879" s="39" t="s">
        <v>10798</v>
      </c>
      <c r="W1879" s="13"/>
    </row>
    <row r="1880" spans="1:23" x14ac:dyDescent="0.2">
      <c r="A1880" s="13"/>
      <c r="B1880" s="8" t="s">
        <v>0</v>
      </c>
      <c r="C1880" s="22" t="s">
        <v>10862</v>
      </c>
      <c r="D1880" s="8" t="s">
        <v>7694</v>
      </c>
      <c r="E1880" s="22" t="s">
        <v>9434</v>
      </c>
      <c r="F1880" s="13">
        <v>858</v>
      </c>
      <c r="G1880" s="13">
        <v>0</v>
      </c>
      <c r="H1880" s="13">
        <v>0</v>
      </c>
      <c r="I1880" t="s">
        <v>1</v>
      </c>
      <c r="J1880" s="13"/>
      <c r="R1880" s="13"/>
      <c r="S1880" s="41">
        <v>1</v>
      </c>
      <c r="T1880" s="13"/>
      <c r="U1880" s="39" t="s">
        <v>10798</v>
      </c>
      <c r="W1880" s="13"/>
    </row>
    <row r="1881" spans="1:23" x14ac:dyDescent="0.2">
      <c r="A1881" s="13"/>
      <c r="B1881" s="8" t="s">
        <v>0</v>
      </c>
      <c r="C1881" s="22" t="s">
        <v>10862</v>
      </c>
      <c r="D1881" s="8" t="s">
        <v>511</v>
      </c>
      <c r="E1881" s="22" t="s">
        <v>512</v>
      </c>
      <c r="F1881" s="13">
        <v>729</v>
      </c>
      <c r="G1881" s="13">
        <v>0</v>
      </c>
      <c r="H1881" s="13">
        <v>0</v>
      </c>
      <c r="I1881" t="s">
        <v>1</v>
      </c>
      <c r="J1881" s="13"/>
      <c r="R1881" s="13">
        <v>1000</v>
      </c>
      <c r="S1881" s="41">
        <v>1</v>
      </c>
      <c r="T1881" s="39"/>
      <c r="U1881" s="13"/>
      <c r="W1881" s="13"/>
    </row>
    <row r="1882" spans="1:23" x14ac:dyDescent="0.2">
      <c r="A1882" s="13"/>
      <c r="B1882" s="8" t="s">
        <v>0</v>
      </c>
      <c r="C1882" s="22" t="s">
        <v>10862</v>
      </c>
      <c r="D1882" s="8" t="s">
        <v>7752</v>
      </c>
      <c r="E1882" s="22" t="s">
        <v>9518</v>
      </c>
      <c r="F1882" s="13">
        <v>1030</v>
      </c>
      <c r="G1882" s="13">
        <v>0</v>
      </c>
      <c r="H1882" s="13">
        <v>0</v>
      </c>
      <c r="I1882" t="s">
        <v>1</v>
      </c>
      <c r="J1882" s="13"/>
      <c r="R1882" s="13">
        <v>1150</v>
      </c>
      <c r="S1882" s="41">
        <v>1</v>
      </c>
      <c r="T1882" s="39"/>
      <c r="U1882" s="13"/>
      <c r="W1882" s="13"/>
    </row>
    <row r="1883" spans="1:23" x14ac:dyDescent="0.2">
      <c r="A1883" s="13"/>
      <c r="B1883" s="8" t="s">
        <v>0</v>
      </c>
      <c r="C1883" s="22" t="s">
        <v>10862</v>
      </c>
      <c r="D1883" s="8" t="s">
        <v>7753</v>
      </c>
      <c r="E1883" s="22" t="s">
        <v>9519</v>
      </c>
      <c r="F1883" s="13">
        <v>5531</v>
      </c>
      <c r="G1883" s="13">
        <v>0</v>
      </c>
      <c r="H1883" s="13">
        <v>0</v>
      </c>
      <c r="I1883" t="s">
        <v>1</v>
      </c>
      <c r="J1883" s="13"/>
      <c r="R1883" s="13">
        <v>6000</v>
      </c>
      <c r="S1883" s="41">
        <v>2</v>
      </c>
      <c r="T1883" s="39"/>
      <c r="U1883" s="39"/>
      <c r="W1883" s="13"/>
    </row>
    <row r="1884" spans="1:23" x14ac:dyDescent="0.2">
      <c r="A1884" s="13"/>
      <c r="B1884" s="8" t="s">
        <v>0</v>
      </c>
      <c r="C1884" s="22" t="s">
        <v>10862</v>
      </c>
      <c r="D1884" s="8" t="s">
        <v>7754</v>
      </c>
      <c r="E1884" s="22" t="s">
        <v>9520</v>
      </c>
      <c r="F1884" s="13">
        <v>8673</v>
      </c>
      <c r="G1884" s="13">
        <v>0</v>
      </c>
      <c r="H1884" s="13">
        <v>0</v>
      </c>
      <c r="I1884" t="s">
        <v>1</v>
      </c>
      <c r="J1884" s="13"/>
      <c r="R1884" s="13">
        <f>2500+7000</f>
        <v>9500</v>
      </c>
      <c r="S1884" s="41">
        <v>2</v>
      </c>
      <c r="T1884" s="39"/>
      <c r="U1884" s="39"/>
      <c r="W1884" s="13"/>
    </row>
    <row r="1885" spans="1:23" x14ac:dyDescent="0.2">
      <c r="A1885" s="13"/>
      <c r="B1885" s="8" t="s">
        <v>0</v>
      </c>
      <c r="C1885" s="22" t="s">
        <v>10862</v>
      </c>
      <c r="D1885" s="8" t="s">
        <v>7755</v>
      </c>
      <c r="E1885" s="22" t="s">
        <v>9521</v>
      </c>
      <c r="F1885" s="13">
        <v>9182</v>
      </c>
      <c r="G1885" s="13">
        <v>0</v>
      </c>
      <c r="H1885" s="13">
        <v>0</v>
      </c>
      <c r="I1885" t="s">
        <v>1</v>
      </c>
      <c r="J1885" s="13"/>
      <c r="R1885" s="13">
        <v>10000</v>
      </c>
      <c r="S1885" s="41">
        <v>2</v>
      </c>
      <c r="T1885" s="39"/>
      <c r="U1885" s="39"/>
      <c r="W1885" s="13"/>
    </row>
    <row r="1886" spans="1:23" x14ac:dyDescent="0.2">
      <c r="A1886" s="13"/>
      <c r="B1886" s="8" t="s">
        <v>0</v>
      </c>
      <c r="C1886" s="22" t="s">
        <v>10862</v>
      </c>
      <c r="D1886" s="8" t="s">
        <v>7756</v>
      </c>
      <c r="E1886" s="22" t="s">
        <v>9522</v>
      </c>
      <c r="F1886" s="13">
        <v>394</v>
      </c>
      <c r="G1886" s="13">
        <v>0</v>
      </c>
      <c r="H1886" s="13">
        <v>0</v>
      </c>
      <c r="I1886" t="s">
        <v>1</v>
      </c>
      <c r="J1886" s="13"/>
      <c r="R1886" s="13">
        <v>500</v>
      </c>
      <c r="S1886" s="41">
        <v>2</v>
      </c>
      <c r="T1886" s="39"/>
      <c r="U1886" s="39"/>
      <c r="W1886" s="13"/>
    </row>
    <row r="1887" spans="1:23" x14ac:dyDescent="0.2">
      <c r="A1887" s="13"/>
      <c r="B1887" s="8" t="s">
        <v>0</v>
      </c>
      <c r="C1887" s="22" t="s">
        <v>10862</v>
      </c>
      <c r="D1887" s="8" t="s">
        <v>7757</v>
      </c>
      <c r="E1887" s="22" t="s">
        <v>9523</v>
      </c>
      <c r="F1887" s="13">
        <v>2884</v>
      </c>
      <c r="G1887" s="13">
        <v>0</v>
      </c>
      <c r="H1887" s="13">
        <v>0</v>
      </c>
      <c r="I1887" t="s">
        <v>1</v>
      </c>
      <c r="J1887" s="13"/>
      <c r="R1887" s="13">
        <v>3000</v>
      </c>
      <c r="S1887" s="41">
        <v>2</v>
      </c>
      <c r="T1887" s="39"/>
      <c r="U1887" s="39"/>
      <c r="W1887" s="13"/>
    </row>
    <row r="1888" spans="1:23" x14ac:dyDescent="0.2">
      <c r="A1888" s="13"/>
      <c r="B1888" s="8" t="s">
        <v>0</v>
      </c>
      <c r="C1888" s="22" t="s">
        <v>10862</v>
      </c>
      <c r="D1888" s="8" t="s">
        <v>7758</v>
      </c>
      <c r="E1888" s="22" t="s">
        <v>9524</v>
      </c>
      <c r="F1888" s="13">
        <v>300</v>
      </c>
      <c r="G1888" s="13">
        <v>0</v>
      </c>
      <c r="H1888" s="13">
        <v>0</v>
      </c>
      <c r="I1888" t="s">
        <v>1</v>
      </c>
      <c r="J1888" s="13"/>
      <c r="R1888" s="13"/>
      <c r="S1888" s="41">
        <v>2</v>
      </c>
      <c r="T1888" s="39"/>
      <c r="U1888" s="13"/>
      <c r="W1888" s="13"/>
    </row>
    <row r="1889" spans="1:23" x14ac:dyDescent="0.2">
      <c r="A1889" s="13"/>
      <c r="B1889" s="8" t="s">
        <v>0</v>
      </c>
      <c r="C1889" s="22" t="s">
        <v>10862</v>
      </c>
      <c r="D1889" s="8" t="s">
        <v>7759</v>
      </c>
      <c r="E1889" s="22" t="s">
        <v>9525</v>
      </c>
      <c r="F1889" s="13">
        <v>100</v>
      </c>
      <c r="G1889" s="13">
        <v>0</v>
      </c>
      <c r="H1889" s="13">
        <v>0</v>
      </c>
      <c r="I1889" t="s">
        <v>1</v>
      </c>
      <c r="J1889" s="13"/>
      <c r="R1889" s="13"/>
      <c r="S1889" s="41">
        <v>2</v>
      </c>
      <c r="T1889" s="39"/>
      <c r="U1889" s="13"/>
      <c r="W1889" s="13"/>
    </row>
    <row r="1890" spans="1:23" x14ac:dyDescent="0.2">
      <c r="A1890" s="13"/>
      <c r="B1890" s="8" t="s">
        <v>0</v>
      </c>
      <c r="C1890" s="22" t="s">
        <v>10862</v>
      </c>
      <c r="D1890" s="8" t="s">
        <v>7760</v>
      </c>
      <c r="E1890" s="22" t="s">
        <v>9526</v>
      </c>
      <c r="F1890" s="13">
        <v>100</v>
      </c>
      <c r="G1890" s="13">
        <v>0</v>
      </c>
      <c r="H1890" s="13">
        <v>0</v>
      </c>
      <c r="I1890" t="s">
        <v>1</v>
      </c>
      <c r="J1890" s="13"/>
      <c r="R1890" s="13"/>
      <c r="S1890" s="41">
        <v>2</v>
      </c>
      <c r="T1890" s="39"/>
      <c r="U1890" s="13"/>
      <c r="W1890" s="13"/>
    </row>
    <row r="1891" spans="1:23" x14ac:dyDescent="0.2">
      <c r="A1891" s="13"/>
      <c r="B1891" s="8" t="s">
        <v>0</v>
      </c>
      <c r="C1891" s="22" t="s">
        <v>10862</v>
      </c>
      <c r="D1891" s="8" t="s">
        <v>7761</v>
      </c>
      <c r="E1891" s="22" t="s">
        <v>9527</v>
      </c>
      <c r="F1891" s="13">
        <v>100</v>
      </c>
      <c r="G1891" s="13">
        <v>0</v>
      </c>
      <c r="H1891" s="13">
        <v>0</v>
      </c>
      <c r="I1891" t="s">
        <v>1</v>
      </c>
      <c r="J1891" s="13"/>
      <c r="R1891" s="13"/>
      <c r="S1891" s="41">
        <v>2</v>
      </c>
      <c r="T1891" s="39"/>
      <c r="U1891" s="13"/>
      <c r="W1891" s="13"/>
    </row>
    <row r="1892" spans="1:23" x14ac:dyDescent="0.2">
      <c r="A1892" s="13"/>
      <c r="B1892" s="8" t="s">
        <v>0</v>
      </c>
      <c r="C1892" s="22" t="s">
        <v>10862</v>
      </c>
      <c r="D1892" s="8" t="s">
        <v>7762</v>
      </c>
      <c r="E1892" s="22" t="s">
        <v>9528</v>
      </c>
      <c r="F1892" s="13">
        <v>100</v>
      </c>
      <c r="G1892" s="13">
        <v>0</v>
      </c>
      <c r="H1892" s="13">
        <v>0</v>
      </c>
      <c r="I1892" t="s">
        <v>1</v>
      </c>
      <c r="J1892" s="13"/>
      <c r="R1892" s="13">
        <v>200</v>
      </c>
      <c r="S1892" s="41">
        <v>2</v>
      </c>
      <c r="T1892" s="39"/>
      <c r="U1892" s="39"/>
      <c r="W1892" s="13"/>
    </row>
    <row r="1893" spans="1:23" x14ac:dyDescent="0.2">
      <c r="A1893" s="13"/>
      <c r="B1893" s="8" t="s">
        <v>0</v>
      </c>
      <c r="C1893" s="22" t="s">
        <v>10862</v>
      </c>
      <c r="D1893" s="8" t="s">
        <v>7763</v>
      </c>
      <c r="E1893" s="22" t="s">
        <v>9529</v>
      </c>
      <c r="F1893" s="13">
        <v>100</v>
      </c>
      <c r="G1893" s="13">
        <v>0</v>
      </c>
      <c r="H1893" s="13">
        <v>0</v>
      </c>
      <c r="I1893" t="s">
        <v>1</v>
      </c>
      <c r="J1893" s="13"/>
      <c r="R1893" s="13">
        <v>200</v>
      </c>
      <c r="S1893" s="41">
        <v>2</v>
      </c>
      <c r="T1893" s="39"/>
      <c r="U1893" s="39"/>
      <c r="W1893" s="13"/>
    </row>
    <row r="1894" spans="1:23" x14ac:dyDescent="0.2">
      <c r="A1894" s="13"/>
      <c r="B1894" s="8" t="s">
        <v>0</v>
      </c>
      <c r="C1894" s="22" t="s">
        <v>10862</v>
      </c>
      <c r="D1894" s="8" t="s">
        <v>7764</v>
      </c>
      <c r="E1894" s="22" t="s">
        <v>9530</v>
      </c>
      <c r="F1894" s="13">
        <v>100</v>
      </c>
      <c r="G1894" s="13">
        <v>0</v>
      </c>
      <c r="H1894" s="13">
        <v>0</v>
      </c>
      <c r="I1894" t="s">
        <v>1</v>
      </c>
      <c r="J1894" s="13"/>
      <c r="R1894" s="13">
        <v>100</v>
      </c>
      <c r="S1894" s="41">
        <v>2</v>
      </c>
      <c r="T1894" s="39"/>
      <c r="U1894" s="39"/>
      <c r="W1894" s="13"/>
    </row>
    <row r="1895" spans="1:23" x14ac:dyDescent="0.2">
      <c r="A1895" s="13"/>
      <c r="B1895" s="8" t="s">
        <v>0</v>
      </c>
      <c r="C1895" s="22" t="s">
        <v>10862</v>
      </c>
      <c r="D1895" s="8" t="s">
        <v>7765</v>
      </c>
      <c r="E1895" s="22" t="s">
        <v>9531</v>
      </c>
      <c r="F1895" s="13">
        <v>100</v>
      </c>
      <c r="G1895" s="13">
        <v>0</v>
      </c>
      <c r="H1895" s="13">
        <v>0</v>
      </c>
      <c r="I1895" t="s">
        <v>1</v>
      </c>
      <c r="J1895" s="13"/>
      <c r="R1895" s="13">
        <v>400</v>
      </c>
      <c r="S1895" s="41">
        <v>2</v>
      </c>
      <c r="T1895" s="39"/>
      <c r="U1895" s="39"/>
      <c r="W1895" s="13"/>
    </row>
    <row r="1896" spans="1:23" x14ac:dyDescent="0.2">
      <c r="A1896" s="13"/>
      <c r="B1896" s="8" t="s">
        <v>0</v>
      </c>
      <c r="C1896" s="22" t="s">
        <v>10862</v>
      </c>
      <c r="D1896" s="8" t="s">
        <v>7766</v>
      </c>
      <c r="E1896" s="22" t="s">
        <v>9532</v>
      </c>
      <c r="F1896" s="13">
        <v>100</v>
      </c>
      <c r="G1896" s="13">
        <v>0</v>
      </c>
      <c r="H1896" s="13">
        <v>0</v>
      </c>
      <c r="I1896" t="s">
        <v>1</v>
      </c>
      <c r="J1896" s="13"/>
      <c r="R1896" s="13"/>
      <c r="S1896" s="41">
        <v>1</v>
      </c>
      <c r="T1896" s="13"/>
      <c r="U1896" s="13" t="s">
        <v>10802</v>
      </c>
      <c r="W1896" s="13"/>
    </row>
    <row r="1897" spans="1:23" x14ac:dyDescent="0.2">
      <c r="A1897" s="13"/>
      <c r="B1897" s="8" t="s">
        <v>0</v>
      </c>
      <c r="C1897" s="22" t="s">
        <v>10862</v>
      </c>
      <c r="D1897" s="8" t="s">
        <v>7767</v>
      </c>
      <c r="E1897" s="22" t="s">
        <v>9533</v>
      </c>
      <c r="F1897" s="13">
        <v>100</v>
      </c>
      <c r="G1897" s="13">
        <v>0</v>
      </c>
      <c r="H1897" s="13">
        <v>0</v>
      </c>
      <c r="I1897" t="s">
        <v>1</v>
      </c>
      <c r="J1897" s="13"/>
      <c r="R1897" s="13"/>
      <c r="S1897" s="13"/>
      <c r="T1897" s="13"/>
      <c r="U1897" s="13" t="s">
        <v>10802</v>
      </c>
      <c r="W1897" s="13"/>
    </row>
    <row r="1898" spans="1:23" x14ac:dyDescent="0.2">
      <c r="A1898" s="13"/>
      <c r="B1898" s="8" t="s">
        <v>0</v>
      </c>
      <c r="C1898" s="22" t="s">
        <v>10862</v>
      </c>
      <c r="D1898" s="8" t="s">
        <v>7768</v>
      </c>
      <c r="E1898" s="22" t="s">
        <v>9534</v>
      </c>
      <c r="F1898" s="13">
        <v>494</v>
      </c>
      <c r="G1898" s="13">
        <v>0</v>
      </c>
      <c r="H1898" s="13">
        <v>0</v>
      </c>
      <c r="I1898" t="s">
        <v>1</v>
      </c>
      <c r="J1898" s="13"/>
      <c r="R1898" s="13"/>
      <c r="S1898" s="41">
        <v>1</v>
      </c>
      <c r="T1898" s="13"/>
      <c r="U1898" s="13" t="s">
        <v>10802</v>
      </c>
      <c r="W1898" s="13"/>
    </row>
    <row r="1899" spans="1:23" x14ac:dyDescent="0.2">
      <c r="A1899" s="13"/>
      <c r="B1899" s="8" t="s">
        <v>0</v>
      </c>
      <c r="C1899" s="22" t="s">
        <v>10862</v>
      </c>
      <c r="D1899" s="8" t="s">
        <v>7769</v>
      </c>
      <c r="E1899" s="22" t="s">
        <v>9535</v>
      </c>
      <c r="F1899" s="13">
        <v>500</v>
      </c>
      <c r="G1899" s="13">
        <v>0</v>
      </c>
      <c r="H1899" s="13">
        <v>0</v>
      </c>
      <c r="I1899" t="s">
        <v>1</v>
      </c>
      <c r="J1899" s="13"/>
      <c r="R1899" s="13"/>
      <c r="S1899" s="41">
        <v>1</v>
      </c>
      <c r="T1899" s="13"/>
      <c r="U1899" s="13" t="s">
        <v>10802</v>
      </c>
      <c r="W1899" s="13"/>
    </row>
    <row r="1900" spans="1:23" x14ac:dyDescent="0.2">
      <c r="A1900" s="13"/>
      <c r="B1900" s="8" t="s">
        <v>0</v>
      </c>
      <c r="C1900" s="22" t="s">
        <v>10862</v>
      </c>
      <c r="D1900" s="8" t="s">
        <v>7770</v>
      </c>
      <c r="E1900" s="22" t="s">
        <v>9536</v>
      </c>
      <c r="F1900" s="13">
        <v>247</v>
      </c>
      <c r="G1900" s="13">
        <v>0</v>
      </c>
      <c r="H1900" s="13">
        <v>0</v>
      </c>
      <c r="I1900" t="s">
        <v>1</v>
      </c>
      <c r="J1900" s="13"/>
      <c r="R1900" s="13"/>
      <c r="S1900" s="41">
        <v>1</v>
      </c>
      <c r="T1900" s="13"/>
      <c r="U1900" s="13" t="s">
        <v>10802</v>
      </c>
      <c r="W1900" s="13"/>
    </row>
    <row r="1901" spans="1:23" x14ac:dyDescent="0.2">
      <c r="A1901" s="13"/>
      <c r="B1901" s="8" t="s">
        <v>0</v>
      </c>
      <c r="C1901" s="22" t="s">
        <v>10862</v>
      </c>
      <c r="D1901" s="8" t="s">
        <v>7771</v>
      </c>
      <c r="E1901" s="22" t="s">
        <v>9537</v>
      </c>
      <c r="F1901" s="13">
        <v>15876</v>
      </c>
      <c r="G1901" s="13">
        <v>0</v>
      </c>
      <c r="H1901" s="13">
        <v>0</v>
      </c>
      <c r="I1901" t="s">
        <v>1</v>
      </c>
      <c r="J1901" s="13"/>
      <c r="R1901" s="13"/>
      <c r="S1901" s="41">
        <v>1</v>
      </c>
      <c r="T1901" s="13"/>
      <c r="U1901" s="13" t="s">
        <v>10802</v>
      </c>
      <c r="W1901" s="13"/>
    </row>
    <row r="1902" spans="1:23" x14ac:dyDescent="0.2">
      <c r="A1902" s="13"/>
      <c r="B1902" s="8" t="s">
        <v>0</v>
      </c>
      <c r="C1902" s="22" t="s">
        <v>10862</v>
      </c>
      <c r="D1902" s="8" t="s">
        <v>7772</v>
      </c>
      <c r="E1902" s="22" t="s">
        <v>9538</v>
      </c>
      <c r="F1902" s="13">
        <v>752</v>
      </c>
      <c r="G1902" s="13">
        <v>0</v>
      </c>
      <c r="H1902" s="13">
        <v>0</v>
      </c>
      <c r="I1902" t="s">
        <v>1</v>
      </c>
      <c r="J1902" s="13"/>
      <c r="R1902" s="13"/>
      <c r="S1902" s="41">
        <v>1</v>
      </c>
      <c r="T1902" s="13"/>
      <c r="U1902" s="13" t="s">
        <v>10802</v>
      </c>
      <c r="W1902" s="13"/>
    </row>
    <row r="1903" spans="1:23" x14ac:dyDescent="0.2">
      <c r="A1903" s="13"/>
      <c r="B1903" s="8" t="s">
        <v>0</v>
      </c>
      <c r="C1903" s="22" t="s">
        <v>10862</v>
      </c>
      <c r="D1903" s="8" t="s">
        <v>7773</v>
      </c>
      <c r="E1903" s="22" t="s">
        <v>9539</v>
      </c>
      <c r="F1903" s="13">
        <v>5271</v>
      </c>
      <c r="G1903" s="13">
        <v>0</v>
      </c>
      <c r="H1903" s="13">
        <v>0</v>
      </c>
      <c r="I1903" t="s">
        <v>1</v>
      </c>
      <c r="J1903" s="13"/>
      <c r="R1903" s="13"/>
      <c r="S1903" s="41">
        <v>1</v>
      </c>
      <c r="T1903" s="13"/>
      <c r="U1903" s="13" t="s">
        <v>10802</v>
      </c>
      <c r="W1903" s="13"/>
    </row>
    <row r="1904" spans="1:23" x14ac:dyDescent="0.2">
      <c r="A1904" s="13"/>
      <c r="B1904" s="8" t="s">
        <v>0</v>
      </c>
      <c r="C1904" s="22" t="s">
        <v>10862</v>
      </c>
      <c r="D1904" s="8" t="s">
        <v>7774</v>
      </c>
      <c r="E1904" s="22" t="s">
        <v>9540</v>
      </c>
      <c r="F1904" s="13">
        <v>1003</v>
      </c>
      <c r="G1904" s="13">
        <v>0</v>
      </c>
      <c r="H1904" s="13">
        <v>0</v>
      </c>
      <c r="I1904" t="s">
        <v>1</v>
      </c>
      <c r="J1904" s="13"/>
      <c r="R1904" s="13"/>
      <c r="S1904" s="41">
        <v>1</v>
      </c>
      <c r="T1904" s="13"/>
      <c r="U1904" s="13" t="s">
        <v>10802</v>
      </c>
      <c r="W1904" s="13"/>
    </row>
    <row r="1905" spans="1:23" x14ac:dyDescent="0.2">
      <c r="A1905" s="13"/>
      <c r="B1905" s="8" t="s">
        <v>0</v>
      </c>
      <c r="C1905" s="22" t="s">
        <v>10862</v>
      </c>
      <c r="D1905" s="8" t="s">
        <v>7775</v>
      </c>
      <c r="E1905" s="22" t="s">
        <v>9541</v>
      </c>
      <c r="F1905" s="13">
        <v>2351</v>
      </c>
      <c r="G1905" s="13">
        <v>0</v>
      </c>
      <c r="H1905" s="13">
        <v>0</v>
      </c>
      <c r="I1905" t="s">
        <v>1</v>
      </c>
      <c r="J1905" s="13"/>
      <c r="R1905" s="13"/>
      <c r="S1905" s="41">
        <v>1</v>
      </c>
      <c r="T1905" s="13"/>
      <c r="U1905" s="13" t="s">
        <v>10802</v>
      </c>
      <c r="W1905" s="13"/>
    </row>
    <row r="1906" spans="1:23" x14ac:dyDescent="0.2">
      <c r="A1906" s="13"/>
      <c r="B1906" s="8" t="s">
        <v>0</v>
      </c>
      <c r="C1906" s="22" t="s">
        <v>10862</v>
      </c>
      <c r="D1906" s="8" t="s">
        <v>7776</v>
      </c>
      <c r="E1906" s="22" t="s">
        <v>9542</v>
      </c>
      <c r="F1906" s="13">
        <v>238</v>
      </c>
      <c r="G1906" s="13">
        <v>0</v>
      </c>
      <c r="H1906" s="13">
        <v>0</v>
      </c>
      <c r="I1906" t="s">
        <v>1</v>
      </c>
      <c r="J1906" s="13"/>
      <c r="R1906" s="13"/>
      <c r="S1906" s="41">
        <v>1</v>
      </c>
      <c r="T1906" s="13"/>
      <c r="U1906" s="13" t="s">
        <v>10802</v>
      </c>
      <c r="W1906" s="13"/>
    </row>
    <row r="1907" spans="1:23" x14ac:dyDescent="0.2">
      <c r="A1907" s="13"/>
      <c r="B1907" s="8" t="s">
        <v>0</v>
      </c>
      <c r="C1907" s="22" t="s">
        <v>10862</v>
      </c>
      <c r="D1907" s="8" t="s">
        <v>7777</v>
      </c>
      <c r="E1907" s="22" t="s">
        <v>9543</v>
      </c>
      <c r="F1907" s="13">
        <v>101</v>
      </c>
      <c r="G1907" s="13">
        <v>0</v>
      </c>
      <c r="H1907" s="13">
        <v>0</v>
      </c>
      <c r="I1907" t="s">
        <v>1</v>
      </c>
      <c r="J1907" s="13"/>
      <c r="R1907" s="13"/>
      <c r="S1907" s="41">
        <v>1</v>
      </c>
      <c r="T1907" s="13"/>
      <c r="U1907" s="13" t="s">
        <v>10802</v>
      </c>
      <c r="W1907" s="13"/>
    </row>
    <row r="1908" spans="1:23" x14ac:dyDescent="0.2">
      <c r="A1908" s="13"/>
      <c r="B1908" s="8" t="s">
        <v>0</v>
      </c>
      <c r="C1908" s="22" t="s">
        <v>10862</v>
      </c>
      <c r="D1908" s="8" t="s">
        <v>7778</v>
      </c>
      <c r="E1908" s="22" t="s">
        <v>9544</v>
      </c>
      <c r="F1908" s="13">
        <v>1068</v>
      </c>
      <c r="G1908" s="13">
        <v>0</v>
      </c>
      <c r="H1908" s="13">
        <v>0</v>
      </c>
      <c r="I1908" t="s">
        <v>1</v>
      </c>
      <c r="J1908" s="13"/>
      <c r="R1908" s="13"/>
      <c r="S1908" s="41">
        <v>1</v>
      </c>
      <c r="T1908" s="13"/>
      <c r="U1908" s="13" t="s">
        <v>10802</v>
      </c>
      <c r="W1908" s="13"/>
    </row>
    <row r="1909" spans="1:23" x14ac:dyDescent="0.2">
      <c r="A1909" s="13"/>
      <c r="B1909" s="8" t="s">
        <v>0</v>
      </c>
      <c r="C1909" s="22" t="s">
        <v>10862</v>
      </c>
      <c r="D1909" s="8" t="s">
        <v>7779</v>
      </c>
      <c r="E1909" s="22" t="s">
        <v>9545</v>
      </c>
      <c r="F1909" s="13">
        <v>433</v>
      </c>
      <c r="G1909" s="13">
        <v>0</v>
      </c>
      <c r="H1909" s="13">
        <v>0</v>
      </c>
      <c r="I1909" t="s">
        <v>1</v>
      </c>
      <c r="J1909" s="13"/>
      <c r="R1909" s="13"/>
      <c r="S1909" s="41">
        <v>1</v>
      </c>
      <c r="T1909" s="13"/>
      <c r="U1909" s="13" t="s">
        <v>10802</v>
      </c>
      <c r="W1909" s="13"/>
    </row>
    <row r="1910" spans="1:23" x14ac:dyDescent="0.2">
      <c r="A1910" s="13"/>
      <c r="B1910" s="8" t="s">
        <v>0</v>
      </c>
      <c r="C1910" s="22" t="s">
        <v>10862</v>
      </c>
      <c r="D1910" s="8" t="s">
        <v>7780</v>
      </c>
      <c r="E1910" s="22" t="s">
        <v>9546</v>
      </c>
      <c r="F1910" s="13">
        <v>645</v>
      </c>
      <c r="G1910" s="13">
        <v>0</v>
      </c>
      <c r="H1910" s="13">
        <v>0</v>
      </c>
      <c r="I1910" t="s">
        <v>1</v>
      </c>
      <c r="J1910" s="13"/>
      <c r="R1910" s="13"/>
      <c r="S1910" s="13"/>
      <c r="T1910" s="13"/>
      <c r="U1910" s="13" t="s">
        <v>10802</v>
      </c>
      <c r="W1910" s="13"/>
    </row>
    <row r="1911" spans="1:23" x14ac:dyDescent="0.2">
      <c r="A1911" s="13"/>
      <c r="B1911" s="8" t="s">
        <v>0</v>
      </c>
      <c r="C1911" s="22" t="s">
        <v>10862</v>
      </c>
      <c r="D1911" s="8" t="s">
        <v>7781</v>
      </c>
      <c r="E1911" s="22" t="s">
        <v>9547</v>
      </c>
      <c r="F1911" s="13">
        <v>952</v>
      </c>
      <c r="G1911" s="13">
        <v>0</v>
      </c>
      <c r="H1911" s="13">
        <v>0</v>
      </c>
      <c r="I1911" t="s">
        <v>1</v>
      </c>
      <c r="J1911" s="13"/>
      <c r="R1911" s="13"/>
      <c r="S1911" s="13"/>
      <c r="T1911" s="13"/>
      <c r="U1911" s="13" t="s">
        <v>10802</v>
      </c>
      <c r="W1911" s="13"/>
    </row>
    <row r="1912" spans="1:23" x14ac:dyDescent="0.2">
      <c r="A1912" s="13"/>
      <c r="B1912" s="8" t="s">
        <v>0</v>
      </c>
      <c r="C1912" s="22" t="s">
        <v>10862</v>
      </c>
      <c r="D1912" s="8" t="s">
        <v>7782</v>
      </c>
      <c r="E1912" s="22" t="s">
        <v>9548</v>
      </c>
      <c r="F1912" s="13">
        <v>1000</v>
      </c>
      <c r="G1912" s="13">
        <v>0</v>
      </c>
      <c r="H1912" s="13">
        <v>0</v>
      </c>
      <c r="I1912" t="s">
        <v>1</v>
      </c>
      <c r="J1912" s="13"/>
      <c r="R1912" s="13"/>
      <c r="S1912" s="13"/>
      <c r="T1912" s="13"/>
      <c r="U1912" s="13" t="s">
        <v>10802</v>
      </c>
      <c r="W1912" s="13"/>
    </row>
    <row r="1913" spans="1:23" x14ac:dyDescent="0.2">
      <c r="A1913" s="13"/>
      <c r="B1913" s="8" t="s">
        <v>0</v>
      </c>
      <c r="C1913" s="22" t="s">
        <v>10862</v>
      </c>
      <c r="D1913" s="8" t="s">
        <v>7783</v>
      </c>
      <c r="E1913" s="22" t="s">
        <v>9549</v>
      </c>
      <c r="F1913" s="13">
        <v>500</v>
      </c>
      <c r="G1913" s="13">
        <v>0</v>
      </c>
      <c r="H1913" s="13">
        <v>0</v>
      </c>
      <c r="I1913" t="s">
        <v>1</v>
      </c>
      <c r="J1913" s="13"/>
      <c r="R1913" s="13"/>
      <c r="S1913" s="13"/>
      <c r="T1913" s="13"/>
      <c r="U1913" s="13" t="s">
        <v>10802</v>
      </c>
      <c r="W1913" s="13"/>
    </row>
    <row r="1914" spans="1:23" x14ac:dyDescent="0.2">
      <c r="A1914" s="13"/>
      <c r="B1914" s="8" t="s">
        <v>0</v>
      </c>
      <c r="C1914" s="22" t="s">
        <v>10862</v>
      </c>
      <c r="D1914" s="8" t="s">
        <v>7784</v>
      </c>
      <c r="E1914" s="22" t="s">
        <v>9550</v>
      </c>
      <c r="F1914" s="13">
        <v>100</v>
      </c>
      <c r="G1914" s="13">
        <v>0</v>
      </c>
      <c r="H1914" s="13">
        <v>0</v>
      </c>
      <c r="I1914" t="s">
        <v>1</v>
      </c>
      <c r="J1914" s="13"/>
      <c r="R1914" s="13"/>
      <c r="S1914" s="13"/>
      <c r="T1914" s="13"/>
      <c r="U1914" s="13" t="s">
        <v>10802</v>
      </c>
      <c r="W1914" s="13"/>
    </row>
    <row r="1915" spans="1:23" x14ac:dyDescent="0.2">
      <c r="A1915" s="13"/>
      <c r="B1915" s="8" t="s">
        <v>0</v>
      </c>
      <c r="C1915" s="22" t="s">
        <v>10862</v>
      </c>
      <c r="D1915" s="8" t="s">
        <v>7785</v>
      </c>
      <c r="E1915" s="22" t="s">
        <v>9551</v>
      </c>
      <c r="F1915" s="13">
        <v>100</v>
      </c>
      <c r="G1915" s="13">
        <v>0</v>
      </c>
      <c r="H1915" s="13">
        <v>0</v>
      </c>
      <c r="I1915" t="s">
        <v>1</v>
      </c>
      <c r="J1915" s="13"/>
      <c r="R1915" s="13"/>
      <c r="S1915" s="13"/>
      <c r="T1915" s="13"/>
      <c r="U1915" s="13" t="s">
        <v>10802</v>
      </c>
      <c r="W1915" s="13"/>
    </row>
    <row r="1916" spans="1:23" x14ac:dyDescent="0.2">
      <c r="A1916" s="13"/>
      <c r="B1916" s="8" t="s">
        <v>0</v>
      </c>
      <c r="C1916" s="22" t="s">
        <v>10862</v>
      </c>
      <c r="D1916" s="8" t="s">
        <v>7786</v>
      </c>
      <c r="E1916" s="22" t="s">
        <v>9552</v>
      </c>
      <c r="F1916" s="13">
        <v>500</v>
      </c>
      <c r="G1916" s="13">
        <v>0</v>
      </c>
      <c r="H1916" s="13">
        <v>0</v>
      </c>
      <c r="I1916" t="s">
        <v>1</v>
      </c>
      <c r="J1916" s="13"/>
      <c r="R1916" s="13"/>
      <c r="S1916" s="13"/>
      <c r="T1916" s="13"/>
      <c r="U1916" s="13" t="s">
        <v>10802</v>
      </c>
      <c r="W1916" s="13"/>
    </row>
    <row r="1917" spans="1:23" x14ac:dyDescent="0.2">
      <c r="A1917" s="13"/>
      <c r="B1917" s="8" t="s">
        <v>0</v>
      </c>
      <c r="C1917" s="22" t="s">
        <v>10862</v>
      </c>
      <c r="D1917" s="8" t="s">
        <v>7787</v>
      </c>
      <c r="E1917" s="22" t="s">
        <v>9553</v>
      </c>
      <c r="F1917" s="13">
        <v>100</v>
      </c>
      <c r="G1917" s="13">
        <v>0</v>
      </c>
      <c r="H1917" s="13">
        <v>0</v>
      </c>
      <c r="I1917" t="s">
        <v>1</v>
      </c>
      <c r="J1917" s="13"/>
      <c r="R1917" s="13"/>
      <c r="S1917" s="13"/>
      <c r="T1917" s="13"/>
      <c r="U1917" s="13" t="s">
        <v>10802</v>
      </c>
      <c r="W1917" s="13"/>
    </row>
    <row r="1918" spans="1:23" x14ac:dyDescent="0.2">
      <c r="A1918" s="13"/>
      <c r="B1918" s="8" t="s">
        <v>0</v>
      </c>
      <c r="C1918" s="22" t="s">
        <v>10862</v>
      </c>
      <c r="D1918" s="8" t="s">
        <v>7788</v>
      </c>
      <c r="E1918" s="22" t="s">
        <v>9554</v>
      </c>
      <c r="F1918" s="13">
        <v>6191</v>
      </c>
      <c r="G1918" s="13">
        <v>0</v>
      </c>
      <c r="H1918" s="13">
        <v>500</v>
      </c>
      <c r="I1918" t="s">
        <v>1</v>
      </c>
      <c r="J1918" s="13"/>
      <c r="R1918" s="13"/>
      <c r="S1918" s="41">
        <v>1</v>
      </c>
      <c r="T1918" s="13"/>
      <c r="U1918" s="13" t="s">
        <v>10802</v>
      </c>
      <c r="W1918" s="13"/>
    </row>
    <row r="1919" spans="1:23" x14ac:dyDescent="0.2">
      <c r="A1919" s="13"/>
      <c r="B1919" s="8" t="s">
        <v>0</v>
      </c>
      <c r="C1919" s="22" t="s">
        <v>10862</v>
      </c>
      <c r="D1919" s="8" t="s">
        <v>7789</v>
      </c>
      <c r="E1919" s="22" t="s">
        <v>9555</v>
      </c>
      <c r="F1919" s="13">
        <v>497</v>
      </c>
      <c r="G1919" s="13">
        <v>0</v>
      </c>
      <c r="H1919" s="13">
        <v>0</v>
      </c>
      <c r="I1919" t="s">
        <v>1</v>
      </c>
      <c r="J1919" s="13"/>
      <c r="R1919" s="13"/>
      <c r="S1919" s="41">
        <v>1</v>
      </c>
      <c r="T1919" s="13"/>
      <c r="U1919" s="13" t="s">
        <v>10802</v>
      </c>
      <c r="W1919" s="13"/>
    </row>
    <row r="1920" spans="1:23" x14ac:dyDescent="0.2">
      <c r="A1920" s="13"/>
      <c r="B1920" s="8" t="s">
        <v>0</v>
      </c>
      <c r="C1920" s="22" t="s">
        <v>10862</v>
      </c>
      <c r="D1920" s="8" t="s">
        <v>7790</v>
      </c>
      <c r="E1920" s="22" t="s">
        <v>9556</v>
      </c>
      <c r="F1920" s="13">
        <v>3060</v>
      </c>
      <c r="G1920" s="13">
        <v>0</v>
      </c>
      <c r="H1920" s="13">
        <v>0</v>
      </c>
      <c r="I1920" t="s">
        <v>1</v>
      </c>
      <c r="J1920" s="13"/>
      <c r="R1920" s="13"/>
      <c r="S1920" s="41">
        <v>1</v>
      </c>
      <c r="T1920" s="13"/>
      <c r="U1920" s="13" t="s">
        <v>10802</v>
      </c>
      <c r="W1920" s="13"/>
    </row>
    <row r="1921" spans="1:23" x14ac:dyDescent="0.2">
      <c r="A1921" s="13"/>
      <c r="B1921" s="8" t="s">
        <v>0</v>
      </c>
      <c r="C1921" s="22" t="s">
        <v>10862</v>
      </c>
      <c r="D1921" s="8" t="s">
        <v>7791</v>
      </c>
      <c r="E1921" s="22" t="s">
        <v>9557</v>
      </c>
      <c r="F1921" s="13">
        <v>3768</v>
      </c>
      <c r="G1921" s="13">
        <v>0</v>
      </c>
      <c r="H1921" s="13">
        <v>0</v>
      </c>
      <c r="I1921" t="s">
        <v>1</v>
      </c>
      <c r="J1921" s="13"/>
      <c r="R1921" s="13"/>
      <c r="S1921" s="41">
        <v>1</v>
      </c>
      <c r="T1921" s="13"/>
      <c r="U1921" s="13" t="s">
        <v>10802</v>
      </c>
      <c r="W1921" s="13"/>
    </row>
    <row r="1922" spans="1:23" x14ac:dyDescent="0.2">
      <c r="A1922" s="13"/>
      <c r="B1922" s="8" t="s">
        <v>0</v>
      </c>
      <c r="C1922" s="22" t="s">
        <v>10862</v>
      </c>
      <c r="D1922" s="8" t="s">
        <v>777</v>
      </c>
      <c r="E1922" s="22" t="s">
        <v>778</v>
      </c>
      <c r="F1922" s="13">
        <v>7752</v>
      </c>
      <c r="G1922" s="13">
        <v>0</v>
      </c>
      <c r="H1922" s="13">
        <v>0</v>
      </c>
      <c r="I1922" t="s">
        <v>1</v>
      </c>
      <c r="J1922" s="13"/>
      <c r="R1922" s="13"/>
      <c r="S1922" s="41">
        <v>1</v>
      </c>
      <c r="T1922" s="13"/>
      <c r="U1922" s="39" t="s">
        <v>10801</v>
      </c>
      <c r="W1922" s="13"/>
    </row>
    <row r="1923" spans="1:23" x14ac:dyDescent="0.2">
      <c r="A1923" s="13"/>
      <c r="B1923" s="8" t="s">
        <v>0</v>
      </c>
      <c r="C1923" s="22" t="s">
        <v>10862</v>
      </c>
      <c r="D1923" s="8" t="s">
        <v>790</v>
      </c>
      <c r="E1923" s="22" t="s">
        <v>791</v>
      </c>
      <c r="F1923" s="13">
        <v>1853</v>
      </c>
      <c r="G1923" s="13">
        <v>0</v>
      </c>
      <c r="H1923" s="13">
        <v>500</v>
      </c>
      <c r="I1923" t="s">
        <v>1</v>
      </c>
      <c r="J1923" s="13"/>
      <c r="R1923" s="13"/>
      <c r="S1923" s="41">
        <v>1</v>
      </c>
      <c r="T1923" s="13"/>
      <c r="U1923" s="39" t="s">
        <v>10801</v>
      </c>
      <c r="W1923" s="13"/>
    </row>
    <row r="1924" spans="1:23" x14ac:dyDescent="0.2">
      <c r="A1924" s="13"/>
      <c r="B1924" s="8" t="s">
        <v>0</v>
      </c>
      <c r="C1924" s="22" t="s">
        <v>10862</v>
      </c>
      <c r="D1924" s="8" t="s">
        <v>7792</v>
      </c>
      <c r="E1924" s="22" t="s">
        <v>9558</v>
      </c>
      <c r="F1924" s="13">
        <v>1000</v>
      </c>
      <c r="G1924" s="13">
        <v>0</v>
      </c>
      <c r="H1924" s="13">
        <v>0</v>
      </c>
      <c r="I1924" t="s">
        <v>1</v>
      </c>
      <c r="J1924" s="13"/>
      <c r="R1924" s="13"/>
      <c r="S1924" s="41">
        <v>1</v>
      </c>
      <c r="T1924" s="13"/>
      <c r="U1924" s="39" t="s">
        <v>10801</v>
      </c>
      <c r="W1924" s="13"/>
    </row>
    <row r="1925" spans="1:23" x14ac:dyDescent="0.2">
      <c r="A1925" s="13"/>
      <c r="B1925" s="8" t="s">
        <v>0</v>
      </c>
      <c r="C1925" s="22" t="s">
        <v>10862</v>
      </c>
      <c r="D1925" s="8" t="s">
        <v>7793</v>
      </c>
      <c r="E1925" s="22" t="s">
        <v>9559</v>
      </c>
      <c r="F1925" s="13">
        <v>883</v>
      </c>
      <c r="G1925" s="13">
        <v>0</v>
      </c>
      <c r="H1925" s="13">
        <v>0</v>
      </c>
      <c r="I1925" t="s">
        <v>1</v>
      </c>
      <c r="J1925" s="13"/>
      <c r="R1925" s="13"/>
      <c r="S1925" s="41">
        <v>1</v>
      </c>
      <c r="T1925" s="13"/>
      <c r="U1925" s="39" t="s">
        <v>10801</v>
      </c>
      <c r="W1925" s="13"/>
    </row>
    <row r="1926" spans="1:23" x14ac:dyDescent="0.2">
      <c r="A1926" s="13"/>
      <c r="B1926" s="8" t="s">
        <v>0</v>
      </c>
      <c r="C1926" s="22" t="s">
        <v>10862</v>
      </c>
      <c r="D1926" s="8" t="s">
        <v>7794</v>
      </c>
      <c r="E1926" s="22" t="s">
        <v>9560</v>
      </c>
      <c r="F1926" s="13">
        <v>142</v>
      </c>
      <c r="G1926" s="13">
        <v>0</v>
      </c>
      <c r="H1926" s="13">
        <v>0</v>
      </c>
      <c r="I1926" t="s">
        <v>1</v>
      </c>
      <c r="J1926" s="13"/>
      <c r="R1926" s="13"/>
      <c r="S1926" s="41">
        <v>1</v>
      </c>
      <c r="T1926" s="13"/>
      <c r="U1926" s="39" t="s">
        <v>10801</v>
      </c>
      <c r="W1926" s="13"/>
    </row>
    <row r="1927" spans="1:23" x14ac:dyDescent="0.2">
      <c r="A1927" s="13"/>
      <c r="B1927" s="8" t="s">
        <v>0</v>
      </c>
      <c r="C1927" s="22" t="s">
        <v>10862</v>
      </c>
      <c r="D1927" s="8" t="s">
        <v>7795</v>
      </c>
      <c r="E1927" s="22" t="s">
        <v>9561</v>
      </c>
      <c r="F1927" s="13">
        <v>14686</v>
      </c>
      <c r="G1927" s="13">
        <v>0</v>
      </c>
      <c r="H1927" s="13">
        <v>0</v>
      </c>
      <c r="I1927" t="s">
        <v>1</v>
      </c>
      <c r="J1927" s="13"/>
      <c r="R1927" s="13"/>
      <c r="S1927" s="41">
        <v>4</v>
      </c>
      <c r="T1927" s="39" t="s">
        <v>10797</v>
      </c>
      <c r="U1927" s="13"/>
      <c r="W1927" s="13"/>
    </row>
    <row r="1928" spans="1:23" x14ac:dyDescent="0.2">
      <c r="A1928" s="13"/>
      <c r="B1928" s="8" t="s">
        <v>0</v>
      </c>
      <c r="C1928" s="22" t="s">
        <v>10862</v>
      </c>
      <c r="D1928" s="8" t="s">
        <v>7796</v>
      </c>
      <c r="E1928" s="22" t="s">
        <v>9562</v>
      </c>
      <c r="F1928" s="13">
        <v>5000</v>
      </c>
      <c r="G1928" s="13">
        <v>0</v>
      </c>
      <c r="H1928" s="13">
        <v>0</v>
      </c>
      <c r="I1928" t="s">
        <v>1</v>
      </c>
      <c r="J1928" s="13"/>
      <c r="R1928" s="13"/>
      <c r="S1928" s="41">
        <v>4</v>
      </c>
      <c r="T1928" s="39" t="s">
        <v>10797</v>
      </c>
      <c r="U1928" s="13"/>
      <c r="W1928" s="13"/>
    </row>
    <row r="1929" spans="1:23" x14ac:dyDescent="0.2">
      <c r="A1929" s="13"/>
      <c r="B1929" s="8" t="s">
        <v>0</v>
      </c>
      <c r="C1929" s="22" t="s">
        <v>10862</v>
      </c>
      <c r="D1929" s="8" t="s">
        <v>7797</v>
      </c>
      <c r="E1929" s="22" t="s">
        <v>9563</v>
      </c>
      <c r="F1929" s="13">
        <v>800</v>
      </c>
      <c r="G1929" s="13">
        <v>0</v>
      </c>
      <c r="H1929" s="13">
        <v>0</v>
      </c>
      <c r="I1929" t="s">
        <v>1</v>
      </c>
      <c r="J1929" s="13"/>
      <c r="R1929" s="13"/>
      <c r="S1929" s="41">
        <v>4</v>
      </c>
      <c r="T1929" s="39" t="s">
        <v>10797</v>
      </c>
      <c r="U1929" s="13"/>
      <c r="W1929" s="13"/>
    </row>
    <row r="1930" spans="1:23" x14ac:dyDescent="0.2">
      <c r="A1930" s="13"/>
      <c r="B1930" s="8" t="s">
        <v>0</v>
      </c>
      <c r="C1930" s="22" t="s">
        <v>10862</v>
      </c>
      <c r="D1930" s="8" t="s">
        <v>7798</v>
      </c>
      <c r="E1930" s="22" t="s">
        <v>9564</v>
      </c>
      <c r="F1930" s="13">
        <v>200</v>
      </c>
      <c r="G1930" s="13">
        <v>0</v>
      </c>
      <c r="H1930" s="13">
        <v>0</v>
      </c>
      <c r="I1930" t="s">
        <v>1</v>
      </c>
      <c r="J1930" s="13"/>
      <c r="R1930" s="13"/>
      <c r="S1930" s="41">
        <v>4</v>
      </c>
      <c r="T1930" s="39" t="s">
        <v>10797</v>
      </c>
      <c r="U1930" s="13"/>
      <c r="W1930" s="13"/>
    </row>
    <row r="1931" spans="1:23" x14ac:dyDescent="0.2">
      <c r="A1931" s="13"/>
      <c r="B1931" s="8" t="s">
        <v>0</v>
      </c>
      <c r="C1931" s="22" t="s">
        <v>10862</v>
      </c>
      <c r="D1931" s="8" t="s">
        <v>7799</v>
      </c>
      <c r="E1931" s="22" t="s">
        <v>9565</v>
      </c>
      <c r="F1931" s="13">
        <v>6287</v>
      </c>
      <c r="G1931" s="13">
        <v>0</v>
      </c>
      <c r="H1931" s="13">
        <v>0</v>
      </c>
      <c r="I1931" t="s">
        <v>1</v>
      </c>
      <c r="J1931" s="13"/>
      <c r="R1931" s="13"/>
      <c r="S1931" s="41">
        <v>4</v>
      </c>
      <c r="T1931" s="39" t="s">
        <v>10797</v>
      </c>
      <c r="U1931" s="13"/>
      <c r="W1931" s="13"/>
    </row>
    <row r="1932" spans="1:23" x14ac:dyDescent="0.2">
      <c r="A1932" s="13"/>
      <c r="B1932" s="8" t="s">
        <v>0</v>
      </c>
      <c r="C1932" s="22" t="s">
        <v>10862</v>
      </c>
      <c r="D1932" s="8" t="s">
        <v>7800</v>
      </c>
      <c r="E1932" s="22" t="s">
        <v>9566</v>
      </c>
      <c r="F1932" s="13">
        <v>468</v>
      </c>
      <c r="G1932" s="13">
        <v>0</v>
      </c>
      <c r="H1932" s="13">
        <v>0</v>
      </c>
      <c r="I1932" t="s">
        <v>1</v>
      </c>
      <c r="J1932" s="13"/>
      <c r="R1932" s="13"/>
      <c r="S1932" s="41">
        <v>4</v>
      </c>
      <c r="T1932" s="39" t="s">
        <v>10797</v>
      </c>
      <c r="U1932" s="13"/>
      <c r="W1932" s="13"/>
    </row>
    <row r="1933" spans="1:23" x14ac:dyDescent="0.2">
      <c r="A1933" s="13"/>
      <c r="B1933" s="8" t="s">
        <v>0</v>
      </c>
      <c r="C1933" s="22" t="s">
        <v>10862</v>
      </c>
      <c r="D1933" s="8" t="s">
        <v>7801</v>
      </c>
      <c r="E1933" s="22" t="s">
        <v>9567</v>
      </c>
      <c r="F1933" s="13">
        <v>545</v>
      </c>
      <c r="G1933" s="13">
        <v>0</v>
      </c>
      <c r="H1933" s="13">
        <v>0</v>
      </c>
      <c r="I1933" t="s">
        <v>1</v>
      </c>
      <c r="J1933" s="13"/>
      <c r="R1933" s="13"/>
      <c r="S1933" s="41">
        <v>4</v>
      </c>
      <c r="T1933" s="39" t="s">
        <v>10797</v>
      </c>
      <c r="U1933" s="13"/>
      <c r="W1933" s="13"/>
    </row>
    <row r="1934" spans="1:23" x14ac:dyDescent="0.2">
      <c r="A1934" s="13"/>
      <c r="B1934" s="8" t="s">
        <v>0</v>
      </c>
      <c r="C1934" s="22" t="s">
        <v>10862</v>
      </c>
      <c r="D1934" s="8" t="s">
        <v>7802</v>
      </c>
      <c r="E1934" s="22" t="s">
        <v>9568</v>
      </c>
      <c r="F1934" s="13">
        <v>3292</v>
      </c>
      <c r="G1934" s="13">
        <v>0</v>
      </c>
      <c r="H1934" s="13">
        <v>0</v>
      </c>
      <c r="I1934" t="s">
        <v>1</v>
      </c>
      <c r="J1934" s="13"/>
      <c r="R1934" s="13"/>
      <c r="S1934" s="41">
        <v>4</v>
      </c>
      <c r="T1934" s="39" t="s">
        <v>10797</v>
      </c>
      <c r="U1934" s="13"/>
      <c r="W1934" s="13"/>
    </row>
    <row r="1935" spans="1:23" x14ac:dyDescent="0.2">
      <c r="A1935" s="13"/>
      <c r="B1935" s="8" t="s">
        <v>0</v>
      </c>
      <c r="C1935" s="22" t="s">
        <v>10862</v>
      </c>
      <c r="D1935" s="8" t="s">
        <v>7803</v>
      </c>
      <c r="E1935" s="22" t="s">
        <v>9569</v>
      </c>
      <c r="F1935" s="13">
        <v>100</v>
      </c>
      <c r="G1935" s="13">
        <v>0</v>
      </c>
      <c r="H1935" s="13">
        <v>0</v>
      </c>
      <c r="I1935" t="s">
        <v>1</v>
      </c>
      <c r="J1935" s="13"/>
      <c r="R1935" s="13"/>
      <c r="S1935" s="41">
        <v>4</v>
      </c>
      <c r="T1935" s="39" t="s">
        <v>10797</v>
      </c>
      <c r="U1935" s="13"/>
      <c r="W1935" s="13"/>
    </row>
    <row r="1936" spans="1:23" x14ac:dyDescent="0.2">
      <c r="A1936" s="13"/>
      <c r="B1936" s="8" t="s">
        <v>0</v>
      </c>
      <c r="C1936" s="22" t="s">
        <v>10862</v>
      </c>
      <c r="D1936" s="8" t="s">
        <v>7804</v>
      </c>
      <c r="E1936" s="22" t="s">
        <v>9570</v>
      </c>
      <c r="F1936" s="13">
        <v>1967</v>
      </c>
      <c r="G1936" s="13">
        <v>0</v>
      </c>
      <c r="H1936" s="13">
        <v>0</v>
      </c>
      <c r="I1936" t="s">
        <v>1</v>
      </c>
      <c r="J1936" s="13"/>
      <c r="R1936" s="13"/>
      <c r="S1936" s="41">
        <v>4</v>
      </c>
      <c r="T1936" s="39"/>
      <c r="U1936" s="13"/>
      <c r="W1936" s="13"/>
    </row>
    <row r="1937" spans="1:23" x14ac:dyDescent="0.2">
      <c r="A1937" s="13"/>
      <c r="B1937" s="8" t="s">
        <v>0</v>
      </c>
      <c r="C1937" s="22" t="s">
        <v>10862</v>
      </c>
      <c r="D1937" s="8" t="s">
        <v>7805</v>
      </c>
      <c r="E1937" s="22" t="s">
        <v>9571</v>
      </c>
      <c r="F1937" s="13">
        <v>231</v>
      </c>
      <c r="G1937" s="13">
        <v>0</v>
      </c>
      <c r="H1937" s="13">
        <v>0</v>
      </c>
      <c r="I1937" t="s">
        <v>1</v>
      </c>
      <c r="J1937" s="13"/>
      <c r="R1937" s="13"/>
      <c r="S1937" s="41">
        <v>4</v>
      </c>
      <c r="T1937" s="39"/>
      <c r="U1937" s="13"/>
      <c r="W1937" s="13"/>
    </row>
    <row r="1938" spans="1:23" x14ac:dyDescent="0.2">
      <c r="A1938" s="13"/>
      <c r="B1938" s="8" t="s">
        <v>0</v>
      </c>
      <c r="C1938" s="22" t="s">
        <v>10862</v>
      </c>
      <c r="D1938" s="8" t="s">
        <v>7806</v>
      </c>
      <c r="E1938" s="22" t="s">
        <v>9572</v>
      </c>
      <c r="F1938" s="13">
        <v>100</v>
      </c>
      <c r="G1938" s="13">
        <v>0</v>
      </c>
      <c r="H1938" s="13">
        <v>0</v>
      </c>
      <c r="I1938" t="s">
        <v>1</v>
      </c>
      <c r="J1938" s="13"/>
      <c r="R1938" s="13"/>
      <c r="S1938" s="41">
        <v>4</v>
      </c>
      <c r="T1938" s="39"/>
      <c r="U1938" s="13"/>
      <c r="W1938" s="13"/>
    </row>
    <row r="1939" spans="1:23" x14ac:dyDescent="0.2">
      <c r="A1939" s="13"/>
      <c r="B1939" s="8" t="s">
        <v>0</v>
      </c>
      <c r="C1939" s="22" t="s">
        <v>10862</v>
      </c>
      <c r="D1939" s="8" t="s">
        <v>7807</v>
      </c>
      <c r="E1939" s="22" t="s">
        <v>9573</v>
      </c>
      <c r="F1939" s="13">
        <v>610</v>
      </c>
      <c r="G1939" s="13">
        <v>0</v>
      </c>
      <c r="H1939" s="13">
        <v>0</v>
      </c>
      <c r="I1939" t="s">
        <v>1</v>
      </c>
      <c r="J1939" s="13"/>
      <c r="R1939" s="13"/>
      <c r="S1939" s="41">
        <v>4</v>
      </c>
      <c r="T1939" s="39"/>
      <c r="U1939" s="13"/>
      <c r="W1939" s="13"/>
    </row>
    <row r="1940" spans="1:23" x14ac:dyDescent="0.2">
      <c r="A1940" s="13"/>
      <c r="B1940" s="8" t="s">
        <v>0</v>
      </c>
      <c r="C1940" s="22" t="s">
        <v>10862</v>
      </c>
      <c r="D1940" s="8" t="s">
        <v>7808</v>
      </c>
      <c r="E1940" s="22" t="s">
        <v>9574</v>
      </c>
      <c r="F1940" s="13">
        <v>100</v>
      </c>
      <c r="G1940" s="13">
        <v>0</v>
      </c>
      <c r="H1940" s="13">
        <v>0</v>
      </c>
      <c r="I1940" t="s">
        <v>1</v>
      </c>
      <c r="J1940" s="13"/>
      <c r="R1940" s="13"/>
      <c r="S1940" s="41">
        <v>4</v>
      </c>
      <c r="T1940" s="39"/>
      <c r="U1940" s="13"/>
      <c r="W1940" s="13"/>
    </row>
    <row r="1941" spans="1:23" x14ac:dyDescent="0.2">
      <c r="A1941" s="13"/>
      <c r="B1941" s="8" t="s">
        <v>0</v>
      </c>
      <c r="C1941" s="22" t="s">
        <v>10862</v>
      </c>
      <c r="D1941" s="8" t="s">
        <v>7809</v>
      </c>
      <c r="E1941" s="22" t="s">
        <v>9575</v>
      </c>
      <c r="F1941" s="13">
        <v>100</v>
      </c>
      <c r="G1941" s="13">
        <v>0</v>
      </c>
      <c r="H1941" s="13">
        <v>0</v>
      </c>
      <c r="I1941" t="s">
        <v>1</v>
      </c>
      <c r="J1941" s="13"/>
      <c r="R1941" s="13"/>
      <c r="S1941" s="41">
        <v>4</v>
      </c>
      <c r="T1941" s="39"/>
      <c r="U1941" s="13"/>
      <c r="W1941" s="13"/>
    </row>
    <row r="1942" spans="1:23" x14ac:dyDescent="0.2">
      <c r="A1942" s="13"/>
      <c r="B1942" s="8" t="s">
        <v>0</v>
      </c>
      <c r="C1942" s="22" t="s">
        <v>10862</v>
      </c>
      <c r="D1942" s="8" t="s">
        <v>7687</v>
      </c>
      <c r="E1942" s="22" t="s">
        <v>9427</v>
      </c>
      <c r="F1942" s="13">
        <v>100</v>
      </c>
      <c r="G1942" s="13">
        <v>0</v>
      </c>
      <c r="H1942" s="13">
        <v>0</v>
      </c>
      <c r="I1942" t="s">
        <v>1</v>
      </c>
      <c r="J1942" s="13"/>
      <c r="R1942" s="13"/>
      <c r="S1942" s="13"/>
      <c r="T1942" s="13"/>
      <c r="U1942" s="13" t="s">
        <v>10802</v>
      </c>
      <c r="W1942" s="13"/>
    </row>
    <row r="1943" spans="1:23" x14ac:dyDescent="0.2">
      <c r="A1943" s="13"/>
      <c r="B1943" s="8" t="s">
        <v>0</v>
      </c>
      <c r="C1943" s="22" t="s">
        <v>10862</v>
      </c>
      <c r="D1943" s="8" t="s">
        <v>290</v>
      </c>
      <c r="E1943" s="22" t="s">
        <v>291</v>
      </c>
      <c r="F1943" s="13">
        <v>4033</v>
      </c>
      <c r="G1943" s="13">
        <v>0</v>
      </c>
      <c r="H1943" s="13">
        <v>0</v>
      </c>
      <c r="I1943" t="s">
        <v>1</v>
      </c>
      <c r="J1943" s="13"/>
      <c r="R1943" s="13"/>
      <c r="S1943" s="41">
        <v>4</v>
      </c>
      <c r="T1943" s="39"/>
      <c r="U1943" s="13"/>
      <c r="W1943" s="13"/>
    </row>
    <row r="1944" spans="1:23" x14ac:dyDescent="0.2">
      <c r="A1944" s="13"/>
      <c r="B1944" s="8" t="s">
        <v>0</v>
      </c>
      <c r="C1944" s="22" t="s">
        <v>10862</v>
      </c>
      <c r="D1944" s="8" t="s">
        <v>7810</v>
      </c>
      <c r="E1944" s="22" t="s">
        <v>9576</v>
      </c>
      <c r="F1944" s="13">
        <v>1721</v>
      </c>
      <c r="G1944" s="13">
        <v>0</v>
      </c>
      <c r="H1944" s="13">
        <v>0</v>
      </c>
      <c r="I1944" t="s">
        <v>1</v>
      </c>
      <c r="J1944" s="13"/>
      <c r="R1944" s="13"/>
      <c r="S1944" s="41">
        <v>4</v>
      </c>
      <c r="T1944" s="39"/>
      <c r="U1944" s="13"/>
      <c r="W1944" s="13"/>
    </row>
    <row r="1945" spans="1:23" x14ac:dyDescent="0.2">
      <c r="A1945" s="13"/>
      <c r="B1945" s="8" t="s">
        <v>0</v>
      </c>
      <c r="C1945" s="22" t="s">
        <v>10862</v>
      </c>
      <c r="D1945" s="8" t="s">
        <v>7811</v>
      </c>
      <c r="E1945" s="22" t="s">
        <v>9577</v>
      </c>
      <c r="F1945" s="13">
        <v>4093</v>
      </c>
      <c r="G1945" s="13">
        <v>0</v>
      </c>
      <c r="H1945" s="13">
        <v>0</v>
      </c>
      <c r="I1945" t="s">
        <v>1</v>
      </c>
      <c r="J1945" s="13"/>
      <c r="R1945" s="13"/>
      <c r="S1945" s="41">
        <v>4</v>
      </c>
      <c r="T1945" s="39"/>
      <c r="U1945" s="13"/>
      <c r="W1945" s="13"/>
    </row>
    <row r="1946" spans="1:23" x14ac:dyDescent="0.2">
      <c r="A1946" s="13"/>
      <c r="B1946" s="8" t="s">
        <v>0</v>
      </c>
      <c r="C1946" s="22" t="s">
        <v>10862</v>
      </c>
      <c r="D1946" s="8" t="s">
        <v>7812</v>
      </c>
      <c r="E1946" s="22" t="s">
        <v>9578</v>
      </c>
      <c r="F1946" s="13">
        <v>1115</v>
      </c>
      <c r="G1946" s="13">
        <v>0</v>
      </c>
      <c r="H1946" s="13">
        <v>700</v>
      </c>
      <c r="I1946" t="s">
        <v>1</v>
      </c>
      <c r="J1946" s="13"/>
      <c r="R1946" s="13"/>
      <c r="S1946" s="41">
        <v>4</v>
      </c>
      <c r="T1946" s="39"/>
      <c r="U1946" s="13"/>
      <c r="W1946" s="13"/>
    </row>
    <row r="1947" spans="1:23" x14ac:dyDescent="0.2">
      <c r="A1947" s="13"/>
      <c r="B1947" s="8" t="s">
        <v>0</v>
      </c>
      <c r="C1947" s="22" t="s">
        <v>10862</v>
      </c>
      <c r="D1947" s="8" t="s">
        <v>7813</v>
      </c>
      <c r="E1947" s="22" t="s">
        <v>9579</v>
      </c>
      <c r="F1947" s="13">
        <v>156</v>
      </c>
      <c r="G1947" s="13">
        <v>0</v>
      </c>
      <c r="H1947" s="13">
        <v>0</v>
      </c>
      <c r="I1947" t="s">
        <v>1</v>
      </c>
      <c r="J1947" s="13"/>
      <c r="R1947" s="13"/>
      <c r="S1947" s="41">
        <v>4</v>
      </c>
      <c r="T1947" s="39"/>
      <c r="U1947" s="13"/>
      <c r="W1947" s="13"/>
    </row>
    <row r="1948" spans="1:23" x14ac:dyDescent="0.2">
      <c r="A1948" s="13"/>
      <c r="B1948" s="8" t="s">
        <v>0</v>
      </c>
      <c r="C1948" s="22" t="s">
        <v>10862</v>
      </c>
      <c r="D1948" s="8" t="s">
        <v>7814</v>
      </c>
      <c r="E1948" s="22" t="s">
        <v>9580</v>
      </c>
      <c r="F1948" s="13">
        <v>100</v>
      </c>
      <c r="G1948" s="13">
        <v>0</v>
      </c>
      <c r="H1948" s="13">
        <v>0</v>
      </c>
      <c r="I1948" t="s">
        <v>1</v>
      </c>
      <c r="J1948" s="13"/>
      <c r="R1948" s="13"/>
      <c r="S1948" s="41">
        <v>4</v>
      </c>
      <c r="T1948" s="39"/>
      <c r="U1948" s="13"/>
      <c r="W1948" s="13"/>
    </row>
    <row r="1949" spans="1:23" x14ac:dyDescent="0.2">
      <c r="A1949" s="13"/>
      <c r="B1949" s="8" t="s">
        <v>0</v>
      </c>
      <c r="C1949" s="22" t="s">
        <v>10862</v>
      </c>
      <c r="D1949" s="8" t="s">
        <v>7815</v>
      </c>
      <c r="E1949" s="22" t="s">
        <v>9581</v>
      </c>
      <c r="F1949" s="13">
        <v>100</v>
      </c>
      <c r="G1949" s="13">
        <v>0</v>
      </c>
      <c r="H1949" s="13">
        <v>0</v>
      </c>
      <c r="I1949" t="s">
        <v>1</v>
      </c>
      <c r="J1949" s="13"/>
      <c r="R1949" s="13"/>
      <c r="S1949" s="41">
        <v>4</v>
      </c>
      <c r="T1949" s="39"/>
      <c r="U1949" s="13"/>
      <c r="W1949" s="13"/>
    </row>
    <row r="1950" spans="1:23" x14ac:dyDescent="0.2">
      <c r="A1950" s="13"/>
      <c r="B1950" s="8" t="s">
        <v>0</v>
      </c>
      <c r="C1950" s="22" t="s">
        <v>10862</v>
      </c>
      <c r="D1950" s="8" t="s">
        <v>7816</v>
      </c>
      <c r="E1950" s="22" t="s">
        <v>9582</v>
      </c>
      <c r="F1950" s="13">
        <v>100</v>
      </c>
      <c r="G1950" s="13">
        <v>0</v>
      </c>
      <c r="H1950" s="13">
        <v>0</v>
      </c>
      <c r="I1950" t="s">
        <v>1</v>
      </c>
      <c r="J1950" s="13"/>
      <c r="R1950" s="13"/>
      <c r="S1950" s="41">
        <v>1</v>
      </c>
      <c r="T1950" s="13" t="s">
        <v>10798</v>
      </c>
      <c r="U1950" s="13" t="s">
        <v>10798</v>
      </c>
      <c r="W1950" s="13"/>
    </row>
    <row r="1951" spans="1:23" x14ac:dyDescent="0.2">
      <c r="A1951" s="13"/>
      <c r="B1951" s="8" t="s">
        <v>0</v>
      </c>
      <c r="C1951" s="22" t="s">
        <v>10862</v>
      </c>
      <c r="D1951" s="8" t="s">
        <v>7817</v>
      </c>
      <c r="E1951" s="22" t="s">
        <v>9583</v>
      </c>
      <c r="F1951" s="13">
        <v>100</v>
      </c>
      <c r="G1951" s="13">
        <v>0</v>
      </c>
      <c r="H1951" s="13">
        <v>0</v>
      </c>
      <c r="I1951" t="s">
        <v>1</v>
      </c>
      <c r="J1951" s="13"/>
      <c r="R1951" s="13"/>
      <c r="S1951" s="41">
        <v>1</v>
      </c>
      <c r="T1951" s="13" t="s">
        <v>10798</v>
      </c>
      <c r="U1951" s="13" t="s">
        <v>10798</v>
      </c>
      <c r="W1951" s="13"/>
    </row>
    <row r="1952" spans="1:23" x14ac:dyDescent="0.2">
      <c r="A1952" s="13"/>
      <c r="B1952" s="8" t="s">
        <v>0</v>
      </c>
      <c r="C1952" s="22" t="s">
        <v>10862</v>
      </c>
      <c r="D1952" s="8" t="s">
        <v>7818</v>
      </c>
      <c r="E1952" s="22" t="s">
        <v>9584</v>
      </c>
      <c r="F1952" s="13">
        <v>9380</v>
      </c>
      <c r="G1952" s="13">
        <v>0</v>
      </c>
      <c r="H1952" s="13">
        <v>0</v>
      </c>
      <c r="I1952" t="s">
        <v>1</v>
      </c>
      <c r="J1952" s="13"/>
      <c r="R1952" s="13"/>
      <c r="S1952" s="41">
        <v>1</v>
      </c>
      <c r="T1952" s="13" t="s">
        <v>10798</v>
      </c>
      <c r="U1952" s="13" t="s">
        <v>10802</v>
      </c>
      <c r="W1952" s="13"/>
    </row>
    <row r="1953" spans="1:23" x14ac:dyDescent="0.2">
      <c r="A1953" s="13"/>
      <c r="B1953" s="8" t="s">
        <v>0</v>
      </c>
      <c r="C1953" s="22" t="s">
        <v>10862</v>
      </c>
      <c r="D1953" s="8" t="s">
        <v>7819</v>
      </c>
      <c r="E1953" s="22" t="s">
        <v>9585</v>
      </c>
      <c r="F1953" s="13">
        <v>1832</v>
      </c>
      <c r="G1953" s="13">
        <v>0</v>
      </c>
      <c r="H1953" s="13">
        <v>0</v>
      </c>
      <c r="I1953" t="s">
        <v>1</v>
      </c>
      <c r="J1953" s="13"/>
      <c r="R1953" s="13"/>
      <c r="S1953" s="41">
        <v>1</v>
      </c>
      <c r="T1953" s="39"/>
      <c r="U1953" s="13"/>
      <c r="W1953" s="13"/>
    </row>
    <row r="1954" spans="1:23" x14ac:dyDescent="0.2">
      <c r="A1954" s="13"/>
      <c r="B1954" s="8" t="s">
        <v>0</v>
      </c>
      <c r="C1954" s="22" t="s">
        <v>10862</v>
      </c>
      <c r="D1954" s="8" t="s">
        <v>7820</v>
      </c>
      <c r="E1954" s="22" t="s">
        <v>9586</v>
      </c>
      <c r="F1954" s="13">
        <v>908</v>
      </c>
      <c r="G1954" s="13">
        <v>0</v>
      </c>
      <c r="H1954" s="13">
        <v>0</v>
      </c>
      <c r="I1954" t="s">
        <v>1</v>
      </c>
      <c r="J1954" s="13"/>
      <c r="R1954" s="13"/>
      <c r="S1954" s="41">
        <v>1</v>
      </c>
      <c r="T1954" s="39"/>
      <c r="U1954" s="13"/>
      <c r="W1954" s="13"/>
    </row>
    <row r="1955" spans="1:23" x14ac:dyDescent="0.2">
      <c r="A1955" s="13"/>
      <c r="B1955" s="8" t="s">
        <v>0</v>
      </c>
      <c r="C1955" s="22" t="s">
        <v>10862</v>
      </c>
      <c r="D1955" s="8" t="s">
        <v>7821</v>
      </c>
      <c r="E1955" s="22" t="s">
        <v>9587</v>
      </c>
      <c r="F1955" s="13">
        <v>903</v>
      </c>
      <c r="G1955" s="13">
        <v>0</v>
      </c>
      <c r="H1955" s="13">
        <v>0</v>
      </c>
      <c r="I1955" t="s">
        <v>1</v>
      </c>
      <c r="J1955" s="13"/>
      <c r="R1955" s="13"/>
      <c r="S1955" s="41">
        <v>1</v>
      </c>
      <c r="T1955" s="39"/>
      <c r="U1955" s="13"/>
      <c r="W1955" s="13"/>
    </row>
    <row r="1956" spans="1:23" x14ac:dyDescent="0.2">
      <c r="A1956" s="13"/>
      <c r="B1956" s="8" t="s">
        <v>0</v>
      </c>
      <c r="C1956" s="22" t="s">
        <v>10862</v>
      </c>
      <c r="D1956" s="8" t="s">
        <v>7822</v>
      </c>
      <c r="E1956" s="22" t="s">
        <v>9588</v>
      </c>
      <c r="F1956" s="13">
        <v>100</v>
      </c>
      <c r="G1956" s="13">
        <v>0</v>
      </c>
      <c r="H1956" s="13">
        <v>0</v>
      </c>
      <c r="I1956" t="s">
        <v>1</v>
      </c>
      <c r="J1956" s="13"/>
      <c r="R1956" s="13"/>
      <c r="S1956" s="41">
        <v>1</v>
      </c>
      <c r="T1956" s="39"/>
      <c r="U1956" s="13"/>
      <c r="W1956" s="13"/>
    </row>
    <row r="1957" spans="1:23" x14ac:dyDescent="0.2">
      <c r="A1957" s="13"/>
      <c r="B1957" s="8" t="s">
        <v>0</v>
      </c>
      <c r="C1957" s="22" t="s">
        <v>10862</v>
      </c>
      <c r="D1957" s="8" t="s">
        <v>7823</v>
      </c>
      <c r="E1957" s="22" t="s">
        <v>9589</v>
      </c>
      <c r="F1957" s="13">
        <v>1008</v>
      </c>
      <c r="G1957" s="13">
        <v>0</v>
      </c>
      <c r="H1957" s="13">
        <v>0</v>
      </c>
      <c r="I1957" t="s">
        <v>1</v>
      </c>
      <c r="J1957" s="13"/>
      <c r="R1957" s="13"/>
      <c r="S1957" s="41">
        <v>1</v>
      </c>
      <c r="T1957" s="39"/>
      <c r="U1957" s="13"/>
      <c r="W1957" s="13"/>
    </row>
    <row r="1958" spans="1:23" x14ac:dyDescent="0.2">
      <c r="A1958" s="13"/>
      <c r="B1958" s="8" t="s">
        <v>0</v>
      </c>
      <c r="C1958" s="22" t="s">
        <v>10862</v>
      </c>
      <c r="D1958" s="8" t="s">
        <v>7824</v>
      </c>
      <c r="E1958" s="22" t="s">
        <v>9590</v>
      </c>
      <c r="F1958" s="13">
        <v>100</v>
      </c>
      <c r="G1958" s="13">
        <v>0</v>
      </c>
      <c r="H1958" s="13">
        <v>0</v>
      </c>
      <c r="I1958" t="s">
        <v>1</v>
      </c>
      <c r="J1958" s="13"/>
      <c r="R1958" s="13"/>
      <c r="S1958" s="41">
        <v>1</v>
      </c>
      <c r="T1958" s="39"/>
      <c r="U1958" s="13"/>
      <c r="W1958" s="13"/>
    </row>
    <row r="1959" spans="1:23" x14ac:dyDescent="0.2">
      <c r="A1959" s="13"/>
      <c r="B1959" s="8" t="s">
        <v>0</v>
      </c>
      <c r="C1959" s="22" t="s">
        <v>10862</v>
      </c>
      <c r="D1959" s="8" t="s">
        <v>7825</v>
      </c>
      <c r="E1959" s="22" t="s">
        <v>9591</v>
      </c>
      <c r="F1959" s="13">
        <v>855</v>
      </c>
      <c r="G1959" s="13">
        <v>0</v>
      </c>
      <c r="H1959" s="13">
        <v>0</v>
      </c>
      <c r="I1959" t="s">
        <v>1</v>
      </c>
      <c r="J1959" s="13"/>
      <c r="R1959" s="13"/>
      <c r="S1959" s="41">
        <v>1</v>
      </c>
      <c r="T1959" s="39"/>
      <c r="U1959" s="13"/>
      <c r="W1959" s="13"/>
    </row>
    <row r="1960" spans="1:23" x14ac:dyDescent="0.2">
      <c r="A1960" s="13"/>
      <c r="B1960" s="8" t="s">
        <v>0</v>
      </c>
      <c r="C1960" s="22" t="s">
        <v>10862</v>
      </c>
      <c r="D1960" s="8" t="s">
        <v>7826</v>
      </c>
      <c r="E1960" s="22" t="s">
        <v>9592</v>
      </c>
      <c r="F1960" s="13">
        <v>200</v>
      </c>
      <c r="G1960" s="13">
        <v>0</v>
      </c>
      <c r="H1960" s="13">
        <v>0</v>
      </c>
      <c r="I1960" t="s">
        <v>1</v>
      </c>
      <c r="J1960" s="13"/>
      <c r="R1960" s="13"/>
      <c r="S1960" s="13"/>
      <c r="T1960" s="39"/>
      <c r="U1960" s="13"/>
      <c r="W1960" s="13"/>
    </row>
    <row r="1961" spans="1:23" x14ac:dyDescent="0.2">
      <c r="A1961" s="13"/>
      <c r="B1961" s="8" t="s">
        <v>0</v>
      </c>
      <c r="C1961" s="22" t="s">
        <v>10862</v>
      </c>
      <c r="D1961" s="8" t="s">
        <v>7827</v>
      </c>
      <c r="E1961" s="22" t="s">
        <v>9593</v>
      </c>
      <c r="F1961" s="13">
        <v>200</v>
      </c>
      <c r="G1961" s="13">
        <v>0</v>
      </c>
      <c r="H1961" s="13">
        <v>0</v>
      </c>
      <c r="I1961" t="s">
        <v>1</v>
      </c>
      <c r="J1961" s="13"/>
      <c r="R1961" s="13"/>
      <c r="S1961" s="13"/>
      <c r="T1961" s="39"/>
      <c r="U1961" s="13"/>
      <c r="W1961" s="13"/>
    </row>
    <row r="1962" spans="1:23" x14ac:dyDescent="0.2">
      <c r="A1962" s="13"/>
      <c r="B1962" s="8" t="s">
        <v>0</v>
      </c>
      <c r="C1962" s="22" t="s">
        <v>10862</v>
      </c>
      <c r="D1962" s="8" t="s">
        <v>7688</v>
      </c>
      <c r="E1962" s="22" t="s">
        <v>9428</v>
      </c>
      <c r="F1962" s="13">
        <v>3203</v>
      </c>
      <c r="G1962" s="13">
        <v>0</v>
      </c>
      <c r="H1962" s="13">
        <v>0</v>
      </c>
      <c r="I1962" t="s">
        <v>1</v>
      </c>
      <c r="J1962" s="13"/>
      <c r="R1962" s="13"/>
      <c r="S1962" s="41">
        <v>1</v>
      </c>
      <c r="T1962" s="39"/>
      <c r="U1962" s="13"/>
      <c r="W1962" s="13"/>
    </row>
    <row r="1963" spans="1:23" x14ac:dyDescent="0.2">
      <c r="A1963" s="13"/>
      <c r="B1963" s="8" t="s">
        <v>0</v>
      </c>
      <c r="C1963" s="22" t="s">
        <v>10862</v>
      </c>
      <c r="D1963" s="8" t="s">
        <v>1226</v>
      </c>
      <c r="E1963" s="22" t="s">
        <v>1227</v>
      </c>
      <c r="F1963" s="13">
        <v>7600</v>
      </c>
      <c r="G1963" s="13">
        <v>0</v>
      </c>
      <c r="H1963" s="13">
        <v>0</v>
      </c>
      <c r="I1963" t="s">
        <v>1</v>
      </c>
      <c r="J1963" s="13"/>
      <c r="R1963" s="13"/>
      <c r="S1963" s="41">
        <v>1</v>
      </c>
      <c r="T1963" s="39"/>
      <c r="U1963" s="13"/>
      <c r="W1963" s="13"/>
    </row>
    <row r="1964" spans="1:23" x14ac:dyDescent="0.2">
      <c r="A1964" s="13"/>
      <c r="B1964" s="8" t="s">
        <v>0</v>
      </c>
      <c r="C1964" s="22" t="s">
        <v>10862</v>
      </c>
      <c r="D1964" s="8" t="s">
        <v>7690</v>
      </c>
      <c r="E1964" s="22" t="s">
        <v>9430</v>
      </c>
      <c r="F1964" s="13">
        <v>1332</v>
      </c>
      <c r="G1964" s="13">
        <v>0</v>
      </c>
      <c r="H1964" s="13">
        <v>0</v>
      </c>
      <c r="I1964" t="s">
        <v>1</v>
      </c>
      <c r="J1964" s="13"/>
      <c r="R1964" s="13">
        <v>300</v>
      </c>
      <c r="S1964" s="41">
        <v>1</v>
      </c>
      <c r="T1964" s="39"/>
      <c r="U1964" s="13"/>
      <c r="W1964" s="13"/>
    </row>
    <row r="1965" spans="1:23" x14ac:dyDescent="0.2">
      <c r="A1965" s="13"/>
      <c r="B1965" s="8" t="s">
        <v>0</v>
      </c>
      <c r="C1965" s="22" t="s">
        <v>10862</v>
      </c>
      <c r="D1965" s="8" t="s">
        <v>7828</v>
      </c>
      <c r="E1965" s="22" t="s">
        <v>9594</v>
      </c>
      <c r="F1965" s="13">
        <v>2716</v>
      </c>
      <c r="G1965" s="13">
        <v>0</v>
      </c>
      <c r="H1965" s="13">
        <v>0</v>
      </c>
      <c r="I1965" t="s">
        <v>1</v>
      </c>
      <c r="J1965" s="13"/>
      <c r="R1965" s="13">
        <v>3000</v>
      </c>
      <c r="S1965" s="41">
        <v>2</v>
      </c>
      <c r="T1965" s="39"/>
      <c r="U1965" s="13"/>
      <c r="W1965" s="13"/>
    </row>
    <row r="1966" spans="1:23" x14ac:dyDescent="0.2">
      <c r="A1966" s="13"/>
      <c r="B1966" s="8" t="s">
        <v>0</v>
      </c>
      <c r="C1966" s="22" t="s">
        <v>10862</v>
      </c>
      <c r="D1966" s="8" t="s">
        <v>7829</v>
      </c>
      <c r="E1966" s="22" t="s">
        <v>9595</v>
      </c>
      <c r="F1966" s="13">
        <v>1666</v>
      </c>
      <c r="G1966" s="13">
        <v>0</v>
      </c>
      <c r="H1966" s="13">
        <v>0</v>
      </c>
      <c r="I1966" t="s">
        <v>1</v>
      </c>
      <c r="J1966" s="13"/>
      <c r="R1966" s="13">
        <v>1700</v>
      </c>
      <c r="S1966" s="41">
        <v>2</v>
      </c>
      <c r="T1966" s="39"/>
      <c r="U1966" s="13"/>
      <c r="W1966" s="13"/>
    </row>
    <row r="1967" spans="1:23" x14ac:dyDescent="0.2">
      <c r="A1967" s="13"/>
      <c r="B1967" s="8" t="s">
        <v>0</v>
      </c>
      <c r="C1967" s="22" t="s">
        <v>10862</v>
      </c>
      <c r="D1967" s="8" t="s">
        <v>7830</v>
      </c>
      <c r="E1967" s="22" t="s">
        <v>9596</v>
      </c>
      <c r="F1967" s="13">
        <v>1350</v>
      </c>
      <c r="G1967" s="13">
        <v>0</v>
      </c>
      <c r="H1967" s="13">
        <v>0</v>
      </c>
      <c r="I1967" t="s">
        <v>1</v>
      </c>
      <c r="J1967" s="13"/>
      <c r="R1967" s="13"/>
      <c r="S1967" s="41">
        <v>1</v>
      </c>
      <c r="T1967" s="39"/>
      <c r="U1967" s="13"/>
      <c r="W1967" s="13"/>
    </row>
    <row r="1968" spans="1:23" x14ac:dyDescent="0.2">
      <c r="A1968" s="13"/>
      <c r="B1968" s="8" t="s">
        <v>0</v>
      </c>
      <c r="C1968" s="22" t="s">
        <v>10862</v>
      </c>
      <c r="D1968" s="8" t="s">
        <v>7696</v>
      </c>
      <c r="E1968" s="22" t="s">
        <v>9436</v>
      </c>
      <c r="F1968" s="13">
        <v>40186</v>
      </c>
      <c r="G1968" s="13">
        <v>0</v>
      </c>
      <c r="H1968" s="13">
        <v>0</v>
      </c>
      <c r="I1968" t="s">
        <v>1</v>
      </c>
      <c r="J1968" s="13"/>
      <c r="R1968" s="13"/>
      <c r="S1968" s="41">
        <v>1</v>
      </c>
      <c r="T1968" s="39"/>
      <c r="U1968" s="13"/>
      <c r="W1968" s="13"/>
    </row>
    <row r="1969" spans="1:23" x14ac:dyDescent="0.2">
      <c r="A1969" s="13"/>
      <c r="B1969" s="8" t="s">
        <v>0</v>
      </c>
      <c r="C1969" s="22" t="s">
        <v>10862</v>
      </c>
      <c r="D1969" s="8" t="s">
        <v>7831</v>
      </c>
      <c r="E1969" s="22" t="s">
        <v>9597</v>
      </c>
      <c r="F1969" s="13">
        <v>64092</v>
      </c>
      <c r="G1969" s="13">
        <v>0</v>
      </c>
      <c r="H1969" s="13">
        <v>0</v>
      </c>
      <c r="I1969" t="s">
        <v>1</v>
      </c>
      <c r="J1969" s="13"/>
      <c r="R1969" s="13"/>
      <c r="S1969" s="41">
        <v>3</v>
      </c>
      <c r="T1969" s="39"/>
      <c r="U1969" s="13"/>
      <c r="W1969" s="13"/>
    </row>
    <row r="1970" spans="1:23" x14ac:dyDescent="0.2">
      <c r="A1970" s="13"/>
      <c r="B1970" s="8" t="s">
        <v>0</v>
      </c>
      <c r="C1970" s="22" t="s">
        <v>10862</v>
      </c>
      <c r="D1970" s="8" t="s">
        <v>750</v>
      </c>
      <c r="E1970" s="22" t="s">
        <v>751</v>
      </c>
      <c r="F1970" s="13">
        <v>106180</v>
      </c>
      <c r="G1970" s="13">
        <v>0</v>
      </c>
      <c r="H1970" s="13">
        <v>0</v>
      </c>
      <c r="I1970" t="s">
        <v>1</v>
      </c>
      <c r="J1970" s="13"/>
      <c r="R1970" s="13"/>
      <c r="S1970" s="41">
        <v>2</v>
      </c>
      <c r="T1970" s="39"/>
      <c r="U1970" s="13"/>
      <c r="W1970" s="13"/>
    </row>
    <row r="1971" spans="1:23" x14ac:dyDescent="0.2">
      <c r="A1971" s="13"/>
      <c r="B1971" s="8" t="s">
        <v>0</v>
      </c>
      <c r="C1971" s="22" t="s">
        <v>10862</v>
      </c>
      <c r="D1971" s="8" t="s">
        <v>1020</v>
      </c>
      <c r="E1971" s="22" t="s">
        <v>1021</v>
      </c>
      <c r="F1971" s="13">
        <v>97002</v>
      </c>
      <c r="G1971" s="13">
        <v>0</v>
      </c>
      <c r="H1971" s="13">
        <v>14000</v>
      </c>
      <c r="I1971" t="s">
        <v>1</v>
      </c>
      <c r="J1971" s="13"/>
      <c r="R1971" s="13"/>
      <c r="S1971" s="41">
        <v>3</v>
      </c>
      <c r="T1971" s="39" t="s">
        <v>10797</v>
      </c>
      <c r="U1971" s="13"/>
      <c r="W1971" s="13"/>
    </row>
    <row r="1972" spans="1:23" x14ac:dyDescent="0.2">
      <c r="A1972" s="13"/>
      <c r="B1972" s="8" t="s">
        <v>0</v>
      </c>
      <c r="C1972" s="22" t="s">
        <v>10862</v>
      </c>
      <c r="D1972" s="8" t="s">
        <v>1201</v>
      </c>
      <c r="E1972" s="22" t="s">
        <v>1202</v>
      </c>
      <c r="F1972" s="13">
        <v>55240</v>
      </c>
      <c r="G1972" s="13">
        <v>0</v>
      </c>
      <c r="H1972" s="13">
        <v>0</v>
      </c>
      <c r="I1972" t="s">
        <v>1</v>
      </c>
      <c r="J1972" s="13"/>
      <c r="R1972" s="13"/>
      <c r="S1972" s="41">
        <v>1</v>
      </c>
      <c r="T1972" s="39"/>
      <c r="U1972" s="13"/>
      <c r="W1972" s="13"/>
    </row>
    <row r="1973" spans="1:23" x14ac:dyDescent="0.2">
      <c r="A1973" s="13"/>
      <c r="B1973" s="8" t="s">
        <v>0</v>
      </c>
      <c r="C1973" s="22" t="s">
        <v>10862</v>
      </c>
      <c r="D1973" s="8" t="s">
        <v>7832</v>
      </c>
      <c r="E1973" s="22" t="s">
        <v>9598</v>
      </c>
      <c r="F1973" s="13">
        <v>486</v>
      </c>
      <c r="G1973" s="13">
        <v>0</v>
      </c>
      <c r="H1973" s="13">
        <v>0</v>
      </c>
      <c r="I1973" t="s">
        <v>1</v>
      </c>
      <c r="J1973" s="13"/>
      <c r="R1973" s="13"/>
      <c r="S1973" s="13"/>
      <c r="T1973" s="39"/>
      <c r="U1973" s="13"/>
      <c r="W1973" s="13"/>
    </row>
    <row r="1974" spans="1:23" x14ac:dyDescent="0.2">
      <c r="A1974" s="13"/>
      <c r="B1974" s="8" t="s">
        <v>0</v>
      </c>
      <c r="C1974" s="22" t="s">
        <v>10862</v>
      </c>
      <c r="D1974" s="8" t="s">
        <v>7833</v>
      </c>
      <c r="E1974" s="22" t="s">
        <v>9599</v>
      </c>
      <c r="F1974" s="13">
        <v>100</v>
      </c>
      <c r="G1974" s="13">
        <v>0</v>
      </c>
      <c r="H1974" s="13">
        <v>0</v>
      </c>
      <c r="I1974" t="s">
        <v>1</v>
      </c>
      <c r="J1974" s="13"/>
      <c r="R1974" s="13"/>
      <c r="S1974" s="41">
        <v>1</v>
      </c>
      <c r="T1974" s="39"/>
      <c r="U1974" s="13"/>
      <c r="W1974" s="13"/>
    </row>
    <row r="1975" spans="1:23" x14ac:dyDescent="0.2">
      <c r="A1975" s="13"/>
      <c r="B1975" s="8" t="s">
        <v>0</v>
      </c>
      <c r="C1975" s="22" t="s">
        <v>10862</v>
      </c>
      <c r="D1975" s="8" t="s">
        <v>7834</v>
      </c>
      <c r="E1975" s="22" t="s">
        <v>9600</v>
      </c>
      <c r="F1975" s="13">
        <v>2582</v>
      </c>
      <c r="G1975" s="13">
        <v>0</v>
      </c>
      <c r="H1975" s="13">
        <v>0</v>
      </c>
      <c r="I1975" t="s">
        <v>1</v>
      </c>
      <c r="J1975" s="13"/>
      <c r="R1975" s="13"/>
      <c r="S1975" s="41">
        <v>1</v>
      </c>
      <c r="T1975" s="13"/>
      <c r="U1975" s="39" t="s">
        <v>10802</v>
      </c>
      <c r="W1975" s="13"/>
    </row>
    <row r="1976" spans="1:23" x14ac:dyDescent="0.2">
      <c r="A1976" s="13"/>
      <c r="B1976" s="8" t="s">
        <v>0</v>
      </c>
      <c r="C1976" s="22" t="s">
        <v>10862</v>
      </c>
      <c r="D1976" s="8" t="s">
        <v>7835</v>
      </c>
      <c r="E1976" s="22" t="s">
        <v>9601</v>
      </c>
      <c r="F1976" s="13">
        <v>115</v>
      </c>
      <c r="G1976" s="13">
        <v>0</v>
      </c>
      <c r="H1976" s="13">
        <v>0</v>
      </c>
      <c r="I1976" t="s">
        <v>1</v>
      </c>
      <c r="J1976" s="13"/>
      <c r="R1976" s="13"/>
      <c r="S1976" s="41">
        <v>1</v>
      </c>
      <c r="T1976" s="13"/>
      <c r="U1976" s="39" t="s">
        <v>10802</v>
      </c>
      <c r="W1976" s="13"/>
    </row>
    <row r="1977" spans="1:23" x14ac:dyDescent="0.2">
      <c r="A1977" s="13"/>
      <c r="B1977" s="8" t="s">
        <v>0</v>
      </c>
      <c r="C1977" s="22" t="s">
        <v>10862</v>
      </c>
      <c r="D1977" s="8" t="s">
        <v>7836</v>
      </c>
      <c r="E1977" s="22" t="s">
        <v>9602</v>
      </c>
      <c r="F1977" s="13">
        <v>100</v>
      </c>
      <c r="G1977" s="13">
        <v>0</v>
      </c>
      <c r="H1977" s="13">
        <v>0</v>
      </c>
      <c r="I1977" t="s">
        <v>1</v>
      </c>
      <c r="J1977" s="13"/>
      <c r="R1977" s="13"/>
      <c r="S1977" s="13"/>
      <c r="T1977" s="13"/>
      <c r="U1977" s="39" t="s">
        <v>10802</v>
      </c>
      <c r="W1977" s="13"/>
    </row>
    <row r="1978" spans="1:23" x14ac:dyDescent="0.2">
      <c r="A1978" s="13"/>
      <c r="B1978" s="8" t="s">
        <v>0</v>
      </c>
      <c r="C1978" s="22" t="s">
        <v>10862</v>
      </c>
      <c r="D1978" s="8" t="s">
        <v>7837</v>
      </c>
      <c r="E1978" s="22" t="s">
        <v>9603</v>
      </c>
      <c r="F1978" s="13">
        <v>120</v>
      </c>
      <c r="G1978" s="13">
        <v>0</v>
      </c>
      <c r="H1978" s="13">
        <v>0</v>
      </c>
      <c r="I1978" t="s">
        <v>1</v>
      </c>
      <c r="J1978" s="13"/>
      <c r="R1978" s="13"/>
      <c r="S1978" s="41">
        <v>1</v>
      </c>
      <c r="T1978" s="13"/>
      <c r="U1978" s="13" t="s">
        <v>10798</v>
      </c>
      <c r="W1978" s="13"/>
    </row>
    <row r="1979" spans="1:23" x14ac:dyDescent="0.2">
      <c r="A1979" s="13"/>
      <c r="B1979" s="8" t="s">
        <v>0</v>
      </c>
      <c r="C1979" s="22" t="s">
        <v>10862</v>
      </c>
      <c r="D1979" s="8" t="s">
        <v>7838</v>
      </c>
      <c r="E1979" s="22" t="s">
        <v>9604</v>
      </c>
      <c r="F1979" s="13">
        <v>100</v>
      </c>
      <c r="G1979" s="13">
        <v>0</v>
      </c>
      <c r="H1979" s="13">
        <v>0</v>
      </c>
      <c r="I1979" t="s">
        <v>1</v>
      </c>
      <c r="J1979" s="13"/>
      <c r="R1979" s="13"/>
      <c r="S1979" s="41">
        <v>1</v>
      </c>
      <c r="T1979" s="13"/>
      <c r="U1979" s="13" t="s">
        <v>10798</v>
      </c>
      <c r="W1979" s="13"/>
    </row>
    <row r="1980" spans="1:23" x14ac:dyDescent="0.2">
      <c r="A1980" s="13"/>
      <c r="B1980" s="8" t="s">
        <v>0</v>
      </c>
      <c r="C1980" s="22" t="s">
        <v>10862</v>
      </c>
      <c r="D1980" s="8" t="s">
        <v>7839</v>
      </c>
      <c r="E1980" s="22" t="s">
        <v>9605</v>
      </c>
      <c r="F1980" s="13">
        <v>280</v>
      </c>
      <c r="G1980" s="13">
        <v>0</v>
      </c>
      <c r="H1980" s="13">
        <v>0</v>
      </c>
      <c r="I1980" t="s">
        <v>1</v>
      </c>
      <c r="J1980" s="13"/>
      <c r="R1980" s="13"/>
      <c r="S1980" s="41">
        <v>1</v>
      </c>
      <c r="T1980" s="13"/>
      <c r="U1980" s="13" t="s">
        <v>10798</v>
      </c>
      <c r="W1980" s="13"/>
    </row>
    <row r="1981" spans="1:23" x14ac:dyDescent="0.2">
      <c r="A1981" s="13"/>
      <c r="B1981" s="8" t="s">
        <v>0</v>
      </c>
      <c r="C1981" s="22" t="s">
        <v>10862</v>
      </c>
      <c r="D1981" s="8" t="s">
        <v>7840</v>
      </c>
      <c r="E1981" s="22" t="s">
        <v>9606</v>
      </c>
      <c r="F1981" s="13">
        <v>120</v>
      </c>
      <c r="G1981" s="13">
        <v>0</v>
      </c>
      <c r="H1981" s="13">
        <v>0</v>
      </c>
      <c r="I1981" t="s">
        <v>1</v>
      </c>
      <c r="J1981" s="13"/>
      <c r="R1981" s="13"/>
      <c r="S1981" s="41">
        <v>1</v>
      </c>
      <c r="T1981" s="13"/>
      <c r="U1981" s="13" t="s">
        <v>10798</v>
      </c>
      <c r="W1981" s="13"/>
    </row>
    <row r="1982" spans="1:23" x14ac:dyDescent="0.2">
      <c r="A1982" s="13"/>
      <c r="B1982" s="8" t="s">
        <v>0</v>
      </c>
      <c r="C1982" s="22" t="s">
        <v>10862</v>
      </c>
      <c r="D1982" s="8" t="s">
        <v>7841</v>
      </c>
      <c r="E1982" s="22" t="s">
        <v>9607</v>
      </c>
      <c r="F1982" s="13">
        <v>156</v>
      </c>
      <c r="G1982" s="13">
        <v>0</v>
      </c>
      <c r="H1982" s="13">
        <v>0</v>
      </c>
      <c r="I1982" t="s">
        <v>1</v>
      </c>
      <c r="J1982" s="13"/>
      <c r="R1982" s="13"/>
      <c r="S1982" s="41">
        <v>1</v>
      </c>
      <c r="T1982" s="13"/>
      <c r="U1982" s="13" t="s">
        <v>10798</v>
      </c>
      <c r="W1982" s="13"/>
    </row>
    <row r="1983" spans="1:23" x14ac:dyDescent="0.2">
      <c r="A1983" s="13"/>
      <c r="B1983" s="8" t="s">
        <v>0</v>
      </c>
      <c r="C1983" s="22" t="s">
        <v>10862</v>
      </c>
      <c r="D1983" s="8" t="s">
        <v>7842</v>
      </c>
      <c r="E1983" s="22" t="s">
        <v>9608</v>
      </c>
      <c r="F1983" s="13">
        <v>100</v>
      </c>
      <c r="G1983" s="13">
        <v>0</v>
      </c>
      <c r="H1983" s="13">
        <v>0</v>
      </c>
      <c r="I1983" t="s">
        <v>1</v>
      </c>
      <c r="J1983" s="13"/>
      <c r="R1983" s="13"/>
      <c r="S1983" s="41">
        <v>1</v>
      </c>
      <c r="T1983" s="13"/>
      <c r="U1983" s="13" t="s">
        <v>10798</v>
      </c>
      <c r="W1983" s="13"/>
    </row>
    <row r="1984" spans="1:23" x14ac:dyDescent="0.2">
      <c r="A1984" s="13"/>
      <c r="B1984" s="8" t="s">
        <v>0</v>
      </c>
      <c r="C1984" s="22" t="s">
        <v>10862</v>
      </c>
      <c r="D1984" s="8" t="s">
        <v>7843</v>
      </c>
      <c r="E1984" s="22" t="s">
        <v>9609</v>
      </c>
      <c r="F1984" s="13">
        <v>100</v>
      </c>
      <c r="G1984" s="13">
        <v>0</v>
      </c>
      <c r="H1984" s="13">
        <v>0</v>
      </c>
      <c r="I1984" t="s">
        <v>1</v>
      </c>
      <c r="J1984" s="13"/>
      <c r="R1984" s="13"/>
      <c r="S1984" s="13"/>
      <c r="T1984" s="13"/>
      <c r="U1984" s="13" t="s">
        <v>10798</v>
      </c>
      <c r="W1984" s="13"/>
    </row>
    <row r="1985" spans="1:23" x14ac:dyDescent="0.2">
      <c r="A1985" s="13"/>
      <c r="B1985" s="8" t="s">
        <v>0</v>
      </c>
      <c r="C1985" s="22" t="s">
        <v>10862</v>
      </c>
      <c r="D1985" s="8" t="s">
        <v>7844</v>
      </c>
      <c r="E1985" s="22" t="s">
        <v>9610</v>
      </c>
      <c r="F1985" s="13">
        <v>100</v>
      </c>
      <c r="G1985" s="13">
        <v>0</v>
      </c>
      <c r="H1985" s="13">
        <v>0</v>
      </c>
      <c r="I1985" t="s">
        <v>1</v>
      </c>
      <c r="J1985" s="13"/>
      <c r="R1985" s="13"/>
      <c r="S1985" s="41">
        <v>1</v>
      </c>
      <c r="T1985" s="39"/>
      <c r="U1985" s="13" t="s">
        <v>10802</v>
      </c>
      <c r="W1985" s="13"/>
    </row>
    <row r="1986" spans="1:23" x14ac:dyDescent="0.2">
      <c r="A1986" s="13"/>
      <c r="B1986" s="8" t="s">
        <v>0</v>
      </c>
      <c r="C1986" s="22" t="s">
        <v>10862</v>
      </c>
      <c r="D1986" s="8" t="s">
        <v>7845</v>
      </c>
      <c r="E1986" s="22" t="s">
        <v>9611</v>
      </c>
      <c r="F1986" s="13">
        <v>100</v>
      </c>
      <c r="G1986" s="13">
        <v>0</v>
      </c>
      <c r="H1986" s="13">
        <v>0</v>
      </c>
      <c r="I1986" t="s">
        <v>1</v>
      </c>
      <c r="J1986" s="13"/>
      <c r="R1986" s="13"/>
      <c r="S1986" s="13"/>
      <c r="T1986" s="39"/>
      <c r="U1986" s="13" t="s">
        <v>10802</v>
      </c>
      <c r="W1986" s="13"/>
    </row>
    <row r="1987" spans="1:23" x14ac:dyDescent="0.2">
      <c r="A1987" s="13"/>
      <c r="B1987" s="8" t="s">
        <v>0</v>
      </c>
      <c r="C1987" s="22" t="s">
        <v>10862</v>
      </c>
      <c r="D1987" s="8" t="s">
        <v>7846</v>
      </c>
      <c r="E1987" s="22" t="s">
        <v>9612</v>
      </c>
      <c r="F1987" s="13">
        <v>174</v>
      </c>
      <c r="G1987" s="13">
        <v>0</v>
      </c>
      <c r="H1987" s="13">
        <v>0</v>
      </c>
      <c r="I1987" t="s">
        <v>1</v>
      </c>
      <c r="J1987" s="13"/>
      <c r="R1987" s="13"/>
      <c r="S1987" s="41">
        <v>1</v>
      </c>
      <c r="T1987" s="39"/>
      <c r="U1987" s="13" t="s">
        <v>10802</v>
      </c>
      <c r="W1987" s="13"/>
    </row>
    <row r="1988" spans="1:23" x14ac:dyDescent="0.2">
      <c r="A1988" s="13"/>
      <c r="B1988" s="8" t="s">
        <v>0</v>
      </c>
      <c r="C1988" s="22" t="s">
        <v>10862</v>
      </c>
      <c r="D1988" s="8" t="s">
        <v>7847</v>
      </c>
      <c r="E1988" s="22" t="s">
        <v>9613</v>
      </c>
      <c r="F1988" s="13">
        <v>100</v>
      </c>
      <c r="G1988" s="13">
        <v>0</v>
      </c>
      <c r="H1988" s="13">
        <v>0</v>
      </c>
      <c r="I1988" t="s">
        <v>1</v>
      </c>
      <c r="J1988" s="13"/>
      <c r="R1988" s="13"/>
      <c r="S1988" s="41">
        <v>1</v>
      </c>
      <c r="T1988" s="39"/>
      <c r="U1988" s="13" t="s">
        <v>10802</v>
      </c>
      <c r="W1988" s="13"/>
    </row>
    <row r="1989" spans="1:23" x14ac:dyDescent="0.2">
      <c r="A1989" s="13"/>
      <c r="B1989" s="8" t="s">
        <v>0</v>
      </c>
      <c r="C1989" s="22" t="s">
        <v>10862</v>
      </c>
      <c r="D1989" s="8" t="s">
        <v>7848</v>
      </c>
      <c r="E1989" s="22" t="s">
        <v>9614</v>
      </c>
      <c r="F1989" s="13">
        <v>2777</v>
      </c>
      <c r="G1989" s="13">
        <v>0</v>
      </c>
      <c r="H1989" s="13">
        <v>0</v>
      </c>
      <c r="I1989" t="s">
        <v>1</v>
      </c>
      <c r="J1989" s="13"/>
      <c r="R1989" s="13"/>
      <c r="S1989" s="41">
        <v>1</v>
      </c>
      <c r="T1989" s="13"/>
      <c r="U1989" s="39" t="s">
        <v>10802</v>
      </c>
      <c r="W1989" s="13"/>
    </row>
    <row r="1990" spans="1:23" x14ac:dyDescent="0.2">
      <c r="A1990" s="13"/>
      <c r="B1990" s="8" t="s">
        <v>0</v>
      </c>
      <c r="C1990" s="22" t="s">
        <v>10862</v>
      </c>
      <c r="D1990" s="8" t="s">
        <v>7849</v>
      </c>
      <c r="E1990" s="22" t="s">
        <v>9615</v>
      </c>
      <c r="F1990" s="13">
        <v>1187</v>
      </c>
      <c r="G1990" s="13">
        <v>0</v>
      </c>
      <c r="H1990" s="13">
        <v>0</v>
      </c>
      <c r="I1990" t="s">
        <v>1</v>
      </c>
      <c r="J1990" s="13"/>
      <c r="R1990" s="13"/>
      <c r="S1990" s="41">
        <v>1</v>
      </c>
      <c r="T1990" s="13"/>
      <c r="U1990" s="39" t="s">
        <v>10802</v>
      </c>
      <c r="W1990" s="13"/>
    </row>
    <row r="1991" spans="1:23" x14ac:dyDescent="0.2">
      <c r="A1991" s="13"/>
      <c r="B1991" s="8" t="s">
        <v>0</v>
      </c>
      <c r="C1991" s="22" t="s">
        <v>10862</v>
      </c>
      <c r="D1991" s="8" t="s">
        <v>7850</v>
      </c>
      <c r="E1991" s="22" t="s">
        <v>9616</v>
      </c>
      <c r="F1991" s="13">
        <v>100</v>
      </c>
      <c r="G1991" s="13">
        <v>0</v>
      </c>
      <c r="H1991" s="13">
        <v>0</v>
      </c>
      <c r="I1991" t="s">
        <v>1</v>
      </c>
      <c r="J1991" s="13"/>
      <c r="R1991" s="13"/>
      <c r="S1991" s="41">
        <v>1</v>
      </c>
      <c r="T1991" s="13"/>
      <c r="U1991" s="39" t="s">
        <v>10802</v>
      </c>
      <c r="W1991" s="13"/>
    </row>
    <row r="1992" spans="1:23" x14ac:dyDescent="0.2">
      <c r="A1992" s="13"/>
      <c r="B1992" s="8" t="s">
        <v>0</v>
      </c>
      <c r="C1992" s="22" t="s">
        <v>10862</v>
      </c>
      <c r="D1992" s="8" t="s">
        <v>7851</v>
      </c>
      <c r="E1992" s="22" t="s">
        <v>9617</v>
      </c>
      <c r="F1992" s="13">
        <v>100</v>
      </c>
      <c r="G1992" s="13">
        <v>0</v>
      </c>
      <c r="H1992" s="13">
        <v>0</v>
      </c>
      <c r="I1992" t="s">
        <v>1</v>
      </c>
      <c r="J1992" s="13"/>
      <c r="R1992" s="13"/>
      <c r="S1992" s="41">
        <v>1</v>
      </c>
      <c r="T1992" s="13"/>
      <c r="U1992" s="39" t="s">
        <v>10802</v>
      </c>
      <c r="W1992" s="13"/>
    </row>
    <row r="1993" spans="1:23" x14ac:dyDescent="0.2">
      <c r="A1993" s="13"/>
      <c r="B1993" s="8" t="s">
        <v>0</v>
      </c>
      <c r="C1993" s="22" t="s">
        <v>10862</v>
      </c>
      <c r="D1993" s="8" t="s">
        <v>7852</v>
      </c>
      <c r="E1993" s="22" t="s">
        <v>9618</v>
      </c>
      <c r="F1993" s="13">
        <v>100</v>
      </c>
      <c r="G1993" s="13">
        <v>0</v>
      </c>
      <c r="H1993" s="13">
        <v>0</v>
      </c>
      <c r="I1993" t="s">
        <v>1</v>
      </c>
      <c r="J1993" s="13"/>
      <c r="R1993" s="13"/>
      <c r="S1993" s="41">
        <v>1</v>
      </c>
      <c r="T1993" s="13"/>
      <c r="U1993" s="39" t="s">
        <v>10802</v>
      </c>
      <c r="W1993" s="13"/>
    </row>
    <row r="1994" spans="1:23" x14ac:dyDescent="0.2">
      <c r="A1994" s="13"/>
      <c r="B1994" s="8" t="s">
        <v>0</v>
      </c>
      <c r="C1994" s="22" t="s">
        <v>10862</v>
      </c>
      <c r="D1994" s="8" t="s">
        <v>7853</v>
      </c>
      <c r="E1994" s="22" t="s">
        <v>9619</v>
      </c>
      <c r="F1994" s="13">
        <v>100</v>
      </c>
      <c r="G1994" s="13">
        <v>0</v>
      </c>
      <c r="H1994" s="13">
        <v>0</v>
      </c>
      <c r="I1994" t="s">
        <v>1</v>
      </c>
      <c r="J1994" s="13"/>
      <c r="R1994" s="13"/>
      <c r="S1994" s="41">
        <v>1</v>
      </c>
      <c r="T1994" s="13"/>
      <c r="U1994" s="39" t="s">
        <v>10802</v>
      </c>
      <c r="W1994" s="13"/>
    </row>
    <row r="1995" spans="1:23" x14ac:dyDescent="0.2">
      <c r="A1995" s="13"/>
      <c r="B1995" s="8" t="s">
        <v>0</v>
      </c>
      <c r="C1995" s="22" t="s">
        <v>10862</v>
      </c>
      <c r="D1995" s="8" t="s">
        <v>7854</v>
      </c>
      <c r="E1995" s="22" t="s">
        <v>9620</v>
      </c>
      <c r="F1995" s="13">
        <v>100</v>
      </c>
      <c r="G1995" s="13">
        <v>0</v>
      </c>
      <c r="H1995" s="13">
        <v>0</v>
      </c>
      <c r="I1995" t="s">
        <v>1</v>
      </c>
      <c r="J1995" s="13"/>
      <c r="R1995" s="13"/>
      <c r="S1995" s="41">
        <v>1</v>
      </c>
      <c r="T1995" s="13"/>
      <c r="U1995" s="39" t="s">
        <v>10802</v>
      </c>
      <c r="W1995" s="13"/>
    </row>
    <row r="1996" spans="1:23" x14ac:dyDescent="0.2">
      <c r="A1996" s="13"/>
      <c r="B1996" s="8" t="s">
        <v>0</v>
      </c>
      <c r="C1996" s="22" t="s">
        <v>10862</v>
      </c>
      <c r="D1996" s="8" t="s">
        <v>7855</v>
      </c>
      <c r="E1996" s="22" t="s">
        <v>9621</v>
      </c>
      <c r="F1996" s="13">
        <v>300</v>
      </c>
      <c r="G1996" s="13">
        <v>0</v>
      </c>
      <c r="H1996" s="13">
        <v>0</v>
      </c>
      <c r="I1996" t="s">
        <v>1</v>
      </c>
      <c r="J1996" s="13"/>
      <c r="R1996" s="13"/>
      <c r="S1996" s="41">
        <v>1</v>
      </c>
      <c r="T1996" s="13"/>
      <c r="U1996" s="39" t="s">
        <v>10802</v>
      </c>
      <c r="W1996" s="13"/>
    </row>
    <row r="1997" spans="1:23" x14ac:dyDescent="0.2">
      <c r="A1997" s="13"/>
      <c r="B1997" s="8" t="s">
        <v>0</v>
      </c>
      <c r="C1997" s="22" t="s">
        <v>10862</v>
      </c>
      <c r="D1997" s="8" t="s">
        <v>7856</v>
      </c>
      <c r="E1997" s="22" t="s">
        <v>9622</v>
      </c>
      <c r="F1997" s="13">
        <v>100</v>
      </c>
      <c r="G1997" s="13">
        <v>0</v>
      </c>
      <c r="H1997" s="13">
        <v>0</v>
      </c>
      <c r="I1997" t="s">
        <v>1</v>
      </c>
      <c r="J1997" s="13"/>
      <c r="R1997" s="13"/>
      <c r="S1997" s="41">
        <v>1</v>
      </c>
      <c r="T1997" s="13"/>
      <c r="U1997" s="39" t="s">
        <v>10802</v>
      </c>
      <c r="W1997" s="13"/>
    </row>
    <row r="1998" spans="1:23" x14ac:dyDescent="0.2">
      <c r="A1998" s="13"/>
      <c r="B1998" s="8" t="s">
        <v>0</v>
      </c>
      <c r="C1998" s="22" t="s">
        <v>10862</v>
      </c>
      <c r="D1998" s="8" t="s">
        <v>7686</v>
      </c>
      <c r="E1998" s="22" t="s">
        <v>9426</v>
      </c>
      <c r="F1998" s="13">
        <v>1849</v>
      </c>
      <c r="G1998" s="13">
        <v>0</v>
      </c>
      <c r="H1998" s="13">
        <v>0</v>
      </c>
      <c r="I1998" t="s">
        <v>1</v>
      </c>
      <c r="J1998" s="13"/>
      <c r="R1998" s="13"/>
      <c r="S1998" s="41">
        <v>1</v>
      </c>
      <c r="T1998" s="13"/>
      <c r="U1998" s="39" t="s">
        <v>10802</v>
      </c>
      <c r="W1998" s="13"/>
    </row>
    <row r="1999" spans="1:23" x14ac:dyDescent="0.2">
      <c r="A1999" s="13"/>
      <c r="B1999" s="8" t="s">
        <v>0</v>
      </c>
      <c r="C1999" s="22" t="s">
        <v>10862</v>
      </c>
      <c r="D1999" s="8" t="s">
        <v>7857</v>
      </c>
      <c r="E1999" s="22" t="s">
        <v>9623</v>
      </c>
      <c r="F1999" s="13">
        <v>4812</v>
      </c>
      <c r="G1999" s="13">
        <v>0</v>
      </c>
      <c r="H1999" s="13">
        <v>0</v>
      </c>
      <c r="I1999" t="s">
        <v>1</v>
      </c>
      <c r="J1999" s="13"/>
      <c r="R1999" s="13"/>
      <c r="S1999" s="41">
        <v>1</v>
      </c>
      <c r="T1999" s="39"/>
      <c r="U1999" s="13"/>
      <c r="W1999" s="13"/>
    </row>
    <row r="2000" spans="1:23" x14ac:dyDescent="0.2">
      <c r="A2000" s="13"/>
      <c r="B2000" s="8" t="s">
        <v>0</v>
      </c>
      <c r="C2000" s="22" t="s">
        <v>10862</v>
      </c>
      <c r="D2000" s="8" t="s">
        <v>7858</v>
      </c>
      <c r="E2000" s="22" t="s">
        <v>9624</v>
      </c>
      <c r="F2000" s="13">
        <v>2851</v>
      </c>
      <c r="G2000" s="13">
        <v>0</v>
      </c>
      <c r="H2000" s="13">
        <v>0</v>
      </c>
      <c r="I2000" t="s">
        <v>1</v>
      </c>
      <c r="J2000" s="13"/>
      <c r="R2000" s="13"/>
      <c r="S2000" s="41">
        <v>1</v>
      </c>
      <c r="T2000" s="39"/>
      <c r="U2000" s="13"/>
      <c r="W2000" s="13"/>
    </row>
    <row r="2001" spans="1:23" x14ac:dyDescent="0.2">
      <c r="A2001" s="13"/>
      <c r="B2001" s="8" t="s">
        <v>0</v>
      </c>
      <c r="C2001" s="22" t="s">
        <v>10862</v>
      </c>
      <c r="D2001" s="8" t="s">
        <v>7859</v>
      </c>
      <c r="E2001" s="22" t="s">
        <v>9625</v>
      </c>
      <c r="F2001" s="13">
        <v>746</v>
      </c>
      <c r="G2001" s="13">
        <v>0</v>
      </c>
      <c r="H2001" s="13">
        <v>0</v>
      </c>
      <c r="I2001" t="s">
        <v>1</v>
      </c>
      <c r="J2001" s="13"/>
      <c r="R2001" s="13"/>
      <c r="S2001" s="41">
        <v>1</v>
      </c>
      <c r="T2001" s="39"/>
      <c r="U2001" s="13"/>
      <c r="W2001" s="13"/>
    </row>
    <row r="2002" spans="1:23" x14ac:dyDescent="0.2">
      <c r="A2002" s="13"/>
      <c r="B2002" s="8" t="s">
        <v>0</v>
      </c>
      <c r="C2002" s="22" t="s">
        <v>10862</v>
      </c>
      <c r="D2002" s="8" t="s">
        <v>7860</v>
      </c>
      <c r="E2002" s="22" t="s">
        <v>9626</v>
      </c>
      <c r="F2002" s="13">
        <v>144</v>
      </c>
      <c r="G2002" s="13">
        <v>0</v>
      </c>
      <c r="H2002" s="13">
        <v>0</v>
      </c>
      <c r="I2002" t="s">
        <v>1</v>
      </c>
      <c r="J2002" s="13"/>
      <c r="R2002" s="13"/>
      <c r="S2002" s="41">
        <v>1</v>
      </c>
      <c r="T2002" s="39"/>
      <c r="U2002" s="13"/>
      <c r="W2002" s="13"/>
    </row>
    <row r="2003" spans="1:23" x14ac:dyDescent="0.2">
      <c r="A2003" s="13"/>
      <c r="B2003" s="8" t="s">
        <v>0</v>
      </c>
      <c r="C2003" s="22" t="s">
        <v>10862</v>
      </c>
      <c r="D2003" s="8" t="s">
        <v>7861</v>
      </c>
      <c r="E2003" s="22" t="s">
        <v>9627</v>
      </c>
      <c r="F2003" s="13">
        <v>344</v>
      </c>
      <c r="G2003" s="13">
        <v>0</v>
      </c>
      <c r="H2003" s="13">
        <v>0</v>
      </c>
      <c r="I2003" t="s">
        <v>1</v>
      </c>
      <c r="J2003" s="13"/>
      <c r="R2003" s="13"/>
      <c r="S2003" s="41">
        <v>1</v>
      </c>
      <c r="T2003" s="39"/>
      <c r="U2003" s="13"/>
      <c r="W2003" s="13"/>
    </row>
    <row r="2004" spans="1:23" x14ac:dyDescent="0.2">
      <c r="A2004" s="13"/>
      <c r="B2004" s="8" t="s">
        <v>0</v>
      </c>
      <c r="C2004" s="22" t="s">
        <v>10862</v>
      </c>
      <c r="D2004" s="8" t="s">
        <v>7862</v>
      </c>
      <c r="E2004" s="22" t="s">
        <v>9628</v>
      </c>
      <c r="F2004" s="13">
        <v>100</v>
      </c>
      <c r="G2004" s="13">
        <v>0</v>
      </c>
      <c r="H2004" s="13">
        <v>0</v>
      </c>
      <c r="I2004" t="s">
        <v>1</v>
      </c>
      <c r="J2004" s="13"/>
      <c r="R2004" s="13"/>
      <c r="S2004" s="41">
        <v>1</v>
      </c>
      <c r="T2004" s="39"/>
      <c r="U2004" s="13"/>
      <c r="W2004" s="13"/>
    </row>
    <row r="2005" spans="1:23" x14ac:dyDescent="0.2">
      <c r="A2005" s="13"/>
      <c r="B2005" s="8" t="s">
        <v>0</v>
      </c>
      <c r="C2005" s="22" t="s">
        <v>10862</v>
      </c>
      <c r="D2005" s="8" t="s">
        <v>7863</v>
      </c>
      <c r="E2005" s="22" t="s">
        <v>9629</v>
      </c>
      <c r="F2005" s="13">
        <v>100</v>
      </c>
      <c r="G2005" s="13">
        <v>0</v>
      </c>
      <c r="H2005" s="13">
        <v>0</v>
      </c>
      <c r="I2005" t="s">
        <v>1</v>
      </c>
      <c r="J2005" s="13"/>
      <c r="R2005" s="13"/>
      <c r="S2005" s="13"/>
      <c r="T2005" s="39"/>
      <c r="U2005" s="13"/>
      <c r="W2005" s="13"/>
    </row>
    <row r="2006" spans="1:23" x14ac:dyDescent="0.2">
      <c r="A2006" s="13"/>
      <c r="B2006" s="8" t="s">
        <v>0</v>
      </c>
      <c r="C2006" s="22" t="s">
        <v>10862</v>
      </c>
      <c r="D2006" s="8" t="s">
        <v>7864</v>
      </c>
      <c r="E2006" s="22" t="s">
        <v>9630</v>
      </c>
      <c r="F2006" s="13">
        <v>100</v>
      </c>
      <c r="G2006" s="13">
        <v>0</v>
      </c>
      <c r="H2006" s="13">
        <v>0</v>
      </c>
      <c r="I2006" t="s">
        <v>1</v>
      </c>
      <c r="J2006" s="13"/>
      <c r="R2006" s="13"/>
      <c r="S2006" s="13"/>
      <c r="T2006" s="39"/>
      <c r="U2006" s="13"/>
      <c r="W2006" s="13"/>
    </row>
    <row r="2007" spans="1:23" x14ac:dyDescent="0.2">
      <c r="A2007" s="13"/>
      <c r="B2007" s="8" t="s">
        <v>0</v>
      </c>
      <c r="C2007" s="22" t="s">
        <v>10862</v>
      </c>
      <c r="D2007" s="8" t="s">
        <v>7865</v>
      </c>
      <c r="E2007" s="22" t="s">
        <v>9631</v>
      </c>
      <c r="F2007" s="13">
        <v>100</v>
      </c>
      <c r="G2007" s="13">
        <v>0</v>
      </c>
      <c r="H2007" s="13">
        <v>0</v>
      </c>
      <c r="I2007" t="s">
        <v>1</v>
      </c>
      <c r="J2007" s="13"/>
      <c r="R2007" s="13"/>
      <c r="S2007" s="13"/>
      <c r="T2007" s="39"/>
      <c r="U2007" s="13"/>
      <c r="W2007" s="13"/>
    </row>
    <row r="2008" spans="1:23" x14ac:dyDescent="0.2">
      <c r="A2008" s="13"/>
      <c r="B2008" s="8" t="s">
        <v>0</v>
      </c>
      <c r="C2008" s="22" t="s">
        <v>10862</v>
      </c>
      <c r="D2008" s="8" t="s">
        <v>7866</v>
      </c>
      <c r="E2008" s="22" t="s">
        <v>9632</v>
      </c>
      <c r="F2008" s="13">
        <v>100</v>
      </c>
      <c r="G2008" s="13">
        <v>0</v>
      </c>
      <c r="H2008" s="13">
        <v>0</v>
      </c>
      <c r="I2008" t="s">
        <v>1</v>
      </c>
      <c r="J2008" s="13"/>
      <c r="R2008" s="13"/>
      <c r="S2008" s="13"/>
      <c r="T2008" s="39"/>
      <c r="U2008" s="13"/>
      <c r="W2008" s="13"/>
    </row>
    <row r="2009" spans="1:23" x14ac:dyDescent="0.2">
      <c r="A2009" s="13"/>
      <c r="B2009" s="8" t="s">
        <v>0</v>
      </c>
      <c r="C2009" s="22" t="s">
        <v>10862</v>
      </c>
      <c r="D2009" s="8" t="s">
        <v>7867</v>
      </c>
      <c r="E2009" s="22" t="s">
        <v>9633</v>
      </c>
      <c r="F2009" s="13">
        <v>496</v>
      </c>
      <c r="G2009" s="13">
        <v>0</v>
      </c>
      <c r="H2009" s="13">
        <v>0</v>
      </c>
      <c r="I2009" t="s">
        <v>1</v>
      </c>
      <c r="J2009" s="13"/>
      <c r="R2009" s="13"/>
      <c r="S2009" s="13"/>
      <c r="T2009" s="39"/>
      <c r="U2009" s="13"/>
      <c r="W2009" s="13"/>
    </row>
    <row r="2010" spans="1:23" x14ac:dyDescent="0.2">
      <c r="A2010" s="13"/>
      <c r="B2010" s="8" t="s">
        <v>0</v>
      </c>
      <c r="C2010" s="22" t="s">
        <v>10862</v>
      </c>
      <c r="D2010" s="8" t="s">
        <v>7868</v>
      </c>
      <c r="E2010" s="22" t="s">
        <v>9634</v>
      </c>
      <c r="F2010" s="13">
        <v>100</v>
      </c>
      <c r="G2010" s="13">
        <v>0</v>
      </c>
      <c r="H2010" s="13">
        <v>0</v>
      </c>
      <c r="I2010" t="s">
        <v>1</v>
      </c>
      <c r="J2010" s="13"/>
      <c r="R2010" s="13"/>
      <c r="S2010" s="41">
        <v>2</v>
      </c>
      <c r="T2010" s="13"/>
      <c r="U2010" s="13" t="s">
        <v>10802</v>
      </c>
      <c r="W2010" s="13"/>
    </row>
    <row r="2011" spans="1:23" x14ac:dyDescent="0.2">
      <c r="A2011" s="13"/>
      <c r="B2011" s="8" t="s">
        <v>0</v>
      </c>
      <c r="C2011" s="22" t="s">
        <v>10862</v>
      </c>
      <c r="D2011" s="8" t="s">
        <v>7869</v>
      </c>
      <c r="E2011" s="22" t="s">
        <v>9635</v>
      </c>
      <c r="F2011" s="13">
        <v>100</v>
      </c>
      <c r="G2011" s="13">
        <v>0</v>
      </c>
      <c r="H2011" s="13">
        <v>0</v>
      </c>
      <c r="I2011" t="s">
        <v>1</v>
      </c>
      <c r="J2011" s="13"/>
      <c r="R2011" s="13"/>
      <c r="S2011" s="41">
        <v>2</v>
      </c>
      <c r="T2011" s="13"/>
      <c r="U2011" s="13" t="s">
        <v>10802</v>
      </c>
      <c r="W2011" s="13"/>
    </row>
    <row r="2012" spans="1:23" x14ac:dyDescent="0.2">
      <c r="A2012" s="13"/>
      <c r="B2012" s="8" t="s">
        <v>0</v>
      </c>
      <c r="C2012" s="22" t="s">
        <v>10862</v>
      </c>
      <c r="D2012" s="8" t="s">
        <v>7870</v>
      </c>
      <c r="E2012" s="22" t="s">
        <v>9636</v>
      </c>
      <c r="F2012" s="13">
        <v>700</v>
      </c>
      <c r="G2012" s="13">
        <v>0</v>
      </c>
      <c r="H2012" s="13">
        <v>0</v>
      </c>
      <c r="I2012" t="s">
        <v>1</v>
      </c>
      <c r="J2012" s="13"/>
      <c r="R2012" s="13"/>
      <c r="S2012" s="41">
        <v>2</v>
      </c>
      <c r="T2012" s="13"/>
      <c r="U2012" s="13" t="s">
        <v>10802</v>
      </c>
      <c r="W2012" s="13"/>
    </row>
    <row r="2013" spans="1:23" x14ac:dyDescent="0.2">
      <c r="A2013" s="13"/>
      <c r="B2013" s="8" t="s">
        <v>0</v>
      </c>
      <c r="C2013" s="22" t="s">
        <v>10862</v>
      </c>
      <c r="D2013" s="8" t="s">
        <v>7871</v>
      </c>
      <c r="E2013" s="22" t="s">
        <v>9637</v>
      </c>
      <c r="F2013" s="13">
        <v>100</v>
      </c>
      <c r="G2013" s="13">
        <v>0</v>
      </c>
      <c r="H2013" s="13">
        <v>0</v>
      </c>
      <c r="I2013" t="s">
        <v>1</v>
      </c>
      <c r="J2013" s="13"/>
      <c r="R2013" s="13"/>
      <c r="S2013" s="41">
        <v>1</v>
      </c>
      <c r="T2013" s="13"/>
      <c r="U2013" s="13" t="s">
        <v>10802</v>
      </c>
      <c r="W2013" s="13"/>
    </row>
    <row r="2014" spans="1:23" x14ac:dyDescent="0.2">
      <c r="A2014" s="13"/>
      <c r="B2014" s="8" t="s">
        <v>0</v>
      </c>
      <c r="C2014" s="22" t="s">
        <v>10862</v>
      </c>
      <c r="D2014" s="8" t="s">
        <v>7872</v>
      </c>
      <c r="E2014" s="22" t="s">
        <v>9638</v>
      </c>
      <c r="F2014" s="13">
        <v>250</v>
      </c>
      <c r="G2014" s="13">
        <v>0</v>
      </c>
      <c r="H2014" s="13">
        <v>0</v>
      </c>
      <c r="I2014" t="s">
        <v>1</v>
      </c>
      <c r="J2014" s="13"/>
      <c r="R2014" s="13"/>
      <c r="S2014" s="41">
        <v>1</v>
      </c>
      <c r="T2014" s="13"/>
      <c r="U2014" s="13" t="s">
        <v>10802</v>
      </c>
      <c r="W2014" s="13"/>
    </row>
    <row r="2015" spans="1:23" x14ac:dyDescent="0.2">
      <c r="A2015" s="13"/>
      <c r="B2015" s="8" t="s">
        <v>0</v>
      </c>
      <c r="C2015" s="22" t="s">
        <v>10862</v>
      </c>
      <c r="D2015" s="8" t="s">
        <v>7873</v>
      </c>
      <c r="E2015" s="22" t="s">
        <v>9639</v>
      </c>
      <c r="F2015" s="13">
        <v>700</v>
      </c>
      <c r="G2015" s="13">
        <v>0</v>
      </c>
      <c r="H2015" s="13">
        <v>0</v>
      </c>
      <c r="I2015" t="s">
        <v>1</v>
      </c>
      <c r="J2015" s="13"/>
      <c r="R2015" s="13"/>
      <c r="S2015" s="41">
        <v>1</v>
      </c>
      <c r="T2015" s="13"/>
      <c r="U2015" s="13" t="s">
        <v>10802</v>
      </c>
      <c r="W2015" s="13"/>
    </row>
    <row r="2016" spans="1:23" x14ac:dyDescent="0.2">
      <c r="A2016" s="13"/>
      <c r="B2016" s="8" t="s">
        <v>0</v>
      </c>
      <c r="C2016" s="22" t="s">
        <v>10862</v>
      </c>
      <c r="D2016" s="8" t="s">
        <v>7874</v>
      </c>
      <c r="E2016" s="22" t="s">
        <v>9640</v>
      </c>
      <c r="F2016" s="13">
        <v>500</v>
      </c>
      <c r="G2016" s="13">
        <v>0</v>
      </c>
      <c r="H2016" s="13">
        <v>0</v>
      </c>
      <c r="I2016" t="s">
        <v>1</v>
      </c>
      <c r="J2016" s="13"/>
      <c r="R2016" s="13"/>
      <c r="S2016" s="41">
        <v>1</v>
      </c>
      <c r="T2016" s="13"/>
      <c r="U2016" s="13" t="s">
        <v>10802</v>
      </c>
      <c r="W2016" s="13"/>
    </row>
    <row r="2017" spans="1:23" x14ac:dyDescent="0.2">
      <c r="A2017" s="13"/>
      <c r="B2017" s="8" t="s">
        <v>0</v>
      </c>
      <c r="C2017" s="22" t="s">
        <v>10862</v>
      </c>
      <c r="D2017" s="8" t="s">
        <v>7875</v>
      </c>
      <c r="E2017" s="22" t="s">
        <v>9641</v>
      </c>
      <c r="F2017" s="13">
        <v>100</v>
      </c>
      <c r="G2017" s="13">
        <v>0</v>
      </c>
      <c r="H2017" s="13">
        <v>0</v>
      </c>
      <c r="I2017" t="s">
        <v>1</v>
      </c>
      <c r="J2017" s="13"/>
      <c r="R2017" s="13"/>
      <c r="S2017" s="41">
        <v>1</v>
      </c>
      <c r="T2017" s="39"/>
      <c r="U2017" s="13"/>
      <c r="W2017" s="13"/>
    </row>
    <row r="2018" spans="1:23" x14ac:dyDescent="0.2">
      <c r="A2018" s="13"/>
      <c r="B2018" s="8" t="s">
        <v>0</v>
      </c>
      <c r="C2018" s="22" t="s">
        <v>10862</v>
      </c>
      <c r="D2018" s="8" t="s">
        <v>7876</v>
      </c>
      <c r="E2018" s="22" t="s">
        <v>9642</v>
      </c>
      <c r="F2018" s="13">
        <v>100</v>
      </c>
      <c r="G2018" s="13">
        <v>0</v>
      </c>
      <c r="H2018" s="13">
        <v>0</v>
      </c>
      <c r="I2018" t="s">
        <v>1</v>
      </c>
      <c r="J2018" s="13"/>
      <c r="R2018" s="13"/>
      <c r="S2018" s="41">
        <v>1</v>
      </c>
      <c r="T2018" s="39"/>
      <c r="U2018" s="13"/>
      <c r="W2018" s="13"/>
    </row>
    <row r="2019" spans="1:23" x14ac:dyDescent="0.2">
      <c r="A2019" s="13"/>
      <c r="B2019" s="8" t="s">
        <v>0</v>
      </c>
      <c r="C2019" s="22" t="s">
        <v>10862</v>
      </c>
      <c r="D2019" s="8" t="s">
        <v>7877</v>
      </c>
      <c r="E2019" s="22" t="s">
        <v>9643</v>
      </c>
      <c r="F2019" s="13">
        <v>100</v>
      </c>
      <c r="G2019" s="13">
        <v>0</v>
      </c>
      <c r="H2019" s="13">
        <v>0</v>
      </c>
      <c r="I2019" t="s">
        <v>1</v>
      </c>
      <c r="J2019" s="13"/>
      <c r="R2019" s="13"/>
      <c r="S2019" s="13"/>
      <c r="T2019" s="39"/>
      <c r="U2019" s="13"/>
      <c r="W2019" s="13"/>
    </row>
    <row r="2020" spans="1:23" x14ac:dyDescent="0.2">
      <c r="A2020" s="13"/>
      <c r="B2020" s="8" t="s">
        <v>0</v>
      </c>
      <c r="C2020" s="22" t="s">
        <v>10862</v>
      </c>
      <c r="D2020" s="8" t="s">
        <v>7878</v>
      </c>
      <c r="E2020" s="22" t="s">
        <v>9644</v>
      </c>
      <c r="F2020" s="13">
        <v>100</v>
      </c>
      <c r="G2020" s="13">
        <v>0</v>
      </c>
      <c r="H2020" s="13">
        <v>0</v>
      </c>
      <c r="I2020" t="s">
        <v>1</v>
      </c>
      <c r="J2020" s="13"/>
      <c r="R2020" s="13"/>
      <c r="S2020" s="13"/>
      <c r="T2020" s="39"/>
      <c r="U2020" s="13"/>
      <c r="W2020" s="13"/>
    </row>
    <row r="2021" spans="1:23" x14ac:dyDescent="0.2">
      <c r="A2021" s="13"/>
      <c r="B2021" s="8" t="s">
        <v>0</v>
      </c>
      <c r="C2021" s="22" t="s">
        <v>10862</v>
      </c>
      <c r="D2021" s="8" t="s">
        <v>7879</v>
      </c>
      <c r="E2021" s="22" t="s">
        <v>9645</v>
      </c>
      <c r="F2021" s="13">
        <v>100</v>
      </c>
      <c r="G2021" s="13">
        <v>0</v>
      </c>
      <c r="H2021" s="13">
        <v>0</v>
      </c>
      <c r="I2021" t="s">
        <v>1</v>
      </c>
      <c r="J2021" s="13"/>
      <c r="R2021" s="13"/>
      <c r="S2021" s="13"/>
      <c r="T2021" s="39"/>
      <c r="U2021" s="13"/>
      <c r="W2021" s="13"/>
    </row>
    <row r="2022" spans="1:23" x14ac:dyDescent="0.2">
      <c r="A2022" s="13"/>
      <c r="B2022" s="8" t="s">
        <v>0</v>
      </c>
      <c r="C2022" s="22" t="s">
        <v>10862</v>
      </c>
      <c r="D2022" s="8" t="s">
        <v>7880</v>
      </c>
      <c r="E2022" s="22" t="s">
        <v>9646</v>
      </c>
      <c r="F2022" s="13">
        <v>100</v>
      </c>
      <c r="G2022" s="13">
        <v>0</v>
      </c>
      <c r="H2022" s="13">
        <v>0</v>
      </c>
      <c r="I2022" t="s">
        <v>1</v>
      </c>
      <c r="J2022" s="13"/>
      <c r="R2022" s="13"/>
      <c r="S2022" s="13"/>
      <c r="T2022" s="39"/>
      <c r="U2022" s="13"/>
      <c r="W2022" s="13"/>
    </row>
    <row r="2023" spans="1:23" x14ac:dyDescent="0.2">
      <c r="A2023" s="13"/>
      <c r="B2023" s="8" t="s">
        <v>0</v>
      </c>
      <c r="C2023" s="22" t="s">
        <v>10862</v>
      </c>
      <c r="D2023" s="8" t="s">
        <v>7881</v>
      </c>
      <c r="E2023" s="22" t="s">
        <v>9647</v>
      </c>
      <c r="F2023" s="13">
        <v>1800</v>
      </c>
      <c r="G2023" s="13">
        <v>0</v>
      </c>
      <c r="H2023" s="13">
        <v>0</v>
      </c>
      <c r="I2023" t="s">
        <v>1</v>
      </c>
      <c r="J2023" s="13"/>
      <c r="R2023" s="13"/>
      <c r="S2023" s="41">
        <v>3</v>
      </c>
      <c r="T2023" s="39"/>
      <c r="U2023" s="13"/>
      <c r="W2023" s="13"/>
    </row>
    <row r="2024" spans="1:23" x14ac:dyDescent="0.2">
      <c r="A2024" s="13"/>
      <c r="B2024" s="8" t="s">
        <v>0</v>
      </c>
      <c r="C2024" s="22" t="s">
        <v>7469</v>
      </c>
      <c r="D2024" s="8" t="s">
        <v>3966</v>
      </c>
      <c r="E2024" s="22" t="s">
        <v>3967</v>
      </c>
      <c r="F2024" s="13">
        <v>5000</v>
      </c>
      <c r="G2024" s="13">
        <v>0</v>
      </c>
      <c r="H2024" s="13">
        <v>0</v>
      </c>
      <c r="I2024" t="s">
        <v>1</v>
      </c>
      <c r="J2024" s="13"/>
      <c r="R2024" s="13">
        <f>1000+4500</f>
        <v>5500</v>
      </c>
      <c r="S2024" s="41">
        <v>4</v>
      </c>
      <c r="T2024" s="13"/>
      <c r="U2024" s="13"/>
      <c r="W2024" s="13"/>
    </row>
    <row r="2025" spans="1:23" x14ac:dyDescent="0.2">
      <c r="A2025" s="13"/>
      <c r="B2025" s="8" t="s">
        <v>0</v>
      </c>
      <c r="C2025" s="22" t="s">
        <v>7469</v>
      </c>
      <c r="D2025" s="8" t="s">
        <v>5116</v>
      </c>
      <c r="E2025" s="22" t="s">
        <v>5117</v>
      </c>
      <c r="F2025" s="13">
        <v>5000</v>
      </c>
      <c r="G2025" s="13">
        <v>0</v>
      </c>
      <c r="H2025" s="13">
        <v>0</v>
      </c>
      <c r="I2025" t="s">
        <v>1</v>
      </c>
      <c r="J2025" s="13"/>
      <c r="R2025" s="13">
        <v>5300</v>
      </c>
      <c r="S2025" s="41">
        <v>1</v>
      </c>
      <c r="T2025" s="44"/>
      <c r="U2025" s="39"/>
      <c r="W2025" s="13"/>
    </row>
    <row r="2026" spans="1:23" x14ac:dyDescent="0.2">
      <c r="A2026" s="13"/>
      <c r="B2026" s="8" t="s">
        <v>0</v>
      </c>
      <c r="C2026" s="22" t="s">
        <v>7469</v>
      </c>
      <c r="D2026" s="8" t="s">
        <v>5074</v>
      </c>
      <c r="E2026" s="22" t="s">
        <v>5075</v>
      </c>
      <c r="F2026" s="13">
        <v>10000</v>
      </c>
      <c r="G2026" s="13">
        <v>0</v>
      </c>
      <c r="H2026" s="13">
        <v>0</v>
      </c>
      <c r="I2026" t="s">
        <v>1</v>
      </c>
      <c r="J2026" s="13"/>
      <c r="R2026" s="13">
        <v>10000</v>
      </c>
      <c r="S2026" s="41">
        <v>2</v>
      </c>
      <c r="T2026" s="13"/>
      <c r="U2026" s="39"/>
      <c r="W2026" s="13"/>
    </row>
    <row r="2027" spans="1:23" x14ac:dyDescent="0.2">
      <c r="A2027" s="13"/>
      <c r="B2027" s="8" t="s">
        <v>0</v>
      </c>
      <c r="C2027" s="22" t="s">
        <v>10863</v>
      </c>
      <c r="D2027" s="8" t="s">
        <v>7882</v>
      </c>
      <c r="E2027" s="22" t="s">
        <v>9648</v>
      </c>
      <c r="F2027" s="13">
        <v>30080</v>
      </c>
      <c r="G2027" s="13">
        <v>0</v>
      </c>
      <c r="H2027" s="13">
        <v>0</v>
      </c>
      <c r="I2027" t="s">
        <v>1</v>
      </c>
      <c r="J2027" s="13"/>
      <c r="R2027" s="13">
        <v>31000</v>
      </c>
      <c r="S2027" s="41">
        <v>4</v>
      </c>
      <c r="T2027" s="13"/>
      <c r="U2027" s="13"/>
      <c r="W2027" s="13"/>
    </row>
    <row r="2028" spans="1:23" x14ac:dyDescent="0.2">
      <c r="A2028" s="13"/>
      <c r="B2028" s="8" t="s">
        <v>0</v>
      </c>
      <c r="C2028" s="22" t="s">
        <v>10863</v>
      </c>
      <c r="D2028" s="8" t="s">
        <v>7883</v>
      </c>
      <c r="E2028" s="22" t="s">
        <v>3053</v>
      </c>
      <c r="F2028" s="13">
        <v>20400</v>
      </c>
      <c r="G2028" s="13">
        <v>0</v>
      </c>
      <c r="H2028" s="13">
        <v>0</v>
      </c>
      <c r="I2028" t="s">
        <v>1</v>
      </c>
      <c r="J2028" s="13"/>
      <c r="R2028" s="13"/>
      <c r="S2028" s="41">
        <v>3</v>
      </c>
      <c r="T2028" s="43" t="s">
        <v>10798</v>
      </c>
      <c r="U2028" s="39" t="s">
        <v>10803</v>
      </c>
      <c r="W2028" s="13"/>
    </row>
    <row r="2029" spans="1:23" x14ac:dyDescent="0.2">
      <c r="A2029" s="13"/>
      <c r="B2029" s="8" t="s">
        <v>0</v>
      </c>
      <c r="C2029" s="22" t="s">
        <v>10864</v>
      </c>
      <c r="D2029" s="8" t="s">
        <v>7884</v>
      </c>
      <c r="E2029" s="22" t="s">
        <v>9649</v>
      </c>
      <c r="F2029" s="13">
        <v>10000</v>
      </c>
      <c r="G2029" s="13">
        <v>0</v>
      </c>
      <c r="H2029" s="13">
        <v>0</v>
      </c>
      <c r="I2029" t="s">
        <v>1</v>
      </c>
      <c r="J2029" s="13"/>
      <c r="R2029" s="13">
        <f>1000+6700</f>
        <v>7700</v>
      </c>
      <c r="S2029" s="41">
        <v>1</v>
      </c>
      <c r="T2029" s="13"/>
      <c r="U2029" s="13" t="s">
        <v>10798</v>
      </c>
      <c r="W2029" s="13"/>
    </row>
    <row r="2030" spans="1:23" x14ac:dyDescent="0.2">
      <c r="A2030" s="13"/>
      <c r="B2030" s="8" t="s">
        <v>0</v>
      </c>
      <c r="C2030" s="22" t="s">
        <v>10864</v>
      </c>
      <c r="D2030" s="8" t="s">
        <v>1057</v>
      </c>
      <c r="E2030" s="22" t="s">
        <v>1058</v>
      </c>
      <c r="F2030" s="13">
        <v>3000</v>
      </c>
      <c r="G2030" s="13">
        <v>0</v>
      </c>
      <c r="H2030" s="13">
        <v>1500</v>
      </c>
      <c r="I2030" t="s">
        <v>1</v>
      </c>
      <c r="J2030" s="13"/>
      <c r="R2030" s="13"/>
      <c r="S2030" s="41">
        <v>1</v>
      </c>
      <c r="T2030" s="39" t="s">
        <v>10797</v>
      </c>
      <c r="U2030" s="13"/>
      <c r="W2030" s="13"/>
    </row>
    <row r="2031" spans="1:23" x14ac:dyDescent="0.2">
      <c r="A2031" s="13"/>
      <c r="B2031" s="8" t="s">
        <v>0</v>
      </c>
      <c r="C2031" s="22" t="s">
        <v>10864</v>
      </c>
      <c r="D2031" s="8" t="s">
        <v>2456</v>
      </c>
      <c r="E2031" s="22" t="s">
        <v>2457</v>
      </c>
      <c r="F2031" s="13">
        <v>5000</v>
      </c>
      <c r="G2031" s="13">
        <v>0</v>
      </c>
      <c r="H2031" s="13">
        <v>0</v>
      </c>
      <c r="I2031" t="s">
        <v>1</v>
      </c>
      <c r="J2031" s="13"/>
      <c r="R2031" s="13"/>
      <c r="S2031" s="41">
        <v>1</v>
      </c>
      <c r="T2031" s="39" t="s">
        <v>10797</v>
      </c>
      <c r="U2031" s="13"/>
      <c r="W2031" s="13"/>
    </row>
    <row r="2032" spans="1:23" x14ac:dyDescent="0.2">
      <c r="A2032" s="13"/>
      <c r="B2032" s="8" t="s">
        <v>0</v>
      </c>
      <c r="C2032" s="22" t="s">
        <v>10865</v>
      </c>
      <c r="D2032" s="8" t="s">
        <v>5509</v>
      </c>
      <c r="E2032" s="22" t="s">
        <v>5510</v>
      </c>
      <c r="F2032" s="13">
        <v>620</v>
      </c>
      <c r="G2032" s="13">
        <v>0</v>
      </c>
      <c r="H2032" s="13">
        <v>0</v>
      </c>
      <c r="I2032" t="s">
        <v>1</v>
      </c>
      <c r="J2032" s="13"/>
      <c r="R2032" s="13"/>
      <c r="S2032" s="41">
        <v>1</v>
      </c>
      <c r="T2032" s="39"/>
      <c r="U2032" s="13"/>
      <c r="W2032" s="13"/>
    </row>
    <row r="2033" spans="1:23" x14ac:dyDescent="0.2">
      <c r="A2033" s="13"/>
      <c r="B2033" s="8" t="s">
        <v>0</v>
      </c>
      <c r="C2033" s="22" t="s">
        <v>10865</v>
      </c>
      <c r="D2033" s="8" t="s">
        <v>6116</v>
      </c>
      <c r="E2033" s="22" t="s">
        <v>6117</v>
      </c>
      <c r="F2033" s="13">
        <v>420</v>
      </c>
      <c r="G2033" s="13">
        <v>0</v>
      </c>
      <c r="H2033" s="13">
        <v>0</v>
      </c>
      <c r="I2033" t="s">
        <v>1</v>
      </c>
      <c r="J2033" s="13"/>
      <c r="R2033" s="13"/>
      <c r="S2033" s="41">
        <v>1</v>
      </c>
      <c r="T2033" s="39"/>
      <c r="U2033" s="13"/>
      <c r="W2033" s="13"/>
    </row>
    <row r="2034" spans="1:23" x14ac:dyDescent="0.2">
      <c r="A2034" s="13"/>
      <c r="B2034" s="8" t="s">
        <v>0</v>
      </c>
      <c r="C2034" s="22" t="s">
        <v>10865</v>
      </c>
      <c r="D2034" s="8" t="s">
        <v>6124</v>
      </c>
      <c r="E2034" s="22" t="s">
        <v>6125</v>
      </c>
      <c r="F2034" s="13">
        <v>1035</v>
      </c>
      <c r="G2034" s="13">
        <v>0</v>
      </c>
      <c r="H2034" s="13">
        <v>0</v>
      </c>
      <c r="I2034" t="s">
        <v>1</v>
      </c>
      <c r="J2034" s="13"/>
      <c r="R2034" s="13"/>
      <c r="S2034" s="41">
        <v>1</v>
      </c>
      <c r="T2034" s="39"/>
      <c r="U2034" s="13"/>
      <c r="W2034" s="13"/>
    </row>
    <row r="2035" spans="1:23" x14ac:dyDescent="0.2">
      <c r="A2035" s="13"/>
      <c r="B2035" s="8" t="s">
        <v>0</v>
      </c>
      <c r="C2035" s="22" t="s">
        <v>10865</v>
      </c>
      <c r="D2035" s="8" t="s">
        <v>6130</v>
      </c>
      <c r="E2035" s="22" t="s">
        <v>6131</v>
      </c>
      <c r="F2035" s="13">
        <v>370</v>
      </c>
      <c r="G2035" s="13">
        <v>0</v>
      </c>
      <c r="H2035" s="13">
        <v>0</v>
      </c>
      <c r="I2035" t="s">
        <v>1</v>
      </c>
      <c r="J2035" s="13"/>
      <c r="R2035" s="13"/>
      <c r="S2035" s="41">
        <v>1</v>
      </c>
      <c r="T2035" s="39"/>
      <c r="U2035" s="13"/>
      <c r="W2035" s="13"/>
    </row>
    <row r="2036" spans="1:23" x14ac:dyDescent="0.2">
      <c r="A2036" s="13"/>
      <c r="B2036" s="8" t="s">
        <v>0</v>
      </c>
      <c r="C2036" s="22" t="s">
        <v>10865</v>
      </c>
      <c r="D2036" s="8" t="s">
        <v>6159</v>
      </c>
      <c r="E2036" s="22" t="s">
        <v>6160</v>
      </c>
      <c r="F2036" s="13">
        <v>180</v>
      </c>
      <c r="G2036" s="13">
        <v>0</v>
      </c>
      <c r="H2036" s="13">
        <v>0</v>
      </c>
      <c r="I2036" t="s">
        <v>1</v>
      </c>
      <c r="J2036" s="13"/>
      <c r="R2036" s="13"/>
      <c r="S2036" s="41">
        <v>1</v>
      </c>
      <c r="T2036" s="39"/>
      <c r="U2036" s="13"/>
      <c r="W2036" s="13"/>
    </row>
    <row r="2037" spans="1:23" x14ac:dyDescent="0.2">
      <c r="A2037" s="13"/>
      <c r="B2037" s="8" t="s">
        <v>0</v>
      </c>
      <c r="C2037" s="22" t="s">
        <v>10865</v>
      </c>
      <c r="D2037" s="8" t="s">
        <v>5505</v>
      </c>
      <c r="E2037" s="22" t="s">
        <v>5506</v>
      </c>
      <c r="F2037" s="13">
        <v>1100</v>
      </c>
      <c r="G2037" s="13">
        <v>0</v>
      </c>
      <c r="H2037" s="13">
        <v>0</v>
      </c>
      <c r="I2037" t="s">
        <v>1</v>
      </c>
      <c r="J2037" s="13"/>
      <c r="R2037" s="13"/>
      <c r="S2037" s="41">
        <v>1</v>
      </c>
      <c r="T2037" s="13" t="s">
        <v>10797</v>
      </c>
      <c r="U2037" s="13"/>
      <c r="W2037" s="13"/>
    </row>
    <row r="2038" spans="1:23" x14ac:dyDescent="0.2">
      <c r="A2038" s="13"/>
      <c r="B2038" s="8" t="s">
        <v>0</v>
      </c>
      <c r="C2038" s="22" t="s">
        <v>10865</v>
      </c>
      <c r="D2038" s="8" t="s">
        <v>7885</v>
      </c>
      <c r="E2038" s="22" t="s">
        <v>9650</v>
      </c>
      <c r="F2038" s="13">
        <v>800</v>
      </c>
      <c r="G2038" s="13">
        <v>0</v>
      </c>
      <c r="H2038" s="13">
        <v>0</v>
      </c>
      <c r="I2038" t="s">
        <v>1</v>
      </c>
      <c r="J2038" s="13"/>
      <c r="R2038" s="13"/>
      <c r="S2038" s="41">
        <v>1</v>
      </c>
      <c r="T2038" s="13" t="s">
        <v>10797</v>
      </c>
      <c r="U2038" s="13"/>
      <c r="W2038" s="13"/>
    </row>
    <row r="2039" spans="1:23" x14ac:dyDescent="0.2">
      <c r="A2039" s="13"/>
      <c r="B2039" s="8" t="s">
        <v>0</v>
      </c>
      <c r="C2039" s="22" t="s">
        <v>10865</v>
      </c>
      <c r="D2039" s="8" t="s">
        <v>6091</v>
      </c>
      <c r="E2039" s="22" t="s">
        <v>6092</v>
      </c>
      <c r="F2039" s="13">
        <v>920</v>
      </c>
      <c r="G2039" s="13">
        <v>0</v>
      </c>
      <c r="H2039" s="13">
        <v>0</v>
      </c>
      <c r="I2039" t="s">
        <v>1</v>
      </c>
      <c r="J2039" s="13"/>
      <c r="R2039" s="13"/>
      <c r="S2039" s="41">
        <v>1</v>
      </c>
      <c r="T2039" s="39"/>
      <c r="U2039" s="13"/>
      <c r="W2039" s="13"/>
    </row>
    <row r="2040" spans="1:23" x14ac:dyDescent="0.2">
      <c r="A2040" s="13"/>
      <c r="B2040" s="8" t="s">
        <v>0</v>
      </c>
      <c r="C2040" s="22" t="s">
        <v>10865</v>
      </c>
      <c r="D2040" s="8" t="s">
        <v>6106</v>
      </c>
      <c r="E2040" s="22" t="s">
        <v>6107</v>
      </c>
      <c r="F2040" s="13">
        <v>1060</v>
      </c>
      <c r="G2040" s="13">
        <v>0</v>
      </c>
      <c r="H2040" s="13">
        <v>0</v>
      </c>
      <c r="I2040" t="s">
        <v>1</v>
      </c>
      <c r="J2040" s="13"/>
      <c r="R2040" s="13"/>
      <c r="S2040" s="41">
        <v>1</v>
      </c>
      <c r="T2040" s="39"/>
      <c r="U2040" s="13"/>
      <c r="W2040" s="13"/>
    </row>
    <row r="2041" spans="1:23" x14ac:dyDescent="0.2">
      <c r="A2041" s="13"/>
      <c r="B2041" s="8" t="s">
        <v>0</v>
      </c>
      <c r="C2041" s="22" t="s">
        <v>10865</v>
      </c>
      <c r="D2041" s="8" t="s">
        <v>5462</v>
      </c>
      <c r="E2041" s="22" t="s">
        <v>5463</v>
      </c>
      <c r="F2041" s="13">
        <v>2520</v>
      </c>
      <c r="G2041" s="13">
        <v>0</v>
      </c>
      <c r="H2041" s="13">
        <v>0</v>
      </c>
      <c r="I2041" t="s">
        <v>1</v>
      </c>
      <c r="J2041" s="13"/>
      <c r="R2041" s="13">
        <f>540+1980</f>
        <v>2520</v>
      </c>
      <c r="S2041" s="41">
        <v>1</v>
      </c>
      <c r="T2041" s="39"/>
      <c r="U2041" s="13"/>
      <c r="W2041" s="13"/>
    </row>
    <row r="2042" spans="1:23" x14ac:dyDescent="0.2">
      <c r="A2042" s="13"/>
      <c r="B2042" s="8" t="s">
        <v>0</v>
      </c>
      <c r="C2042" s="22" t="s">
        <v>10865</v>
      </c>
      <c r="D2042" s="8" t="s">
        <v>5995</v>
      </c>
      <c r="E2042" s="22" t="s">
        <v>5996</v>
      </c>
      <c r="F2042" s="13">
        <v>3985</v>
      </c>
      <c r="G2042" s="13">
        <v>0</v>
      </c>
      <c r="H2042" s="13">
        <v>0</v>
      </c>
      <c r="I2042" t="s">
        <v>1</v>
      </c>
      <c r="J2042" s="13"/>
      <c r="R2042" s="13"/>
      <c r="S2042" s="41">
        <v>1</v>
      </c>
      <c r="T2042" s="39"/>
      <c r="U2042" s="13"/>
      <c r="W2042" s="13"/>
    </row>
    <row r="2043" spans="1:23" x14ac:dyDescent="0.2">
      <c r="A2043" s="13"/>
      <c r="B2043" s="8" t="s">
        <v>0</v>
      </c>
      <c r="C2043" s="22" t="s">
        <v>10866</v>
      </c>
      <c r="D2043" s="8" t="s">
        <v>5065</v>
      </c>
      <c r="E2043" s="22" t="s">
        <v>5066</v>
      </c>
      <c r="F2043" s="13">
        <v>6400</v>
      </c>
      <c r="G2043" s="13">
        <v>0</v>
      </c>
      <c r="H2043" s="13">
        <v>0</v>
      </c>
      <c r="I2043" t="s">
        <v>1</v>
      </c>
      <c r="J2043" s="13"/>
      <c r="R2043" s="13">
        <f>4000+2500</f>
        <v>6500</v>
      </c>
      <c r="S2043" s="41">
        <v>2</v>
      </c>
      <c r="T2043" s="13"/>
      <c r="U2043" s="13"/>
      <c r="W2043" s="13"/>
    </row>
    <row r="2044" spans="1:23" x14ac:dyDescent="0.2">
      <c r="A2044" s="13"/>
      <c r="B2044" s="8" t="s">
        <v>0</v>
      </c>
      <c r="C2044" s="22" t="s">
        <v>10867</v>
      </c>
      <c r="D2044" s="8" t="s">
        <v>7886</v>
      </c>
      <c r="E2044" s="22" t="s">
        <v>9651</v>
      </c>
      <c r="F2044" s="13">
        <v>120</v>
      </c>
      <c r="G2044" s="13">
        <v>0</v>
      </c>
      <c r="H2044" s="13">
        <v>0</v>
      </c>
      <c r="I2044" t="s">
        <v>1</v>
      </c>
      <c r="J2044" s="13"/>
      <c r="R2044" s="13">
        <v>150</v>
      </c>
      <c r="S2044" s="41">
        <v>2</v>
      </c>
      <c r="T2044" s="39"/>
      <c r="U2044" s="39"/>
      <c r="W2044" s="13"/>
    </row>
    <row r="2045" spans="1:23" x14ac:dyDescent="0.2">
      <c r="A2045" s="13"/>
      <c r="B2045" s="8" t="s">
        <v>0</v>
      </c>
      <c r="C2045" s="22" t="s">
        <v>10868</v>
      </c>
      <c r="D2045" s="8" t="s">
        <v>7887</v>
      </c>
      <c r="E2045" s="22" t="s">
        <v>9652</v>
      </c>
      <c r="F2045" s="13">
        <v>2000</v>
      </c>
      <c r="G2045" s="13">
        <v>0</v>
      </c>
      <c r="H2045" s="13">
        <v>0</v>
      </c>
      <c r="I2045" t="s">
        <v>1</v>
      </c>
      <c r="J2045" s="13"/>
      <c r="R2045" s="13">
        <v>3500</v>
      </c>
      <c r="S2045" s="41">
        <v>1</v>
      </c>
      <c r="T2045" s="43"/>
      <c r="U2045" s="13"/>
      <c r="W2045" s="13"/>
    </row>
    <row r="2046" spans="1:23" x14ac:dyDescent="0.2">
      <c r="A2046" s="13"/>
      <c r="B2046" s="8" t="s">
        <v>0</v>
      </c>
      <c r="C2046" s="22" t="s">
        <v>10868</v>
      </c>
      <c r="D2046" s="8" t="s">
        <v>7888</v>
      </c>
      <c r="E2046" s="22" t="s">
        <v>9653</v>
      </c>
      <c r="F2046" s="13">
        <v>1000</v>
      </c>
      <c r="G2046" s="13">
        <v>0</v>
      </c>
      <c r="H2046" s="13">
        <v>0</v>
      </c>
      <c r="I2046" t="s">
        <v>1</v>
      </c>
      <c r="J2046" s="13"/>
      <c r="R2046" s="13">
        <v>1500</v>
      </c>
      <c r="S2046" s="41">
        <v>1</v>
      </c>
      <c r="T2046" s="39"/>
      <c r="U2046" s="13"/>
      <c r="W2046" s="13"/>
    </row>
    <row r="2047" spans="1:23" x14ac:dyDescent="0.2">
      <c r="A2047" s="13"/>
      <c r="B2047" s="8" t="s">
        <v>0</v>
      </c>
      <c r="C2047" s="22" t="s">
        <v>10868</v>
      </c>
      <c r="D2047" s="8" t="s">
        <v>7889</v>
      </c>
      <c r="E2047" s="22" t="s">
        <v>9654</v>
      </c>
      <c r="F2047" s="13">
        <v>3000</v>
      </c>
      <c r="G2047" s="13">
        <v>0</v>
      </c>
      <c r="H2047" s="13">
        <v>0</v>
      </c>
      <c r="I2047" t="s">
        <v>1</v>
      </c>
      <c r="J2047" s="13"/>
      <c r="R2047" s="13"/>
      <c r="S2047" s="41">
        <v>4</v>
      </c>
      <c r="T2047" s="13" t="s">
        <v>10797</v>
      </c>
      <c r="U2047" s="13"/>
      <c r="W2047" s="13"/>
    </row>
    <row r="2048" spans="1:23" x14ac:dyDescent="0.2">
      <c r="A2048" s="13"/>
      <c r="B2048" s="8" t="s">
        <v>0</v>
      </c>
      <c r="C2048" s="22" t="s">
        <v>10868</v>
      </c>
      <c r="D2048" s="8" t="s">
        <v>7890</v>
      </c>
      <c r="E2048" s="22" t="s">
        <v>9655</v>
      </c>
      <c r="F2048" s="13">
        <v>1000</v>
      </c>
      <c r="G2048" s="13">
        <v>0</v>
      </c>
      <c r="H2048" s="13">
        <v>0</v>
      </c>
      <c r="I2048" t="s">
        <v>1</v>
      </c>
      <c r="J2048" s="13"/>
      <c r="R2048" s="13">
        <v>1100</v>
      </c>
      <c r="S2048" s="41">
        <v>1</v>
      </c>
      <c r="T2048" s="13"/>
      <c r="U2048" s="13"/>
      <c r="W2048" s="13"/>
    </row>
    <row r="2049" spans="1:23" x14ac:dyDescent="0.2">
      <c r="A2049" s="13"/>
      <c r="B2049" s="8" t="s">
        <v>0</v>
      </c>
      <c r="C2049" s="22" t="s">
        <v>10869</v>
      </c>
      <c r="D2049" s="8" t="s">
        <v>7891</v>
      </c>
      <c r="E2049" s="22" t="s">
        <v>9656</v>
      </c>
      <c r="F2049" s="13">
        <v>150</v>
      </c>
      <c r="G2049" s="13">
        <v>0</v>
      </c>
      <c r="H2049" s="13">
        <v>0</v>
      </c>
      <c r="I2049" t="s">
        <v>1</v>
      </c>
      <c r="J2049" s="13"/>
      <c r="R2049" s="13">
        <v>350</v>
      </c>
      <c r="S2049" s="41">
        <v>2</v>
      </c>
      <c r="T2049" s="39"/>
      <c r="U2049" s="13"/>
      <c r="W2049" s="13"/>
    </row>
    <row r="2050" spans="1:23" x14ac:dyDescent="0.2">
      <c r="A2050" s="13"/>
      <c r="B2050" s="8" t="s">
        <v>0</v>
      </c>
      <c r="C2050" s="22" t="s">
        <v>10869</v>
      </c>
      <c r="D2050" s="8" t="s">
        <v>7892</v>
      </c>
      <c r="E2050" s="22" t="s">
        <v>9657</v>
      </c>
      <c r="F2050" s="13">
        <v>2100</v>
      </c>
      <c r="G2050" s="13">
        <v>0</v>
      </c>
      <c r="H2050" s="13">
        <v>0</v>
      </c>
      <c r="I2050" t="s">
        <v>1</v>
      </c>
      <c r="J2050" s="13"/>
      <c r="R2050" s="13">
        <v>2500</v>
      </c>
      <c r="S2050" s="41">
        <v>2</v>
      </c>
      <c r="T2050" s="39"/>
      <c r="U2050" s="13"/>
      <c r="W2050" s="13"/>
    </row>
    <row r="2051" spans="1:23" x14ac:dyDescent="0.2">
      <c r="A2051" s="13"/>
      <c r="B2051" s="8" t="s">
        <v>0</v>
      </c>
      <c r="C2051" s="22" t="s">
        <v>10869</v>
      </c>
      <c r="D2051" s="8" t="s">
        <v>7893</v>
      </c>
      <c r="E2051" s="22" t="s">
        <v>9658</v>
      </c>
      <c r="F2051" s="13">
        <v>3000</v>
      </c>
      <c r="G2051" s="13">
        <v>0</v>
      </c>
      <c r="H2051" s="13">
        <v>0</v>
      </c>
      <c r="I2051" t="s">
        <v>1</v>
      </c>
      <c r="J2051" s="13"/>
      <c r="R2051" s="13">
        <v>3500</v>
      </c>
      <c r="S2051" s="41">
        <v>1</v>
      </c>
      <c r="T2051" s="39"/>
      <c r="U2051" s="13"/>
      <c r="W2051" s="13"/>
    </row>
    <row r="2052" spans="1:23" x14ac:dyDescent="0.2">
      <c r="A2052" s="13"/>
      <c r="B2052" s="8" t="s">
        <v>0</v>
      </c>
      <c r="C2052" s="22" t="s">
        <v>10869</v>
      </c>
      <c r="D2052" s="8" t="s">
        <v>7894</v>
      </c>
      <c r="E2052" s="22" t="s">
        <v>9659</v>
      </c>
      <c r="F2052" s="13">
        <v>2010</v>
      </c>
      <c r="G2052" s="13">
        <v>0</v>
      </c>
      <c r="H2052" s="13">
        <v>0</v>
      </c>
      <c r="I2052" t="s">
        <v>1</v>
      </c>
      <c r="J2052" s="13"/>
      <c r="R2052" s="13">
        <v>2100</v>
      </c>
      <c r="S2052" s="41">
        <v>1</v>
      </c>
      <c r="T2052" s="13"/>
      <c r="U2052" s="13"/>
      <c r="W2052" s="13"/>
    </row>
    <row r="2053" spans="1:23" x14ac:dyDescent="0.2">
      <c r="A2053" s="13"/>
      <c r="B2053" s="8" t="s">
        <v>0</v>
      </c>
      <c r="C2053" s="22" t="s">
        <v>10869</v>
      </c>
      <c r="D2053" s="8" t="s">
        <v>7895</v>
      </c>
      <c r="E2053" s="22" t="s">
        <v>9660</v>
      </c>
      <c r="F2053" s="13">
        <v>2000</v>
      </c>
      <c r="G2053" s="13">
        <v>0</v>
      </c>
      <c r="H2053" s="13">
        <v>0</v>
      </c>
      <c r="I2053" t="s">
        <v>1</v>
      </c>
      <c r="J2053" s="13"/>
      <c r="R2053" s="13">
        <v>2200</v>
      </c>
      <c r="S2053" s="41">
        <v>1</v>
      </c>
      <c r="T2053" s="13"/>
      <c r="U2053" s="39"/>
      <c r="W2053" s="13"/>
    </row>
    <row r="2054" spans="1:23" x14ac:dyDescent="0.2">
      <c r="A2054" s="13"/>
      <c r="B2054" s="8" t="s">
        <v>0</v>
      </c>
      <c r="C2054" s="22" t="s">
        <v>10869</v>
      </c>
      <c r="D2054" s="8" t="s">
        <v>5074</v>
      </c>
      <c r="E2054" s="22" t="s">
        <v>5075</v>
      </c>
      <c r="F2054" s="13">
        <v>2100</v>
      </c>
      <c r="G2054" s="13">
        <v>0</v>
      </c>
      <c r="H2054" s="13">
        <v>0</v>
      </c>
      <c r="I2054" t="s">
        <v>1</v>
      </c>
      <c r="J2054" s="13"/>
      <c r="R2054" s="13">
        <v>2100</v>
      </c>
      <c r="S2054" s="41">
        <v>2</v>
      </c>
      <c r="T2054" s="13"/>
      <c r="U2054" s="39"/>
      <c r="W2054" s="13"/>
    </row>
    <row r="2055" spans="1:23" x14ac:dyDescent="0.2">
      <c r="A2055" s="13"/>
      <c r="B2055" s="8" t="s">
        <v>0</v>
      </c>
      <c r="C2055" s="22" t="s">
        <v>10870</v>
      </c>
      <c r="D2055" s="8" t="s">
        <v>3125</v>
      </c>
      <c r="E2055" s="22" t="s">
        <v>3126</v>
      </c>
      <c r="F2055" s="13">
        <v>9000</v>
      </c>
      <c r="G2055" s="13">
        <v>0</v>
      </c>
      <c r="H2055" s="13">
        <v>0</v>
      </c>
      <c r="I2055" t="s">
        <v>1</v>
      </c>
      <c r="J2055" s="13"/>
      <c r="R2055" s="13">
        <v>9000</v>
      </c>
      <c r="S2055" s="41">
        <v>3</v>
      </c>
      <c r="T2055" s="43"/>
      <c r="U2055" s="13"/>
      <c r="W2055" s="13"/>
    </row>
    <row r="2056" spans="1:23" x14ac:dyDescent="0.2">
      <c r="A2056" s="13"/>
      <c r="B2056" s="8" t="s">
        <v>0</v>
      </c>
      <c r="C2056" s="22" t="s">
        <v>10871</v>
      </c>
      <c r="D2056" s="8" t="s">
        <v>7896</v>
      </c>
      <c r="E2056" s="22" t="s">
        <v>9661</v>
      </c>
      <c r="F2056" s="13">
        <v>2196</v>
      </c>
      <c r="G2056" s="13">
        <v>0</v>
      </c>
      <c r="H2056" s="13">
        <v>0</v>
      </c>
      <c r="I2056" t="s">
        <v>1</v>
      </c>
      <c r="J2056" s="13"/>
      <c r="R2056" s="13"/>
      <c r="S2056" s="41">
        <v>4</v>
      </c>
      <c r="T2056" s="13" t="s">
        <v>10797</v>
      </c>
      <c r="U2056" s="13"/>
      <c r="W2056" s="13"/>
    </row>
    <row r="2057" spans="1:23" x14ac:dyDescent="0.2">
      <c r="A2057" s="13"/>
      <c r="B2057" s="8" t="s">
        <v>0</v>
      </c>
      <c r="C2057" s="22" t="s">
        <v>10872</v>
      </c>
      <c r="D2057" s="8" t="s">
        <v>7897</v>
      </c>
      <c r="E2057" s="22" t="s">
        <v>9662</v>
      </c>
      <c r="F2057" s="13">
        <v>3200</v>
      </c>
      <c r="G2057" s="13">
        <v>0</v>
      </c>
      <c r="H2057" s="13">
        <v>0</v>
      </c>
      <c r="I2057" t="s">
        <v>1</v>
      </c>
      <c r="J2057" s="13"/>
      <c r="R2057" s="13">
        <v>4000</v>
      </c>
      <c r="S2057" s="41">
        <v>2</v>
      </c>
      <c r="T2057" s="39"/>
      <c r="U2057" s="13"/>
      <c r="W2057" s="13"/>
    </row>
    <row r="2058" spans="1:23" x14ac:dyDescent="0.2">
      <c r="A2058" s="13"/>
      <c r="B2058" s="8" t="s">
        <v>0</v>
      </c>
      <c r="C2058" s="22" t="s">
        <v>10873</v>
      </c>
      <c r="D2058" s="8" t="s">
        <v>7898</v>
      </c>
      <c r="E2058" s="22" t="s">
        <v>9663</v>
      </c>
      <c r="F2058" s="13">
        <v>110000</v>
      </c>
      <c r="G2058" s="13">
        <v>0</v>
      </c>
      <c r="H2058" s="13">
        <v>0</v>
      </c>
      <c r="I2058" t="s">
        <v>1</v>
      </c>
      <c r="J2058" s="13"/>
      <c r="R2058" s="13"/>
      <c r="S2058" s="41">
        <v>1</v>
      </c>
      <c r="T2058" s="13" t="s">
        <v>10797</v>
      </c>
      <c r="U2058" s="13"/>
      <c r="W2058" s="13"/>
    </row>
    <row r="2059" spans="1:23" x14ac:dyDescent="0.2">
      <c r="A2059" s="13"/>
      <c r="B2059" s="8" t="s">
        <v>0</v>
      </c>
      <c r="C2059" s="22" t="s">
        <v>10873</v>
      </c>
      <c r="D2059" s="8" t="s">
        <v>7899</v>
      </c>
      <c r="E2059" s="22" t="s">
        <v>9664</v>
      </c>
      <c r="F2059" s="13">
        <v>8000</v>
      </c>
      <c r="G2059" s="13">
        <v>0</v>
      </c>
      <c r="H2059" s="13">
        <v>0</v>
      </c>
      <c r="I2059" t="s">
        <v>1</v>
      </c>
      <c r="J2059" s="13"/>
      <c r="R2059" s="13"/>
      <c r="S2059" s="41">
        <v>1</v>
      </c>
      <c r="T2059" s="13" t="s">
        <v>10797</v>
      </c>
      <c r="U2059" s="13"/>
      <c r="W2059" s="13"/>
    </row>
    <row r="2060" spans="1:23" x14ac:dyDescent="0.2">
      <c r="A2060" s="13"/>
      <c r="B2060" s="8" t="s">
        <v>0</v>
      </c>
      <c r="C2060" s="22" t="s">
        <v>10873</v>
      </c>
      <c r="D2060" s="8" t="s">
        <v>7900</v>
      </c>
      <c r="E2060" s="22" t="s">
        <v>9665</v>
      </c>
      <c r="F2060" s="13">
        <v>5000</v>
      </c>
      <c r="G2060" s="13">
        <v>0</v>
      </c>
      <c r="H2060" s="13">
        <v>0</v>
      </c>
      <c r="I2060" t="s">
        <v>1</v>
      </c>
      <c r="J2060" s="13"/>
      <c r="R2060" s="13"/>
      <c r="S2060" s="41">
        <v>1</v>
      </c>
      <c r="T2060" s="43"/>
      <c r="U2060" s="39" t="s">
        <v>10802</v>
      </c>
      <c r="W2060" s="13"/>
    </row>
    <row r="2061" spans="1:23" x14ac:dyDescent="0.2">
      <c r="A2061" s="13"/>
      <c r="B2061" s="8" t="s">
        <v>0</v>
      </c>
      <c r="C2061" s="22" t="s">
        <v>10873</v>
      </c>
      <c r="D2061" s="8" t="s">
        <v>5179</v>
      </c>
      <c r="E2061" s="22" t="s">
        <v>9666</v>
      </c>
      <c r="F2061" s="13">
        <v>6000</v>
      </c>
      <c r="G2061" s="13">
        <v>0</v>
      </c>
      <c r="H2061" s="13">
        <v>4600</v>
      </c>
      <c r="I2061" t="s">
        <v>1</v>
      </c>
      <c r="J2061" s="13"/>
      <c r="R2061" s="13"/>
      <c r="S2061" s="41">
        <v>1</v>
      </c>
      <c r="T2061" s="13" t="s">
        <v>10797</v>
      </c>
      <c r="U2061" s="13"/>
      <c r="W2061" s="13"/>
    </row>
    <row r="2062" spans="1:23" x14ac:dyDescent="0.2">
      <c r="A2062" s="13"/>
      <c r="B2062" s="8" t="s">
        <v>0</v>
      </c>
      <c r="C2062" s="22" t="s">
        <v>10873</v>
      </c>
      <c r="D2062" s="8" t="s">
        <v>4051</v>
      </c>
      <c r="E2062" s="22" t="s">
        <v>9667</v>
      </c>
      <c r="F2062" s="13">
        <v>15000</v>
      </c>
      <c r="G2062" s="13">
        <v>0</v>
      </c>
      <c r="H2062" s="13">
        <v>0</v>
      </c>
      <c r="I2062" t="s">
        <v>1</v>
      </c>
      <c r="J2062" s="13"/>
      <c r="R2062" s="13"/>
      <c r="S2062" s="41">
        <v>1</v>
      </c>
      <c r="T2062" s="13" t="s">
        <v>10797</v>
      </c>
      <c r="U2062" s="13"/>
      <c r="W2062" s="13"/>
    </row>
    <row r="2063" spans="1:23" x14ac:dyDescent="0.2">
      <c r="A2063" s="13"/>
      <c r="B2063" s="8" t="s">
        <v>0</v>
      </c>
      <c r="C2063" s="22" t="s">
        <v>10873</v>
      </c>
      <c r="D2063" s="8" t="s">
        <v>520</v>
      </c>
      <c r="E2063" s="22" t="s">
        <v>521</v>
      </c>
      <c r="F2063" s="13">
        <v>11000</v>
      </c>
      <c r="G2063" s="13">
        <v>0</v>
      </c>
      <c r="H2063" s="13">
        <v>0</v>
      </c>
      <c r="I2063" t="s">
        <v>1</v>
      </c>
      <c r="J2063" s="13"/>
      <c r="R2063" s="13"/>
      <c r="S2063" s="41">
        <v>1</v>
      </c>
      <c r="T2063" s="39"/>
      <c r="U2063" s="13"/>
      <c r="W2063" s="13"/>
    </row>
    <row r="2064" spans="1:23" x14ac:dyDescent="0.2">
      <c r="A2064" s="13"/>
      <c r="B2064" s="8" t="s">
        <v>0</v>
      </c>
      <c r="C2064" s="22" t="s">
        <v>10873</v>
      </c>
      <c r="D2064" s="8" t="s">
        <v>1251</v>
      </c>
      <c r="E2064" s="22" t="s">
        <v>1252</v>
      </c>
      <c r="F2064" s="13">
        <v>25000</v>
      </c>
      <c r="G2064" s="13">
        <v>0</v>
      </c>
      <c r="H2064" s="13">
        <v>0</v>
      </c>
      <c r="I2064" t="s">
        <v>1</v>
      </c>
      <c r="J2064" s="13"/>
      <c r="R2064" s="13"/>
      <c r="S2064" s="41">
        <v>2</v>
      </c>
      <c r="T2064" s="13"/>
      <c r="U2064" s="13"/>
      <c r="W2064" s="13"/>
    </row>
    <row r="2065" spans="1:23" x14ac:dyDescent="0.2">
      <c r="A2065" s="13"/>
      <c r="B2065" s="8" t="s">
        <v>0</v>
      </c>
      <c r="C2065" s="22" t="s">
        <v>10873</v>
      </c>
      <c r="D2065" s="8" t="s">
        <v>7901</v>
      </c>
      <c r="E2065" s="22" t="s">
        <v>9668</v>
      </c>
      <c r="F2065" s="13">
        <v>35000</v>
      </c>
      <c r="G2065" s="13">
        <v>0</v>
      </c>
      <c r="H2065" s="13">
        <v>0</v>
      </c>
      <c r="I2065" t="s">
        <v>1</v>
      </c>
      <c r="J2065" s="13"/>
      <c r="R2065" s="13">
        <f>24000+14000</f>
        <v>38000</v>
      </c>
      <c r="S2065" s="41">
        <v>1</v>
      </c>
      <c r="T2065" s="39"/>
      <c r="U2065" s="13"/>
      <c r="W2065" s="13"/>
    </row>
    <row r="2066" spans="1:23" x14ac:dyDescent="0.2">
      <c r="A2066" s="13"/>
      <c r="B2066" s="8" t="s">
        <v>0</v>
      </c>
      <c r="C2066" s="22" t="s">
        <v>10873</v>
      </c>
      <c r="D2066" s="8" t="s">
        <v>7902</v>
      </c>
      <c r="E2066" s="22" t="s">
        <v>9669</v>
      </c>
      <c r="F2066" s="13">
        <v>30000</v>
      </c>
      <c r="G2066" s="13">
        <v>0</v>
      </c>
      <c r="H2066" s="13">
        <v>23000</v>
      </c>
      <c r="I2066" t="s">
        <v>1</v>
      </c>
      <c r="J2066" s="13"/>
      <c r="R2066" s="13">
        <v>7000</v>
      </c>
      <c r="S2066" s="41">
        <v>1</v>
      </c>
      <c r="T2066" s="13"/>
      <c r="U2066" s="39"/>
      <c r="W2066" s="13"/>
    </row>
    <row r="2067" spans="1:23" x14ac:dyDescent="0.2">
      <c r="A2067" s="13"/>
      <c r="B2067" s="8" t="s">
        <v>0</v>
      </c>
      <c r="C2067" s="22" t="s">
        <v>10873</v>
      </c>
      <c r="D2067" s="8" t="s">
        <v>7903</v>
      </c>
      <c r="E2067" s="22" t="s">
        <v>9670</v>
      </c>
      <c r="F2067" s="13">
        <v>2500</v>
      </c>
      <c r="G2067" s="13">
        <v>0</v>
      </c>
      <c r="H2067" s="13">
        <v>0</v>
      </c>
      <c r="I2067" t="s">
        <v>1</v>
      </c>
      <c r="J2067" s="13"/>
      <c r="R2067" s="13"/>
      <c r="S2067" s="41">
        <v>1</v>
      </c>
      <c r="T2067" s="13"/>
      <c r="U2067" s="13"/>
      <c r="W2067" s="13"/>
    </row>
    <row r="2068" spans="1:23" x14ac:dyDescent="0.2">
      <c r="A2068" s="13"/>
      <c r="B2068" s="8" t="s">
        <v>0</v>
      </c>
      <c r="C2068" s="22" t="s">
        <v>10873</v>
      </c>
      <c r="D2068" s="8" t="s">
        <v>7904</v>
      </c>
      <c r="E2068" s="22" t="s">
        <v>9671</v>
      </c>
      <c r="F2068" s="13">
        <v>5500</v>
      </c>
      <c r="G2068" s="13">
        <v>0</v>
      </c>
      <c r="H2068" s="13">
        <v>0</v>
      </c>
      <c r="I2068" t="s">
        <v>1</v>
      </c>
      <c r="J2068" s="13"/>
      <c r="R2068" s="13"/>
      <c r="S2068" s="41">
        <v>1</v>
      </c>
      <c r="T2068" s="43"/>
      <c r="U2068" s="13" t="s">
        <v>10801</v>
      </c>
      <c r="W2068" s="13"/>
    </row>
    <row r="2069" spans="1:23" x14ac:dyDescent="0.2">
      <c r="A2069" s="13"/>
      <c r="B2069" s="8" t="s">
        <v>0</v>
      </c>
      <c r="C2069" s="22" t="s">
        <v>10873</v>
      </c>
      <c r="D2069" s="8" t="s">
        <v>7905</v>
      </c>
      <c r="E2069" s="22" t="s">
        <v>9672</v>
      </c>
      <c r="F2069" s="13">
        <v>7000</v>
      </c>
      <c r="G2069" s="13">
        <v>0</v>
      </c>
      <c r="H2069" s="13">
        <v>0</v>
      </c>
      <c r="I2069" t="s">
        <v>1</v>
      </c>
      <c r="J2069" s="13"/>
      <c r="R2069" s="13"/>
      <c r="S2069" s="41">
        <v>1</v>
      </c>
      <c r="T2069" s="13" t="s">
        <v>10797</v>
      </c>
      <c r="U2069" s="13"/>
      <c r="W2069" s="13"/>
    </row>
    <row r="2070" spans="1:23" x14ac:dyDescent="0.2">
      <c r="A2070" s="13"/>
      <c r="B2070" s="8" t="s">
        <v>0</v>
      </c>
      <c r="C2070" s="22" t="s">
        <v>10873</v>
      </c>
      <c r="D2070" s="8" t="s">
        <v>951</v>
      </c>
      <c r="E2070" s="22" t="s">
        <v>952</v>
      </c>
      <c r="F2070" s="13">
        <v>200000</v>
      </c>
      <c r="G2070" s="13">
        <v>0</v>
      </c>
      <c r="H2070" s="13">
        <v>0</v>
      </c>
      <c r="I2070" t="s">
        <v>1</v>
      </c>
      <c r="J2070" s="13"/>
      <c r="R2070" s="13"/>
      <c r="S2070" s="41">
        <v>1</v>
      </c>
      <c r="T2070" s="13" t="s">
        <v>10797</v>
      </c>
      <c r="U2070" s="13"/>
      <c r="W2070" s="13"/>
    </row>
    <row r="2071" spans="1:23" x14ac:dyDescent="0.2">
      <c r="A2071" s="13"/>
      <c r="B2071" s="8" t="s">
        <v>0</v>
      </c>
      <c r="C2071" s="22" t="s">
        <v>10873</v>
      </c>
      <c r="D2071" s="8" t="s">
        <v>517</v>
      </c>
      <c r="E2071" s="22" t="s">
        <v>9673</v>
      </c>
      <c r="F2071" s="13">
        <v>2000</v>
      </c>
      <c r="G2071" s="13">
        <v>0</v>
      </c>
      <c r="H2071" s="13">
        <v>370</v>
      </c>
      <c r="I2071" t="s">
        <v>1</v>
      </c>
      <c r="J2071" s="13"/>
      <c r="R2071" s="13"/>
      <c r="S2071" s="41">
        <v>1</v>
      </c>
      <c r="T2071" s="13"/>
      <c r="U2071" s="13" t="s">
        <v>10801</v>
      </c>
      <c r="W2071" s="13"/>
    </row>
    <row r="2072" spans="1:23" x14ac:dyDescent="0.2">
      <c r="A2072" s="13"/>
      <c r="B2072" s="8" t="s">
        <v>0</v>
      </c>
      <c r="C2072" s="22" t="s">
        <v>10873</v>
      </c>
      <c r="D2072" s="8" t="s">
        <v>1305</v>
      </c>
      <c r="E2072" s="22" t="s">
        <v>1306</v>
      </c>
      <c r="F2072" s="13">
        <v>5000</v>
      </c>
      <c r="G2072" s="13">
        <v>0</v>
      </c>
      <c r="H2072" s="13">
        <v>0</v>
      </c>
      <c r="I2072" t="s">
        <v>1</v>
      </c>
      <c r="J2072" s="13"/>
      <c r="R2072" s="13"/>
      <c r="S2072" s="41">
        <v>1</v>
      </c>
      <c r="T2072" s="39"/>
      <c r="U2072" s="13"/>
      <c r="W2072" s="13"/>
    </row>
    <row r="2073" spans="1:23" x14ac:dyDescent="0.2">
      <c r="A2073" s="13"/>
      <c r="B2073" s="8" t="s">
        <v>0</v>
      </c>
      <c r="C2073" s="22" t="s">
        <v>10873</v>
      </c>
      <c r="D2073" s="8" t="s">
        <v>7906</v>
      </c>
      <c r="E2073" s="22" t="s">
        <v>9674</v>
      </c>
      <c r="F2073" s="13">
        <v>1000</v>
      </c>
      <c r="G2073" s="13">
        <v>0</v>
      </c>
      <c r="H2073" s="13">
        <v>0</v>
      </c>
      <c r="I2073" t="s">
        <v>1</v>
      </c>
      <c r="J2073" s="13"/>
      <c r="R2073" s="13"/>
      <c r="S2073" s="41">
        <v>1</v>
      </c>
      <c r="T2073" s="39"/>
      <c r="U2073" s="13"/>
      <c r="W2073" s="13"/>
    </row>
    <row r="2074" spans="1:23" x14ac:dyDescent="0.2">
      <c r="A2074" s="13"/>
      <c r="B2074" s="8" t="s">
        <v>0</v>
      </c>
      <c r="C2074" s="22" t="s">
        <v>10873</v>
      </c>
      <c r="D2074" s="8" t="s">
        <v>7907</v>
      </c>
      <c r="E2074" s="22" t="s">
        <v>9675</v>
      </c>
      <c r="F2074" s="13">
        <v>1000</v>
      </c>
      <c r="G2074" s="13">
        <v>0</v>
      </c>
      <c r="H2074" s="13">
        <v>0</v>
      </c>
      <c r="I2074" t="s">
        <v>1</v>
      </c>
      <c r="J2074" s="13"/>
      <c r="R2074" s="13"/>
      <c r="S2074" s="41">
        <v>1</v>
      </c>
      <c r="T2074" s="13"/>
      <c r="U2074" s="13"/>
      <c r="W2074" s="13"/>
    </row>
    <row r="2075" spans="1:23" x14ac:dyDescent="0.2">
      <c r="A2075" s="13"/>
      <c r="B2075" s="8" t="s">
        <v>0</v>
      </c>
      <c r="C2075" s="22" t="s">
        <v>10873</v>
      </c>
      <c r="D2075" s="8" t="s">
        <v>7908</v>
      </c>
      <c r="E2075" s="22" t="s">
        <v>9676</v>
      </c>
      <c r="F2075" s="13">
        <v>32000</v>
      </c>
      <c r="G2075" s="13">
        <v>0</v>
      </c>
      <c r="H2075" s="13">
        <v>0</v>
      </c>
      <c r="I2075" t="s">
        <v>1</v>
      </c>
      <c r="J2075" s="13"/>
      <c r="R2075" s="13"/>
      <c r="S2075" s="41">
        <v>1</v>
      </c>
      <c r="T2075" s="39"/>
      <c r="U2075" s="13"/>
      <c r="W2075" s="13"/>
    </row>
    <row r="2076" spans="1:23" x14ac:dyDescent="0.2">
      <c r="A2076" s="13"/>
      <c r="B2076" s="8" t="s">
        <v>0</v>
      </c>
      <c r="C2076" s="22" t="s">
        <v>10873</v>
      </c>
      <c r="D2076" s="8" t="s">
        <v>1235</v>
      </c>
      <c r="E2076" s="22" t="s">
        <v>1236</v>
      </c>
      <c r="F2076" s="13">
        <v>15000</v>
      </c>
      <c r="G2076" s="13">
        <v>0</v>
      </c>
      <c r="H2076" s="13">
        <v>0</v>
      </c>
      <c r="I2076" t="s">
        <v>1</v>
      </c>
      <c r="J2076" s="13"/>
      <c r="R2076" s="13"/>
      <c r="S2076" s="41">
        <v>1</v>
      </c>
      <c r="T2076" s="13"/>
      <c r="U2076" s="13"/>
      <c r="W2076" s="13"/>
    </row>
    <row r="2077" spans="1:23" x14ac:dyDescent="0.2">
      <c r="A2077" s="13"/>
      <c r="B2077" s="8" t="s">
        <v>0</v>
      </c>
      <c r="C2077" s="22" t="s">
        <v>10873</v>
      </c>
      <c r="D2077" s="8" t="s">
        <v>6047</v>
      </c>
      <c r="E2077" s="22" t="s">
        <v>6048</v>
      </c>
      <c r="F2077" s="13">
        <v>1000</v>
      </c>
      <c r="G2077" s="13">
        <v>0</v>
      </c>
      <c r="H2077" s="13">
        <v>0</v>
      </c>
      <c r="I2077" t="s">
        <v>1</v>
      </c>
      <c r="J2077" s="13"/>
      <c r="R2077" s="13"/>
      <c r="S2077" s="41">
        <v>1</v>
      </c>
      <c r="T2077" s="13"/>
      <c r="U2077" s="13"/>
      <c r="W2077" s="13"/>
    </row>
    <row r="2078" spans="1:23" x14ac:dyDescent="0.2">
      <c r="A2078" s="13"/>
      <c r="B2078" s="8" t="s">
        <v>0</v>
      </c>
      <c r="C2078" s="22" t="s">
        <v>10873</v>
      </c>
      <c r="D2078" s="8" t="s">
        <v>26</v>
      </c>
      <c r="E2078" s="22" t="s">
        <v>27</v>
      </c>
      <c r="F2078" s="13">
        <v>10000</v>
      </c>
      <c r="G2078" s="13">
        <v>0</v>
      </c>
      <c r="H2078" s="13">
        <v>4000</v>
      </c>
      <c r="I2078" t="s">
        <v>1</v>
      </c>
      <c r="J2078" s="13"/>
      <c r="R2078" s="13"/>
      <c r="S2078" s="41">
        <v>1</v>
      </c>
      <c r="T2078" s="39"/>
      <c r="U2078" s="13"/>
      <c r="W2078" s="13"/>
    </row>
    <row r="2079" spans="1:23" x14ac:dyDescent="0.2">
      <c r="A2079" s="13"/>
      <c r="B2079" s="8" t="s">
        <v>0</v>
      </c>
      <c r="C2079" s="22" t="s">
        <v>10873</v>
      </c>
      <c r="D2079" s="8" t="s">
        <v>15</v>
      </c>
      <c r="E2079" s="22" t="s">
        <v>16</v>
      </c>
      <c r="F2079" s="13">
        <v>20000</v>
      </c>
      <c r="G2079" s="13">
        <v>0</v>
      </c>
      <c r="H2079" s="13">
        <v>10050</v>
      </c>
      <c r="I2079" t="s">
        <v>1</v>
      </c>
      <c r="J2079" s="13"/>
      <c r="R2079" s="13">
        <v>5000</v>
      </c>
      <c r="S2079" s="41">
        <v>1</v>
      </c>
      <c r="T2079" s="39"/>
      <c r="U2079" s="13"/>
      <c r="W2079" s="13"/>
    </row>
    <row r="2080" spans="1:23" x14ac:dyDescent="0.2">
      <c r="A2080" s="13"/>
      <c r="B2080" s="8" t="s">
        <v>0</v>
      </c>
      <c r="C2080" s="22" t="s">
        <v>10873</v>
      </c>
      <c r="D2080" s="8" t="s">
        <v>22</v>
      </c>
      <c r="E2080" s="22" t="s">
        <v>23</v>
      </c>
      <c r="F2080" s="13">
        <v>10000</v>
      </c>
      <c r="G2080" s="13">
        <v>0</v>
      </c>
      <c r="H2080" s="13">
        <v>0</v>
      </c>
      <c r="I2080" t="s">
        <v>1</v>
      </c>
      <c r="J2080" s="13"/>
      <c r="R2080" s="13"/>
      <c r="S2080" s="41">
        <v>1</v>
      </c>
      <c r="T2080" s="39"/>
      <c r="U2080" s="13"/>
      <c r="W2080" s="13"/>
    </row>
    <row r="2081" spans="1:23" x14ac:dyDescent="0.2">
      <c r="A2081" s="13"/>
      <c r="B2081" s="8" t="s">
        <v>0</v>
      </c>
      <c r="C2081" s="22" t="s">
        <v>10873</v>
      </c>
      <c r="D2081" s="8" t="s">
        <v>29</v>
      </c>
      <c r="E2081" s="22" t="s">
        <v>30</v>
      </c>
      <c r="F2081" s="13">
        <v>200000</v>
      </c>
      <c r="G2081" s="13">
        <v>0</v>
      </c>
      <c r="H2081" s="13">
        <v>167000</v>
      </c>
      <c r="I2081" t="s">
        <v>1</v>
      </c>
      <c r="J2081" s="13"/>
      <c r="R2081" s="13">
        <v>33000</v>
      </c>
      <c r="S2081" s="41">
        <v>1</v>
      </c>
      <c r="T2081" s="39"/>
      <c r="U2081" s="13"/>
      <c r="W2081" s="13"/>
    </row>
    <row r="2082" spans="1:23" x14ac:dyDescent="0.2">
      <c r="A2082" s="13"/>
      <c r="B2082" s="8" t="s">
        <v>0</v>
      </c>
      <c r="C2082" s="22" t="s">
        <v>10873</v>
      </c>
      <c r="D2082" s="8" t="s">
        <v>59</v>
      </c>
      <c r="E2082" s="22" t="s">
        <v>60</v>
      </c>
      <c r="F2082" s="13">
        <v>35000</v>
      </c>
      <c r="G2082" s="13">
        <v>0</v>
      </c>
      <c r="H2082" s="13">
        <v>0</v>
      </c>
      <c r="I2082" t="s">
        <v>1</v>
      </c>
      <c r="J2082" s="13"/>
      <c r="R2082" s="13">
        <f>4310+3000</f>
        <v>7310</v>
      </c>
      <c r="S2082" s="41">
        <v>1</v>
      </c>
      <c r="T2082" s="39"/>
      <c r="U2082" s="13"/>
      <c r="W2082" s="13"/>
    </row>
    <row r="2083" spans="1:23" x14ac:dyDescent="0.2">
      <c r="A2083" s="13"/>
      <c r="B2083" s="8" t="s">
        <v>0</v>
      </c>
      <c r="C2083" s="22" t="s">
        <v>10873</v>
      </c>
      <c r="D2083" s="8" t="s">
        <v>7909</v>
      </c>
      <c r="E2083" s="22" t="s">
        <v>9677</v>
      </c>
      <c r="F2083" s="13">
        <v>10000</v>
      </c>
      <c r="G2083" s="13">
        <v>0</v>
      </c>
      <c r="H2083" s="13">
        <v>0</v>
      </c>
      <c r="I2083" t="s">
        <v>1</v>
      </c>
      <c r="J2083" s="13"/>
      <c r="R2083" s="13">
        <v>5010</v>
      </c>
      <c r="S2083" s="41">
        <v>1</v>
      </c>
      <c r="T2083" s="39"/>
      <c r="U2083" s="13"/>
      <c r="W2083" s="13"/>
    </row>
    <row r="2084" spans="1:23" x14ac:dyDescent="0.2">
      <c r="A2084" s="13"/>
      <c r="B2084" s="8" t="s">
        <v>0</v>
      </c>
      <c r="C2084" s="22" t="s">
        <v>10873</v>
      </c>
      <c r="D2084" s="8" t="s">
        <v>54</v>
      </c>
      <c r="E2084" s="22" t="s">
        <v>55</v>
      </c>
      <c r="F2084" s="13">
        <v>45000</v>
      </c>
      <c r="G2084" s="13">
        <v>0</v>
      </c>
      <c r="H2084" s="13">
        <v>0</v>
      </c>
      <c r="I2084" t="s">
        <v>1</v>
      </c>
      <c r="J2084" s="13"/>
      <c r="R2084" s="13">
        <f>7500+6000</f>
        <v>13500</v>
      </c>
      <c r="S2084" s="41">
        <v>1</v>
      </c>
      <c r="T2084" s="43" t="s">
        <v>10798</v>
      </c>
      <c r="U2084" s="13" t="s">
        <v>10805</v>
      </c>
      <c r="W2084" s="13"/>
    </row>
    <row r="2085" spans="1:23" x14ac:dyDescent="0.2">
      <c r="A2085" s="13"/>
      <c r="B2085" s="8" t="s">
        <v>0</v>
      </c>
      <c r="C2085" s="22" t="s">
        <v>10873</v>
      </c>
      <c r="D2085" s="8" t="s">
        <v>34</v>
      </c>
      <c r="E2085" s="22" t="s">
        <v>35</v>
      </c>
      <c r="F2085" s="13">
        <v>200000</v>
      </c>
      <c r="G2085" s="13">
        <v>0</v>
      </c>
      <c r="H2085" s="13">
        <v>58000</v>
      </c>
      <c r="I2085" t="s">
        <v>1</v>
      </c>
      <c r="J2085" s="13"/>
      <c r="R2085" s="13">
        <f>4000+31000</f>
        <v>35000</v>
      </c>
      <c r="S2085" s="41">
        <v>1</v>
      </c>
      <c r="T2085" s="43" t="s">
        <v>10798</v>
      </c>
      <c r="U2085" s="13" t="s">
        <v>10798</v>
      </c>
      <c r="W2085" s="13"/>
    </row>
    <row r="2086" spans="1:23" x14ac:dyDescent="0.2">
      <c r="A2086" s="13"/>
      <c r="B2086" s="8" t="s">
        <v>0</v>
      </c>
      <c r="C2086" s="22" t="s">
        <v>10873</v>
      </c>
      <c r="D2086" s="8" t="s">
        <v>49</v>
      </c>
      <c r="E2086" s="22" t="s">
        <v>50</v>
      </c>
      <c r="F2086" s="13">
        <v>20000</v>
      </c>
      <c r="G2086" s="13">
        <v>0</v>
      </c>
      <c r="H2086" s="13">
        <v>0</v>
      </c>
      <c r="I2086" t="s">
        <v>1</v>
      </c>
      <c r="J2086" s="13"/>
      <c r="R2086" s="13"/>
      <c r="S2086" s="41">
        <v>1</v>
      </c>
      <c r="T2086" s="39"/>
      <c r="U2086" s="13"/>
      <c r="W2086" s="13"/>
    </row>
    <row r="2087" spans="1:23" x14ac:dyDescent="0.2">
      <c r="A2087" s="13"/>
      <c r="B2087" s="8" t="s">
        <v>0</v>
      </c>
      <c r="C2087" s="22" t="s">
        <v>10874</v>
      </c>
      <c r="D2087" s="8" t="s">
        <v>3972</v>
      </c>
      <c r="E2087" s="22" t="s">
        <v>3973</v>
      </c>
      <c r="F2087" s="13">
        <v>6000</v>
      </c>
      <c r="G2087" s="13">
        <v>0</v>
      </c>
      <c r="H2087" s="13">
        <v>0</v>
      </c>
      <c r="I2087" t="s">
        <v>1</v>
      </c>
      <c r="J2087" s="13"/>
      <c r="R2087" s="13">
        <v>6000</v>
      </c>
      <c r="S2087" s="41">
        <v>1</v>
      </c>
      <c r="T2087" s="39"/>
      <c r="U2087" s="13"/>
      <c r="W2087" s="13"/>
    </row>
    <row r="2088" spans="1:23" x14ac:dyDescent="0.2">
      <c r="A2088" s="13"/>
      <c r="B2088" s="8" t="s">
        <v>0</v>
      </c>
      <c r="C2088" s="22" t="s">
        <v>10874</v>
      </c>
      <c r="D2088" s="8" t="s">
        <v>7910</v>
      </c>
      <c r="E2088" s="22" t="s">
        <v>9678</v>
      </c>
      <c r="F2088" s="13">
        <v>4000</v>
      </c>
      <c r="G2088" s="13">
        <v>0</v>
      </c>
      <c r="H2088" s="13">
        <v>0</v>
      </c>
      <c r="I2088" t="s">
        <v>1</v>
      </c>
      <c r="J2088" s="13"/>
      <c r="R2088" s="13"/>
      <c r="S2088" s="41">
        <v>1</v>
      </c>
      <c r="T2088" s="13"/>
      <c r="U2088" s="13"/>
      <c r="W2088" s="13"/>
    </row>
    <row r="2089" spans="1:23" x14ac:dyDescent="0.2">
      <c r="A2089" s="13"/>
      <c r="B2089" s="8" t="s">
        <v>0</v>
      </c>
      <c r="C2089" s="22" t="s">
        <v>10874</v>
      </c>
      <c r="D2089" s="8" t="s">
        <v>7911</v>
      </c>
      <c r="E2089" s="22" t="s">
        <v>9679</v>
      </c>
      <c r="F2089" s="13">
        <v>4000</v>
      </c>
      <c r="G2089" s="13">
        <v>0</v>
      </c>
      <c r="H2089" s="13">
        <v>0</v>
      </c>
      <c r="I2089" t="s">
        <v>1</v>
      </c>
      <c r="J2089" s="13"/>
      <c r="R2089" s="13"/>
      <c r="S2089" s="41">
        <v>1</v>
      </c>
      <c r="T2089" s="13" t="s">
        <v>10797</v>
      </c>
      <c r="U2089" s="13"/>
      <c r="W2089" s="13"/>
    </row>
    <row r="2090" spans="1:23" x14ac:dyDescent="0.2">
      <c r="A2090" s="13"/>
      <c r="B2090" s="8" t="s">
        <v>0</v>
      </c>
      <c r="C2090" s="22" t="s">
        <v>10874</v>
      </c>
      <c r="D2090" s="8" t="s">
        <v>7912</v>
      </c>
      <c r="E2090" s="22" t="s">
        <v>9680</v>
      </c>
      <c r="F2090" s="13">
        <v>15000</v>
      </c>
      <c r="G2090" s="13">
        <v>0</v>
      </c>
      <c r="H2090" s="13">
        <v>9500</v>
      </c>
      <c r="I2090" t="s">
        <v>1</v>
      </c>
      <c r="J2090" s="13"/>
      <c r="R2090" s="13"/>
      <c r="S2090" s="41">
        <v>1</v>
      </c>
      <c r="T2090" s="13" t="s">
        <v>10797</v>
      </c>
      <c r="U2090" s="13"/>
      <c r="W2090" s="13"/>
    </row>
    <row r="2091" spans="1:23" x14ac:dyDescent="0.2">
      <c r="A2091" s="13"/>
      <c r="B2091" s="8" t="s">
        <v>0</v>
      </c>
      <c r="C2091" s="22" t="s">
        <v>10874</v>
      </c>
      <c r="D2091" s="8" t="s">
        <v>2425</v>
      </c>
      <c r="E2091" s="22" t="s">
        <v>2426</v>
      </c>
      <c r="F2091" s="13">
        <v>40000</v>
      </c>
      <c r="G2091" s="13">
        <v>0</v>
      </c>
      <c r="H2091" s="13">
        <v>20500</v>
      </c>
      <c r="I2091" t="s">
        <v>1</v>
      </c>
      <c r="J2091" s="13"/>
      <c r="R2091" s="13"/>
      <c r="S2091" s="41">
        <v>1</v>
      </c>
      <c r="T2091" s="13" t="s">
        <v>10797</v>
      </c>
      <c r="U2091" s="13"/>
      <c r="W2091" s="13"/>
    </row>
    <row r="2092" spans="1:23" x14ac:dyDescent="0.2">
      <c r="A2092" s="13"/>
      <c r="B2092" s="8" t="s">
        <v>0</v>
      </c>
      <c r="C2092" s="22" t="s">
        <v>10874</v>
      </c>
      <c r="D2092" s="8" t="s">
        <v>7913</v>
      </c>
      <c r="E2092" s="22" t="s">
        <v>9681</v>
      </c>
      <c r="F2092" s="13">
        <v>12000</v>
      </c>
      <c r="G2092" s="13">
        <v>0</v>
      </c>
      <c r="H2092" s="13">
        <v>9000</v>
      </c>
      <c r="I2092" t="s">
        <v>1</v>
      </c>
      <c r="J2092" s="13"/>
      <c r="R2092" s="13"/>
      <c r="S2092" s="41">
        <v>1</v>
      </c>
      <c r="T2092" s="13" t="s">
        <v>10797</v>
      </c>
      <c r="U2092" s="13"/>
      <c r="W2092" s="13"/>
    </row>
    <row r="2093" spans="1:23" x14ac:dyDescent="0.2">
      <c r="A2093" s="13"/>
      <c r="B2093" s="8" t="s">
        <v>0</v>
      </c>
      <c r="C2093" s="22" t="s">
        <v>10874</v>
      </c>
      <c r="D2093" s="8" t="s">
        <v>3153</v>
      </c>
      <c r="E2093" s="22" t="s">
        <v>3154</v>
      </c>
      <c r="F2093" s="13">
        <v>1000</v>
      </c>
      <c r="G2093" s="13">
        <v>0</v>
      </c>
      <c r="H2093" s="13">
        <v>0</v>
      </c>
      <c r="I2093" t="s">
        <v>1</v>
      </c>
      <c r="J2093" s="13"/>
      <c r="R2093" s="13"/>
      <c r="S2093" s="41">
        <v>1</v>
      </c>
      <c r="T2093" s="13" t="s">
        <v>10797</v>
      </c>
      <c r="U2093" s="13"/>
      <c r="W2093" s="13"/>
    </row>
    <row r="2094" spans="1:23" x14ac:dyDescent="0.2">
      <c r="A2094" s="13"/>
      <c r="B2094" s="8" t="s">
        <v>0</v>
      </c>
      <c r="C2094" s="22" t="s">
        <v>10874</v>
      </c>
      <c r="D2094" s="8" t="s">
        <v>7914</v>
      </c>
      <c r="E2094" s="22" t="s">
        <v>9682</v>
      </c>
      <c r="F2094" s="13">
        <v>4000</v>
      </c>
      <c r="G2094" s="13">
        <v>0</v>
      </c>
      <c r="H2094" s="13">
        <v>0</v>
      </c>
      <c r="I2094" t="s">
        <v>1</v>
      </c>
      <c r="J2094" s="13"/>
      <c r="R2094" s="13"/>
      <c r="S2094" s="41">
        <v>1</v>
      </c>
      <c r="T2094" s="39"/>
      <c r="U2094" s="13"/>
      <c r="W2094" s="13"/>
    </row>
    <row r="2095" spans="1:23" x14ac:dyDescent="0.2">
      <c r="A2095" s="13"/>
      <c r="B2095" s="8" t="s">
        <v>0</v>
      </c>
      <c r="C2095" s="22" t="s">
        <v>10874</v>
      </c>
      <c r="D2095" s="8" t="s">
        <v>7915</v>
      </c>
      <c r="E2095" s="22" t="s">
        <v>9683</v>
      </c>
      <c r="F2095" s="13">
        <v>3000</v>
      </c>
      <c r="G2095" s="13">
        <v>0</v>
      </c>
      <c r="H2095" s="13">
        <v>0</v>
      </c>
      <c r="I2095" t="s">
        <v>1</v>
      </c>
      <c r="J2095" s="13"/>
      <c r="R2095" s="13"/>
      <c r="S2095" s="41">
        <v>1</v>
      </c>
      <c r="T2095" s="39"/>
      <c r="U2095" s="13"/>
      <c r="W2095" s="13"/>
    </row>
    <row r="2096" spans="1:23" x14ac:dyDescent="0.2">
      <c r="A2096" s="13"/>
      <c r="B2096" s="8" t="s">
        <v>0</v>
      </c>
      <c r="C2096" s="22" t="s">
        <v>10874</v>
      </c>
      <c r="D2096" s="8" t="s">
        <v>3981</v>
      </c>
      <c r="E2096" s="22" t="s">
        <v>3982</v>
      </c>
      <c r="F2096" s="13">
        <v>15000</v>
      </c>
      <c r="G2096" s="13">
        <v>0</v>
      </c>
      <c r="H2096" s="13">
        <v>0</v>
      </c>
      <c r="I2096" t="s">
        <v>1</v>
      </c>
      <c r="J2096" s="13"/>
      <c r="R2096" s="13"/>
      <c r="S2096" s="41">
        <v>1</v>
      </c>
      <c r="T2096" s="39"/>
      <c r="U2096" s="13"/>
      <c r="W2096" s="13"/>
    </row>
    <row r="2097" spans="1:23" x14ac:dyDescent="0.2">
      <c r="A2097" s="13"/>
      <c r="B2097" s="8" t="s">
        <v>0</v>
      </c>
      <c r="C2097" s="22" t="s">
        <v>10874</v>
      </c>
      <c r="D2097" s="8" t="s">
        <v>7916</v>
      </c>
      <c r="E2097" s="22" t="s">
        <v>9684</v>
      </c>
      <c r="F2097" s="13">
        <v>55000</v>
      </c>
      <c r="G2097" s="13">
        <v>0</v>
      </c>
      <c r="H2097" s="13">
        <v>0</v>
      </c>
      <c r="I2097" t="s">
        <v>1</v>
      </c>
      <c r="J2097" s="13"/>
      <c r="R2097" s="13"/>
      <c r="S2097" s="41">
        <v>1</v>
      </c>
      <c r="T2097" s="13" t="s">
        <v>10797</v>
      </c>
      <c r="U2097" s="13"/>
      <c r="W2097" s="13"/>
    </row>
    <row r="2098" spans="1:23" x14ac:dyDescent="0.2">
      <c r="A2098" s="13"/>
      <c r="B2098" s="8" t="s">
        <v>0</v>
      </c>
      <c r="C2098" s="22" t="s">
        <v>10874</v>
      </c>
      <c r="D2098" s="8" t="s">
        <v>3987</v>
      </c>
      <c r="E2098" s="22" t="s">
        <v>3988</v>
      </c>
      <c r="F2098" s="13">
        <v>15000</v>
      </c>
      <c r="G2098" s="13">
        <v>0</v>
      </c>
      <c r="H2098" s="13">
        <v>0</v>
      </c>
      <c r="I2098" t="s">
        <v>1</v>
      </c>
      <c r="J2098" s="13"/>
      <c r="R2098" s="13"/>
      <c r="S2098" s="41">
        <v>1</v>
      </c>
      <c r="T2098" s="43" t="s">
        <v>10798</v>
      </c>
      <c r="U2098" s="12" t="s">
        <v>10798</v>
      </c>
      <c r="W2098" s="13"/>
    </row>
    <row r="2099" spans="1:23" x14ac:dyDescent="0.2">
      <c r="A2099" s="13"/>
      <c r="B2099" s="8" t="s">
        <v>0</v>
      </c>
      <c r="C2099" s="22" t="s">
        <v>10874</v>
      </c>
      <c r="D2099" s="8" t="s">
        <v>2522</v>
      </c>
      <c r="E2099" s="22" t="s">
        <v>2523</v>
      </c>
      <c r="F2099" s="13">
        <v>100</v>
      </c>
      <c r="G2099" s="13">
        <v>0</v>
      </c>
      <c r="H2099" s="13">
        <v>0</v>
      </c>
      <c r="I2099" t="s">
        <v>1</v>
      </c>
      <c r="J2099" s="13"/>
      <c r="R2099" s="13"/>
      <c r="S2099" s="41">
        <v>1</v>
      </c>
      <c r="T2099" s="13" t="s">
        <v>10797</v>
      </c>
      <c r="U2099" s="13"/>
      <c r="W2099" s="13"/>
    </row>
    <row r="2100" spans="1:23" x14ac:dyDescent="0.2">
      <c r="A2100" s="13"/>
      <c r="B2100" s="8" t="s">
        <v>0</v>
      </c>
      <c r="C2100" s="22" t="s">
        <v>10874</v>
      </c>
      <c r="D2100" s="8" t="s">
        <v>7917</v>
      </c>
      <c r="E2100" s="22" t="s">
        <v>9685</v>
      </c>
      <c r="F2100" s="13">
        <v>1500</v>
      </c>
      <c r="G2100" s="13">
        <v>0</v>
      </c>
      <c r="H2100" s="13">
        <v>0</v>
      </c>
      <c r="I2100" t="s">
        <v>1</v>
      </c>
      <c r="J2100" s="13"/>
      <c r="R2100" s="13"/>
      <c r="S2100" s="41">
        <v>1</v>
      </c>
      <c r="T2100" s="43"/>
      <c r="U2100" s="39" t="s">
        <v>10802</v>
      </c>
      <c r="W2100" s="13"/>
    </row>
    <row r="2101" spans="1:23" x14ac:dyDescent="0.2">
      <c r="A2101" s="13"/>
      <c r="B2101" s="8" t="s">
        <v>0</v>
      </c>
      <c r="C2101" s="22" t="s">
        <v>10874</v>
      </c>
      <c r="D2101" s="8" t="s">
        <v>7918</v>
      </c>
      <c r="E2101" s="22" t="s">
        <v>9686</v>
      </c>
      <c r="F2101" s="13">
        <v>1000</v>
      </c>
      <c r="G2101" s="13">
        <v>0</v>
      </c>
      <c r="H2101" s="13">
        <v>0</v>
      </c>
      <c r="I2101" t="s">
        <v>1</v>
      </c>
      <c r="J2101" s="13"/>
      <c r="R2101" s="13"/>
      <c r="S2101" s="41">
        <v>1</v>
      </c>
      <c r="T2101" s="43"/>
      <c r="U2101" s="39" t="s">
        <v>10804</v>
      </c>
      <c r="W2101" s="13"/>
    </row>
    <row r="2102" spans="1:23" x14ac:dyDescent="0.2">
      <c r="A2102" s="13"/>
      <c r="B2102" s="8" t="s">
        <v>0</v>
      </c>
      <c r="C2102" s="22" t="s">
        <v>10875</v>
      </c>
      <c r="D2102" s="8" t="s">
        <v>7919</v>
      </c>
      <c r="E2102" s="22" t="s">
        <v>9687</v>
      </c>
      <c r="F2102" s="13">
        <v>99450</v>
      </c>
      <c r="G2102" s="13">
        <v>0</v>
      </c>
      <c r="H2102" s="13">
        <v>0</v>
      </c>
      <c r="I2102" t="s">
        <v>1</v>
      </c>
      <c r="J2102" s="13"/>
      <c r="R2102" s="13">
        <f>38000+4000+11000+9500+2500</f>
        <v>65000</v>
      </c>
      <c r="S2102" s="41">
        <v>4</v>
      </c>
      <c r="T2102" s="39" t="s">
        <v>10797</v>
      </c>
      <c r="U2102" s="13"/>
      <c r="W2102" s="13"/>
    </row>
    <row r="2103" spans="1:23" x14ac:dyDescent="0.2">
      <c r="A2103" s="13"/>
      <c r="B2103" s="8" t="s">
        <v>0</v>
      </c>
      <c r="C2103" s="22" t="s">
        <v>10876</v>
      </c>
      <c r="D2103" s="8" t="s">
        <v>7920</v>
      </c>
      <c r="E2103" s="22" t="s">
        <v>9688</v>
      </c>
      <c r="F2103" s="13">
        <v>1000</v>
      </c>
      <c r="G2103" s="13">
        <v>0</v>
      </c>
      <c r="H2103" s="13">
        <v>0</v>
      </c>
      <c r="I2103" t="s">
        <v>1</v>
      </c>
      <c r="J2103" s="13"/>
      <c r="R2103" s="13"/>
      <c r="S2103" s="41">
        <v>4</v>
      </c>
      <c r="T2103" s="13"/>
      <c r="U2103" s="13"/>
      <c r="W2103" s="13"/>
    </row>
    <row r="2104" spans="1:23" x14ac:dyDescent="0.2">
      <c r="A2104" s="13"/>
      <c r="B2104" s="8" t="s">
        <v>0</v>
      </c>
      <c r="C2104" s="22" t="s">
        <v>10876</v>
      </c>
      <c r="D2104" s="8" t="s">
        <v>7921</v>
      </c>
      <c r="E2104" s="22" t="s">
        <v>9689</v>
      </c>
      <c r="F2104" s="13">
        <v>1500</v>
      </c>
      <c r="G2104" s="13">
        <v>0</v>
      </c>
      <c r="H2104" s="13">
        <v>0</v>
      </c>
      <c r="I2104" t="s">
        <v>1</v>
      </c>
      <c r="J2104" s="13"/>
      <c r="R2104" s="13"/>
      <c r="S2104" s="41">
        <v>2</v>
      </c>
      <c r="T2104" s="43" t="s">
        <v>10798</v>
      </c>
      <c r="U2104" s="13" t="s">
        <v>10798</v>
      </c>
      <c r="W2104" s="13"/>
    </row>
    <row r="2105" spans="1:23" x14ac:dyDescent="0.2">
      <c r="A2105" s="13"/>
      <c r="B2105" s="8" t="s">
        <v>0</v>
      </c>
      <c r="C2105" s="22" t="s">
        <v>10876</v>
      </c>
      <c r="D2105" s="8" t="s">
        <v>7922</v>
      </c>
      <c r="E2105" s="22" t="s">
        <v>9690</v>
      </c>
      <c r="F2105" s="13">
        <v>2000</v>
      </c>
      <c r="G2105" s="13">
        <v>0</v>
      </c>
      <c r="H2105" s="13">
        <v>0</v>
      </c>
      <c r="I2105" t="s">
        <v>1</v>
      </c>
      <c r="J2105" s="13"/>
      <c r="R2105" s="13"/>
      <c r="S2105" s="41">
        <v>4</v>
      </c>
      <c r="T2105" s="13" t="s">
        <v>10797</v>
      </c>
      <c r="U2105" s="13"/>
      <c r="W2105" s="13"/>
    </row>
    <row r="2106" spans="1:23" x14ac:dyDescent="0.2">
      <c r="A2106" s="13"/>
      <c r="B2106" s="8" t="s">
        <v>0</v>
      </c>
      <c r="C2106" s="22" t="s">
        <v>10876</v>
      </c>
      <c r="D2106" s="8" t="s">
        <v>5116</v>
      </c>
      <c r="E2106" s="22" t="s">
        <v>5117</v>
      </c>
      <c r="F2106" s="13">
        <v>1000</v>
      </c>
      <c r="G2106" s="13">
        <v>0</v>
      </c>
      <c r="H2106" s="13">
        <v>0</v>
      </c>
      <c r="I2106" t="s">
        <v>1</v>
      </c>
      <c r="J2106" s="13"/>
      <c r="R2106" s="13">
        <v>1200</v>
      </c>
      <c r="S2106" s="41">
        <v>1</v>
      </c>
      <c r="T2106" s="44"/>
      <c r="U2106" s="39"/>
      <c r="W2106" s="13"/>
    </row>
    <row r="2107" spans="1:23" x14ac:dyDescent="0.2">
      <c r="A2107" s="13"/>
      <c r="B2107" s="8" t="s">
        <v>0</v>
      </c>
      <c r="C2107" s="22" t="s">
        <v>10876</v>
      </c>
      <c r="D2107" s="8" t="s">
        <v>6823</v>
      </c>
      <c r="E2107" s="22" t="s">
        <v>6824</v>
      </c>
      <c r="F2107" s="13">
        <v>1000</v>
      </c>
      <c r="G2107" s="13">
        <v>0</v>
      </c>
      <c r="H2107" s="13">
        <v>0</v>
      </c>
      <c r="I2107" t="s">
        <v>1</v>
      </c>
      <c r="J2107" s="13"/>
      <c r="R2107" s="13">
        <v>1100</v>
      </c>
      <c r="S2107" s="41">
        <v>1</v>
      </c>
      <c r="T2107" s="13"/>
      <c r="U2107" s="13"/>
      <c r="W2107" s="13"/>
    </row>
    <row r="2108" spans="1:23" x14ac:dyDescent="0.2">
      <c r="A2108" s="13"/>
      <c r="B2108" s="8" t="s">
        <v>0</v>
      </c>
      <c r="C2108" s="22" t="s">
        <v>10876</v>
      </c>
      <c r="D2108" s="8" t="s">
        <v>6931</v>
      </c>
      <c r="E2108" s="22" t="s">
        <v>6932</v>
      </c>
      <c r="F2108" s="13">
        <v>200</v>
      </c>
      <c r="G2108" s="13">
        <v>0</v>
      </c>
      <c r="H2108" s="13">
        <v>0</v>
      </c>
      <c r="I2108" t="s">
        <v>1</v>
      </c>
      <c r="J2108" s="13"/>
      <c r="R2108" s="13">
        <v>300</v>
      </c>
      <c r="S2108" s="41">
        <v>1</v>
      </c>
      <c r="T2108" s="13"/>
      <c r="U2108" s="13"/>
      <c r="W2108" s="13"/>
    </row>
    <row r="2109" spans="1:23" x14ac:dyDescent="0.2">
      <c r="A2109" s="13"/>
      <c r="B2109" s="8" t="s">
        <v>0</v>
      </c>
      <c r="C2109" s="22" t="s">
        <v>10876</v>
      </c>
      <c r="D2109" s="8" t="s">
        <v>5074</v>
      </c>
      <c r="E2109" s="22" t="s">
        <v>5075</v>
      </c>
      <c r="F2109" s="13">
        <v>2000</v>
      </c>
      <c r="G2109" s="13">
        <v>0</v>
      </c>
      <c r="H2109" s="13">
        <v>0</v>
      </c>
      <c r="I2109" t="s">
        <v>1</v>
      </c>
      <c r="J2109" s="13"/>
      <c r="R2109" s="13">
        <v>2000</v>
      </c>
      <c r="S2109" s="41">
        <v>2</v>
      </c>
      <c r="T2109" s="13"/>
      <c r="U2109" s="39"/>
      <c r="W2109" s="13"/>
    </row>
    <row r="2110" spans="1:23" x14ac:dyDescent="0.2">
      <c r="A2110" s="13"/>
      <c r="B2110" s="8" t="s">
        <v>0</v>
      </c>
      <c r="C2110" s="22" t="s">
        <v>10876</v>
      </c>
      <c r="D2110" s="8" t="s">
        <v>5978</v>
      </c>
      <c r="E2110" s="22" t="s">
        <v>5979</v>
      </c>
      <c r="F2110" s="13">
        <v>1000</v>
      </c>
      <c r="G2110" s="13">
        <v>0</v>
      </c>
      <c r="H2110" s="13">
        <v>0</v>
      </c>
      <c r="I2110" t="s">
        <v>1</v>
      </c>
      <c r="J2110" s="13"/>
      <c r="R2110" s="13"/>
      <c r="S2110" s="41">
        <v>2</v>
      </c>
      <c r="T2110" s="39"/>
      <c r="U2110" s="13"/>
      <c r="W2110" s="13"/>
    </row>
    <row r="2111" spans="1:23" x14ac:dyDescent="0.2">
      <c r="A2111" s="13"/>
      <c r="B2111" s="8" t="s">
        <v>0</v>
      </c>
      <c r="C2111" s="22" t="s">
        <v>10877</v>
      </c>
      <c r="D2111" s="8" t="s">
        <v>2235</v>
      </c>
      <c r="E2111" s="22" t="s">
        <v>2236</v>
      </c>
      <c r="F2111" s="13">
        <v>100</v>
      </c>
      <c r="G2111" s="13">
        <v>0</v>
      </c>
      <c r="H2111" s="13">
        <v>0</v>
      </c>
      <c r="I2111" t="s">
        <v>1</v>
      </c>
      <c r="J2111" s="13"/>
      <c r="R2111" s="13"/>
      <c r="S2111" s="41">
        <v>4</v>
      </c>
      <c r="T2111" s="43" t="s">
        <v>10798</v>
      </c>
      <c r="U2111" s="13" t="s">
        <v>10798</v>
      </c>
      <c r="W2111" s="13"/>
    </row>
    <row r="2112" spans="1:23" x14ac:dyDescent="0.2">
      <c r="A2112" s="13"/>
      <c r="B2112" s="8" t="s">
        <v>0</v>
      </c>
      <c r="C2112" s="22" t="s">
        <v>10877</v>
      </c>
      <c r="D2112" s="8" t="s">
        <v>7923</v>
      </c>
      <c r="E2112" s="22" t="s">
        <v>9691</v>
      </c>
      <c r="F2112" s="13">
        <v>1000</v>
      </c>
      <c r="G2112" s="13">
        <v>0</v>
      </c>
      <c r="H2112" s="13">
        <v>0</v>
      </c>
      <c r="I2112" t="s">
        <v>1</v>
      </c>
      <c r="J2112" s="13"/>
      <c r="R2112" s="13"/>
      <c r="S2112" s="41">
        <v>4</v>
      </c>
      <c r="T2112" s="13" t="s">
        <v>10797</v>
      </c>
      <c r="U2112" s="13"/>
      <c r="W2112" s="13"/>
    </row>
    <row r="2113" spans="1:23" x14ac:dyDescent="0.2">
      <c r="A2113" s="13"/>
      <c r="B2113" s="8" t="s">
        <v>0</v>
      </c>
      <c r="C2113" s="22" t="s">
        <v>10877</v>
      </c>
      <c r="D2113" s="8" t="s">
        <v>1491</v>
      </c>
      <c r="E2113" s="22" t="s">
        <v>1492</v>
      </c>
      <c r="F2113" s="13">
        <v>1000</v>
      </c>
      <c r="G2113" s="13">
        <v>0</v>
      </c>
      <c r="H2113" s="13">
        <v>0</v>
      </c>
      <c r="I2113" t="s">
        <v>1</v>
      </c>
      <c r="J2113" s="13"/>
      <c r="R2113" s="13"/>
      <c r="S2113" s="41">
        <v>1</v>
      </c>
      <c r="T2113" s="43"/>
      <c r="U2113" s="13" t="s">
        <v>10798</v>
      </c>
      <c r="W2113" s="13"/>
    </row>
    <row r="2114" spans="1:23" x14ac:dyDescent="0.2">
      <c r="A2114" s="13"/>
      <c r="B2114" s="8" t="s">
        <v>0</v>
      </c>
      <c r="C2114" s="22" t="s">
        <v>10877</v>
      </c>
      <c r="D2114" s="8" t="s">
        <v>7924</v>
      </c>
      <c r="E2114" s="22" t="s">
        <v>9692</v>
      </c>
      <c r="F2114" s="13">
        <v>500</v>
      </c>
      <c r="G2114" s="13">
        <v>0</v>
      </c>
      <c r="H2114" s="13">
        <v>0</v>
      </c>
      <c r="I2114" t="s">
        <v>1</v>
      </c>
      <c r="J2114" s="13"/>
      <c r="R2114" s="13"/>
      <c r="S2114" s="41">
        <v>4</v>
      </c>
      <c r="T2114" s="39"/>
      <c r="U2114" s="13"/>
      <c r="W2114" s="13"/>
    </row>
    <row r="2115" spans="1:23" x14ac:dyDescent="0.2">
      <c r="A2115" s="13"/>
      <c r="B2115" s="8" t="s">
        <v>0</v>
      </c>
      <c r="C2115" s="22" t="s">
        <v>10877</v>
      </c>
      <c r="D2115" s="8" t="s">
        <v>5978</v>
      </c>
      <c r="E2115" s="22" t="s">
        <v>5979</v>
      </c>
      <c r="F2115" s="13">
        <v>500</v>
      </c>
      <c r="G2115" s="13">
        <v>0</v>
      </c>
      <c r="H2115" s="13">
        <v>0</v>
      </c>
      <c r="I2115" t="s">
        <v>1</v>
      </c>
      <c r="J2115" s="13"/>
      <c r="R2115" s="13"/>
      <c r="S2115" s="41">
        <v>2</v>
      </c>
      <c r="T2115" s="39"/>
      <c r="U2115" s="13"/>
      <c r="W2115" s="13"/>
    </row>
    <row r="2116" spans="1:23" x14ac:dyDescent="0.2">
      <c r="A2116" s="13"/>
      <c r="B2116" s="8" t="s">
        <v>0</v>
      </c>
      <c r="C2116" s="22" t="s">
        <v>10877</v>
      </c>
      <c r="D2116" s="8" t="s">
        <v>4092</v>
      </c>
      <c r="E2116" s="22" t="s">
        <v>4093</v>
      </c>
      <c r="F2116" s="13">
        <v>200</v>
      </c>
      <c r="G2116" s="13">
        <v>0</v>
      </c>
      <c r="H2116" s="13">
        <v>0</v>
      </c>
      <c r="I2116" t="s">
        <v>1</v>
      </c>
      <c r="J2116" s="13"/>
      <c r="R2116" s="13"/>
      <c r="S2116" s="41">
        <v>1</v>
      </c>
      <c r="T2116" s="39"/>
      <c r="U2116" s="13"/>
      <c r="W2116" s="13"/>
    </row>
    <row r="2117" spans="1:23" x14ac:dyDescent="0.2">
      <c r="A2117" s="13"/>
      <c r="B2117" s="8" t="s">
        <v>0</v>
      </c>
      <c r="C2117" s="22" t="s">
        <v>10878</v>
      </c>
      <c r="D2117" s="8" t="s">
        <v>3101</v>
      </c>
      <c r="E2117" s="22" t="s">
        <v>3102</v>
      </c>
      <c r="F2117" s="13">
        <v>2651</v>
      </c>
      <c r="G2117" s="13">
        <v>0</v>
      </c>
      <c r="H2117" s="13">
        <v>0</v>
      </c>
      <c r="I2117" t="s">
        <v>1</v>
      </c>
      <c r="J2117" s="13"/>
      <c r="R2117" s="13"/>
      <c r="S2117" s="41">
        <v>3</v>
      </c>
      <c r="T2117" s="43"/>
      <c r="U2117" s="13" t="s">
        <v>10802</v>
      </c>
      <c r="W2117" s="13"/>
    </row>
    <row r="2118" spans="1:23" x14ac:dyDescent="0.2">
      <c r="A2118" s="13"/>
      <c r="B2118" s="8" t="s">
        <v>0</v>
      </c>
      <c r="C2118" s="22" t="s">
        <v>10879</v>
      </c>
      <c r="D2118" s="8" t="s">
        <v>7925</v>
      </c>
      <c r="E2118" s="22" t="s">
        <v>9693</v>
      </c>
      <c r="F2118" s="13">
        <v>14600</v>
      </c>
      <c r="G2118" s="13">
        <v>0</v>
      </c>
      <c r="H2118" s="13">
        <v>0</v>
      </c>
      <c r="I2118" t="s">
        <v>1</v>
      </c>
      <c r="J2118" s="13"/>
      <c r="R2118" s="13">
        <f>7000+12000</f>
        <v>19000</v>
      </c>
      <c r="S2118" s="41">
        <v>2</v>
      </c>
      <c r="T2118" s="39"/>
      <c r="U2118" s="13"/>
      <c r="W2118" s="13"/>
    </row>
    <row r="2119" spans="1:23" x14ac:dyDescent="0.2">
      <c r="A2119" s="13"/>
      <c r="B2119" s="8" t="s">
        <v>0</v>
      </c>
      <c r="C2119" s="22" t="s">
        <v>10880</v>
      </c>
      <c r="D2119" s="8" t="s">
        <v>7926</v>
      </c>
      <c r="E2119" s="22" t="s">
        <v>9694</v>
      </c>
      <c r="F2119" s="13">
        <v>925</v>
      </c>
      <c r="G2119" s="13">
        <v>0</v>
      </c>
      <c r="H2119" s="13">
        <v>0</v>
      </c>
      <c r="I2119" t="s">
        <v>1</v>
      </c>
      <c r="J2119" s="13"/>
      <c r="R2119" s="13">
        <f>450+700</f>
        <v>1150</v>
      </c>
      <c r="S2119" s="41">
        <v>1</v>
      </c>
      <c r="T2119" s="13"/>
      <c r="U2119" s="13"/>
      <c r="W2119" s="13"/>
    </row>
    <row r="2120" spans="1:23" x14ac:dyDescent="0.2">
      <c r="A2120" s="13"/>
      <c r="B2120" s="8" t="s">
        <v>0</v>
      </c>
      <c r="C2120" s="22" t="s">
        <v>10880</v>
      </c>
      <c r="D2120" s="8" t="s">
        <v>5074</v>
      </c>
      <c r="E2120" s="22" t="s">
        <v>5075</v>
      </c>
      <c r="F2120" s="13">
        <v>1200</v>
      </c>
      <c r="G2120" s="13">
        <v>0</v>
      </c>
      <c r="H2120" s="13">
        <v>0</v>
      </c>
      <c r="I2120" t="s">
        <v>1</v>
      </c>
      <c r="J2120" s="13"/>
      <c r="R2120" s="13">
        <v>1200</v>
      </c>
      <c r="S2120" s="41">
        <v>2</v>
      </c>
      <c r="T2120" s="13"/>
      <c r="U2120" s="39"/>
      <c r="W2120" s="13"/>
    </row>
    <row r="2121" spans="1:23" x14ac:dyDescent="0.2">
      <c r="A2121" s="13"/>
      <c r="B2121" s="8" t="s">
        <v>0</v>
      </c>
      <c r="C2121" s="22" t="s">
        <v>10881</v>
      </c>
      <c r="D2121" s="8" t="s">
        <v>2380</v>
      </c>
      <c r="E2121" s="22" t="s">
        <v>2381</v>
      </c>
      <c r="F2121" s="13">
        <v>105</v>
      </c>
      <c r="G2121" s="13">
        <v>0</v>
      </c>
      <c r="H2121" s="13">
        <v>0</v>
      </c>
      <c r="I2121" t="s">
        <v>1</v>
      </c>
      <c r="J2121" s="13"/>
      <c r="R2121" s="13">
        <v>200</v>
      </c>
      <c r="S2121" s="41">
        <v>4</v>
      </c>
      <c r="T2121" s="43"/>
      <c r="U2121" s="13"/>
      <c r="W2121" s="13"/>
    </row>
    <row r="2122" spans="1:23" x14ac:dyDescent="0.2">
      <c r="A2122" s="13"/>
      <c r="B2122" s="8" t="s">
        <v>0</v>
      </c>
      <c r="C2122" s="22" t="s">
        <v>10881</v>
      </c>
      <c r="D2122" s="8" t="s">
        <v>7927</v>
      </c>
      <c r="E2122" s="22" t="s">
        <v>9695</v>
      </c>
      <c r="F2122" s="13">
        <v>1041</v>
      </c>
      <c r="G2122" s="13">
        <v>0</v>
      </c>
      <c r="H2122" s="13">
        <v>0</v>
      </c>
      <c r="I2122" t="s">
        <v>1</v>
      </c>
      <c r="J2122" s="13"/>
      <c r="R2122" s="13"/>
      <c r="S2122" s="41">
        <v>2</v>
      </c>
      <c r="T2122" s="13"/>
      <c r="U2122" s="13" t="s">
        <v>10798</v>
      </c>
      <c r="W2122" s="13"/>
    </row>
    <row r="2123" spans="1:23" x14ac:dyDescent="0.2">
      <c r="A2123" s="13"/>
      <c r="B2123" s="8" t="s">
        <v>0</v>
      </c>
      <c r="C2123" s="22" t="s">
        <v>10881</v>
      </c>
      <c r="D2123" s="8" t="s">
        <v>7928</v>
      </c>
      <c r="E2123" s="22" t="s">
        <v>9696</v>
      </c>
      <c r="F2123" s="13">
        <v>96</v>
      </c>
      <c r="G2123" s="13">
        <v>0</v>
      </c>
      <c r="H2123" s="13">
        <v>0</v>
      </c>
      <c r="I2123" t="s">
        <v>1</v>
      </c>
      <c r="J2123" s="13"/>
      <c r="R2123" s="13">
        <v>100</v>
      </c>
      <c r="S2123" s="41">
        <v>2</v>
      </c>
      <c r="T2123" s="13"/>
      <c r="U2123" s="13"/>
      <c r="W2123" s="13"/>
    </row>
    <row r="2124" spans="1:23" x14ac:dyDescent="0.2">
      <c r="A2124" s="13"/>
      <c r="B2124" s="8" t="s">
        <v>0</v>
      </c>
      <c r="C2124" s="22" t="s">
        <v>10881</v>
      </c>
      <c r="D2124" s="8" t="s">
        <v>7929</v>
      </c>
      <c r="E2124" s="22" t="s">
        <v>9697</v>
      </c>
      <c r="F2124" s="13">
        <v>1465</v>
      </c>
      <c r="G2124" s="13">
        <v>0</v>
      </c>
      <c r="H2124" s="13">
        <v>0</v>
      </c>
      <c r="I2124" t="s">
        <v>1</v>
      </c>
      <c r="J2124" s="13"/>
      <c r="R2124" s="13"/>
      <c r="S2124" s="41">
        <v>4</v>
      </c>
      <c r="T2124" s="43"/>
      <c r="U2124" s="13" t="s">
        <v>10798</v>
      </c>
      <c r="W2124" s="13"/>
    </row>
    <row r="2125" spans="1:23" x14ac:dyDescent="0.2">
      <c r="A2125" s="13"/>
      <c r="B2125" s="8" t="s">
        <v>0</v>
      </c>
      <c r="C2125" s="22" t="s">
        <v>10881</v>
      </c>
      <c r="D2125" s="8" t="s">
        <v>7930</v>
      </c>
      <c r="E2125" s="22" t="s">
        <v>9698</v>
      </c>
      <c r="F2125" s="13">
        <v>3460</v>
      </c>
      <c r="G2125" s="13">
        <v>0</v>
      </c>
      <c r="H2125" s="13">
        <v>0</v>
      </c>
      <c r="I2125" t="s">
        <v>1</v>
      </c>
      <c r="J2125" s="13"/>
      <c r="R2125" s="13">
        <f>2000+1800</f>
        <v>3800</v>
      </c>
      <c r="S2125" s="41">
        <v>4</v>
      </c>
      <c r="T2125" s="13"/>
      <c r="U2125" s="13"/>
      <c r="W2125" s="13"/>
    </row>
    <row r="2126" spans="1:23" x14ac:dyDescent="0.2">
      <c r="A2126" s="13"/>
      <c r="B2126" s="8" t="s">
        <v>0</v>
      </c>
      <c r="C2126" s="22" t="s">
        <v>10881</v>
      </c>
      <c r="D2126" s="8" t="s">
        <v>4865</v>
      </c>
      <c r="E2126" s="22" t="s">
        <v>4866</v>
      </c>
      <c r="F2126" s="13">
        <v>4533</v>
      </c>
      <c r="G2126" s="13">
        <v>0</v>
      </c>
      <c r="H2126" s="13">
        <v>0</v>
      </c>
      <c r="I2126" t="s">
        <v>1</v>
      </c>
      <c r="J2126" s="13"/>
      <c r="R2126" s="13">
        <f>900+4000</f>
        <v>4900</v>
      </c>
      <c r="S2126" s="41">
        <v>1</v>
      </c>
      <c r="T2126" s="44"/>
      <c r="U2126" s="13"/>
      <c r="W2126" s="13"/>
    </row>
    <row r="2127" spans="1:23" x14ac:dyDescent="0.2">
      <c r="A2127" s="13"/>
      <c r="B2127" s="8" t="s">
        <v>0</v>
      </c>
      <c r="C2127" s="22" t="s">
        <v>10881</v>
      </c>
      <c r="D2127" s="8" t="s">
        <v>7931</v>
      </c>
      <c r="E2127" s="22" t="s">
        <v>9699</v>
      </c>
      <c r="F2127" s="13">
        <v>27668</v>
      </c>
      <c r="G2127" s="13">
        <v>0</v>
      </c>
      <c r="H2127" s="13">
        <v>0</v>
      </c>
      <c r="I2127" t="s">
        <v>1</v>
      </c>
      <c r="J2127" s="13"/>
      <c r="R2127" s="13">
        <f>3400+25000</f>
        <v>28400</v>
      </c>
      <c r="S2127" s="41">
        <v>1</v>
      </c>
      <c r="T2127" s="44"/>
      <c r="U2127" s="13"/>
      <c r="W2127" s="13"/>
    </row>
    <row r="2128" spans="1:23" x14ac:dyDescent="0.2">
      <c r="A2128" s="13"/>
      <c r="B2128" s="8" t="s">
        <v>0</v>
      </c>
      <c r="C2128" s="22" t="s">
        <v>10881</v>
      </c>
      <c r="D2128" s="8" t="s">
        <v>7932</v>
      </c>
      <c r="E2128" s="22" t="s">
        <v>9700</v>
      </c>
      <c r="F2128" s="13">
        <v>5365</v>
      </c>
      <c r="G2128" s="13">
        <v>0</v>
      </c>
      <c r="H2128" s="13">
        <v>0</v>
      </c>
      <c r="I2128" t="s">
        <v>1</v>
      </c>
      <c r="J2128" s="13"/>
      <c r="R2128" s="13">
        <v>6400</v>
      </c>
      <c r="S2128" s="41">
        <v>1</v>
      </c>
      <c r="T2128" s="44"/>
      <c r="U2128" s="13"/>
      <c r="W2128" s="13"/>
    </row>
    <row r="2129" spans="1:23" x14ac:dyDescent="0.2">
      <c r="A2129" s="13"/>
      <c r="B2129" s="8" t="s">
        <v>0</v>
      </c>
      <c r="C2129" s="22" t="s">
        <v>10881</v>
      </c>
      <c r="D2129" s="8" t="s">
        <v>4868</v>
      </c>
      <c r="E2129" s="22" t="s">
        <v>4869</v>
      </c>
      <c r="F2129" s="13">
        <v>26195</v>
      </c>
      <c r="G2129" s="13">
        <v>0</v>
      </c>
      <c r="H2129" s="13">
        <v>0</v>
      </c>
      <c r="I2129" t="s">
        <v>1</v>
      </c>
      <c r="J2129" s="13"/>
      <c r="R2129" s="13">
        <f>4800+9000+13000</f>
        <v>26800</v>
      </c>
      <c r="S2129" s="41">
        <v>1</v>
      </c>
      <c r="T2129" s="43"/>
      <c r="U2129" s="13"/>
      <c r="W2129" s="13"/>
    </row>
    <row r="2130" spans="1:23" x14ac:dyDescent="0.2">
      <c r="A2130" s="13"/>
      <c r="B2130" s="8" t="s">
        <v>0</v>
      </c>
      <c r="C2130" s="22" t="s">
        <v>10881</v>
      </c>
      <c r="D2130" s="8" t="s">
        <v>7933</v>
      </c>
      <c r="E2130" s="22" t="s">
        <v>9701</v>
      </c>
      <c r="F2130" s="13">
        <v>3724</v>
      </c>
      <c r="G2130" s="13">
        <v>0</v>
      </c>
      <c r="H2130" s="13">
        <v>0</v>
      </c>
      <c r="I2130" t="s">
        <v>1</v>
      </c>
      <c r="J2130" s="13"/>
      <c r="R2130" s="13">
        <f>1500+2300</f>
        <v>3800</v>
      </c>
      <c r="S2130" s="41">
        <v>1</v>
      </c>
      <c r="T2130" s="43"/>
      <c r="U2130" s="13"/>
      <c r="W2130" s="13"/>
    </row>
    <row r="2131" spans="1:23" x14ac:dyDescent="0.2">
      <c r="A2131" s="13"/>
      <c r="B2131" s="8" t="s">
        <v>0</v>
      </c>
      <c r="C2131" s="22" t="s">
        <v>10881</v>
      </c>
      <c r="D2131" s="8" t="s">
        <v>7934</v>
      </c>
      <c r="E2131" s="22" t="s">
        <v>9702</v>
      </c>
      <c r="F2131" s="13">
        <v>3999</v>
      </c>
      <c r="G2131" s="13">
        <v>0</v>
      </c>
      <c r="H2131" s="13">
        <v>0</v>
      </c>
      <c r="I2131" t="s">
        <v>1</v>
      </c>
      <c r="J2131" s="13"/>
      <c r="R2131" s="13">
        <v>4500</v>
      </c>
      <c r="S2131" s="41">
        <v>1</v>
      </c>
      <c r="T2131" s="13"/>
      <c r="U2131" s="13"/>
      <c r="W2131" s="13"/>
    </row>
    <row r="2132" spans="1:23" x14ac:dyDescent="0.2">
      <c r="A2132" s="13"/>
      <c r="B2132" s="8" t="s">
        <v>0</v>
      </c>
      <c r="C2132" s="22" t="s">
        <v>10881</v>
      </c>
      <c r="D2132" s="8" t="s">
        <v>7935</v>
      </c>
      <c r="E2132" s="22" t="s">
        <v>9703</v>
      </c>
      <c r="F2132" s="13">
        <v>1835</v>
      </c>
      <c r="G2132" s="13">
        <v>0</v>
      </c>
      <c r="H2132" s="13">
        <v>700</v>
      </c>
      <c r="I2132" t="s">
        <v>1</v>
      </c>
      <c r="J2132" s="13"/>
      <c r="R2132" s="13">
        <v>1500</v>
      </c>
      <c r="S2132" s="41">
        <v>1</v>
      </c>
      <c r="T2132" s="13"/>
      <c r="U2132" s="13"/>
      <c r="W2132" s="13"/>
    </row>
    <row r="2133" spans="1:23" x14ac:dyDescent="0.2">
      <c r="A2133" s="13"/>
      <c r="B2133" s="8" t="s">
        <v>0</v>
      </c>
      <c r="C2133" s="22" t="s">
        <v>10881</v>
      </c>
      <c r="D2133" s="8" t="s">
        <v>7936</v>
      </c>
      <c r="E2133" s="22" t="s">
        <v>9704</v>
      </c>
      <c r="F2133" s="13">
        <v>1950</v>
      </c>
      <c r="G2133" s="13">
        <v>0</v>
      </c>
      <c r="H2133" s="13">
        <v>0</v>
      </c>
      <c r="I2133" t="s">
        <v>1</v>
      </c>
      <c r="J2133" s="13"/>
      <c r="R2133" s="13"/>
      <c r="S2133" s="41">
        <v>1</v>
      </c>
      <c r="T2133" s="43" t="s">
        <v>10798</v>
      </c>
      <c r="U2133" s="13" t="s">
        <v>10803</v>
      </c>
      <c r="W2133" s="13"/>
    </row>
    <row r="2134" spans="1:23" x14ac:dyDescent="0.2">
      <c r="A2134" s="13"/>
      <c r="B2134" s="8" t="s">
        <v>0</v>
      </c>
      <c r="C2134" s="22" t="s">
        <v>10881</v>
      </c>
      <c r="D2134" s="8" t="s">
        <v>7937</v>
      </c>
      <c r="E2134" s="22" t="s">
        <v>9705</v>
      </c>
      <c r="F2134" s="13">
        <v>169</v>
      </c>
      <c r="G2134" s="13">
        <v>0</v>
      </c>
      <c r="H2134" s="13">
        <v>0</v>
      </c>
      <c r="I2134" t="s">
        <v>1</v>
      </c>
      <c r="J2134" s="13"/>
      <c r="R2134" s="13">
        <v>400</v>
      </c>
      <c r="S2134" s="41">
        <v>1</v>
      </c>
      <c r="T2134" s="39"/>
      <c r="U2134" s="13"/>
      <c r="W2134" s="13"/>
    </row>
    <row r="2135" spans="1:23" x14ac:dyDescent="0.2">
      <c r="A2135" s="13"/>
      <c r="B2135" s="8" t="s">
        <v>0</v>
      </c>
      <c r="C2135" s="22" t="s">
        <v>10881</v>
      </c>
      <c r="D2135" s="8" t="s">
        <v>7938</v>
      </c>
      <c r="E2135" s="22" t="s">
        <v>5862</v>
      </c>
      <c r="F2135" s="13">
        <v>880</v>
      </c>
      <c r="G2135" s="13">
        <v>0</v>
      </c>
      <c r="H2135" s="13">
        <v>0</v>
      </c>
      <c r="I2135" t="s">
        <v>1</v>
      </c>
      <c r="J2135" s="13"/>
      <c r="R2135" s="13">
        <v>1000</v>
      </c>
      <c r="S2135" s="41">
        <v>1</v>
      </c>
      <c r="T2135" s="39"/>
      <c r="U2135" s="13"/>
      <c r="W2135" s="13"/>
    </row>
    <row r="2136" spans="1:23" x14ac:dyDescent="0.2">
      <c r="A2136" s="13"/>
      <c r="B2136" s="8" t="s">
        <v>0</v>
      </c>
      <c r="C2136" s="22" t="s">
        <v>10881</v>
      </c>
      <c r="D2136" s="8" t="s">
        <v>7939</v>
      </c>
      <c r="E2136" s="22" t="s">
        <v>5863</v>
      </c>
      <c r="F2136" s="13">
        <v>1184</v>
      </c>
      <c r="G2136" s="13">
        <v>0</v>
      </c>
      <c r="H2136" s="13">
        <v>0</v>
      </c>
      <c r="I2136" t="s">
        <v>1</v>
      </c>
      <c r="J2136" s="13"/>
      <c r="R2136" s="13">
        <v>1500</v>
      </c>
      <c r="S2136" s="41">
        <v>1</v>
      </c>
      <c r="T2136" s="39"/>
      <c r="U2136" s="13"/>
      <c r="W2136" s="13"/>
    </row>
    <row r="2137" spans="1:23" x14ac:dyDescent="0.2">
      <c r="A2137" s="13"/>
      <c r="B2137" s="8" t="s">
        <v>0</v>
      </c>
      <c r="C2137" s="22" t="s">
        <v>10881</v>
      </c>
      <c r="D2137" s="8" t="s">
        <v>7940</v>
      </c>
      <c r="E2137" s="22" t="s">
        <v>5874</v>
      </c>
      <c r="F2137" s="13">
        <v>1059</v>
      </c>
      <c r="G2137" s="13">
        <v>0</v>
      </c>
      <c r="H2137" s="13">
        <v>0</v>
      </c>
      <c r="I2137" t="s">
        <v>1</v>
      </c>
      <c r="J2137" s="13"/>
      <c r="R2137" s="13">
        <v>1200</v>
      </c>
      <c r="S2137" s="41">
        <v>1</v>
      </c>
      <c r="T2137" s="13"/>
      <c r="U2137" s="13"/>
      <c r="W2137" s="13"/>
    </row>
    <row r="2138" spans="1:23" x14ac:dyDescent="0.2">
      <c r="A2138" s="13"/>
      <c r="B2138" s="8" t="s">
        <v>0</v>
      </c>
      <c r="C2138" s="22" t="s">
        <v>10881</v>
      </c>
      <c r="D2138" s="8" t="s">
        <v>7941</v>
      </c>
      <c r="E2138" s="22" t="s">
        <v>2296</v>
      </c>
      <c r="F2138" s="13">
        <v>349</v>
      </c>
      <c r="G2138" s="13">
        <v>0</v>
      </c>
      <c r="H2138" s="13">
        <v>0</v>
      </c>
      <c r="I2138" t="s">
        <v>1</v>
      </c>
      <c r="J2138" s="13"/>
      <c r="R2138" s="13"/>
      <c r="S2138" s="41">
        <v>1</v>
      </c>
      <c r="T2138" s="43"/>
      <c r="U2138" s="39" t="s">
        <v>10801</v>
      </c>
      <c r="W2138" s="13"/>
    </row>
    <row r="2139" spans="1:23" x14ac:dyDescent="0.2">
      <c r="A2139" s="13"/>
      <c r="B2139" s="8" t="s">
        <v>0</v>
      </c>
      <c r="C2139" s="22" t="s">
        <v>10881</v>
      </c>
      <c r="D2139" s="8" t="s">
        <v>7942</v>
      </c>
      <c r="E2139" s="22" t="s">
        <v>2932</v>
      </c>
      <c r="F2139" s="13">
        <v>15559</v>
      </c>
      <c r="G2139" s="13">
        <v>0</v>
      </c>
      <c r="H2139" s="13">
        <v>0</v>
      </c>
      <c r="I2139" t="s">
        <v>1</v>
      </c>
      <c r="J2139" s="13"/>
      <c r="R2139" s="13"/>
      <c r="S2139" s="41">
        <v>3</v>
      </c>
      <c r="T2139" s="43" t="s">
        <v>10798</v>
      </c>
      <c r="U2139" s="39" t="s">
        <v>10803</v>
      </c>
      <c r="W2139" s="13"/>
    </row>
    <row r="2140" spans="1:23" x14ac:dyDescent="0.2">
      <c r="A2140" s="13"/>
      <c r="B2140" s="8" t="s">
        <v>0</v>
      </c>
      <c r="C2140" s="22" t="s">
        <v>10881</v>
      </c>
      <c r="D2140" s="8" t="s">
        <v>4924</v>
      </c>
      <c r="E2140" s="22" t="s">
        <v>4925</v>
      </c>
      <c r="F2140" s="13">
        <v>83305</v>
      </c>
      <c r="G2140" s="13">
        <v>0</v>
      </c>
      <c r="H2140" s="13">
        <v>80000</v>
      </c>
      <c r="I2140" t="s">
        <v>1</v>
      </c>
      <c r="J2140" s="13"/>
      <c r="R2140" s="13"/>
      <c r="S2140" s="41">
        <v>2</v>
      </c>
      <c r="T2140" s="13"/>
      <c r="U2140" s="39"/>
      <c r="W2140" s="13"/>
    </row>
    <row r="2141" spans="1:23" x14ac:dyDescent="0.2">
      <c r="A2141" s="13"/>
      <c r="B2141" s="8" t="s">
        <v>0</v>
      </c>
      <c r="C2141" s="22" t="s">
        <v>10881</v>
      </c>
      <c r="D2141" s="8" t="s">
        <v>5900</v>
      </c>
      <c r="E2141" s="22" t="s">
        <v>5901</v>
      </c>
      <c r="F2141" s="13">
        <v>9010</v>
      </c>
      <c r="G2141" s="13">
        <v>0</v>
      </c>
      <c r="H2141" s="13">
        <v>0</v>
      </c>
      <c r="I2141" t="s">
        <v>1</v>
      </c>
      <c r="J2141" s="13"/>
      <c r="R2141" s="13"/>
      <c r="S2141" s="41">
        <v>2</v>
      </c>
      <c r="T2141" s="39"/>
      <c r="U2141" s="13"/>
      <c r="W2141" s="13"/>
    </row>
    <row r="2142" spans="1:23" x14ac:dyDescent="0.2">
      <c r="A2142" s="13"/>
      <c r="B2142" s="8" t="s">
        <v>0</v>
      </c>
      <c r="C2142" s="22" t="s">
        <v>10882</v>
      </c>
      <c r="D2142" s="8" t="s">
        <v>7943</v>
      </c>
      <c r="E2142" s="22" t="s">
        <v>9706</v>
      </c>
      <c r="F2142" s="13">
        <v>600</v>
      </c>
      <c r="G2142" s="13">
        <v>0</v>
      </c>
      <c r="H2142" s="13">
        <v>0</v>
      </c>
      <c r="I2142" t="s">
        <v>1</v>
      </c>
      <c r="J2142" s="13"/>
      <c r="R2142" s="13">
        <f>500+200</f>
        <v>700</v>
      </c>
      <c r="S2142" s="41">
        <v>4</v>
      </c>
      <c r="T2142" s="13"/>
      <c r="U2142" s="13"/>
      <c r="W2142" s="13"/>
    </row>
    <row r="2143" spans="1:23" x14ac:dyDescent="0.2">
      <c r="A2143" s="13"/>
      <c r="B2143" s="8" t="s">
        <v>0</v>
      </c>
      <c r="C2143" s="22" t="s">
        <v>10882</v>
      </c>
      <c r="D2143" s="8" t="s">
        <v>7944</v>
      </c>
      <c r="E2143" s="22" t="s">
        <v>9707</v>
      </c>
      <c r="F2143" s="13">
        <v>400</v>
      </c>
      <c r="G2143" s="13">
        <v>0</v>
      </c>
      <c r="H2143" s="13">
        <v>0</v>
      </c>
      <c r="I2143" t="s">
        <v>1</v>
      </c>
      <c r="J2143" s="13"/>
      <c r="R2143" s="13">
        <v>450</v>
      </c>
      <c r="S2143" s="41">
        <v>4</v>
      </c>
      <c r="T2143" s="13"/>
      <c r="U2143" s="13"/>
      <c r="W2143" s="13"/>
    </row>
    <row r="2144" spans="1:23" x14ac:dyDescent="0.2">
      <c r="A2144" s="13"/>
      <c r="B2144" s="8" t="s">
        <v>0</v>
      </c>
      <c r="C2144" s="22" t="s">
        <v>10882</v>
      </c>
      <c r="D2144" s="8" t="s">
        <v>7945</v>
      </c>
      <c r="E2144" s="22" t="s">
        <v>9708</v>
      </c>
      <c r="F2144" s="13">
        <v>300</v>
      </c>
      <c r="G2144" s="13">
        <v>0</v>
      </c>
      <c r="H2144" s="13">
        <v>0</v>
      </c>
      <c r="I2144" t="s">
        <v>1</v>
      </c>
      <c r="J2144" s="13"/>
      <c r="R2144" s="13">
        <v>300</v>
      </c>
      <c r="S2144" s="41">
        <v>4</v>
      </c>
      <c r="T2144" s="13"/>
      <c r="U2144" s="13"/>
      <c r="W2144" s="13"/>
    </row>
    <row r="2145" spans="1:23" x14ac:dyDescent="0.2">
      <c r="A2145" s="13"/>
      <c r="B2145" s="8" t="s">
        <v>0</v>
      </c>
      <c r="C2145" s="22" t="s">
        <v>10882</v>
      </c>
      <c r="D2145" s="8" t="s">
        <v>4554</v>
      </c>
      <c r="E2145" s="22" t="s">
        <v>9709</v>
      </c>
      <c r="F2145" s="13">
        <v>200</v>
      </c>
      <c r="G2145" s="13">
        <v>0</v>
      </c>
      <c r="H2145" s="13">
        <v>0</v>
      </c>
      <c r="I2145" t="s">
        <v>1</v>
      </c>
      <c r="J2145" s="13"/>
      <c r="R2145" s="13">
        <v>500</v>
      </c>
      <c r="S2145" s="41">
        <v>1</v>
      </c>
      <c r="T2145" s="39"/>
      <c r="U2145" s="13"/>
      <c r="W2145" s="13"/>
    </row>
    <row r="2146" spans="1:23" x14ac:dyDescent="0.2">
      <c r="A2146" s="13"/>
      <c r="B2146" s="8" t="s">
        <v>0</v>
      </c>
      <c r="C2146" s="22" t="s">
        <v>10882</v>
      </c>
      <c r="D2146" s="8" t="s">
        <v>4557</v>
      </c>
      <c r="E2146" s="22" t="s">
        <v>9710</v>
      </c>
      <c r="F2146" s="13">
        <v>400</v>
      </c>
      <c r="G2146" s="13">
        <v>0</v>
      </c>
      <c r="H2146" s="13">
        <v>0</v>
      </c>
      <c r="I2146" t="s">
        <v>1</v>
      </c>
      <c r="J2146" s="13"/>
      <c r="R2146" s="13">
        <v>600</v>
      </c>
      <c r="S2146" s="41">
        <v>1</v>
      </c>
      <c r="T2146" s="39"/>
      <c r="U2146" s="13"/>
      <c r="W2146" s="13"/>
    </row>
    <row r="2147" spans="1:23" x14ac:dyDescent="0.2">
      <c r="A2147" s="13"/>
      <c r="B2147" s="8" t="s">
        <v>0</v>
      </c>
      <c r="C2147" s="22" t="s">
        <v>10882</v>
      </c>
      <c r="D2147" s="8" t="s">
        <v>4561</v>
      </c>
      <c r="E2147" s="22" t="s">
        <v>9711</v>
      </c>
      <c r="F2147" s="13">
        <v>300</v>
      </c>
      <c r="G2147" s="13">
        <v>0</v>
      </c>
      <c r="H2147" s="13">
        <v>0</v>
      </c>
      <c r="I2147" t="s">
        <v>1</v>
      </c>
      <c r="J2147" s="13"/>
      <c r="R2147" s="13">
        <v>500</v>
      </c>
      <c r="S2147" s="41">
        <v>1</v>
      </c>
      <c r="T2147" s="13"/>
      <c r="U2147" s="13"/>
      <c r="W2147" s="13"/>
    </row>
    <row r="2148" spans="1:23" x14ac:dyDescent="0.2">
      <c r="A2148" s="13"/>
      <c r="B2148" s="8" t="s">
        <v>0</v>
      </c>
      <c r="C2148" s="22" t="s">
        <v>10882</v>
      </c>
      <c r="D2148" s="8" t="s">
        <v>4571</v>
      </c>
      <c r="E2148" s="22" t="s">
        <v>9712</v>
      </c>
      <c r="F2148" s="13">
        <v>800</v>
      </c>
      <c r="G2148" s="13">
        <v>0</v>
      </c>
      <c r="H2148" s="13">
        <v>0</v>
      </c>
      <c r="I2148" t="s">
        <v>1</v>
      </c>
      <c r="J2148" s="13"/>
      <c r="R2148" s="13">
        <v>800</v>
      </c>
      <c r="S2148" s="41">
        <v>1</v>
      </c>
      <c r="T2148" s="13"/>
      <c r="U2148" s="13"/>
      <c r="W2148" s="13"/>
    </row>
    <row r="2149" spans="1:23" x14ac:dyDescent="0.2">
      <c r="A2149" s="13"/>
      <c r="B2149" s="8" t="s">
        <v>0</v>
      </c>
      <c r="C2149" s="22" t="s">
        <v>10882</v>
      </c>
      <c r="D2149" s="8" t="s">
        <v>7946</v>
      </c>
      <c r="E2149" s="22" t="s">
        <v>9713</v>
      </c>
      <c r="F2149" s="13">
        <v>600</v>
      </c>
      <c r="G2149" s="13">
        <v>0</v>
      </c>
      <c r="H2149" s="13">
        <v>0</v>
      </c>
      <c r="I2149" t="s">
        <v>1</v>
      </c>
      <c r="J2149" s="13"/>
      <c r="R2149" s="13">
        <v>800</v>
      </c>
      <c r="S2149" s="41">
        <v>1</v>
      </c>
      <c r="T2149" s="13"/>
      <c r="U2149" s="13"/>
      <c r="W2149" s="13"/>
    </row>
    <row r="2150" spans="1:23" x14ac:dyDescent="0.2">
      <c r="A2150" s="13"/>
      <c r="B2150" s="8" t="s">
        <v>0</v>
      </c>
      <c r="C2150" s="22" t="s">
        <v>10882</v>
      </c>
      <c r="D2150" s="8" t="s">
        <v>7947</v>
      </c>
      <c r="E2150" s="22" t="s">
        <v>9714</v>
      </c>
      <c r="F2150" s="13">
        <v>420</v>
      </c>
      <c r="G2150" s="13">
        <v>0</v>
      </c>
      <c r="H2150" s="13">
        <v>0</v>
      </c>
      <c r="I2150" t="s">
        <v>1</v>
      </c>
      <c r="J2150" s="13"/>
      <c r="R2150" s="13">
        <v>500</v>
      </c>
      <c r="S2150" s="41">
        <v>1</v>
      </c>
      <c r="T2150" s="13"/>
      <c r="U2150" s="13"/>
      <c r="W2150" s="13"/>
    </row>
    <row r="2151" spans="1:23" x14ac:dyDescent="0.2">
      <c r="A2151" s="13"/>
      <c r="B2151" s="8" t="s">
        <v>0</v>
      </c>
      <c r="C2151" s="22" t="s">
        <v>10882</v>
      </c>
      <c r="D2151" s="8" t="s">
        <v>7948</v>
      </c>
      <c r="E2151" s="22" t="s">
        <v>9715</v>
      </c>
      <c r="F2151" s="13">
        <v>200</v>
      </c>
      <c r="G2151" s="13">
        <v>0</v>
      </c>
      <c r="H2151" s="13">
        <v>0</v>
      </c>
      <c r="I2151" t="s">
        <v>1</v>
      </c>
      <c r="J2151" s="13"/>
      <c r="R2151" s="13">
        <v>500</v>
      </c>
      <c r="S2151" s="41">
        <v>1</v>
      </c>
      <c r="T2151" s="13"/>
      <c r="U2151" s="13"/>
      <c r="W2151" s="13"/>
    </row>
    <row r="2152" spans="1:23" x14ac:dyDescent="0.2">
      <c r="A2152" s="13"/>
      <c r="B2152" s="8" t="s">
        <v>0</v>
      </c>
      <c r="C2152" s="22" t="s">
        <v>10882</v>
      </c>
      <c r="D2152" s="8" t="s">
        <v>7949</v>
      </c>
      <c r="E2152" s="22" t="s">
        <v>9716</v>
      </c>
      <c r="F2152" s="13">
        <v>200</v>
      </c>
      <c r="G2152" s="13">
        <v>0</v>
      </c>
      <c r="H2152" s="13">
        <v>0</v>
      </c>
      <c r="I2152" t="s">
        <v>1</v>
      </c>
      <c r="J2152" s="13"/>
      <c r="R2152" s="13"/>
      <c r="S2152" s="41">
        <v>1</v>
      </c>
      <c r="T2152" s="13"/>
      <c r="U2152" s="13"/>
      <c r="V2152">
        <v>203.67359999999999</v>
      </c>
      <c r="W2152" s="13"/>
    </row>
    <row r="2153" spans="1:23" x14ac:dyDescent="0.2">
      <c r="A2153" s="13"/>
      <c r="B2153" s="8" t="s">
        <v>0</v>
      </c>
      <c r="C2153" s="22" t="s">
        <v>10882</v>
      </c>
      <c r="D2153" s="8" t="s">
        <v>7950</v>
      </c>
      <c r="E2153" s="22" t="s">
        <v>9717</v>
      </c>
      <c r="F2153" s="13">
        <v>200</v>
      </c>
      <c r="G2153" s="13">
        <v>0</v>
      </c>
      <c r="H2153" s="13">
        <v>0</v>
      </c>
      <c r="I2153" t="s">
        <v>1</v>
      </c>
      <c r="J2153" s="13"/>
      <c r="R2153" s="13"/>
      <c r="S2153" s="41">
        <v>1</v>
      </c>
      <c r="T2153" s="13"/>
      <c r="U2153" s="13"/>
      <c r="V2153">
        <v>226.56</v>
      </c>
      <c r="W2153" s="13"/>
    </row>
    <row r="2154" spans="1:23" x14ac:dyDescent="0.2">
      <c r="A2154" s="13"/>
      <c r="B2154" s="8" t="s">
        <v>0</v>
      </c>
      <c r="C2154" s="22" t="s">
        <v>10882</v>
      </c>
      <c r="D2154" s="8" t="s">
        <v>7951</v>
      </c>
      <c r="E2154" s="22" t="s">
        <v>9718</v>
      </c>
      <c r="F2154" s="13">
        <v>360</v>
      </c>
      <c r="G2154" s="13">
        <v>0</v>
      </c>
      <c r="H2154" s="13">
        <v>0</v>
      </c>
      <c r="I2154" t="s">
        <v>1</v>
      </c>
      <c r="J2154" s="13"/>
      <c r="R2154" s="13"/>
      <c r="S2154" s="41">
        <v>1</v>
      </c>
      <c r="T2154" s="13"/>
      <c r="U2154" s="13"/>
      <c r="V2154">
        <v>432</v>
      </c>
      <c r="W2154" s="13"/>
    </row>
    <row r="2155" spans="1:23" x14ac:dyDescent="0.2">
      <c r="A2155" s="13"/>
      <c r="B2155" s="8" t="s">
        <v>0</v>
      </c>
      <c r="C2155" s="22" t="s">
        <v>10883</v>
      </c>
      <c r="D2155" s="8" t="s">
        <v>7952</v>
      </c>
      <c r="E2155" s="22" t="s">
        <v>9719</v>
      </c>
      <c r="F2155" s="13">
        <v>1000</v>
      </c>
      <c r="G2155" s="13">
        <v>0</v>
      </c>
      <c r="H2155" s="13">
        <v>0</v>
      </c>
      <c r="I2155" t="s">
        <v>1</v>
      </c>
      <c r="J2155" s="13"/>
      <c r="R2155" s="13"/>
      <c r="S2155" s="41">
        <v>1</v>
      </c>
      <c r="T2155" s="43"/>
      <c r="U2155" s="13" t="s">
        <v>10801</v>
      </c>
      <c r="W2155" s="13"/>
    </row>
    <row r="2156" spans="1:23" x14ac:dyDescent="0.2">
      <c r="A2156" s="13"/>
      <c r="B2156" s="8" t="s">
        <v>0</v>
      </c>
      <c r="C2156" s="22" t="s">
        <v>10883</v>
      </c>
      <c r="D2156" s="8" t="s">
        <v>2333</v>
      </c>
      <c r="E2156" s="22" t="s">
        <v>2334</v>
      </c>
      <c r="F2156" s="13">
        <v>1000</v>
      </c>
      <c r="G2156" s="13">
        <v>0</v>
      </c>
      <c r="H2156" s="13">
        <v>0</v>
      </c>
      <c r="I2156" t="s">
        <v>1</v>
      </c>
      <c r="J2156" s="13"/>
      <c r="R2156" s="13"/>
      <c r="S2156" s="41">
        <v>1</v>
      </c>
      <c r="T2156" s="43"/>
      <c r="U2156" s="13" t="s">
        <v>10801</v>
      </c>
      <c r="W2156" s="13"/>
    </row>
    <row r="2157" spans="1:23" x14ac:dyDescent="0.2">
      <c r="A2157" s="13"/>
      <c r="B2157" s="8" t="s">
        <v>0</v>
      </c>
      <c r="C2157" s="22" t="s">
        <v>10883</v>
      </c>
      <c r="D2157" s="8" t="s">
        <v>7953</v>
      </c>
      <c r="E2157" s="22" t="s">
        <v>9720</v>
      </c>
      <c r="F2157" s="13">
        <v>1000</v>
      </c>
      <c r="G2157" s="13">
        <v>0</v>
      </c>
      <c r="H2157" s="13">
        <v>0</v>
      </c>
      <c r="I2157" t="s">
        <v>1</v>
      </c>
      <c r="J2157" s="13"/>
      <c r="R2157" s="13">
        <v>1000</v>
      </c>
      <c r="S2157" s="41">
        <v>1</v>
      </c>
      <c r="T2157" s="13"/>
      <c r="U2157" s="13"/>
      <c r="W2157" s="13"/>
    </row>
    <row r="2158" spans="1:23" x14ac:dyDescent="0.2">
      <c r="A2158" s="13"/>
      <c r="B2158" s="8" t="s">
        <v>0</v>
      </c>
      <c r="C2158" s="22" t="s">
        <v>10883</v>
      </c>
      <c r="D2158" s="8" t="s">
        <v>5147</v>
      </c>
      <c r="E2158" s="22" t="s">
        <v>5148</v>
      </c>
      <c r="F2158" s="13">
        <v>1000</v>
      </c>
      <c r="G2158" s="13">
        <v>0</v>
      </c>
      <c r="H2158" s="13">
        <v>500</v>
      </c>
      <c r="I2158" t="s">
        <v>1</v>
      </c>
      <c r="J2158" s="13"/>
      <c r="R2158" s="13"/>
      <c r="S2158" s="41">
        <v>1</v>
      </c>
      <c r="T2158" s="43" t="s">
        <v>10798</v>
      </c>
      <c r="U2158" s="12" t="s">
        <v>10798</v>
      </c>
      <c r="W2158" s="13"/>
    </row>
    <row r="2159" spans="1:23" x14ac:dyDescent="0.2">
      <c r="A2159" s="13"/>
      <c r="B2159" s="8" t="s">
        <v>0</v>
      </c>
      <c r="C2159" s="22" t="s">
        <v>10883</v>
      </c>
      <c r="D2159" s="8" t="s">
        <v>7954</v>
      </c>
      <c r="E2159" s="22" t="s">
        <v>9721</v>
      </c>
      <c r="F2159" s="13">
        <v>5000</v>
      </c>
      <c r="G2159" s="13">
        <v>0</v>
      </c>
      <c r="H2159" s="13">
        <v>0</v>
      </c>
      <c r="I2159" t="s">
        <v>1</v>
      </c>
      <c r="J2159" s="13"/>
      <c r="R2159" s="13"/>
      <c r="S2159" s="41">
        <v>1</v>
      </c>
      <c r="T2159" s="43" t="s">
        <v>10798</v>
      </c>
      <c r="U2159" s="13" t="s">
        <v>10798</v>
      </c>
      <c r="W2159" s="13"/>
    </row>
    <row r="2160" spans="1:23" x14ac:dyDescent="0.2">
      <c r="A2160" s="13"/>
      <c r="B2160" s="8" t="s">
        <v>0</v>
      </c>
      <c r="C2160" s="22" t="s">
        <v>10883</v>
      </c>
      <c r="D2160" s="8" t="s">
        <v>2327</v>
      </c>
      <c r="E2160" s="22" t="s">
        <v>9722</v>
      </c>
      <c r="F2160" s="13">
        <v>1000</v>
      </c>
      <c r="G2160" s="13">
        <v>0</v>
      </c>
      <c r="H2160" s="13">
        <v>0</v>
      </c>
      <c r="I2160" t="s">
        <v>1</v>
      </c>
      <c r="J2160" s="13"/>
      <c r="R2160" s="13"/>
      <c r="S2160" s="41">
        <v>1</v>
      </c>
      <c r="T2160" s="43" t="s">
        <v>10798</v>
      </c>
      <c r="U2160" s="13" t="s">
        <v>10798</v>
      </c>
      <c r="W2160" s="13"/>
    </row>
    <row r="2161" spans="1:23" x14ac:dyDescent="0.2">
      <c r="A2161" s="13"/>
      <c r="B2161" s="8" t="s">
        <v>0</v>
      </c>
      <c r="C2161" s="22" t="s">
        <v>10883</v>
      </c>
      <c r="D2161" s="8" t="s">
        <v>1372</v>
      </c>
      <c r="E2161" s="22" t="s">
        <v>1373</v>
      </c>
      <c r="F2161" s="13">
        <v>1000</v>
      </c>
      <c r="G2161" s="13">
        <v>0</v>
      </c>
      <c r="H2161" s="13">
        <v>0</v>
      </c>
      <c r="I2161" t="s">
        <v>1</v>
      </c>
      <c r="J2161" s="13"/>
      <c r="R2161" s="13"/>
      <c r="S2161" s="41">
        <v>1</v>
      </c>
      <c r="T2161" s="43" t="s">
        <v>10798</v>
      </c>
      <c r="U2161" s="13" t="s">
        <v>10798</v>
      </c>
      <c r="W2161" s="13"/>
    </row>
    <row r="2162" spans="1:23" x14ac:dyDescent="0.2">
      <c r="A2162" s="13"/>
      <c r="B2162" s="8" t="s">
        <v>0</v>
      </c>
      <c r="C2162" s="22" t="s">
        <v>10883</v>
      </c>
      <c r="D2162" s="8" t="s">
        <v>1858</v>
      </c>
      <c r="E2162" s="22" t="s">
        <v>1859</v>
      </c>
      <c r="F2162" s="13">
        <v>7500</v>
      </c>
      <c r="G2162" s="13">
        <v>0</v>
      </c>
      <c r="H2162" s="13">
        <v>0</v>
      </c>
      <c r="I2162" t="s">
        <v>1</v>
      </c>
      <c r="J2162" s="13"/>
      <c r="R2162" s="13"/>
      <c r="S2162" s="41">
        <v>1</v>
      </c>
      <c r="T2162" s="43"/>
      <c r="U2162" s="13" t="s">
        <v>10803</v>
      </c>
      <c r="W2162" s="13"/>
    </row>
    <row r="2163" spans="1:23" x14ac:dyDescent="0.2">
      <c r="A2163" s="13"/>
      <c r="B2163" s="8" t="s">
        <v>0</v>
      </c>
      <c r="C2163" s="22" t="s">
        <v>10884</v>
      </c>
      <c r="D2163" s="8" t="s">
        <v>7955</v>
      </c>
      <c r="E2163" s="22" t="s">
        <v>9723</v>
      </c>
      <c r="F2163" s="13">
        <v>10000</v>
      </c>
      <c r="G2163" s="13">
        <v>0</v>
      </c>
      <c r="H2163" s="13">
        <v>0</v>
      </c>
      <c r="I2163" t="s">
        <v>1</v>
      </c>
      <c r="J2163" s="13"/>
      <c r="R2163" s="13"/>
      <c r="S2163" s="41">
        <v>1</v>
      </c>
      <c r="T2163" s="13"/>
      <c r="U2163" s="13" t="s">
        <v>10798</v>
      </c>
      <c r="W2163" s="13"/>
    </row>
    <row r="2164" spans="1:23" x14ac:dyDescent="0.2">
      <c r="A2164" s="13"/>
      <c r="B2164" s="8" t="s">
        <v>0</v>
      </c>
      <c r="C2164" s="22" t="s">
        <v>10884</v>
      </c>
      <c r="D2164" s="8" t="s">
        <v>7956</v>
      </c>
      <c r="E2164" s="22" t="s">
        <v>9724</v>
      </c>
      <c r="F2164" s="13">
        <v>35000</v>
      </c>
      <c r="G2164" s="13">
        <v>0</v>
      </c>
      <c r="H2164" s="13">
        <v>3000</v>
      </c>
      <c r="I2164" t="s">
        <v>1</v>
      </c>
      <c r="J2164" s="13"/>
      <c r="R2164" s="13"/>
      <c r="S2164" s="41">
        <v>1</v>
      </c>
      <c r="T2164" s="13" t="s">
        <v>10797</v>
      </c>
      <c r="U2164" s="13"/>
      <c r="W2164" s="13"/>
    </row>
    <row r="2165" spans="1:23" x14ac:dyDescent="0.2">
      <c r="A2165" s="13"/>
      <c r="B2165" s="8" t="s">
        <v>0</v>
      </c>
      <c r="C2165" s="22" t="s">
        <v>10884</v>
      </c>
      <c r="D2165" s="8" t="s">
        <v>7957</v>
      </c>
      <c r="E2165" s="22" t="s">
        <v>9725</v>
      </c>
      <c r="F2165" s="13">
        <v>5000</v>
      </c>
      <c r="G2165" s="13">
        <v>0</v>
      </c>
      <c r="H2165" s="13">
        <v>0</v>
      </c>
      <c r="I2165" t="s">
        <v>1</v>
      </c>
      <c r="J2165" s="13"/>
      <c r="R2165" s="13"/>
      <c r="S2165" s="41">
        <v>1</v>
      </c>
      <c r="T2165" s="13" t="s">
        <v>10797</v>
      </c>
      <c r="U2165" s="13"/>
      <c r="W2165" s="13"/>
    </row>
    <row r="2166" spans="1:23" x14ac:dyDescent="0.2">
      <c r="A2166" s="13"/>
      <c r="B2166" s="8" t="s">
        <v>0</v>
      </c>
      <c r="C2166" s="22" t="s">
        <v>10885</v>
      </c>
      <c r="D2166" s="8" t="s">
        <v>7958</v>
      </c>
      <c r="E2166" s="22" t="s">
        <v>9726</v>
      </c>
      <c r="F2166" s="13">
        <v>6000</v>
      </c>
      <c r="G2166" s="13">
        <v>0</v>
      </c>
      <c r="H2166" s="13">
        <v>0</v>
      </c>
      <c r="I2166" t="s">
        <v>1</v>
      </c>
      <c r="J2166" s="13"/>
      <c r="R2166" s="13">
        <f>500+6000</f>
        <v>6500</v>
      </c>
      <c r="S2166" s="41">
        <v>1</v>
      </c>
      <c r="T2166" s="13"/>
      <c r="U2166" s="13"/>
      <c r="W2166" s="13"/>
    </row>
    <row r="2167" spans="1:23" x14ac:dyDescent="0.2">
      <c r="A2167" s="13"/>
      <c r="B2167" s="8" t="s">
        <v>0</v>
      </c>
      <c r="C2167" s="22" t="s">
        <v>10885</v>
      </c>
      <c r="D2167" s="8" t="s">
        <v>7959</v>
      </c>
      <c r="E2167" s="22" t="s">
        <v>9727</v>
      </c>
      <c r="F2167" s="13">
        <v>3000</v>
      </c>
      <c r="G2167" s="13">
        <v>0</v>
      </c>
      <c r="H2167" s="13">
        <v>0</v>
      </c>
      <c r="I2167" t="s">
        <v>1</v>
      </c>
      <c r="J2167" s="13"/>
      <c r="R2167" s="13">
        <v>3500</v>
      </c>
      <c r="S2167" s="41">
        <v>1</v>
      </c>
      <c r="T2167" s="13"/>
      <c r="U2167" s="13"/>
      <c r="W2167" s="13"/>
    </row>
    <row r="2168" spans="1:23" x14ac:dyDescent="0.2">
      <c r="A2168" s="13"/>
      <c r="B2168" s="8" t="s">
        <v>0</v>
      </c>
      <c r="C2168" s="22" t="s">
        <v>10885</v>
      </c>
      <c r="D2168" s="8" t="s">
        <v>1051</v>
      </c>
      <c r="E2168" s="22" t="s">
        <v>9728</v>
      </c>
      <c r="F2168" s="13">
        <v>20000</v>
      </c>
      <c r="G2168" s="13">
        <v>0</v>
      </c>
      <c r="H2168" s="13">
        <v>0</v>
      </c>
      <c r="I2168" t="s">
        <v>1</v>
      </c>
      <c r="J2168" s="13"/>
      <c r="R2168" s="13"/>
      <c r="S2168" s="41">
        <v>1</v>
      </c>
      <c r="T2168" s="39"/>
      <c r="U2168" s="13"/>
      <c r="W2168" s="13"/>
    </row>
    <row r="2169" spans="1:23" x14ac:dyDescent="0.2">
      <c r="A2169" s="13"/>
      <c r="B2169" s="8" t="s">
        <v>0</v>
      </c>
      <c r="C2169" s="22" t="s">
        <v>10885</v>
      </c>
      <c r="D2169" s="8" t="s">
        <v>7960</v>
      </c>
      <c r="E2169" s="22" t="s">
        <v>9729</v>
      </c>
      <c r="F2169" s="13">
        <v>39000</v>
      </c>
      <c r="G2169" s="13">
        <v>0</v>
      </c>
      <c r="H2169" s="13">
        <v>0</v>
      </c>
      <c r="I2169" t="s">
        <v>1</v>
      </c>
      <c r="J2169" s="13"/>
      <c r="R2169" s="13"/>
      <c r="S2169" s="41">
        <v>1</v>
      </c>
      <c r="T2169" s="39"/>
      <c r="U2169" s="13"/>
      <c r="W2169" s="13"/>
    </row>
    <row r="2170" spans="1:23" x14ac:dyDescent="0.2">
      <c r="A2170" s="13"/>
      <c r="B2170" s="8" t="s">
        <v>0</v>
      </c>
      <c r="C2170" s="22" t="s">
        <v>10886</v>
      </c>
      <c r="D2170" s="8" t="s">
        <v>4044</v>
      </c>
      <c r="E2170" s="22" t="s">
        <v>4045</v>
      </c>
      <c r="F2170" s="13">
        <v>2000</v>
      </c>
      <c r="G2170" s="13">
        <v>0</v>
      </c>
      <c r="H2170" s="13">
        <v>1200</v>
      </c>
      <c r="I2170" t="s">
        <v>1</v>
      </c>
      <c r="J2170" s="13"/>
      <c r="R2170" s="13"/>
      <c r="S2170" s="41">
        <v>1</v>
      </c>
      <c r="T2170" s="43"/>
      <c r="U2170" s="13" t="s">
        <v>10798</v>
      </c>
      <c r="W2170" s="13"/>
    </row>
    <row r="2171" spans="1:23" x14ac:dyDescent="0.2">
      <c r="A2171" s="13"/>
      <c r="B2171" s="8" t="s">
        <v>0</v>
      </c>
      <c r="C2171" s="22" t="s">
        <v>10886</v>
      </c>
      <c r="D2171" s="8" t="s">
        <v>7953</v>
      </c>
      <c r="E2171" s="22" t="s">
        <v>9720</v>
      </c>
      <c r="F2171" s="13">
        <v>1500</v>
      </c>
      <c r="G2171" s="13">
        <v>0</v>
      </c>
      <c r="H2171" s="13">
        <v>0</v>
      </c>
      <c r="I2171" t="s">
        <v>1</v>
      </c>
      <c r="J2171" s="13"/>
      <c r="R2171" s="13">
        <f>1800+1800</f>
        <v>3600</v>
      </c>
      <c r="S2171" s="41">
        <v>1</v>
      </c>
      <c r="T2171" s="43"/>
      <c r="U2171" s="13"/>
      <c r="W2171" s="13"/>
    </row>
    <row r="2172" spans="1:23" x14ac:dyDescent="0.2">
      <c r="A2172" s="13"/>
      <c r="B2172" s="8" t="s">
        <v>0</v>
      </c>
      <c r="C2172" s="22" t="s">
        <v>10886</v>
      </c>
      <c r="D2172" s="8" t="s">
        <v>7954</v>
      </c>
      <c r="E2172" s="22" t="s">
        <v>9721</v>
      </c>
      <c r="F2172" s="13">
        <v>10000</v>
      </c>
      <c r="G2172" s="13">
        <v>0</v>
      </c>
      <c r="H2172" s="13">
        <v>0</v>
      </c>
      <c r="I2172" t="s">
        <v>1</v>
      </c>
      <c r="J2172" s="13"/>
      <c r="R2172" s="13"/>
      <c r="S2172" s="41">
        <v>1</v>
      </c>
      <c r="T2172" s="43" t="s">
        <v>10798</v>
      </c>
      <c r="U2172" s="13" t="s">
        <v>10798</v>
      </c>
      <c r="W2172" s="13"/>
    </row>
    <row r="2173" spans="1:23" x14ac:dyDescent="0.2">
      <c r="A2173" s="13"/>
      <c r="B2173" s="8" t="s">
        <v>0</v>
      </c>
      <c r="C2173" s="22" t="s">
        <v>10887</v>
      </c>
      <c r="D2173" s="8" t="s">
        <v>7961</v>
      </c>
      <c r="E2173" s="22" t="s">
        <v>9730</v>
      </c>
      <c r="F2173" s="13">
        <v>5334</v>
      </c>
      <c r="G2173" s="13">
        <v>0</v>
      </c>
      <c r="H2173" s="13">
        <v>0</v>
      </c>
      <c r="I2173" t="s">
        <v>1</v>
      </c>
      <c r="J2173" s="13"/>
      <c r="R2173" s="13">
        <v>300</v>
      </c>
      <c r="S2173" s="41">
        <v>1</v>
      </c>
      <c r="T2173" s="39"/>
      <c r="U2173" s="13"/>
      <c r="W2173" s="13"/>
    </row>
    <row r="2174" spans="1:23" x14ac:dyDescent="0.2">
      <c r="A2174" s="13"/>
      <c r="B2174" s="8" t="s">
        <v>0</v>
      </c>
      <c r="C2174" s="22" t="s">
        <v>10887</v>
      </c>
      <c r="D2174" s="8" t="s">
        <v>7962</v>
      </c>
      <c r="E2174" s="22" t="s">
        <v>1873</v>
      </c>
      <c r="F2174" s="13">
        <v>13335</v>
      </c>
      <c r="G2174" s="13">
        <v>0</v>
      </c>
      <c r="H2174" s="13">
        <v>0</v>
      </c>
      <c r="I2174" t="s">
        <v>1</v>
      </c>
      <c r="J2174" s="13"/>
      <c r="R2174" s="13">
        <v>13500</v>
      </c>
      <c r="S2174" s="41">
        <v>4</v>
      </c>
      <c r="T2174" s="13"/>
      <c r="U2174" s="13"/>
      <c r="W2174" s="13"/>
    </row>
    <row r="2175" spans="1:23" x14ac:dyDescent="0.2">
      <c r="A2175" s="13"/>
      <c r="B2175" s="8" t="s">
        <v>0</v>
      </c>
      <c r="C2175" s="22" t="s">
        <v>10887</v>
      </c>
      <c r="D2175" s="8" t="s">
        <v>7963</v>
      </c>
      <c r="E2175" s="22" t="s">
        <v>9731</v>
      </c>
      <c r="F2175" s="13">
        <v>1603</v>
      </c>
      <c r="G2175" s="13">
        <v>0</v>
      </c>
      <c r="H2175" s="13">
        <v>0</v>
      </c>
      <c r="I2175" t="s">
        <v>1</v>
      </c>
      <c r="J2175" s="13"/>
      <c r="R2175" s="13">
        <v>2000</v>
      </c>
      <c r="S2175" s="41">
        <v>1</v>
      </c>
      <c r="T2175" s="13"/>
      <c r="U2175" s="13"/>
      <c r="W2175" s="13"/>
    </row>
    <row r="2176" spans="1:23" x14ac:dyDescent="0.2">
      <c r="A2176" s="13"/>
      <c r="B2176" s="8" t="s">
        <v>0</v>
      </c>
      <c r="C2176" s="22" t="s">
        <v>10887</v>
      </c>
      <c r="D2176" s="8" t="s">
        <v>7964</v>
      </c>
      <c r="E2176" s="22" t="s">
        <v>9732</v>
      </c>
      <c r="F2176" s="13">
        <v>3556</v>
      </c>
      <c r="G2176" s="13">
        <v>0</v>
      </c>
      <c r="H2176" s="13">
        <v>0</v>
      </c>
      <c r="I2176" t="s">
        <v>1</v>
      </c>
      <c r="J2176" s="13"/>
      <c r="R2176" s="13">
        <v>4000</v>
      </c>
      <c r="S2176" s="41">
        <v>1</v>
      </c>
      <c r="T2176" s="13"/>
      <c r="U2176" s="13"/>
      <c r="W2176" s="13"/>
    </row>
    <row r="2177" spans="1:23" x14ac:dyDescent="0.2">
      <c r="A2177" s="13"/>
      <c r="B2177" s="8" t="s">
        <v>0</v>
      </c>
      <c r="C2177" s="22" t="s">
        <v>10887</v>
      </c>
      <c r="D2177" s="8" t="s">
        <v>7932</v>
      </c>
      <c r="E2177" s="22" t="s">
        <v>9700</v>
      </c>
      <c r="F2177" s="13">
        <v>3556</v>
      </c>
      <c r="G2177" s="13">
        <v>0</v>
      </c>
      <c r="H2177" s="13">
        <v>0</v>
      </c>
      <c r="I2177" t="s">
        <v>1</v>
      </c>
      <c r="J2177" s="13"/>
      <c r="R2177" s="13">
        <f>600+3500</f>
        <v>4100</v>
      </c>
      <c r="S2177" s="41">
        <v>1</v>
      </c>
      <c r="T2177" s="13"/>
      <c r="U2177" s="13"/>
      <c r="W2177" s="13"/>
    </row>
    <row r="2178" spans="1:23" x14ac:dyDescent="0.2">
      <c r="A2178" s="13"/>
      <c r="B2178" s="8" t="s">
        <v>0</v>
      </c>
      <c r="C2178" s="22" t="s">
        <v>10887</v>
      </c>
      <c r="D2178" s="8" t="s">
        <v>7965</v>
      </c>
      <c r="E2178" s="22" t="s">
        <v>5858</v>
      </c>
      <c r="F2178" s="13">
        <v>5334</v>
      </c>
      <c r="G2178" s="13">
        <v>0</v>
      </c>
      <c r="H2178" s="13">
        <v>0</v>
      </c>
      <c r="I2178" t="s">
        <v>1</v>
      </c>
      <c r="J2178" s="13"/>
      <c r="R2178" s="13">
        <v>5500</v>
      </c>
      <c r="S2178" s="41">
        <v>1</v>
      </c>
      <c r="T2178" s="39"/>
      <c r="U2178" s="13"/>
      <c r="W2178" s="13"/>
    </row>
    <row r="2179" spans="1:23" x14ac:dyDescent="0.2">
      <c r="A2179" s="13"/>
      <c r="B2179" s="8" t="s">
        <v>0</v>
      </c>
      <c r="C2179" s="22" t="s">
        <v>10888</v>
      </c>
      <c r="D2179" s="8" t="s">
        <v>7966</v>
      </c>
      <c r="E2179" s="22" t="s">
        <v>9733</v>
      </c>
      <c r="F2179" s="13">
        <v>300</v>
      </c>
      <c r="G2179" s="13">
        <v>0</v>
      </c>
      <c r="H2179" s="13">
        <v>0</v>
      </c>
      <c r="I2179" t="s">
        <v>1</v>
      </c>
      <c r="J2179" s="13"/>
      <c r="R2179" s="13">
        <v>500</v>
      </c>
      <c r="S2179" s="41">
        <v>1</v>
      </c>
      <c r="T2179" s="13"/>
      <c r="U2179" s="13"/>
      <c r="W2179" s="13"/>
    </row>
    <row r="2180" spans="1:23" x14ac:dyDescent="0.2">
      <c r="A2180" s="13"/>
      <c r="B2180" s="8" t="s">
        <v>0</v>
      </c>
      <c r="C2180" s="22" t="s">
        <v>10888</v>
      </c>
      <c r="D2180" s="8" t="s">
        <v>7967</v>
      </c>
      <c r="E2180" s="22" t="s">
        <v>9734</v>
      </c>
      <c r="F2180" s="13">
        <v>350</v>
      </c>
      <c r="G2180" s="13">
        <v>0</v>
      </c>
      <c r="H2180" s="13">
        <v>0</v>
      </c>
      <c r="I2180" t="s">
        <v>1</v>
      </c>
      <c r="J2180" s="13"/>
      <c r="R2180" s="13">
        <v>500</v>
      </c>
      <c r="S2180" s="41">
        <v>1</v>
      </c>
      <c r="T2180" s="13"/>
      <c r="U2180" s="13"/>
      <c r="W2180" s="13"/>
    </row>
    <row r="2181" spans="1:23" x14ac:dyDescent="0.2">
      <c r="A2181" s="13"/>
      <c r="B2181" s="8" t="s">
        <v>0</v>
      </c>
      <c r="C2181" s="22" t="s">
        <v>10888</v>
      </c>
      <c r="D2181" s="8" t="s">
        <v>7968</v>
      </c>
      <c r="E2181" s="22" t="s">
        <v>9735</v>
      </c>
      <c r="F2181" s="13">
        <v>720</v>
      </c>
      <c r="G2181" s="13">
        <v>0</v>
      </c>
      <c r="H2181" s="13">
        <v>0</v>
      </c>
      <c r="I2181" t="s">
        <v>1</v>
      </c>
      <c r="J2181" s="13"/>
      <c r="R2181" s="13">
        <v>1000</v>
      </c>
      <c r="S2181" s="41">
        <v>1</v>
      </c>
      <c r="T2181" s="13"/>
      <c r="U2181" s="13"/>
      <c r="W2181" s="13"/>
    </row>
    <row r="2182" spans="1:23" x14ac:dyDescent="0.2">
      <c r="A2182" s="13"/>
      <c r="B2182" s="8" t="s">
        <v>0</v>
      </c>
      <c r="C2182" s="22" t="s">
        <v>10888</v>
      </c>
      <c r="D2182" s="8" t="s">
        <v>7969</v>
      </c>
      <c r="E2182" s="22" t="s">
        <v>9736</v>
      </c>
      <c r="F2182" s="13">
        <v>450</v>
      </c>
      <c r="G2182" s="13">
        <v>0</v>
      </c>
      <c r="H2182" s="13">
        <v>0</v>
      </c>
      <c r="I2182" t="s">
        <v>1</v>
      </c>
      <c r="J2182" s="13"/>
      <c r="R2182" s="13"/>
      <c r="S2182" s="41">
        <v>2</v>
      </c>
      <c r="T2182" s="13" t="s">
        <v>10797</v>
      </c>
      <c r="U2182" s="13"/>
      <c r="W2182" s="13"/>
    </row>
    <row r="2183" spans="1:23" x14ac:dyDescent="0.2">
      <c r="A2183" s="13"/>
      <c r="B2183" s="8" t="s">
        <v>0</v>
      </c>
      <c r="C2183" s="22" t="s">
        <v>10888</v>
      </c>
      <c r="D2183" s="8" t="s">
        <v>5141</v>
      </c>
      <c r="E2183" s="22" t="s">
        <v>5142</v>
      </c>
      <c r="F2183" s="13">
        <v>500</v>
      </c>
      <c r="G2183" s="13">
        <v>0</v>
      </c>
      <c r="H2183" s="13">
        <v>0</v>
      </c>
      <c r="I2183" t="s">
        <v>1</v>
      </c>
      <c r="J2183" s="13"/>
      <c r="R2183" s="13">
        <v>600</v>
      </c>
      <c r="S2183" s="41">
        <v>1</v>
      </c>
      <c r="T2183" s="39"/>
      <c r="U2183" s="13"/>
      <c r="W2183" s="13"/>
    </row>
    <row r="2184" spans="1:23" x14ac:dyDescent="0.2">
      <c r="A2184" s="13"/>
      <c r="B2184" s="8" t="s">
        <v>0</v>
      </c>
      <c r="C2184" s="22" t="s">
        <v>10888</v>
      </c>
      <c r="D2184" s="8" t="s">
        <v>7970</v>
      </c>
      <c r="E2184" s="22" t="s">
        <v>9737</v>
      </c>
      <c r="F2184" s="13">
        <v>300</v>
      </c>
      <c r="G2184" s="13">
        <v>0</v>
      </c>
      <c r="H2184" s="13">
        <v>0</v>
      </c>
      <c r="I2184" t="s">
        <v>1</v>
      </c>
      <c r="J2184" s="13"/>
      <c r="R2184" s="13"/>
      <c r="S2184" s="41">
        <v>1</v>
      </c>
      <c r="T2184" s="13" t="s">
        <v>10797</v>
      </c>
      <c r="U2184" s="13"/>
      <c r="V2184">
        <v>156.6</v>
      </c>
      <c r="W2184" s="13"/>
    </row>
    <row r="2185" spans="1:23" x14ac:dyDescent="0.2">
      <c r="A2185" s="13"/>
      <c r="B2185" s="8" t="s">
        <v>0</v>
      </c>
      <c r="C2185" s="22" t="s">
        <v>10888</v>
      </c>
      <c r="D2185" s="8" t="s">
        <v>6486</v>
      </c>
      <c r="E2185" s="22" t="s">
        <v>6487</v>
      </c>
      <c r="F2185" s="13">
        <v>325</v>
      </c>
      <c r="G2185" s="13">
        <v>0</v>
      </c>
      <c r="H2185" s="13">
        <v>0</v>
      </c>
      <c r="I2185" t="s">
        <v>1</v>
      </c>
      <c r="J2185" s="13"/>
      <c r="R2185" s="13"/>
      <c r="S2185" s="41">
        <v>1</v>
      </c>
      <c r="T2185" s="13" t="s">
        <v>10797</v>
      </c>
      <c r="U2185" s="13"/>
      <c r="V2185">
        <v>183.68999999999997</v>
      </c>
      <c r="W2185" s="13"/>
    </row>
    <row r="2186" spans="1:23" x14ac:dyDescent="0.2">
      <c r="A2186" s="13"/>
      <c r="B2186" s="8" t="s">
        <v>0</v>
      </c>
      <c r="C2186" s="22" t="s">
        <v>10888</v>
      </c>
      <c r="D2186" s="8" t="s">
        <v>7971</v>
      </c>
      <c r="E2186" s="22" t="s">
        <v>9738</v>
      </c>
      <c r="F2186" s="13">
        <v>550</v>
      </c>
      <c r="G2186" s="13">
        <v>0</v>
      </c>
      <c r="H2186" s="13">
        <v>0</v>
      </c>
      <c r="I2186" t="s">
        <v>1</v>
      </c>
      <c r="J2186" s="13"/>
      <c r="R2186" s="13"/>
      <c r="S2186" s="41">
        <v>2</v>
      </c>
      <c r="T2186" s="13" t="s">
        <v>10797</v>
      </c>
      <c r="U2186" s="13"/>
      <c r="W2186" s="13"/>
    </row>
    <row r="2187" spans="1:23" x14ac:dyDescent="0.2">
      <c r="A2187" s="13"/>
      <c r="B2187" s="8" t="s">
        <v>0</v>
      </c>
      <c r="C2187" s="22" t="s">
        <v>10888</v>
      </c>
      <c r="D2187" s="8" t="s">
        <v>4022</v>
      </c>
      <c r="E2187" s="22" t="s">
        <v>4023</v>
      </c>
      <c r="F2187" s="13">
        <v>450</v>
      </c>
      <c r="G2187" s="13">
        <v>0</v>
      </c>
      <c r="H2187" s="13">
        <v>0</v>
      </c>
      <c r="I2187" t="s">
        <v>1</v>
      </c>
      <c r="J2187" s="13"/>
      <c r="R2187" s="13"/>
      <c r="S2187" s="41">
        <v>4</v>
      </c>
      <c r="T2187" s="39" t="s">
        <v>10797</v>
      </c>
      <c r="U2187" s="13"/>
      <c r="V2187">
        <v>49.14</v>
      </c>
      <c r="W2187" s="13"/>
    </row>
    <row r="2188" spans="1:23" x14ac:dyDescent="0.2">
      <c r="A2188" s="13"/>
      <c r="B2188" s="8" t="s">
        <v>0</v>
      </c>
      <c r="C2188" s="22" t="s">
        <v>10888</v>
      </c>
      <c r="D2188" s="8" t="s">
        <v>4025</v>
      </c>
      <c r="E2188" s="22" t="s">
        <v>4026</v>
      </c>
      <c r="F2188" s="13">
        <v>400</v>
      </c>
      <c r="G2188" s="13">
        <v>0</v>
      </c>
      <c r="H2188" s="13">
        <v>0</v>
      </c>
      <c r="I2188" t="s">
        <v>1</v>
      </c>
      <c r="J2188" s="13"/>
      <c r="R2188" s="13">
        <v>1000</v>
      </c>
      <c r="S2188" s="41">
        <v>4</v>
      </c>
      <c r="T2188" s="39"/>
      <c r="U2188" s="13"/>
      <c r="W2188" s="13"/>
    </row>
    <row r="2189" spans="1:23" x14ac:dyDescent="0.2">
      <c r="A2189" s="13"/>
      <c r="B2189" s="8" t="s">
        <v>0</v>
      </c>
      <c r="C2189" s="22" t="s">
        <v>10888</v>
      </c>
      <c r="D2189" s="8" t="s">
        <v>4028</v>
      </c>
      <c r="E2189" s="22" t="s">
        <v>4029</v>
      </c>
      <c r="F2189" s="13">
        <v>560</v>
      </c>
      <c r="G2189" s="13">
        <v>0</v>
      </c>
      <c r="H2189" s="13">
        <v>0</v>
      </c>
      <c r="I2189" t="s">
        <v>1</v>
      </c>
      <c r="J2189" s="13"/>
      <c r="R2189" s="13">
        <v>600</v>
      </c>
      <c r="S2189" s="41">
        <v>4</v>
      </c>
      <c r="T2189" s="39"/>
      <c r="U2189" s="13"/>
      <c r="W2189" s="13"/>
    </row>
    <row r="2190" spans="1:23" x14ac:dyDescent="0.2">
      <c r="A2190" s="13"/>
      <c r="B2190" s="8" t="s">
        <v>0</v>
      </c>
      <c r="C2190" s="22" t="s">
        <v>10888</v>
      </c>
      <c r="D2190" s="8" t="s">
        <v>5131</v>
      </c>
      <c r="E2190" s="22" t="s">
        <v>5132</v>
      </c>
      <c r="F2190" s="13">
        <v>400</v>
      </c>
      <c r="G2190" s="13">
        <v>0</v>
      </c>
      <c r="H2190" s="13">
        <v>0</v>
      </c>
      <c r="I2190" t="s">
        <v>1</v>
      </c>
      <c r="J2190" s="13"/>
      <c r="R2190" s="13"/>
      <c r="S2190" s="41">
        <v>1</v>
      </c>
      <c r="T2190" s="39"/>
      <c r="U2190" s="13"/>
      <c r="W2190" s="13"/>
    </row>
    <row r="2191" spans="1:23" x14ac:dyDescent="0.2">
      <c r="A2191" s="13"/>
      <c r="B2191" s="8" t="s">
        <v>0</v>
      </c>
      <c r="C2191" s="22" t="s">
        <v>10888</v>
      </c>
      <c r="D2191" s="8" t="s">
        <v>5134</v>
      </c>
      <c r="E2191" s="22" t="s">
        <v>5135</v>
      </c>
      <c r="F2191" s="13">
        <v>500</v>
      </c>
      <c r="G2191" s="13">
        <v>0</v>
      </c>
      <c r="H2191" s="13">
        <v>0</v>
      </c>
      <c r="I2191" t="s">
        <v>1</v>
      </c>
      <c r="J2191" s="13"/>
      <c r="R2191" s="13">
        <v>600</v>
      </c>
      <c r="S2191" s="41">
        <v>1</v>
      </c>
      <c r="T2191" s="39"/>
      <c r="U2191" s="13"/>
      <c r="W2191" s="13"/>
    </row>
    <row r="2192" spans="1:23" x14ac:dyDescent="0.2">
      <c r="A2192" s="13"/>
      <c r="B2192" s="8" t="s">
        <v>0</v>
      </c>
      <c r="C2192" s="22" t="s">
        <v>10888</v>
      </c>
      <c r="D2192" s="8" t="s">
        <v>5138</v>
      </c>
      <c r="E2192" s="22" t="s">
        <v>5139</v>
      </c>
      <c r="F2192" s="13">
        <v>450</v>
      </c>
      <c r="G2192" s="13">
        <v>0</v>
      </c>
      <c r="H2192" s="13">
        <v>0</v>
      </c>
      <c r="I2192" t="s">
        <v>1</v>
      </c>
      <c r="J2192" s="13"/>
      <c r="R2192" s="13">
        <v>450</v>
      </c>
      <c r="S2192" s="41">
        <v>1</v>
      </c>
      <c r="T2192" s="39"/>
      <c r="U2192" s="13"/>
      <c r="W2192" s="13"/>
    </row>
    <row r="2193" spans="1:23" x14ac:dyDescent="0.2">
      <c r="A2193" s="13"/>
      <c r="B2193" s="8" t="s">
        <v>0</v>
      </c>
      <c r="C2193" s="22" t="s">
        <v>10888</v>
      </c>
      <c r="D2193" s="8" t="s">
        <v>5144</v>
      </c>
      <c r="E2193" s="22" t="s">
        <v>5145</v>
      </c>
      <c r="F2193" s="13">
        <v>600</v>
      </c>
      <c r="G2193" s="13">
        <v>0</v>
      </c>
      <c r="H2193" s="13">
        <v>0</v>
      </c>
      <c r="I2193" t="s">
        <v>1</v>
      </c>
      <c r="J2193" s="13"/>
      <c r="R2193" s="13">
        <v>700</v>
      </c>
      <c r="S2193" s="41">
        <v>1</v>
      </c>
      <c r="T2193" s="39"/>
      <c r="U2193" s="13"/>
      <c r="W2193" s="13"/>
    </row>
    <row r="2194" spans="1:23" x14ac:dyDescent="0.2">
      <c r="A2194" s="13"/>
      <c r="B2194" s="8" t="s">
        <v>0</v>
      </c>
      <c r="C2194" s="22" t="s">
        <v>10888</v>
      </c>
      <c r="D2194" s="8" t="s">
        <v>7972</v>
      </c>
      <c r="E2194" s="22" t="s">
        <v>9739</v>
      </c>
      <c r="F2194" s="13">
        <v>540</v>
      </c>
      <c r="G2194" s="13">
        <v>0</v>
      </c>
      <c r="H2194" s="13">
        <v>0</v>
      </c>
      <c r="I2194" t="s">
        <v>1</v>
      </c>
      <c r="J2194" s="13"/>
      <c r="R2194" s="13"/>
      <c r="S2194" s="41">
        <v>1</v>
      </c>
      <c r="T2194" s="13" t="s">
        <v>10797</v>
      </c>
      <c r="U2194" s="13"/>
      <c r="V2194">
        <v>213.83999999999997</v>
      </c>
      <c r="W2194" s="13"/>
    </row>
    <row r="2195" spans="1:23" x14ac:dyDescent="0.2">
      <c r="A2195" s="13"/>
      <c r="B2195" s="8" t="s">
        <v>0</v>
      </c>
      <c r="C2195" s="22" t="s">
        <v>10888</v>
      </c>
      <c r="D2195" s="8" t="s">
        <v>5113</v>
      </c>
      <c r="E2195" s="22" t="s">
        <v>5114</v>
      </c>
      <c r="F2195" s="13">
        <v>1550</v>
      </c>
      <c r="G2195" s="13">
        <v>0</v>
      </c>
      <c r="H2195" s="13">
        <v>0</v>
      </c>
      <c r="I2195" t="s">
        <v>1</v>
      </c>
      <c r="J2195" s="13"/>
      <c r="R2195" s="13">
        <v>1550</v>
      </c>
      <c r="S2195" s="41">
        <v>2</v>
      </c>
      <c r="T2195" s="13"/>
      <c r="U2195" s="39"/>
      <c r="W2195" s="13"/>
    </row>
    <row r="2196" spans="1:23" x14ac:dyDescent="0.2">
      <c r="A2196" s="13"/>
      <c r="B2196" s="8" t="s">
        <v>0</v>
      </c>
      <c r="C2196" s="22" t="s">
        <v>10889</v>
      </c>
      <c r="D2196" s="8" t="s">
        <v>4564</v>
      </c>
      <c r="E2196" s="22" t="s">
        <v>9740</v>
      </c>
      <c r="F2196" s="13">
        <v>2066</v>
      </c>
      <c r="G2196" s="13">
        <v>0</v>
      </c>
      <c r="H2196" s="13">
        <v>0</v>
      </c>
      <c r="I2196" t="s">
        <v>1</v>
      </c>
      <c r="J2196" s="13"/>
      <c r="R2196" s="13">
        <v>2400</v>
      </c>
      <c r="S2196" s="41">
        <v>1</v>
      </c>
      <c r="T2196" s="39"/>
      <c r="U2196" s="13"/>
      <c r="W2196" s="13"/>
    </row>
    <row r="2197" spans="1:23" x14ac:dyDescent="0.2">
      <c r="A2197" s="13"/>
      <c r="B2197" s="8" t="s">
        <v>0</v>
      </c>
      <c r="C2197" s="22" t="s">
        <v>10889</v>
      </c>
      <c r="D2197" s="8" t="s">
        <v>7973</v>
      </c>
      <c r="E2197" s="22" t="s">
        <v>9741</v>
      </c>
      <c r="F2197" s="13">
        <v>437</v>
      </c>
      <c r="G2197" s="13">
        <v>0</v>
      </c>
      <c r="H2197" s="13">
        <v>0</v>
      </c>
      <c r="I2197" t="s">
        <v>1</v>
      </c>
      <c r="J2197" s="13"/>
      <c r="R2197" s="13">
        <v>700</v>
      </c>
      <c r="S2197" s="41">
        <v>1</v>
      </c>
      <c r="T2197" s="39"/>
      <c r="U2197" s="13"/>
      <c r="W2197" s="13"/>
    </row>
    <row r="2198" spans="1:23" x14ac:dyDescent="0.2">
      <c r="A2198" s="13"/>
      <c r="B2198" s="8" t="s">
        <v>0</v>
      </c>
      <c r="C2198" s="22" t="s">
        <v>10889</v>
      </c>
      <c r="D2198" s="8" t="s">
        <v>4567</v>
      </c>
      <c r="E2198" s="22" t="s">
        <v>9742</v>
      </c>
      <c r="F2198" s="13">
        <v>2167</v>
      </c>
      <c r="G2198" s="13">
        <v>0</v>
      </c>
      <c r="H2198" s="13">
        <v>0</v>
      </c>
      <c r="I2198" t="s">
        <v>1</v>
      </c>
      <c r="J2198" s="13"/>
      <c r="R2198" s="13">
        <v>2400</v>
      </c>
      <c r="S2198" s="41">
        <v>1</v>
      </c>
      <c r="T2198" s="39"/>
      <c r="U2198" s="13"/>
      <c r="W2198" s="13"/>
    </row>
    <row r="2199" spans="1:23" x14ac:dyDescent="0.2">
      <c r="A2199" s="13"/>
      <c r="B2199" s="8" t="s">
        <v>0</v>
      </c>
      <c r="C2199" s="22" t="s">
        <v>10889</v>
      </c>
      <c r="D2199" s="8" t="s">
        <v>4824</v>
      </c>
      <c r="E2199" s="22" t="s">
        <v>9743</v>
      </c>
      <c r="F2199" s="13">
        <v>7390</v>
      </c>
      <c r="G2199" s="13">
        <v>0</v>
      </c>
      <c r="H2199" s="13">
        <v>0</v>
      </c>
      <c r="I2199" t="s">
        <v>1</v>
      </c>
      <c r="J2199" s="13"/>
      <c r="R2199" s="13">
        <f>2800+5000</f>
        <v>7800</v>
      </c>
      <c r="S2199" s="41">
        <v>1</v>
      </c>
      <c r="T2199" s="39"/>
      <c r="U2199" s="13"/>
      <c r="W2199" s="13"/>
    </row>
    <row r="2200" spans="1:23" x14ac:dyDescent="0.2">
      <c r="A2200" s="13"/>
      <c r="B2200" s="8" t="s">
        <v>0</v>
      </c>
      <c r="C2200" s="22" t="s">
        <v>10889</v>
      </c>
      <c r="D2200" s="8" t="s">
        <v>7946</v>
      </c>
      <c r="E2200" s="22" t="s">
        <v>9713</v>
      </c>
      <c r="F2200" s="13">
        <v>806</v>
      </c>
      <c r="G2200" s="13">
        <v>0</v>
      </c>
      <c r="H2200" s="13">
        <v>0</v>
      </c>
      <c r="I2200" t="s">
        <v>1</v>
      </c>
      <c r="J2200" s="13"/>
      <c r="R2200" s="13">
        <v>1000</v>
      </c>
      <c r="S2200" s="41">
        <v>1</v>
      </c>
      <c r="T2200" s="39"/>
      <c r="U2200" s="13"/>
      <c r="W2200" s="13"/>
    </row>
    <row r="2201" spans="1:23" x14ac:dyDescent="0.2">
      <c r="A2201" s="13"/>
      <c r="B2201" s="8" t="s">
        <v>0</v>
      </c>
      <c r="C2201" s="22" t="s">
        <v>10889</v>
      </c>
      <c r="D2201" s="8" t="s">
        <v>7947</v>
      </c>
      <c r="E2201" s="22" t="s">
        <v>9714</v>
      </c>
      <c r="F2201" s="13">
        <v>4183</v>
      </c>
      <c r="G2201" s="13">
        <v>0</v>
      </c>
      <c r="H2201" s="13">
        <v>0</v>
      </c>
      <c r="I2201" t="s">
        <v>1</v>
      </c>
      <c r="J2201" s="13"/>
      <c r="R2201" s="13">
        <v>4700</v>
      </c>
      <c r="S2201" s="41">
        <v>1</v>
      </c>
      <c r="T2201" s="39"/>
      <c r="U2201" s="13"/>
      <c r="W2201" s="13"/>
    </row>
    <row r="2202" spans="1:23" x14ac:dyDescent="0.2">
      <c r="A2202" s="13"/>
      <c r="B2202" s="8" t="s">
        <v>0</v>
      </c>
      <c r="C2202" s="22" t="s">
        <v>10889</v>
      </c>
      <c r="D2202" s="8" t="s">
        <v>4575</v>
      </c>
      <c r="E2202" s="22" t="s">
        <v>9744</v>
      </c>
      <c r="F2202" s="13">
        <v>10886</v>
      </c>
      <c r="G2202" s="13">
        <v>0</v>
      </c>
      <c r="H2202" s="13">
        <v>0</v>
      </c>
      <c r="I2202" t="s">
        <v>1</v>
      </c>
      <c r="J2202" s="13"/>
      <c r="R2202" s="13">
        <v>11200</v>
      </c>
      <c r="S2202" s="41">
        <v>1</v>
      </c>
      <c r="T2202" s="39"/>
      <c r="U2202" s="13"/>
      <c r="W2202" s="13"/>
    </row>
    <row r="2203" spans="1:23" x14ac:dyDescent="0.2">
      <c r="A2203" s="13"/>
      <c r="B2203" s="8" t="s">
        <v>0</v>
      </c>
      <c r="C2203" s="22" t="s">
        <v>10889</v>
      </c>
      <c r="D2203" s="8" t="s">
        <v>4435</v>
      </c>
      <c r="E2203" s="22" t="s">
        <v>4436</v>
      </c>
      <c r="F2203" s="13">
        <v>12870</v>
      </c>
      <c r="G2203" s="13">
        <v>0</v>
      </c>
      <c r="H2203" s="13">
        <v>0</v>
      </c>
      <c r="I2203" t="s">
        <v>1</v>
      </c>
      <c r="J2203" s="13"/>
      <c r="R2203" s="13">
        <v>13000</v>
      </c>
      <c r="S2203" s="41">
        <v>1</v>
      </c>
      <c r="T2203" s="13"/>
      <c r="U2203" s="13"/>
      <c r="W2203" s="13"/>
    </row>
    <row r="2204" spans="1:23" x14ac:dyDescent="0.2">
      <c r="A2204" s="13"/>
      <c r="B2204" s="8" t="s">
        <v>0</v>
      </c>
      <c r="C2204" s="22" t="s">
        <v>10890</v>
      </c>
      <c r="D2204" s="8" t="s">
        <v>2924</v>
      </c>
      <c r="E2204" s="22" t="s">
        <v>9410</v>
      </c>
      <c r="F2204" s="13">
        <v>5500</v>
      </c>
      <c r="G2204" s="13">
        <v>0</v>
      </c>
      <c r="H2204" s="13">
        <v>0</v>
      </c>
      <c r="I2204" t="s">
        <v>1</v>
      </c>
      <c r="J2204" s="13"/>
      <c r="R2204" s="13"/>
      <c r="S2204" s="41">
        <v>3</v>
      </c>
      <c r="T2204" s="43" t="s">
        <v>10798</v>
      </c>
      <c r="U2204" s="13" t="s">
        <v>10798</v>
      </c>
      <c r="W2204" s="13"/>
    </row>
    <row r="2205" spans="1:23" x14ac:dyDescent="0.2">
      <c r="A2205" s="13"/>
      <c r="B2205" s="8" t="s">
        <v>0</v>
      </c>
      <c r="C2205" s="22" t="s">
        <v>10891</v>
      </c>
      <c r="D2205" s="8" t="s">
        <v>7974</v>
      </c>
      <c r="E2205" s="22" t="s">
        <v>9745</v>
      </c>
      <c r="F2205" s="13">
        <v>1500</v>
      </c>
      <c r="G2205" s="13">
        <v>0</v>
      </c>
      <c r="H2205" s="13">
        <v>0</v>
      </c>
      <c r="I2205" t="s">
        <v>1</v>
      </c>
      <c r="J2205" s="13"/>
      <c r="R2205" s="13">
        <v>1600</v>
      </c>
      <c r="S2205" s="41">
        <v>1</v>
      </c>
      <c r="T2205" s="39"/>
      <c r="U2205" s="13"/>
      <c r="W2205" s="13"/>
    </row>
    <row r="2206" spans="1:23" x14ac:dyDescent="0.2">
      <c r="A2206" s="13"/>
      <c r="B2206" s="8" t="s">
        <v>0</v>
      </c>
      <c r="C2206" s="22" t="s">
        <v>10891</v>
      </c>
      <c r="D2206" s="8" t="s">
        <v>4927</v>
      </c>
      <c r="E2206" s="22" t="s">
        <v>4928</v>
      </c>
      <c r="F2206" s="13">
        <v>7000</v>
      </c>
      <c r="G2206" s="13">
        <v>0</v>
      </c>
      <c r="H2206" s="13">
        <v>0</v>
      </c>
      <c r="I2206" t="s">
        <v>1</v>
      </c>
      <c r="J2206" s="13"/>
      <c r="R2206" s="13">
        <v>7000</v>
      </c>
      <c r="S2206" s="41">
        <v>2</v>
      </c>
      <c r="T2206" s="13"/>
      <c r="U2206" s="39"/>
      <c r="W2206" s="13"/>
    </row>
    <row r="2207" spans="1:23" x14ac:dyDescent="0.2">
      <c r="A2207" s="13"/>
      <c r="B2207" s="8" t="s">
        <v>0</v>
      </c>
      <c r="C2207" s="22" t="s">
        <v>10891</v>
      </c>
      <c r="D2207" s="8" t="s">
        <v>5903</v>
      </c>
      <c r="E2207" s="22" t="s">
        <v>5904</v>
      </c>
      <c r="F2207" s="13">
        <v>1500</v>
      </c>
      <c r="G2207" s="13">
        <v>0</v>
      </c>
      <c r="H2207" s="13">
        <v>0</v>
      </c>
      <c r="I2207" t="s">
        <v>1</v>
      </c>
      <c r="J2207" s="13"/>
      <c r="R2207" s="13"/>
      <c r="S2207" s="41">
        <v>2</v>
      </c>
      <c r="T2207" s="39"/>
      <c r="U2207" s="13"/>
      <c r="W2207" s="13"/>
    </row>
    <row r="2208" spans="1:23" x14ac:dyDescent="0.2">
      <c r="A2208" s="13"/>
      <c r="B2208" s="8" t="s">
        <v>0</v>
      </c>
      <c r="C2208" s="22" t="s">
        <v>10892</v>
      </c>
      <c r="D2208" s="8" t="s">
        <v>3164</v>
      </c>
      <c r="E2208" s="22" t="s">
        <v>3165</v>
      </c>
      <c r="F2208" s="13">
        <v>100</v>
      </c>
      <c r="G2208" s="13">
        <v>0</v>
      </c>
      <c r="H2208" s="13">
        <v>0</v>
      </c>
      <c r="I2208" t="s">
        <v>1</v>
      </c>
      <c r="J2208" s="13"/>
      <c r="R2208" s="13">
        <v>500</v>
      </c>
      <c r="S2208" s="41">
        <v>3</v>
      </c>
      <c r="T2208" s="13"/>
      <c r="U2208" s="13"/>
      <c r="W2208" s="13"/>
    </row>
    <row r="2209" spans="1:23" x14ac:dyDescent="0.2">
      <c r="A2209" s="13"/>
      <c r="B2209" s="8" t="s">
        <v>0</v>
      </c>
      <c r="C2209" s="22" t="s">
        <v>10892</v>
      </c>
      <c r="D2209" s="8" t="s">
        <v>7975</v>
      </c>
      <c r="E2209" s="22" t="s">
        <v>9746</v>
      </c>
      <c r="F2209" s="13">
        <v>500</v>
      </c>
      <c r="G2209" s="13">
        <v>0</v>
      </c>
      <c r="H2209" s="13">
        <v>0</v>
      </c>
      <c r="I2209" t="s">
        <v>1</v>
      </c>
      <c r="J2209" s="13"/>
      <c r="R2209" s="13"/>
      <c r="S2209" s="41">
        <v>4</v>
      </c>
      <c r="T2209" s="13" t="s">
        <v>10797</v>
      </c>
      <c r="U2209" s="13"/>
      <c r="W2209" s="13"/>
    </row>
    <row r="2210" spans="1:23" x14ac:dyDescent="0.2">
      <c r="A2210" s="13"/>
      <c r="B2210" s="8" t="s">
        <v>0</v>
      </c>
      <c r="C2210" s="22" t="s">
        <v>10892</v>
      </c>
      <c r="D2210" s="8" t="s">
        <v>2266</v>
      </c>
      <c r="E2210" s="22" t="s">
        <v>9496</v>
      </c>
      <c r="F2210" s="13">
        <v>1000</v>
      </c>
      <c r="G2210" s="13">
        <v>0</v>
      </c>
      <c r="H2210" s="13">
        <v>0</v>
      </c>
      <c r="I2210" t="s">
        <v>1</v>
      </c>
      <c r="J2210" s="13"/>
      <c r="R2210" s="13">
        <v>1000</v>
      </c>
      <c r="S2210" s="41">
        <v>1</v>
      </c>
      <c r="T2210" s="13"/>
      <c r="U2210" s="13"/>
      <c r="W2210" s="13"/>
    </row>
    <row r="2211" spans="1:23" x14ac:dyDescent="0.2">
      <c r="A2211" s="13"/>
      <c r="B2211" s="8" t="s">
        <v>0</v>
      </c>
      <c r="C2211" s="22" t="s">
        <v>10893</v>
      </c>
      <c r="D2211" s="8" t="s">
        <v>1874</v>
      </c>
      <c r="E2211" s="22" t="s">
        <v>1875</v>
      </c>
      <c r="F2211" s="13">
        <v>4000</v>
      </c>
      <c r="G2211" s="13">
        <v>0</v>
      </c>
      <c r="H2211" s="13">
        <v>500</v>
      </c>
      <c r="I2211" t="s">
        <v>1</v>
      </c>
      <c r="J2211" s="13"/>
      <c r="R2211" s="13">
        <v>4000</v>
      </c>
      <c r="S2211" s="41">
        <v>4</v>
      </c>
      <c r="T2211" s="13"/>
      <c r="U2211" s="13"/>
      <c r="W2211" s="13"/>
    </row>
    <row r="2212" spans="1:23" x14ac:dyDescent="0.2">
      <c r="A2212" s="13"/>
      <c r="B2212" s="8" t="s">
        <v>0</v>
      </c>
      <c r="C2212" s="22" t="s">
        <v>10894</v>
      </c>
      <c r="D2212" s="8" t="s">
        <v>7976</v>
      </c>
      <c r="E2212" s="22" t="s">
        <v>9747</v>
      </c>
      <c r="F2212" s="13">
        <v>3000</v>
      </c>
      <c r="G2212" s="13">
        <v>0</v>
      </c>
      <c r="H2212" s="13">
        <v>0</v>
      </c>
      <c r="I2212" t="s">
        <v>1</v>
      </c>
      <c r="J2212" s="13"/>
      <c r="R2212" s="13">
        <v>3190</v>
      </c>
      <c r="S2212" s="41">
        <v>1</v>
      </c>
      <c r="T2212" s="13"/>
      <c r="U2212" s="13"/>
      <c r="W2212" s="13"/>
    </row>
    <row r="2213" spans="1:23" x14ac:dyDescent="0.2">
      <c r="A2213" s="13"/>
      <c r="B2213" s="8" t="s">
        <v>0</v>
      </c>
      <c r="C2213" s="22" t="s">
        <v>10894</v>
      </c>
      <c r="D2213" s="8" t="s">
        <v>3164</v>
      </c>
      <c r="E2213" s="22" t="s">
        <v>3165</v>
      </c>
      <c r="F2213" s="13">
        <v>10000</v>
      </c>
      <c r="G2213" s="13">
        <v>0</v>
      </c>
      <c r="H2213" s="13">
        <v>0</v>
      </c>
      <c r="I2213" t="s">
        <v>1</v>
      </c>
      <c r="J2213" s="13"/>
      <c r="R2213" s="13">
        <v>11500</v>
      </c>
      <c r="S2213" s="41">
        <v>3</v>
      </c>
      <c r="T2213" s="13"/>
      <c r="U2213" s="13"/>
      <c r="W2213" s="13"/>
    </row>
    <row r="2214" spans="1:23" x14ac:dyDescent="0.2">
      <c r="A2214" s="13"/>
      <c r="B2214" s="8" t="s">
        <v>0</v>
      </c>
      <c r="C2214" s="22" t="s">
        <v>10895</v>
      </c>
      <c r="D2214" s="8" t="s">
        <v>7977</v>
      </c>
      <c r="E2214" s="22" t="s">
        <v>9748</v>
      </c>
      <c r="F2214" s="13">
        <v>3000</v>
      </c>
      <c r="G2214" s="13">
        <v>0</v>
      </c>
      <c r="H2214" s="13">
        <v>0</v>
      </c>
      <c r="I2214" t="s">
        <v>1</v>
      </c>
      <c r="J2214" s="13"/>
      <c r="R2214" s="13"/>
      <c r="S2214" s="41">
        <v>4</v>
      </c>
      <c r="T2214" s="13" t="s">
        <v>10797</v>
      </c>
      <c r="U2214" s="13"/>
      <c r="W2214" s="13"/>
    </row>
    <row r="2215" spans="1:23" x14ac:dyDescent="0.2">
      <c r="A2215" s="13"/>
      <c r="B2215" s="8" t="s">
        <v>0</v>
      </c>
      <c r="C2215" s="22" t="s">
        <v>10896</v>
      </c>
      <c r="D2215" s="8" t="s">
        <v>7978</v>
      </c>
      <c r="E2215" s="22" t="s">
        <v>9749</v>
      </c>
      <c r="F2215" s="13">
        <v>170</v>
      </c>
      <c r="G2215" s="13">
        <v>0</v>
      </c>
      <c r="H2215" s="13">
        <v>0</v>
      </c>
      <c r="I2215" t="s">
        <v>1</v>
      </c>
      <c r="J2215" s="13"/>
      <c r="R2215" s="13">
        <v>500</v>
      </c>
      <c r="S2215" s="41">
        <v>4</v>
      </c>
      <c r="T2215" s="13"/>
      <c r="U2215" s="13"/>
      <c r="W2215" s="13"/>
    </row>
    <row r="2216" spans="1:23" x14ac:dyDescent="0.2">
      <c r="A2216" s="13"/>
      <c r="B2216" s="8" t="s">
        <v>0</v>
      </c>
      <c r="C2216" s="22" t="s">
        <v>10896</v>
      </c>
      <c r="D2216" s="8" t="s">
        <v>5160</v>
      </c>
      <c r="E2216" s="22" t="s">
        <v>5161</v>
      </c>
      <c r="F2216" s="13">
        <v>540</v>
      </c>
      <c r="G2216" s="13">
        <v>0</v>
      </c>
      <c r="H2216" s="13">
        <v>0</v>
      </c>
      <c r="I2216" t="s">
        <v>1</v>
      </c>
      <c r="J2216" s="13"/>
      <c r="R2216" s="13"/>
      <c r="S2216" s="41">
        <v>1</v>
      </c>
      <c r="T2216" s="39"/>
      <c r="U2216" s="13"/>
      <c r="W2216" s="13"/>
    </row>
    <row r="2217" spans="1:23" x14ac:dyDescent="0.2">
      <c r="A2217" s="13"/>
      <c r="B2217" s="8" t="s">
        <v>0</v>
      </c>
      <c r="C2217" s="22" t="s">
        <v>10896</v>
      </c>
      <c r="D2217" s="8" t="s">
        <v>7979</v>
      </c>
      <c r="E2217" s="22" t="s">
        <v>9750</v>
      </c>
      <c r="F2217" s="13">
        <v>30</v>
      </c>
      <c r="G2217" s="13">
        <v>0</v>
      </c>
      <c r="H2217" s="13">
        <v>0</v>
      </c>
      <c r="I2217" t="s">
        <v>1</v>
      </c>
      <c r="J2217" s="13"/>
      <c r="R2217" s="13"/>
      <c r="S2217" s="41">
        <v>1</v>
      </c>
      <c r="T2217" s="39"/>
      <c r="U2217" s="13"/>
      <c r="W2217" s="13"/>
    </row>
    <row r="2218" spans="1:23" x14ac:dyDescent="0.2">
      <c r="A2218" s="13"/>
      <c r="B2218" s="8" t="s">
        <v>0</v>
      </c>
      <c r="C2218" s="22" t="s">
        <v>10896</v>
      </c>
      <c r="D2218" s="8" t="s">
        <v>7980</v>
      </c>
      <c r="E2218" s="22" t="s">
        <v>9751</v>
      </c>
      <c r="F2218" s="13">
        <v>170</v>
      </c>
      <c r="G2218" s="13">
        <v>0</v>
      </c>
      <c r="H2218" s="13">
        <v>0</v>
      </c>
      <c r="I2218" t="s">
        <v>1</v>
      </c>
      <c r="J2218" s="13"/>
      <c r="R2218" s="13"/>
      <c r="S2218" s="41">
        <v>2</v>
      </c>
      <c r="T2218" s="43"/>
      <c r="U2218" s="13" t="s">
        <v>10803</v>
      </c>
      <c r="W2218" s="13"/>
    </row>
    <row r="2219" spans="1:23" x14ac:dyDescent="0.2">
      <c r="A2219" s="13"/>
      <c r="B2219" s="8" t="s">
        <v>0</v>
      </c>
      <c r="C2219" s="22" t="s">
        <v>10897</v>
      </c>
      <c r="D2219" s="8" t="s">
        <v>2058</v>
      </c>
      <c r="E2219" s="22" t="s">
        <v>2059</v>
      </c>
      <c r="F2219" s="13">
        <v>51000</v>
      </c>
      <c r="G2219" s="13">
        <v>0</v>
      </c>
      <c r="H2219" s="13">
        <v>0</v>
      </c>
      <c r="I2219" t="s">
        <v>1</v>
      </c>
      <c r="J2219" s="13"/>
      <c r="R2219" s="13"/>
      <c r="S2219" s="41">
        <v>4</v>
      </c>
      <c r="T2219" s="13" t="s">
        <v>10797</v>
      </c>
      <c r="U2219" s="13"/>
      <c r="W2219" s="13"/>
    </row>
    <row r="2220" spans="1:23" x14ac:dyDescent="0.2">
      <c r="A2220" s="13"/>
      <c r="B2220" s="8" t="s">
        <v>0</v>
      </c>
      <c r="C2220" s="22" t="s">
        <v>10897</v>
      </c>
      <c r="D2220" s="8" t="s">
        <v>1323</v>
      </c>
      <c r="E2220" s="22" t="s">
        <v>1324</v>
      </c>
      <c r="F2220" s="13">
        <v>55000</v>
      </c>
      <c r="G2220" s="13">
        <v>0</v>
      </c>
      <c r="H2220" s="13">
        <v>0</v>
      </c>
      <c r="I2220" t="s">
        <v>1</v>
      </c>
      <c r="J2220" s="13"/>
      <c r="R2220" s="13">
        <f>35000+20000</f>
        <v>55000</v>
      </c>
      <c r="S2220" s="41">
        <v>1</v>
      </c>
      <c r="T2220" s="39"/>
      <c r="U2220" s="13"/>
      <c r="W2220" s="13"/>
    </row>
    <row r="2221" spans="1:23" x14ac:dyDescent="0.2">
      <c r="A2221" s="13"/>
      <c r="B2221" s="8" t="s">
        <v>0</v>
      </c>
      <c r="C2221" s="22" t="s">
        <v>10898</v>
      </c>
      <c r="D2221" s="8" t="s">
        <v>7981</v>
      </c>
      <c r="E2221" s="22" t="s">
        <v>9752</v>
      </c>
      <c r="F2221" s="13">
        <v>14190</v>
      </c>
      <c r="G2221" s="13">
        <v>0</v>
      </c>
      <c r="H2221" s="13">
        <v>0</v>
      </c>
      <c r="I2221" t="s">
        <v>1</v>
      </c>
      <c r="J2221" s="13"/>
      <c r="R2221" s="13">
        <v>14200</v>
      </c>
      <c r="S2221" s="41">
        <v>4</v>
      </c>
      <c r="T2221" s="13"/>
      <c r="U2221" s="13"/>
      <c r="W2221" s="13"/>
    </row>
    <row r="2222" spans="1:23" x14ac:dyDescent="0.2">
      <c r="A2222" s="13"/>
      <c r="B2222" s="8" t="s">
        <v>0</v>
      </c>
      <c r="C2222" s="22" t="s">
        <v>10899</v>
      </c>
      <c r="D2222" s="8" t="s">
        <v>7982</v>
      </c>
      <c r="E2222" s="22" t="s">
        <v>9753</v>
      </c>
      <c r="F2222" s="13">
        <v>2000</v>
      </c>
      <c r="G2222" s="13">
        <v>0</v>
      </c>
      <c r="H2222" s="13">
        <v>0</v>
      </c>
      <c r="I2222" t="s">
        <v>1</v>
      </c>
      <c r="J2222" s="13"/>
      <c r="R2222" s="13"/>
      <c r="S2222" s="41">
        <v>1</v>
      </c>
      <c r="T2222" s="39"/>
      <c r="U2222" s="13"/>
      <c r="W2222" s="13"/>
    </row>
    <row r="2223" spans="1:23" x14ac:dyDescent="0.2">
      <c r="A2223" s="13"/>
      <c r="B2223" s="8" t="s">
        <v>0</v>
      </c>
      <c r="C2223" s="22" t="s">
        <v>10899</v>
      </c>
      <c r="D2223" s="8" t="s">
        <v>7983</v>
      </c>
      <c r="E2223" s="22" t="s">
        <v>9754</v>
      </c>
      <c r="F2223" s="13">
        <v>2500</v>
      </c>
      <c r="G2223" s="13">
        <v>0</v>
      </c>
      <c r="H2223" s="13">
        <v>0</v>
      </c>
      <c r="I2223" t="s">
        <v>1</v>
      </c>
      <c r="J2223" s="13"/>
      <c r="R2223" s="13">
        <v>2500</v>
      </c>
      <c r="S2223" s="41">
        <v>1</v>
      </c>
      <c r="T2223" s="39"/>
      <c r="U2223" s="13"/>
      <c r="W2223" s="13"/>
    </row>
    <row r="2224" spans="1:23" x14ac:dyDescent="0.2">
      <c r="A2224" s="13"/>
      <c r="B2224" s="8" t="s">
        <v>0</v>
      </c>
      <c r="C2224" s="22" t="s">
        <v>10899</v>
      </c>
      <c r="D2224" s="8" t="s">
        <v>7984</v>
      </c>
      <c r="E2224" s="22" t="s">
        <v>9755</v>
      </c>
      <c r="F2224" s="13">
        <v>2000</v>
      </c>
      <c r="G2224" s="13">
        <v>0</v>
      </c>
      <c r="H2224" s="13">
        <v>0</v>
      </c>
      <c r="I2224" t="s">
        <v>1</v>
      </c>
      <c r="J2224" s="13"/>
      <c r="R2224" s="13"/>
      <c r="S2224" s="41">
        <v>1</v>
      </c>
      <c r="T2224" s="39"/>
      <c r="U2224" s="13"/>
      <c r="W2224" s="13"/>
    </row>
    <row r="2225" spans="1:23" x14ac:dyDescent="0.2">
      <c r="A2225" s="13"/>
      <c r="B2225" s="8" t="s">
        <v>0</v>
      </c>
      <c r="C2225" s="22" t="s">
        <v>10899</v>
      </c>
      <c r="D2225" s="8" t="s">
        <v>125</v>
      </c>
      <c r="E2225" s="22" t="s">
        <v>9756</v>
      </c>
      <c r="F2225" s="13">
        <v>1500</v>
      </c>
      <c r="G2225" s="13">
        <v>0</v>
      </c>
      <c r="H2225" s="13">
        <v>0</v>
      </c>
      <c r="I2225" t="s">
        <v>1</v>
      </c>
      <c r="J2225" s="13"/>
      <c r="R2225" s="13">
        <v>2000</v>
      </c>
      <c r="S2225" s="41">
        <v>1</v>
      </c>
      <c r="T2225" s="39"/>
      <c r="U2225" s="13"/>
      <c r="W2225" s="13"/>
    </row>
    <row r="2226" spans="1:23" x14ac:dyDescent="0.2">
      <c r="A2226" s="13"/>
      <c r="B2226" s="8" t="s">
        <v>0</v>
      </c>
      <c r="C2226" s="22" t="s">
        <v>10899</v>
      </c>
      <c r="D2226" s="8" t="s">
        <v>96</v>
      </c>
      <c r="E2226" s="22" t="s">
        <v>97</v>
      </c>
      <c r="F2226" s="13">
        <v>4000</v>
      </c>
      <c r="G2226" s="13">
        <v>0</v>
      </c>
      <c r="H2226" s="13">
        <v>2600</v>
      </c>
      <c r="I2226" t="s">
        <v>1</v>
      </c>
      <c r="J2226" s="13"/>
      <c r="R2226" s="13"/>
      <c r="S2226" s="41">
        <v>1</v>
      </c>
      <c r="T2226" s="39"/>
      <c r="U2226" s="13"/>
      <c r="W2226" s="13"/>
    </row>
    <row r="2227" spans="1:23" x14ac:dyDescent="0.2">
      <c r="A2227" s="13"/>
      <c r="B2227" s="8" t="s">
        <v>0</v>
      </c>
      <c r="C2227" s="22" t="s">
        <v>10899</v>
      </c>
      <c r="D2227" s="8" t="s">
        <v>100</v>
      </c>
      <c r="E2227" s="22" t="s">
        <v>101</v>
      </c>
      <c r="F2227" s="13">
        <v>10000</v>
      </c>
      <c r="G2227" s="13">
        <v>0</v>
      </c>
      <c r="H2227" s="13">
        <v>0</v>
      </c>
      <c r="I2227" t="s">
        <v>1</v>
      </c>
      <c r="J2227" s="13"/>
      <c r="R2227" s="13">
        <v>6780</v>
      </c>
      <c r="S2227" s="41">
        <v>1</v>
      </c>
      <c r="T2227" s="39"/>
      <c r="U2227" s="13"/>
      <c r="W2227" s="13"/>
    </row>
    <row r="2228" spans="1:23" x14ac:dyDescent="0.2">
      <c r="A2228" s="13"/>
      <c r="B2228" s="8" t="s">
        <v>0</v>
      </c>
      <c r="C2228" s="22" t="s">
        <v>10899</v>
      </c>
      <c r="D2228" s="8" t="s">
        <v>7985</v>
      </c>
      <c r="E2228" s="22" t="s">
        <v>9757</v>
      </c>
      <c r="F2228" s="13">
        <v>7000</v>
      </c>
      <c r="G2228" s="13">
        <v>0</v>
      </c>
      <c r="H2228" s="13">
        <v>0</v>
      </c>
      <c r="I2228" t="s">
        <v>1</v>
      </c>
      <c r="J2228" s="13"/>
      <c r="R2228" s="13">
        <v>3200</v>
      </c>
      <c r="S2228" s="41">
        <v>1</v>
      </c>
      <c r="T2228" s="39"/>
      <c r="U2228" s="13"/>
      <c r="W2228" s="13"/>
    </row>
    <row r="2229" spans="1:23" x14ac:dyDescent="0.2">
      <c r="A2229" s="14" t="s">
        <v>7572</v>
      </c>
      <c r="B2229" s="8" t="s">
        <v>0</v>
      </c>
      <c r="C2229" s="22" t="s">
        <v>10900</v>
      </c>
      <c r="D2229" s="8" t="s">
        <v>5900</v>
      </c>
      <c r="E2229" s="22" t="s">
        <v>5901</v>
      </c>
      <c r="F2229" s="13">
        <v>13375</v>
      </c>
      <c r="G2229" s="13">
        <v>0</v>
      </c>
      <c r="H2229" s="13">
        <v>0</v>
      </c>
      <c r="I2229" t="s">
        <v>1</v>
      </c>
      <c r="J2229" s="13"/>
      <c r="R2229" s="13">
        <v>13500</v>
      </c>
      <c r="S2229" s="41">
        <v>2</v>
      </c>
      <c r="T2229" s="39"/>
      <c r="U2229" s="13"/>
      <c r="W2229" s="13"/>
    </row>
    <row r="2230" spans="1:23" x14ac:dyDescent="0.2">
      <c r="A2230" s="13"/>
      <c r="B2230" s="8" t="s">
        <v>0</v>
      </c>
      <c r="C2230" s="22" t="s">
        <v>10901</v>
      </c>
      <c r="D2230" s="8" t="s">
        <v>7986</v>
      </c>
      <c r="E2230" s="22" t="s">
        <v>9758</v>
      </c>
      <c r="F2230" s="13">
        <v>120000</v>
      </c>
      <c r="G2230" s="13">
        <v>0</v>
      </c>
      <c r="H2230" s="13">
        <v>0</v>
      </c>
      <c r="I2230" t="s">
        <v>1</v>
      </c>
      <c r="J2230" s="13"/>
      <c r="R2230" s="13"/>
      <c r="S2230" s="41">
        <v>2</v>
      </c>
      <c r="T2230" s="13" t="s">
        <v>10797</v>
      </c>
      <c r="U2230" s="13"/>
      <c r="W2230" s="13"/>
    </row>
    <row r="2231" spans="1:23" x14ac:dyDescent="0.2">
      <c r="A2231" s="13"/>
      <c r="B2231" s="8" t="s">
        <v>0</v>
      </c>
      <c r="C2231" s="22" t="s">
        <v>10901</v>
      </c>
      <c r="D2231" s="8" t="s">
        <v>7987</v>
      </c>
      <c r="E2231" s="22" t="s">
        <v>9759</v>
      </c>
      <c r="F2231" s="13">
        <v>120000</v>
      </c>
      <c r="G2231" s="13">
        <v>0</v>
      </c>
      <c r="H2231" s="13">
        <v>0</v>
      </c>
      <c r="I2231" t="s">
        <v>1</v>
      </c>
      <c r="J2231" s="13"/>
      <c r="R2231" s="13"/>
      <c r="S2231" s="41">
        <v>2</v>
      </c>
      <c r="T2231" s="13" t="s">
        <v>10797</v>
      </c>
      <c r="U2231" s="13"/>
      <c r="W2231" s="13"/>
    </row>
    <row r="2232" spans="1:23" x14ac:dyDescent="0.2">
      <c r="A2232" s="13"/>
      <c r="B2232" s="8" t="s">
        <v>0</v>
      </c>
      <c r="C2232" s="22" t="s">
        <v>10901</v>
      </c>
      <c r="D2232" s="8" t="s">
        <v>7988</v>
      </c>
      <c r="E2232" s="22" t="s">
        <v>9760</v>
      </c>
      <c r="F2232" s="13">
        <v>24000</v>
      </c>
      <c r="G2232" s="13">
        <v>0</v>
      </c>
      <c r="H2232" s="13">
        <v>0</v>
      </c>
      <c r="I2232" t="s">
        <v>1</v>
      </c>
      <c r="J2232" s="13"/>
      <c r="R2232" s="13"/>
      <c r="S2232" s="41">
        <v>2</v>
      </c>
      <c r="T2232" s="13" t="s">
        <v>10797</v>
      </c>
      <c r="U2232" s="13"/>
      <c r="W2232" s="13"/>
    </row>
    <row r="2233" spans="1:23" x14ac:dyDescent="0.2">
      <c r="A2233" s="13"/>
      <c r="B2233" s="8" t="s">
        <v>0</v>
      </c>
      <c r="C2233" s="22" t="s">
        <v>10901</v>
      </c>
      <c r="D2233" s="8" t="s">
        <v>7989</v>
      </c>
      <c r="E2233" s="22" t="s">
        <v>9761</v>
      </c>
      <c r="F2233" s="13">
        <v>24000</v>
      </c>
      <c r="G2233" s="13">
        <v>0</v>
      </c>
      <c r="H2233" s="13">
        <v>0</v>
      </c>
      <c r="I2233" t="s">
        <v>1</v>
      </c>
      <c r="J2233" s="13"/>
      <c r="R2233" s="13"/>
      <c r="S2233" s="41">
        <v>2</v>
      </c>
      <c r="T2233" s="13" t="s">
        <v>10797</v>
      </c>
      <c r="U2233" s="13"/>
      <c r="W2233" s="13"/>
    </row>
    <row r="2234" spans="1:23" x14ac:dyDescent="0.2">
      <c r="A2234" s="13"/>
      <c r="B2234" s="8" t="s">
        <v>0</v>
      </c>
      <c r="C2234" s="22" t="s">
        <v>10901</v>
      </c>
      <c r="D2234" s="8" t="s">
        <v>7990</v>
      </c>
      <c r="E2234" s="22" t="s">
        <v>9762</v>
      </c>
      <c r="F2234" s="13">
        <v>60000</v>
      </c>
      <c r="G2234" s="13">
        <v>0</v>
      </c>
      <c r="H2234" s="13">
        <v>0</v>
      </c>
      <c r="I2234" t="s">
        <v>1</v>
      </c>
      <c r="J2234" s="13"/>
      <c r="R2234" s="13"/>
      <c r="S2234" s="41">
        <v>2</v>
      </c>
      <c r="T2234" s="13" t="s">
        <v>10797</v>
      </c>
      <c r="U2234" s="13"/>
      <c r="W2234" s="13"/>
    </row>
    <row r="2235" spans="1:23" x14ac:dyDescent="0.2">
      <c r="A2235" s="13"/>
      <c r="B2235" s="8" t="s">
        <v>0</v>
      </c>
      <c r="C2235" s="22" t="s">
        <v>10902</v>
      </c>
      <c r="D2235" s="8" t="s">
        <v>7991</v>
      </c>
      <c r="E2235" s="22" t="s">
        <v>9763</v>
      </c>
      <c r="F2235" s="13">
        <v>1500</v>
      </c>
      <c r="G2235" s="13">
        <v>0</v>
      </c>
      <c r="H2235" s="13">
        <v>0</v>
      </c>
      <c r="I2235" t="s">
        <v>1</v>
      </c>
      <c r="J2235" s="13"/>
      <c r="R2235" s="13"/>
      <c r="S2235" s="41">
        <v>4</v>
      </c>
      <c r="T2235" s="13" t="s">
        <v>10797</v>
      </c>
      <c r="U2235" s="13"/>
      <c r="W2235" s="13"/>
    </row>
    <row r="2236" spans="1:23" x14ac:dyDescent="0.2">
      <c r="A2236" s="13"/>
      <c r="B2236" s="8" t="s">
        <v>0</v>
      </c>
      <c r="C2236" s="22" t="s">
        <v>10902</v>
      </c>
      <c r="D2236" s="8" t="s">
        <v>7992</v>
      </c>
      <c r="E2236" s="22" t="s">
        <v>9764</v>
      </c>
      <c r="F2236" s="13">
        <v>1500</v>
      </c>
      <c r="G2236" s="13">
        <v>0</v>
      </c>
      <c r="H2236" s="13">
        <v>0</v>
      </c>
      <c r="I2236" t="s">
        <v>1</v>
      </c>
      <c r="J2236" s="13"/>
      <c r="R2236" s="13"/>
      <c r="S2236" s="41">
        <v>4</v>
      </c>
      <c r="T2236" s="13" t="s">
        <v>10797</v>
      </c>
      <c r="U2236" s="13"/>
      <c r="W2236" s="13"/>
    </row>
    <row r="2237" spans="1:23" x14ac:dyDescent="0.2">
      <c r="A2237" s="13"/>
      <c r="B2237" s="8" t="s">
        <v>0</v>
      </c>
      <c r="C2237" s="22" t="s">
        <v>10902</v>
      </c>
      <c r="D2237" s="8" t="s">
        <v>7993</v>
      </c>
      <c r="E2237" s="22" t="s">
        <v>9765</v>
      </c>
      <c r="F2237" s="13">
        <v>1500</v>
      </c>
      <c r="G2237" s="13">
        <v>0</v>
      </c>
      <c r="H2237" s="13">
        <v>0</v>
      </c>
      <c r="I2237" t="s">
        <v>1</v>
      </c>
      <c r="J2237" s="13"/>
      <c r="R2237" s="13"/>
      <c r="S2237" s="41">
        <v>4</v>
      </c>
      <c r="T2237" s="13" t="s">
        <v>10797</v>
      </c>
      <c r="U2237" s="13"/>
      <c r="W2237" s="13"/>
    </row>
    <row r="2238" spans="1:23" x14ac:dyDescent="0.2">
      <c r="A2238" s="13"/>
      <c r="B2238" s="8" t="s">
        <v>0</v>
      </c>
      <c r="C2238" s="22" t="s">
        <v>10902</v>
      </c>
      <c r="D2238" s="8" t="s">
        <v>7994</v>
      </c>
      <c r="E2238" s="22" t="s">
        <v>9766</v>
      </c>
      <c r="F2238" s="13">
        <v>1500</v>
      </c>
      <c r="G2238" s="13">
        <v>0</v>
      </c>
      <c r="H2238" s="13">
        <v>0</v>
      </c>
      <c r="I2238" t="s">
        <v>1</v>
      </c>
      <c r="J2238" s="13"/>
      <c r="R2238" s="13"/>
      <c r="S2238" s="41">
        <v>4</v>
      </c>
      <c r="T2238" s="13" t="s">
        <v>10797</v>
      </c>
      <c r="U2238" s="13"/>
      <c r="W2238" s="13"/>
    </row>
    <row r="2239" spans="1:23" x14ac:dyDescent="0.2">
      <c r="A2239" s="13"/>
      <c r="B2239" s="8" t="s">
        <v>0</v>
      </c>
      <c r="C2239" s="22" t="s">
        <v>10902</v>
      </c>
      <c r="D2239" s="8" t="s">
        <v>7995</v>
      </c>
      <c r="E2239" s="22" t="s">
        <v>9767</v>
      </c>
      <c r="F2239" s="13">
        <v>3500</v>
      </c>
      <c r="G2239" s="13">
        <v>0</v>
      </c>
      <c r="H2239" s="13">
        <v>0</v>
      </c>
      <c r="I2239" t="s">
        <v>1</v>
      </c>
      <c r="J2239" s="13"/>
      <c r="R2239" s="13"/>
      <c r="S2239" s="41">
        <v>2</v>
      </c>
      <c r="T2239" s="13"/>
      <c r="U2239" s="13"/>
      <c r="W2239" s="13"/>
    </row>
    <row r="2240" spans="1:23" x14ac:dyDescent="0.2">
      <c r="A2240" s="13"/>
      <c r="B2240" s="8" t="s">
        <v>0</v>
      </c>
      <c r="C2240" s="22" t="s">
        <v>10903</v>
      </c>
      <c r="D2240" s="8" t="s">
        <v>7996</v>
      </c>
      <c r="E2240" s="22" t="s">
        <v>9768</v>
      </c>
      <c r="F2240" s="13">
        <v>2400</v>
      </c>
      <c r="G2240" s="13">
        <v>0</v>
      </c>
      <c r="H2240" s="13">
        <v>0</v>
      </c>
      <c r="I2240" t="s">
        <v>1</v>
      </c>
      <c r="J2240" s="13"/>
      <c r="R2240" s="13"/>
      <c r="S2240" s="41">
        <v>2</v>
      </c>
      <c r="T2240" s="13" t="s">
        <v>10797</v>
      </c>
      <c r="U2240" s="13"/>
      <c r="W2240" s="13"/>
    </row>
    <row r="2241" spans="1:23" x14ac:dyDescent="0.2">
      <c r="A2241" s="13"/>
      <c r="B2241" s="8" t="s">
        <v>0</v>
      </c>
      <c r="C2241" s="22" t="s">
        <v>10903</v>
      </c>
      <c r="D2241" s="8" t="s">
        <v>2924</v>
      </c>
      <c r="E2241" s="22" t="s">
        <v>9410</v>
      </c>
      <c r="F2241" s="13">
        <v>2400</v>
      </c>
      <c r="G2241" s="13">
        <v>0</v>
      </c>
      <c r="H2241" s="13">
        <v>0</v>
      </c>
      <c r="I2241" t="s">
        <v>1</v>
      </c>
      <c r="J2241" s="13"/>
      <c r="R2241" s="13"/>
      <c r="S2241" s="41">
        <v>3</v>
      </c>
      <c r="T2241" s="43" t="s">
        <v>10798</v>
      </c>
      <c r="U2241" s="13" t="s">
        <v>10798</v>
      </c>
      <c r="W2241" s="13"/>
    </row>
    <row r="2242" spans="1:23" x14ac:dyDescent="0.2">
      <c r="A2242" s="13"/>
      <c r="B2242" s="8" t="s">
        <v>0</v>
      </c>
      <c r="C2242" s="22" t="s">
        <v>10904</v>
      </c>
      <c r="D2242" s="8" t="s">
        <v>7997</v>
      </c>
      <c r="E2242" s="22" t="s">
        <v>9769</v>
      </c>
      <c r="F2242" s="13">
        <v>20</v>
      </c>
      <c r="G2242" s="13">
        <v>0</v>
      </c>
      <c r="H2242" s="13">
        <v>0</v>
      </c>
      <c r="I2242" t="s">
        <v>1</v>
      </c>
      <c r="J2242" s="13"/>
      <c r="R2242" s="13"/>
      <c r="S2242" s="41">
        <v>1</v>
      </c>
      <c r="T2242" s="39"/>
      <c r="U2242" s="13"/>
      <c r="W2242" s="13"/>
    </row>
    <row r="2243" spans="1:23" x14ac:dyDescent="0.2">
      <c r="A2243" s="13"/>
      <c r="B2243" s="8" t="s">
        <v>0</v>
      </c>
      <c r="C2243" s="22" t="s">
        <v>10905</v>
      </c>
      <c r="D2243" s="8" t="s">
        <v>1546</v>
      </c>
      <c r="E2243" s="22" t="s">
        <v>1547</v>
      </c>
      <c r="F2243" s="13">
        <v>18000</v>
      </c>
      <c r="G2243" s="13">
        <v>0</v>
      </c>
      <c r="H2243" s="13">
        <v>17000</v>
      </c>
      <c r="I2243" t="s">
        <v>1</v>
      </c>
      <c r="J2243" s="13"/>
      <c r="R2243" s="13"/>
      <c r="S2243" s="41">
        <v>1</v>
      </c>
      <c r="T2243" s="43"/>
      <c r="U2243" s="13" t="s">
        <v>10803</v>
      </c>
      <c r="W2243" s="13"/>
    </row>
    <row r="2244" spans="1:23" x14ac:dyDescent="0.2">
      <c r="A2244" s="13"/>
      <c r="B2244" s="8" t="s">
        <v>0</v>
      </c>
      <c r="C2244" s="22" t="s">
        <v>10905</v>
      </c>
      <c r="D2244" s="8" t="s">
        <v>1884</v>
      </c>
      <c r="E2244" s="22" t="s">
        <v>1854</v>
      </c>
      <c r="F2244" s="13">
        <v>12000</v>
      </c>
      <c r="G2244" s="13">
        <v>0</v>
      </c>
      <c r="H2244" s="13">
        <v>6000</v>
      </c>
      <c r="I2244" t="s">
        <v>1</v>
      </c>
      <c r="J2244" s="13"/>
      <c r="R2244" s="13">
        <v>6000</v>
      </c>
      <c r="S2244" s="41">
        <v>2</v>
      </c>
      <c r="T2244" s="13"/>
      <c r="U2244" s="13"/>
      <c r="W2244" s="13"/>
    </row>
    <row r="2245" spans="1:23" x14ac:dyDescent="0.2">
      <c r="A2245" s="13"/>
      <c r="B2245" s="8" t="s">
        <v>0</v>
      </c>
      <c r="C2245" s="22" t="s">
        <v>10905</v>
      </c>
      <c r="D2245" s="8" t="s">
        <v>3892</v>
      </c>
      <c r="E2245" s="22" t="s">
        <v>3829</v>
      </c>
      <c r="F2245" s="13">
        <v>3000</v>
      </c>
      <c r="G2245" s="13">
        <v>0</v>
      </c>
      <c r="H2245" s="13">
        <v>0</v>
      </c>
      <c r="I2245" t="s">
        <v>1</v>
      </c>
      <c r="J2245" s="13"/>
      <c r="R2245" s="13"/>
      <c r="S2245" s="41">
        <v>2</v>
      </c>
      <c r="T2245" s="43"/>
      <c r="U2245" s="13" t="s">
        <v>10803</v>
      </c>
      <c r="W2245" s="13"/>
    </row>
    <row r="2246" spans="1:23" x14ac:dyDescent="0.2">
      <c r="A2246" s="13"/>
      <c r="B2246" s="8" t="s">
        <v>0</v>
      </c>
      <c r="C2246" s="22" t="s">
        <v>10905</v>
      </c>
      <c r="D2246" s="8" t="s">
        <v>4927</v>
      </c>
      <c r="E2246" s="22" t="s">
        <v>4928</v>
      </c>
      <c r="F2246" s="13">
        <v>1500</v>
      </c>
      <c r="G2246" s="13">
        <v>0</v>
      </c>
      <c r="H2246" s="13">
        <v>0</v>
      </c>
      <c r="I2246" t="s">
        <v>1</v>
      </c>
      <c r="J2246" s="13"/>
      <c r="R2246" s="13"/>
      <c r="S2246" s="41">
        <v>2</v>
      </c>
      <c r="T2246" s="13"/>
      <c r="U2246" s="39"/>
      <c r="W2246" s="13"/>
    </row>
    <row r="2247" spans="1:23" x14ac:dyDescent="0.2">
      <c r="A2247" s="13"/>
      <c r="B2247" s="8" t="s">
        <v>0</v>
      </c>
      <c r="C2247" s="22" t="s">
        <v>10905</v>
      </c>
      <c r="D2247" s="8" t="s">
        <v>5903</v>
      </c>
      <c r="E2247" s="22" t="s">
        <v>5904</v>
      </c>
      <c r="F2247" s="13">
        <v>1000</v>
      </c>
      <c r="G2247" s="13">
        <v>0</v>
      </c>
      <c r="H2247" s="13">
        <v>0</v>
      </c>
      <c r="I2247" t="s">
        <v>1</v>
      </c>
      <c r="J2247" s="13"/>
      <c r="R2247" s="13"/>
      <c r="S2247" s="41">
        <v>2</v>
      </c>
      <c r="T2247" s="39"/>
      <c r="U2247" s="13"/>
      <c r="W2247" s="13"/>
    </row>
    <row r="2248" spans="1:23" x14ac:dyDescent="0.2">
      <c r="A2248" s="13"/>
      <c r="B2248" s="8" t="s">
        <v>0</v>
      </c>
      <c r="C2248" s="22" t="s">
        <v>10906</v>
      </c>
      <c r="D2248" s="8" t="s">
        <v>7998</v>
      </c>
      <c r="E2248" s="22" t="s">
        <v>9770</v>
      </c>
      <c r="F2248" s="13">
        <v>110</v>
      </c>
      <c r="G2248" s="13">
        <v>0</v>
      </c>
      <c r="H2248" s="13">
        <v>0</v>
      </c>
      <c r="I2248" t="s">
        <v>1</v>
      </c>
      <c r="J2248" s="13"/>
      <c r="R2248" s="13"/>
      <c r="S2248" s="41">
        <v>2</v>
      </c>
      <c r="T2248" s="13"/>
      <c r="U2248" s="13" t="s">
        <v>10798</v>
      </c>
      <c r="W2248" s="13"/>
    </row>
    <row r="2249" spans="1:23" x14ac:dyDescent="0.2">
      <c r="A2249" s="13"/>
      <c r="B2249" s="8" t="s">
        <v>0</v>
      </c>
      <c r="C2249" s="22" t="s">
        <v>10906</v>
      </c>
      <c r="D2249" s="8" t="s">
        <v>7931</v>
      </c>
      <c r="E2249" s="22" t="s">
        <v>9699</v>
      </c>
      <c r="F2249" s="13">
        <v>116</v>
      </c>
      <c r="G2249" s="13">
        <v>0</v>
      </c>
      <c r="H2249" s="13">
        <v>0</v>
      </c>
      <c r="I2249" t="s">
        <v>1</v>
      </c>
      <c r="J2249" s="13"/>
      <c r="R2249" s="13">
        <v>500</v>
      </c>
      <c r="S2249" s="41">
        <v>1</v>
      </c>
      <c r="T2249" s="13"/>
      <c r="U2249" s="13"/>
      <c r="W2249" s="13"/>
    </row>
    <row r="2250" spans="1:23" x14ac:dyDescent="0.2">
      <c r="A2250" s="13"/>
      <c r="B2250" s="8" t="s">
        <v>0</v>
      </c>
      <c r="C2250" s="22" t="s">
        <v>10906</v>
      </c>
      <c r="D2250" s="8" t="s">
        <v>4868</v>
      </c>
      <c r="E2250" s="22" t="s">
        <v>4869</v>
      </c>
      <c r="F2250" s="13">
        <v>197</v>
      </c>
      <c r="G2250" s="13">
        <v>0</v>
      </c>
      <c r="H2250" s="13">
        <v>0</v>
      </c>
      <c r="I2250" t="s">
        <v>1</v>
      </c>
      <c r="J2250" s="13"/>
      <c r="R2250" s="13">
        <v>200</v>
      </c>
      <c r="S2250" s="41">
        <v>1</v>
      </c>
      <c r="T2250" s="13"/>
      <c r="U2250" s="13"/>
      <c r="W2250" s="13"/>
    </row>
    <row r="2251" spans="1:23" x14ac:dyDescent="0.2">
      <c r="A2251" s="13"/>
      <c r="B2251" s="8" t="s">
        <v>0</v>
      </c>
      <c r="C2251" s="22" t="s">
        <v>10906</v>
      </c>
      <c r="D2251" s="8" t="s">
        <v>7935</v>
      </c>
      <c r="E2251" s="22" t="s">
        <v>9703</v>
      </c>
      <c r="F2251" s="13">
        <v>1000</v>
      </c>
      <c r="G2251" s="13">
        <v>0</v>
      </c>
      <c r="H2251" s="13">
        <v>0</v>
      </c>
      <c r="I2251" t="s">
        <v>1</v>
      </c>
      <c r="J2251" s="13"/>
      <c r="R2251" s="13">
        <v>1000</v>
      </c>
      <c r="S2251" s="41">
        <v>1</v>
      </c>
      <c r="T2251" s="13"/>
      <c r="U2251" s="13"/>
      <c r="W2251" s="13"/>
    </row>
    <row r="2252" spans="1:23" x14ac:dyDescent="0.2">
      <c r="A2252" s="13"/>
      <c r="B2252" s="8" t="s">
        <v>0</v>
      </c>
      <c r="C2252" s="22" t="s">
        <v>10906</v>
      </c>
      <c r="D2252" s="8" t="s">
        <v>7999</v>
      </c>
      <c r="E2252" s="22" t="s">
        <v>9771</v>
      </c>
      <c r="F2252" s="13">
        <v>1000</v>
      </c>
      <c r="G2252" s="13">
        <v>0</v>
      </c>
      <c r="H2252" s="13">
        <v>0</v>
      </c>
      <c r="I2252" t="s">
        <v>1</v>
      </c>
      <c r="J2252" s="13"/>
      <c r="R2252" s="13">
        <v>1300</v>
      </c>
      <c r="S2252" s="41">
        <v>1</v>
      </c>
      <c r="T2252" s="13"/>
      <c r="U2252" s="13"/>
      <c r="W2252" s="13"/>
    </row>
    <row r="2253" spans="1:23" x14ac:dyDescent="0.2">
      <c r="A2253" s="13"/>
      <c r="B2253" s="8" t="s">
        <v>0</v>
      </c>
      <c r="C2253" s="22" t="s">
        <v>10906</v>
      </c>
      <c r="D2253" s="8" t="s">
        <v>7936</v>
      </c>
      <c r="E2253" s="22" t="s">
        <v>9704</v>
      </c>
      <c r="F2253" s="13">
        <v>1500</v>
      </c>
      <c r="G2253" s="13">
        <v>0</v>
      </c>
      <c r="H2253" s="13">
        <v>0</v>
      </c>
      <c r="I2253" t="s">
        <v>1</v>
      </c>
      <c r="J2253" s="13"/>
      <c r="R2253" s="13"/>
      <c r="S2253" s="41">
        <v>1</v>
      </c>
      <c r="T2253" s="43" t="s">
        <v>10798</v>
      </c>
      <c r="U2253" s="13" t="s">
        <v>10803</v>
      </c>
      <c r="W2253" s="13"/>
    </row>
    <row r="2254" spans="1:23" x14ac:dyDescent="0.2">
      <c r="A2254" s="13"/>
      <c r="B2254" s="8" t="s">
        <v>0</v>
      </c>
      <c r="C2254" s="22" t="s">
        <v>10906</v>
      </c>
      <c r="D2254" s="8" t="s">
        <v>8000</v>
      </c>
      <c r="E2254" s="22" t="s">
        <v>4874</v>
      </c>
      <c r="F2254" s="13">
        <v>1000</v>
      </c>
      <c r="G2254" s="13">
        <v>0</v>
      </c>
      <c r="H2254" s="13">
        <v>0</v>
      </c>
      <c r="I2254" t="s">
        <v>1</v>
      </c>
      <c r="J2254" s="13"/>
      <c r="R2254" s="13">
        <v>1200</v>
      </c>
      <c r="S2254" s="41">
        <v>1</v>
      </c>
      <c r="T2254" s="13"/>
      <c r="U2254" s="13"/>
      <c r="W2254" s="13"/>
    </row>
    <row r="2255" spans="1:23" x14ac:dyDescent="0.2">
      <c r="A2255" s="13"/>
      <c r="B2255" s="8" t="s">
        <v>0</v>
      </c>
      <c r="C2255" s="22" t="s">
        <v>10906</v>
      </c>
      <c r="D2255" s="8" t="s">
        <v>8001</v>
      </c>
      <c r="E2255" s="22" t="s">
        <v>5868</v>
      </c>
      <c r="F2255" s="13">
        <v>1500</v>
      </c>
      <c r="G2255" s="13">
        <v>0</v>
      </c>
      <c r="H2255" s="13">
        <v>0</v>
      </c>
      <c r="I2255" t="s">
        <v>1</v>
      </c>
      <c r="J2255" s="13"/>
      <c r="R2255" s="13">
        <v>1700</v>
      </c>
      <c r="S2255" s="41">
        <v>1</v>
      </c>
      <c r="T2255" s="39"/>
      <c r="U2255" s="13"/>
      <c r="W2255" s="13"/>
    </row>
    <row r="2256" spans="1:23" x14ac:dyDescent="0.2">
      <c r="A2256" s="13"/>
      <c r="B2256" s="8" t="s">
        <v>0</v>
      </c>
      <c r="C2256" s="22" t="s">
        <v>10906</v>
      </c>
      <c r="D2256" s="8" t="s">
        <v>8002</v>
      </c>
      <c r="E2256" s="22" t="s">
        <v>5871</v>
      </c>
      <c r="F2256" s="13">
        <v>1500</v>
      </c>
      <c r="G2256" s="13">
        <v>0</v>
      </c>
      <c r="H2256" s="13">
        <v>950</v>
      </c>
      <c r="I2256" t="s">
        <v>1</v>
      </c>
      <c r="J2256" s="13"/>
      <c r="R2256" s="13">
        <v>800</v>
      </c>
      <c r="S2256" s="41">
        <v>1</v>
      </c>
      <c r="T2256" s="13"/>
      <c r="U2256" s="13"/>
      <c r="W2256" s="13"/>
    </row>
    <row r="2257" spans="1:23" x14ac:dyDescent="0.2">
      <c r="A2257" s="13"/>
      <c r="B2257" s="8" t="s">
        <v>0</v>
      </c>
      <c r="C2257" s="22" t="s">
        <v>10906</v>
      </c>
      <c r="D2257" s="8" t="s">
        <v>4924</v>
      </c>
      <c r="E2257" s="22" t="s">
        <v>4925</v>
      </c>
      <c r="F2257" s="13">
        <v>5500</v>
      </c>
      <c r="G2257" s="13">
        <v>0</v>
      </c>
      <c r="H2257" s="13">
        <v>0</v>
      </c>
      <c r="I2257" t="s">
        <v>1</v>
      </c>
      <c r="J2257" s="13"/>
      <c r="R2257" s="13"/>
      <c r="S2257" s="41">
        <v>2</v>
      </c>
      <c r="T2257" s="13"/>
      <c r="U2257" s="39"/>
      <c r="W2257" s="13"/>
    </row>
    <row r="2258" spans="1:23" x14ac:dyDescent="0.2">
      <c r="A2258" s="13"/>
      <c r="B2258" s="8" t="s">
        <v>0</v>
      </c>
      <c r="C2258" s="22" t="s">
        <v>10906</v>
      </c>
      <c r="D2258" s="8" t="s">
        <v>5900</v>
      </c>
      <c r="E2258" s="22" t="s">
        <v>5901</v>
      </c>
      <c r="F2258" s="13">
        <v>8000</v>
      </c>
      <c r="G2258" s="13">
        <v>0</v>
      </c>
      <c r="H2258" s="13">
        <v>0</v>
      </c>
      <c r="I2258" t="s">
        <v>1</v>
      </c>
      <c r="J2258" s="13"/>
      <c r="R2258" s="13"/>
      <c r="S2258" s="41">
        <v>2</v>
      </c>
      <c r="T2258" s="39"/>
      <c r="U2258" s="13"/>
      <c r="W2258" s="13"/>
    </row>
    <row r="2259" spans="1:23" x14ac:dyDescent="0.2">
      <c r="A2259" s="13"/>
      <c r="B2259" s="8" t="s">
        <v>0</v>
      </c>
      <c r="C2259" s="22" t="s">
        <v>10907</v>
      </c>
      <c r="D2259" s="8" t="s">
        <v>8003</v>
      </c>
      <c r="E2259" s="22" t="s">
        <v>9772</v>
      </c>
      <c r="F2259" s="13">
        <v>8800</v>
      </c>
      <c r="G2259" s="13">
        <v>0</v>
      </c>
      <c r="H2259" s="13">
        <v>0</v>
      </c>
      <c r="I2259" t="s">
        <v>1</v>
      </c>
      <c r="J2259" s="13"/>
      <c r="R2259" s="13"/>
      <c r="S2259" s="41">
        <v>1</v>
      </c>
      <c r="T2259" s="13"/>
      <c r="U2259" s="13"/>
      <c r="W2259" s="13"/>
    </row>
    <row r="2260" spans="1:23" x14ac:dyDescent="0.2">
      <c r="A2260" s="13"/>
      <c r="B2260" s="8" t="s">
        <v>0</v>
      </c>
      <c r="C2260" s="22" t="s">
        <v>10907</v>
      </c>
      <c r="D2260" s="8" t="s">
        <v>8004</v>
      </c>
      <c r="E2260" s="22" t="s">
        <v>9773</v>
      </c>
      <c r="F2260" s="13">
        <v>4184</v>
      </c>
      <c r="G2260" s="13">
        <v>0</v>
      </c>
      <c r="H2260" s="13">
        <v>0</v>
      </c>
      <c r="I2260" t="s">
        <v>1</v>
      </c>
      <c r="J2260" s="13"/>
      <c r="R2260" s="13"/>
      <c r="S2260" s="41">
        <v>1</v>
      </c>
      <c r="T2260" s="39"/>
      <c r="U2260" s="13"/>
      <c r="W2260" s="13"/>
    </row>
    <row r="2261" spans="1:23" x14ac:dyDescent="0.2">
      <c r="A2261" s="13"/>
      <c r="B2261" s="8" t="s">
        <v>0</v>
      </c>
      <c r="C2261" s="22" t="s">
        <v>10907</v>
      </c>
      <c r="D2261" s="8" t="s">
        <v>8005</v>
      </c>
      <c r="E2261" s="22" t="s">
        <v>9774</v>
      </c>
      <c r="F2261" s="13">
        <v>9112</v>
      </c>
      <c r="G2261" s="13">
        <v>0</v>
      </c>
      <c r="H2261" s="13">
        <v>0</v>
      </c>
      <c r="I2261" t="s">
        <v>1</v>
      </c>
      <c r="J2261" s="13"/>
      <c r="R2261" s="13"/>
      <c r="S2261" s="41">
        <v>1</v>
      </c>
      <c r="T2261" s="39"/>
      <c r="U2261" s="13"/>
      <c r="W2261" s="13"/>
    </row>
    <row r="2262" spans="1:23" x14ac:dyDescent="0.2">
      <c r="A2262" s="13"/>
      <c r="B2262" s="8" t="s">
        <v>0</v>
      </c>
      <c r="C2262" s="22" t="s">
        <v>10907</v>
      </c>
      <c r="D2262" s="8" t="s">
        <v>8006</v>
      </c>
      <c r="E2262" s="22" t="s">
        <v>9775</v>
      </c>
      <c r="F2262" s="13">
        <v>10600</v>
      </c>
      <c r="G2262" s="13">
        <v>0</v>
      </c>
      <c r="H2262" s="13">
        <v>0</v>
      </c>
      <c r="I2262" t="s">
        <v>1</v>
      </c>
      <c r="J2262" s="13"/>
      <c r="R2262" s="13"/>
      <c r="S2262" s="41">
        <v>1</v>
      </c>
      <c r="T2262" s="39"/>
      <c r="U2262" s="13"/>
      <c r="W2262" s="13"/>
    </row>
    <row r="2263" spans="1:23" x14ac:dyDescent="0.2">
      <c r="A2263" s="13"/>
      <c r="B2263" s="8" t="s">
        <v>0</v>
      </c>
      <c r="C2263" s="22" t="s">
        <v>10907</v>
      </c>
      <c r="D2263" s="8" t="s">
        <v>8007</v>
      </c>
      <c r="E2263" s="22" t="s">
        <v>9776</v>
      </c>
      <c r="F2263" s="13">
        <v>792</v>
      </c>
      <c r="G2263" s="13">
        <v>0</v>
      </c>
      <c r="H2263" s="13">
        <v>0</v>
      </c>
      <c r="I2263" t="s">
        <v>1</v>
      </c>
      <c r="J2263" s="13"/>
      <c r="R2263" s="13"/>
      <c r="S2263" s="41">
        <v>1</v>
      </c>
      <c r="T2263" s="39"/>
      <c r="U2263" s="13"/>
      <c r="W2263" s="13"/>
    </row>
    <row r="2264" spans="1:23" x14ac:dyDescent="0.2">
      <c r="A2264" s="13"/>
      <c r="B2264" s="8" t="s">
        <v>0</v>
      </c>
      <c r="C2264" s="22" t="s">
        <v>10907</v>
      </c>
      <c r="D2264" s="8" t="s">
        <v>8008</v>
      </c>
      <c r="E2264" s="22" t="s">
        <v>9777</v>
      </c>
      <c r="F2264" s="13">
        <v>5332</v>
      </c>
      <c r="G2264" s="13">
        <v>0</v>
      </c>
      <c r="H2264" s="13">
        <v>0</v>
      </c>
      <c r="I2264" t="s">
        <v>1</v>
      </c>
      <c r="J2264" s="13"/>
      <c r="R2264" s="13">
        <f>3500+2400</f>
        <v>5900</v>
      </c>
      <c r="S2264" s="41">
        <v>1</v>
      </c>
      <c r="T2264" s="13"/>
      <c r="U2264" s="13"/>
      <c r="W2264" s="13"/>
    </row>
    <row r="2265" spans="1:23" x14ac:dyDescent="0.2">
      <c r="A2265" s="13"/>
      <c r="B2265" s="8" t="s">
        <v>0</v>
      </c>
      <c r="C2265" s="22" t="s">
        <v>10907</v>
      </c>
      <c r="D2265" s="8" t="s">
        <v>8009</v>
      </c>
      <c r="E2265" s="22" t="s">
        <v>9778</v>
      </c>
      <c r="F2265" s="13">
        <v>3552</v>
      </c>
      <c r="G2265" s="13">
        <v>0</v>
      </c>
      <c r="H2265" s="13">
        <v>0</v>
      </c>
      <c r="I2265" t="s">
        <v>1</v>
      </c>
      <c r="J2265" s="13"/>
      <c r="R2265" s="13">
        <v>4000</v>
      </c>
      <c r="S2265" s="41">
        <v>1</v>
      </c>
      <c r="T2265" s="13"/>
      <c r="U2265" s="13"/>
      <c r="W2265" s="13"/>
    </row>
    <row r="2266" spans="1:23" x14ac:dyDescent="0.2">
      <c r="A2266" s="13"/>
      <c r="B2266" s="8" t="s">
        <v>0</v>
      </c>
      <c r="C2266" s="22" t="s">
        <v>10907</v>
      </c>
      <c r="D2266" s="8" t="s">
        <v>8010</v>
      </c>
      <c r="E2266" s="22" t="s">
        <v>9779</v>
      </c>
      <c r="F2266" s="13">
        <v>11888</v>
      </c>
      <c r="G2266" s="13">
        <v>0</v>
      </c>
      <c r="H2266" s="13">
        <v>0</v>
      </c>
      <c r="I2266" t="s">
        <v>1</v>
      </c>
      <c r="J2266" s="13"/>
      <c r="R2266" s="13">
        <v>11600</v>
      </c>
      <c r="S2266" s="41">
        <v>1</v>
      </c>
      <c r="T2266" s="13"/>
      <c r="U2266" s="13"/>
      <c r="W2266" s="13"/>
    </row>
    <row r="2267" spans="1:23" x14ac:dyDescent="0.2">
      <c r="A2267" s="13"/>
      <c r="B2267" s="8" t="s">
        <v>0</v>
      </c>
      <c r="C2267" s="22" t="s">
        <v>10907</v>
      </c>
      <c r="D2267" s="8" t="s">
        <v>8011</v>
      </c>
      <c r="E2267" s="22" t="s">
        <v>9780</v>
      </c>
      <c r="F2267" s="13">
        <v>6648</v>
      </c>
      <c r="G2267" s="13">
        <v>0</v>
      </c>
      <c r="H2267" s="13">
        <v>0</v>
      </c>
      <c r="I2267" t="s">
        <v>1</v>
      </c>
      <c r="J2267" s="13"/>
      <c r="R2267" s="13"/>
      <c r="S2267" s="41">
        <v>1</v>
      </c>
      <c r="T2267" s="39"/>
      <c r="U2267" s="13"/>
      <c r="W2267" s="13"/>
    </row>
    <row r="2268" spans="1:23" x14ac:dyDescent="0.2">
      <c r="A2268" s="13"/>
      <c r="B2268" s="8" t="s">
        <v>0</v>
      </c>
      <c r="C2268" s="22" t="s">
        <v>10907</v>
      </c>
      <c r="D2268" s="8" t="s">
        <v>8012</v>
      </c>
      <c r="E2268" s="22" t="s">
        <v>9781</v>
      </c>
      <c r="F2268" s="13">
        <v>160</v>
      </c>
      <c r="G2268" s="13">
        <v>0</v>
      </c>
      <c r="H2268" s="13">
        <v>0</v>
      </c>
      <c r="I2268" t="s">
        <v>1</v>
      </c>
      <c r="J2268" s="13"/>
      <c r="R2268" s="13"/>
      <c r="S2268" s="41">
        <v>1</v>
      </c>
      <c r="T2268" s="39"/>
      <c r="U2268" s="13"/>
      <c r="W2268" s="13"/>
    </row>
    <row r="2269" spans="1:23" x14ac:dyDescent="0.2">
      <c r="A2269" s="13"/>
      <c r="B2269" s="8" t="s">
        <v>0</v>
      </c>
      <c r="C2269" s="22" t="s">
        <v>10907</v>
      </c>
      <c r="D2269" s="8" t="s">
        <v>8013</v>
      </c>
      <c r="E2269" s="22" t="s">
        <v>9782</v>
      </c>
      <c r="F2269" s="13">
        <v>1050</v>
      </c>
      <c r="G2269" s="13">
        <v>0</v>
      </c>
      <c r="H2269" s="13">
        <v>0</v>
      </c>
      <c r="I2269" t="s">
        <v>1</v>
      </c>
      <c r="J2269" s="13"/>
      <c r="R2269" s="13"/>
      <c r="S2269" s="41">
        <v>1</v>
      </c>
      <c r="T2269" s="39"/>
      <c r="U2269" s="13"/>
      <c r="W2269" s="13"/>
    </row>
    <row r="2270" spans="1:23" x14ac:dyDescent="0.2">
      <c r="A2270" s="13"/>
      <c r="B2270" s="8" t="s">
        <v>0</v>
      </c>
      <c r="C2270" s="22" t="s">
        <v>10907</v>
      </c>
      <c r="D2270" s="8" t="s">
        <v>8014</v>
      </c>
      <c r="E2270" s="22" t="s">
        <v>9783</v>
      </c>
      <c r="F2270" s="13">
        <v>7152</v>
      </c>
      <c r="G2270" s="13">
        <v>0</v>
      </c>
      <c r="H2270" s="13">
        <v>0</v>
      </c>
      <c r="I2270" t="s">
        <v>1</v>
      </c>
      <c r="J2270" s="13"/>
      <c r="R2270" s="13"/>
      <c r="S2270" s="41">
        <v>1</v>
      </c>
      <c r="T2270" s="39" t="s">
        <v>10797</v>
      </c>
      <c r="U2270" s="13"/>
      <c r="W2270" s="13"/>
    </row>
    <row r="2271" spans="1:23" x14ac:dyDescent="0.2">
      <c r="A2271" s="13"/>
      <c r="B2271" s="8" t="s">
        <v>0</v>
      </c>
      <c r="C2271" s="22" t="s">
        <v>10907</v>
      </c>
      <c r="D2271" s="8" t="s">
        <v>8015</v>
      </c>
      <c r="E2271" s="22" t="s">
        <v>9784</v>
      </c>
      <c r="F2271" s="13">
        <v>2662</v>
      </c>
      <c r="G2271" s="13">
        <v>0</v>
      </c>
      <c r="H2271" s="13">
        <v>0</v>
      </c>
      <c r="I2271" t="s">
        <v>1</v>
      </c>
      <c r="J2271" s="13"/>
      <c r="R2271" s="13"/>
      <c r="S2271" s="41">
        <v>1</v>
      </c>
      <c r="T2271" s="39"/>
      <c r="U2271" s="13"/>
      <c r="W2271" s="13"/>
    </row>
    <row r="2272" spans="1:23" x14ac:dyDescent="0.2">
      <c r="A2272" s="13"/>
      <c r="B2272" s="8" t="s">
        <v>0</v>
      </c>
      <c r="C2272" s="22" t="s">
        <v>10907</v>
      </c>
      <c r="D2272" s="8" t="s">
        <v>8016</v>
      </c>
      <c r="E2272" s="22" t="s">
        <v>9785</v>
      </c>
      <c r="F2272" s="13">
        <v>1424</v>
      </c>
      <c r="G2272" s="13">
        <v>0</v>
      </c>
      <c r="H2272" s="13">
        <v>0</v>
      </c>
      <c r="I2272" t="s">
        <v>1</v>
      </c>
      <c r="J2272" s="13"/>
      <c r="R2272" s="13"/>
      <c r="S2272" s="41">
        <v>1</v>
      </c>
      <c r="T2272" s="39"/>
      <c r="U2272" s="13"/>
      <c r="W2272" s="13"/>
    </row>
    <row r="2273" spans="1:23" x14ac:dyDescent="0.2">
      <c r="A2273" s="13"/>
      <c r="B2273" s="8" t="s">
        <v>0</v>
      </c>
      <c r="C2273" s="22" t="s">
        <v>10907</v>
      </c>
      <c r="D2273" s="8" t="s">
        <v>5462</v>
      </c>
      <c r="E2273" s="22" t="s">
        <v>5463</v>
      </c>
      <c r="F2273" s="13">
        <v>29422</v>
      </c>
      <c r="G2273" s="13">
        <v>0</v>
      </c>
      <c r="H2273" s="13">
        <v>0</v>
      </c>
      <c r="I2273" t="s">
        <v>1</v>
      </c>
      <c r="J2273" s="13"/>
      <c r="R2273" s="13">
        <v>29500</v>
      </c>
      <c r="S2273" s="41">
        <v>1</v>
      </c>
      <c r="T2273" s="39"/>
      <c r="U2273" s="13"/>
      <c r="W2273" s="13"/>
    </row>
    <row r="2274" spans="1:23" x14ac:dyDescent="0.2">
      <c r="A2274" s="13"/>
      <c r="B2274" s="8" t="s">
        <v>0</v>
      </c>
      <c r="C2274" s="22" t="s">
        <v>10908</v>
      </c>
      <c r="D2274" s="8" t="s">
        <v>8017</v>
      </c>
      <c r="E2274" s="22" t="s">
        <v>9786</v>
      </c>
      <c r="F2274" s="13">
        <v>48000</v>
      </c>
      <c r="G2274" s="13">
        <v>0</v>
      </c>
      <c r="H2274" s="13">
        <v>0</v>
      </c>
      <c r="I2274" t="s">
        <v>1</v>
      </c>
      <c r="J2274" s="13"/>
      <c r="R2274" s="13">
        <v>49000</v>
      </c>
      <c r="S2274" s="41">
        <v>4</v>
      </c>
      <c r="T2274" s="13"/>
      <c r="U2274" s="13"/>
      <c r="W2274" s="13"/>
    </row>
    <row r="2275" spans="1:23" x14ac:dyDescent="0.2">
      <c r="A2275" s="13"/>
      <c r="B2275" s="8" t="s">
        <v>0</v>
      </c>
      <c r="C2275" s="22" t="s">
        <v>10908</v>
      </c>
      <c r="D2275" s="8" t="s">
        <v>8018</v>
      </c>
      <c r="E2275" s="22" t="s">
        <v>9787</v>
      </c>
      <c r="F2275" s="13">
        <v>24000</v>
      </c>
      <c r="G2275" s="13">
        <v>0</v>
      </c>
      <c r="H2275" s="13">
        <v>0</v>
      </c>
      <c r="I2275" t="s">
        <v>1</v>
      </c>
      <c r="J2275" s="13"/>
      <c r="R2275" s="13">
        <v>24000</v>
      </c>
      <c r="S2275" s="41">
        <v>4</v>
      </c>
      <c r="T2275" s="13"/>
      <c r="U2275" s="13"/>
      <c r="W2275" s="13"/>
    </row>
    <row r="2276" spans="1:23" x14ac:dyDescent="0.2">
      <c r="A2276" s="13"/>
      <c r="B2276" s="8" t="s">
        <v>0</v>
      </c>
      <c r="C2276" s="22" t="s">
        <v>10908</v>
      </c>
      <c r="D2276" s="8" t="s">
        <v>8019</v>
      </c>
      <c r="E2276" s="22" t="s">
        <v>9788</v>
      </c>
      <c r="F2276" s="13">
        <v>24000</v>
      </c>
      <c r="G2276" s="13">
        <v>0</v>
      </c>
      <c r="H2276" s="13">
        <v>0</v>
      </c>
      <c r="I2276" t="s">
        <v>1</v>
      </c>
      <c r="J2276" s="13"/>
      <c r="R2276" s="13">
        <v>25000</v>
      </c>
      <c r="S2276" s="41">
        <v>4</v>
      </c>
      <c r="T2276" s="13"/>
      <c r="U2276" s="13"/>
      <c r="W2276" s="13"/>
    </row>
    <row r="2277" spans="1:23" x14ac:dyDescent="0.2">
      <c r="A2277" s="13"/>
      <c r="B2277" s="8" t="s">
        <v>0</v>
      </c>
      <c r="C2277" s="22" t="s">
        <v>10908</v>
      </c>
      <c r="D2277" s="8" t="s">
        <v>8020</v>
      </c>
      <c r="E2277" s="22" t="s">
        <v>9789</v>
      </c>
      <c r="F2277" s="13">
        <v>15000</v>
      </c>
      <c r="G2277" s="13">
        <v>0</v>
      </c>
      <c r="H2277" s="13">
        <v>0</v>
      </c>
      <c r="I2277" t="s">
        <v>1</v>
      </c>
      <c r="J2277" s="13"/>
      <c r="R2277" s="13">
        <v>15000</v>
      </c>
      <c r="S2277" s="41">
        <v>2</v>
      </c>
      <c r="T2277" s="13"/>
      <c r="U2277" s="13"/>
      <c r="W2277" s="13"/>
    </row>
    <row r="2278" spans="1:23" x14ac:dyDescent="0.2">
      <c r="A2278" s="13"/>
      <c r="B2278" s="8" t="s">
        <v>0</v>
      </c>
      <c r="C2278" s="22" t="s">
        <v>10908</v>
      </c>
      <c r="D2278" s="8" t="s">
        <v>2996</v>
      </c>
      <c r="E2278" s="22" t="s">
        <v>2997</v>
      </c>
      <c r="F2278" s="13">
        <v>15000</v>
      </c>
      <c r="G2278" s="13">
        <v>0</v>
      </c>
      <c r="H2278" s="13">
        <v>0</v>
      </c>
      <c r="I2278" t="s">
        <v>1</v>
      </c>
      <c r="J2278" s="13"/>
      <c r="R2278" s="13">
        <v>15000</v>
      </c>
      <c r="S2278" s="41">
        <v>2</v>
      </c>
      <c r="T2278" s="13"/>
      <c r="U2278" s="13"/>
      <c r="W2278" s="13"/>
    </row>
    <row r="2279" spans="1:23" x14ac:dyDescent="0.2">
      <c r="A2279" s="13"/>
      <c r="B2279" s="8" t="s">
        <v>0</v>
      </c>
      <c r="C2279" s="22" t="s">
        <v>10909</v>
      </c>
      <c r="D2279" s="8" t="s">
        <v>8021</v>
      </c>
      <c r="E2279" s="22" t="s">
        <v>2326</v>
      </c>
      <c r="F2279" s="13">
        <v>60000</v>
      </c>
      <c r="G2279" s="13">
        <v>0</v>
      </c>
      <c r="H2279" s="13">
        <v>0</v>
      </c>
      <c r="I2279" t="s">
        <v>1</v>
      </c>
      <c r="J2279" s="13"/>
      <c r="R2279" s="13"/>
      <c r="S2279" s="41">
        <v>1</v>
      </c>
      <c r="T2279" s="43"/>
      <c r="U2279" s="39" t="s">
        <v>10801</v>
      </c>
      <c r="W2279" s="13"/>
    </row>
    <row r="2280" spans="1:23" x14ac:dyDescent="0.2">
      <c r="A2280" s="13"/>
      <c r="B2280" s="8" t="s">
        <v>0</v>
      </c>
      <c r="C2280" s="22" t="s">
        <v>10909</v>
      </c>
      <c r="D2280" s="8" t="s">
        <v>8022</v>
      </c>
      <c r="E2280" s="22" t="s">
        <v>3011</v>
      </c>
      <c r="F2280" s="13">
        <v>36000</v>
      </c>
      <c r="G2280" s="13">
        <v>0</v>
      </c>
      <c r="H2280" s="13">
        <v>0</v>
      </c>
      <c r="I2280" t="s">
        <v>1</v>
      </c>
      <c r="J2280" s="13"/>
      <c r="R2280" s="13">
        <v>36000</v>
      </c>
      <c r="S2280" s="41">
        <v>3</v>
      </c>
      <c r="T2280" s="43"/>
      <c r="U2280" s="13"/>
      <c r="W2280" s="13"/>
    </row>
    <row r="2281" spans="1:23" x14ac:dyDescent="0.2">
      <c r="A2281" s="13"/>
      <c r="B2281" s="8" t="s">
        <v>0</v>
      </c>
      <c r="C2281" s="22" t="s">
        <v>10909</v>
      </c>
      <c r="D2281" s="8" t="s">
        <v>8023</v>
      </c>
      <c r="E2281" s="22" t="s">
        <v>3829</v>
      </c>
      <c r="F2281" s="13">
        <v>18000</v>
      </c>
      <c r="G2281" s="13">
        <v>0</v>
      </c>
      <c r="H2281" s="13">
        <v>0</v>
      </c>
      <c r="I2281" t="s">
        <v>1</v>
      </c>
      <c r="J2281" s="13"/>
      <c r="R2281" s="13">
        <f>18500+29500</f>
        <v>48000</v>
      </c>
      <c r="S2281" s="41">
        <v>2</v>
      </c>
      <c r="T2281" s="39"/>
      <c r="U2281" s="13"/>
      <c r="W2281" s="13"/>
    </row>
    <row r="2282" spans="1:23" x14ac:dyDescent="0.2">
      <c r="A2282" s="13"/>
      <c r="B2282" s="8" t="s">
        <v>0</v>
      </c>
      <c r="C2282" s="22" t="s">
        <v>10910</v>
      </c>
      <c r="D2282" s="8" t="s">
        <v>8024</v>
      </c>
      <c r="E2282" s="22" t="s">
        <v>9790</v>
      </c>
      <c r="F2282" s="13">
        <v>1000</v>
      </c>
      <c r="G2282" s="13">
        <v>0</v>
      </c>
      <c r="H2282" s="13">
        <v>0</v>
      </c>
      <c r="I2282" t="s">
        <v>1</v>
      </c>
      <c r="J2282" s="13"/>
      <c r="R2282" s="13">
        <v>1400</v>
      </c>
      <c r="S2282" s="41">
        <v>1</v>
      </c>
      <c r="T2282" s="13"/>
      <c r="U2282" s="13"/>
      <c r="W2282" s="13"/>
    </row>
    <row r="2283" spans="1:23" x14ac:dyDescent="0.2">
      <c r="A2283" s="13"/>
      <c r="B2283" s="8" t="s">
        <v>0</v>
      </c>
      <c r="C2283" s="22" t="s">
        <v>10911</v>
      </c>
      <c r="D2283" s="8" t="s">
        <v>8025</v>
      </c>
      <c r="E2283" s="22" t="s">
        <v>9791</v>
      </c>
      <c r="F2283" s="13">
        <v>3000</v>
      </c>
      <c r="G2283" s="13">
        <v>0</v>
      </c>
      <c r="H2283" s="13">
        <v>0</v>
      </c>
      <c r="I2283" t="s">
        <v>1</v>
      </c>
      <c r="J2283" s="13"/>
      <c r="R2283" s="13">
        <v>3000</v>
      </c>
      <c r="S2283" s="41">
        <v>2</v>
      </c>
      <c r="T2283" s="13"/>
      <c r="U2283" s="13"/>
      <c r="W2283" s="13"/>
    </row>
    <row r="2284" spans="1:23" x14ac:dyDescent="0.2">
      <c r="A2284" s="13"/>
      <c r="B2284" s="8" t="s">
        <v>0</v>
      </c>
      <c r="C2284" s="22" t="s">
        <v>10911</v>
      </c>
      <c r="D2284" s="8" t="s">
        <v>8026</v>
      </c>
      <c r="E2284" s="22" t="s">
        <v>9792</v>
      </c>
      <c r="F2284" s="13">
        <v>2000</v>
      </c>
      <c r="G2284" s="13">
        <v>0</v>
      </c>
      <c r="H2284" s="13">
        <v>0</v>
      </c>
      <c r="I2284" t="s">
        <v>1</v>
      </c>
      <c r="J2284" s="13"/>
      <c r="R2284" s="13">
        <v>2000</v>
      </c>
      <c r="S2284" s="41">
        <v>2</v>
      </c>
      <c r="T2284" s="13"/>
      <c r="U2284" s="13"/>
      <c r="W2284" s="13"/>
    </row>
    <row r="2285" spans="1:23" x14ac:dyDescent="0.2">
      <c r="A2285" s="13"/>
      <c r="B2285" s="8" t="s">
        <v>0</v>
      </c>
      <c r="C2285" s="22" t="s">
        <v>10911</v>
      </c>
      <c r="D2285" s="8" t="s">
        <v>8027</v>
      </c>
      <c r="E2285" s="22" t="s">
        <v>9793</v>
      </c>
      <c r="F2285" s="13">
        <v>1500</v>
      </c>
      <c r="G2285" s="13">
        <v>0</v>
      </c>
      <c r="H2285" s="13">
        <v>0</v>
      </c>
      <c r="I2285" t="s">
        <v>1</v>
      </c>
      <c r="J2285" s="13"/>
      <c r="R2285" s="13">
        <v>2000</v>
      </c>
      <c r="S2285" s="41">
        <v>2</v>
      </c>
      <c r="T2285" s="39"/>
      <c r="U2285" s="13"/>
      <c r="W2285" s="13"/>
    </row>
    <row r="2286" spans="1:23" x14ac:dyDescent="0.2">
      <c r="A2286" s="13"/>
      <c r="B2286" s="8" t="s">
        <v>0</v>
      </c>
      <c r="C2286" s="22" t="s">
        <v>10911</v>
      </c>
      <c r="D2286" s="8" t="s">
        <v>8028</v>
      </c>
      <c r="E2286" s="22" t="s">
        <v>9794</v>
      </c>
      <c r="F2286" s="13">
        <v>1000</v>
      </c>
      <c r="G2286" s="13">
        <v>0</v>
      </c>
      <c r="H2286" s="13">
        <v>0</v>
      </c>
      <c r="I2286" t="s">
        <v>1</v>
      </c>
      <c r="J2286" s="13"/>
      <c r="R2286" s="13">
        <v>1500</v>
      </c>
      <c r="S2286" s="41">
        <v>2</v>
      </c>
      <c r="T2286" s="39"/>
      <c r="U2286" s="13"/>
      <c r="W2286" s="13"/>
    </row>
    <row r="2287" spans="1:23" x14ac:dyDescent="0.2">
      <c r="A2287" s="13"/>
      <c r="B2287" s="8" t="s">
        <v>0</v>
      </c>
      <c r="C2287" s="22" t="s">
        <v>10911</v>
      </c>
      <c r="D2287" s="8" t="s">
        <v>4885</v>
      </c>
      <c r="E2287" s="22" t="s">
        <v>4886</v>
      </c>
      <c r="F2287" s="13">
        <v>400</v>
      </c>
      <c r="G2287" s="13">
        <v>0</v>
      </c>
      <c r="H2287" s="13">
        <v>0</v>
      </c>
      <c r="I2287" t="s">
        <v>1</v>
      </c>
      <c r="J2287" s="13"/>
      <c r="R2287" s="13">
        <v>400</v>
      </c>
      <c r="S2287" s="41">
        <v>1</v>
      </c>
      <c r="T2287" s="13"/>
      <c r="U2287" s="13"/>
      <c r="W2287" s="13"/>
    </row>
    <row r="2288" spans="1:23" x14ac:dyDescent="0.2">
      <c r="A2288" s="13"/>
      <c r="B2288" s="8" t="s">
        <v>0</v>
      </c>
      <c r="C2288" s="22" t="s">
        <v>10911</v>
      </c>
      <c r="D2288" s="8" t="s">
        <v>4927</v>
      </c>
      <c r="E2288" s="22" t="s">
        <v>4928</v>
      </c>
      <c r="F2288" s="13">
        <v>1500</v>
      </c>
      <c r="G2288" s="13">
        <v>0</v>
      </c>
      <c r="H2288" s="13">
        <v>0</v>
      </c>
      <c r="I2288" t="s">
        <v>1</v>
      </c>
      <c r="J2288" s="13"/>
      <c r="R2288" s="13"/>
      <c r="S2288" s="41">
        <v>2</v>
      </c>
      <c r="T2288" s="13"/>
      <c r="U2288" s="39"/>
      <c r="W2288" s="13"/>
    </row>
    <row r="2289" spans="1:23" x14ac:dyDescent="0.2">
      <c r="A2289" s="13"/>
      <c r="B2289" s="8" t="s">
        <v>0</v>
      </c>
      <c r="C2289" s="22" t="s">
        <v>10912</v>
      </c>
      <c r="D2289" s="8" t="s">
        <v>8029</v>
      </c>
      <c r="E2289" s="22" t="s">
        <v>9795</v>
      </c>
      <c r="F2289" s="13">
        <v>18000</v>
      </c>
      <c r="G2289" s="13">
        <v>0</v>
      </c>
      <c r="H2289" s="13">
        <v>0</v>
      </c>
      <c r="I2289" t="s">
        <v>1</v>
      </c>
      <c r="J2289" s="13"/>
      <c r="R2289" s="13">
        <v>18500</v>
      </c>
      <c r="S2289" s="41">
        <v>4</v>
      </c>
      <c r="T2289" s="13"/>
      <c r="U2289" s="13"/>
      <c r="W2289" s="13"/>
    </row>
    <row r="2290" spans="1:23" x14ac:dyDescent="0.2">
      <c r="A2290" s="13"/>
      <c r="B2290" s="8" t="s">
        <v>0</v>
      </c>
      <c r="C2290" s="22" t="s">
        <v>10912</v>
      </c>
      <c r="D2290" s="8" t="s">
        <v>8030</v>
      </c>
      <c r="E2290" s="22" t="s">
        <v>1875</v>
      </c>
      <c r="F2290" s="13">
        <v>32000</v>
      </c>
      <c r="G2290" s="13">
        <v>0</v>
      </c>
      <c r="H2290" s="13">
        <v>0</v>
      </c>
      <c r="I2290" t="s">
        <v>1</v>
      </c>
      <c r="J2290" s="13"/>
      <c r="R2290" s="13">
        <v>32000</v>
      </c>
      <c r="S2290" s="41">
        <v>4</v>
      </c>
      <c r="T2290" s="13"/>
      <c r="U2290" s="13"/>
      <c r="W2290" s="13"/>
    </row>
    <row r="2291" spans="1:23" x14ac:dyDescent="0.2">
      <c r="A2291" s="13"/>
      <c r="B2291" s="8" t="s">
        <v>0</v>
      </c>
      <c r="C2291" s="22" t="s">
        <v>10912</v>
      </c>
      <c r="D2291" s="8" t="s">
        <v>8031</v>
      </c>
      <c r="E2291" s="22" t="s">
        <v>9796</v>
      </c>
      <c r="F2291" s="13">
        <v>14000</v>
      </c>
      <c r="G2291" s="13">
        <v>0</v>
      </c>
      <c r="H2291" s="13">
        <v>0</v>
      </c>
      <c r="I2291" t="s">
        <v>1</v>
      </c>
      <c r="J2291" s="13"/>
      <c r="R2291" s="13">
        <v>15000</v>
      </c>
      <c r="S2291" s="41">
        <v>4</v>
      </c>
      <c r="T2291" s="13"/>
      <c r="U2291" s="13"/>
      <c r="W2291" s="13"/>
    </row>
    <row r="2292" spans="1:23" x14ac:dyDescent="0.2">
      <c r="A2292" s="13"/>
      <c r="B2292" s="8" t="s">
        <v>0</v>
      </c>
      <c r="C2292" s="22" t="s">
        <v>10912</v>
      </c>
      <c r="D2292" s="8" t="s">
        <v>7981</v>
      </c>
      <c r="E2292" s="22" t="s">
        <v>9752</v>
      </c>
      <c r="F2292" s="13">
        <v>12900</v>
      </c>
      <c r="G2292" s="13">
        <v>0</v>
      </c>
      <c r="H2292" s="13">
        <v>0</v>
      </c>
      <c r="I2292" t="s">
        <v>1</v>
      </c>
      <c r="J2292" s="13"/>
      <c r="R2292" s="13">
        <f>800+12600</f>
        <v>13400</v>
      </c>
      <c r="S2292" s="41">
        <v>4</v>
      </c>
      <c r="T2292" s="13"/>
      <c r="U2292" s="13"/>
      <c r="W2292" s="13"/>
    </row>
    <row r="2293" spans="1:23" x14ac:dyDescent="0.2">
      <c r="A2293" s="13"/>
      <c r="B2293" s="8" t="s">
        <v>0</v>
      </c>
      <c r="C2293" s="22" t="s">
        <v>10912</v>
      </c>
      <c r="D2293" s="8" t="s">
        <v>2029</v>
      </c>
      <c r="E2293" s="22" t="s">
        <v>2030</v>
      </c>
      <c r="F2293" s="13">
        <v>11000</v>
      </c>
      <c r="G2293" s="13">
        <v>0</v>
      </c>
      <c r="H2293" s="13">
        <v>0</v>
      </c>
      <c r="I2293" t="s">
        <v>1</v>
      </c>
      <c r="J2293" s="13"/>
      <c r="R2293" s="13">
        <v>11800</v>
      </c>
      <c r="S2293" s="41">
        <v>4</v>
      </c>
      <c r="T2293" s="13"/>
      <c r="U2293" s="13"/>
      <c r="W2293" s="13"/>
    </row>
    <row r="2294" spans="1:23" x14ac:dyDescent="0.2">
      <c r="A2294" s="13"/>
      <c r="B2294" s="8" t="s">
        <v>0</v>
      </c>
      <c r="C2294" s="22" t="s">
        <v>10912</v>
      </c>
      <c r="D2294" s="8" t="s">
        <v>2645</v>
      </c>
      <c r="E2294" s="22" t="s">
        <v>2646</v>
      </c>
      <c r="F2294" s="13">
        <v>9400</v>
      </c>
      <c r="G2294" s="13">
        <v>0</v>
      </c>
      <c r="H2294" s="13">
        <v>0</v>
      </c>
      <c r="I2294" t="s">
        <v>1</v>
      </c>
      <c r="J2294" s="13"/>
      <c r="R2294" s="13"/>
      <c r="S2294" s="41">
        <v>4</v>
      </c>
      <c r="T2294" s="43"/>
      <c r="U2294" s="39" t="s">
        <v>10803</v>
      </c>
      <c r="W2294" s="13"/>
    </row>
    <row r="2295" spans="1:23" x14ac:dyDescent="0.2">
      <c r="A2295" s="13"/>
      <c r="B2295" s="8" t="s">
        <v>0</v>
      </c>
      <c r="C2295" s="22" t="s">
        <v>10912</v>
      </c>
      <c r="D2295" s="8" t="s">
        <v>8032</v>
      </c>
      <c r="E2295" s="22" t="s">
        <v>9797</v>
      </c>
      <c r="F2295" s="13">
        <v>15200</v>
      </c>
      <c r="G2295" s="13">
        <v>0</v>
      </c>
      <c r="H2295" s="13">
        <v>0</v>
      </c>
      <c r="I2295" t="s">
        <v>1</v>
      </c>
      <c r="J2295" s="13"/>
      <c r="R2295" s="13">
        <v>16000</v>
      </c>
      <c r="S2295" s="41">
        <v>4</v>
      </c>
      <c r="T2295" s="13"/>
      <c r="U2295" s="13"/>
      <c r="W2295" s="13"/>
    </row>
    <row r="2296" spans="1:23" x14ac:dyDescent="0.2">
      <c r="A2296" s="13"/>
      <c r="B2296" s="8" t="s">
        <v>0</v>
      </c>
      <c r="C2296" s="22" t="s">
        <v>10912</v>
      </c>
      <c r="D2296" s="8" t="s">
        <v>8033</v>
      </c>
      <c r="E2296" s="22" t="s">
        <v>2387</v>
      </c>
      <c r="F2296" s="13">
        <v>7000</v>
      </c>
      <c r="G2296" s="13">
        <v>0</v>
      </c>
      <c r="H2296" s="13">
        <v>0</v>
      </c>
      <c r="I2296" t="s">
        <v>1</v>
      </c>
      <c r="J2296" s="13"/>
      <c r="R2296" s="13">
        <v>7000</v>
      </c>
      <c r="S2296" s="41">
        <v>4</v>
      </c>
      <c r="T2296" s="13"/>
      <c r="U2296" s="13"/>
      <c r="W2296" s="13"/>
    </row>
    <row r="2297" spans="1:23" x14ac:dyDescent="0.2">
      <c r="A2297" s="13"/>
      <c r="B2297" s="8" t="s">
        <v>0</v>
      </c>
      <c r="C2297" s="22" t="s">
        <v>10912</v>
      </c>
      <c r="D2297" s="8" t="s">
        <v>8034</v>
      </c>
      <c r="E2297" s="22" t="s">
        <v>9798</v>
      </c>
      <c r="F2297" s="13">
        <v>5700</v>
      </c>
      <c r="G2297" s="13">
        <v>0</v>
      </c>
      <c r="H2297" s="13">
        <v>0</v>
      </c>
      <c r="I2297" t="s">
        <v>1</v>
      </c>
      <c r="J2297" s="13"/>
      <c r="R2297" s="13">
        <v>6000</v>
      </c>
      <c r="S2297" s="41">
        <v>4</v>
      </c>
      <c r="T2297" s="13"/>
      <c r="U2297" s="13"/>
      <c r="W2297" s="13"/>
    </row>
    <row r="2298" spans="1:23" x14ac:dyDescent="0.2">
      <c r="A2298" s="13"/>
      <c r="B2298" s="8" t="s">
        <v>0</v>
      </c>
      <c r="C2298" s="22" t="s">
        <v>10912</v>
      </c>
      <c r="D2298" s="8" t="s">
        <v>8035</v>
      </c>
      <c r="E2298" s="22" t="s">
        <v>9799</v>
      </c>
      <c r="F2298" s="13">
        <v>5000</v>
      </c>
      <c r="G2298" s="13">
        <v>0</v>
      </c>
      <c r="H2298" s="13">
        <v>0</v>
      </c>
      <c r="I2298" t="s">
        <v>1</v>
      </c>
      <c r="J2298" s="13"/>
      <c r="R2298" s="13">
        <v>5500</v>
      </c>
      <c r="S2298" s="41">
        <v>4</v>
      </c>
      <c r="T2298" s="13"/>
      <c r="U2298" s="13"/>
      <c r="W2298" s="13"/>
    </row>
    <row r="2299" spans="1:23" x14ac:dyDescent="0.2">
      <c r="A2299" s="13"/>
      <c r="B2299" s="8" t="s">
        <v>0</v>
      </c>
      <c r="C2299" s="22" t="s">
        <v>10912</v>
      </c>
      <c r="D2299" s="8" t="s">
        <v>8036</v>
      </c>
      <c r="E2299" s="22" t="s">
        <v>9800</v>
      </c>
      <c r="F2299" s="13">
        <v>2250</v>
      </c>
      <c r="G2299" s="13">
        <v>0</v>
      </c>
      <c r="H2299" s="13">
        <v>0</v>
      </c>
      <c r="I2299" t="s">
        <v>1</v>
      </c>
      <c r="J2299" s="13"/>
      <c r="R2299" s="13"/>
      <c r="S2299" s="41">
        <v>4</v>
      </c>
      <c r="T2299" s="43"/>
      <c r="U2299" s="39" t="s">
        <v>10803</v>
      </c>
      <c r="W2299" s="13"/>
    </row>
    <row r="2300" spans="1:23" x14ac:dyDescent="0.2">
      <c r="A2300" s="13"/>
      <c r="B2300" s="8" t="s">
        <v>0</v>
      </c>
      <c r="C2300" s="22" t="s">
        <v>10912</v>
      </c>
      <c r="D2300" s="8" t="s">
        <v>8037</v>
      </c>
      <c r="E2300" s="22" t="s">
        <v>9801</v>
      </c>
      <c r="F2300" s="13">
        <v>3700</v>
      </c>
      <c r="G2300" s="13">
        <v>0</v>
      </c>
      <c r="H2300" s="13">
        <v>0</v>
      </c>
      <c r="I2300" t="s">
        <v>1</v>
      </c>
      <c r="J2300" s="13"/>
      <c r="R2300" s="13">
        <v>4000</v>
      </c>
      <c r="S2300" s="41">
        <v>4</v>
      </c>
      <c r="T2300" s="13"/>
      <c r="U2300" s="13"/>
      <c r="W2300" s="13"/>
    </row>
    <row r="2301" spans="1:23" x14ac:dyDescent="0.2">
      <c r="A2301" s="13"/>
      <c r="B2301" s="8" t="s">
        <v>0</v>
      </c>
      <c r="C2301" s="22" t="s">
        <v>10912</v>
      </c>
      <c r="D2301" s="8" t="s">
        <v>8038</v>
      </c>
      <c r="E2301" s="22" t="s">
        <v>9802</v>
      </c>
      <c r="F2301" s="13">
        <v>3000</v>
      </c>
      <c r="G2301" s="13">
        <v>0</v>
      </c>
      <c r="H2301" s="13">
        <v>0</v>
      </c>
      <c r="I2301" t="s">
        <v>1</v>
      </c>
      <c r="J2301" s="13"/>
      <c r="R2301" s="13"/>
      <c r="S2301" s="41">
        <v>4</v>
      </c>
      <c r="T2301" s="43"/>
      <c r="U2301" s="39" t="s">
        <v>10803</v>
      </c>
      <c r="W2301" s="13"/>
    </row>
    <row r="2302" spans="1:23" x14ac:dyDescent="0.2">
      <c r="A2302" s="13"/>
      <c r="B2302" s="8" t="s">
        <v>0</v>
      </c>
      <c r="C2302" s="22" t="s">
        <v>10912</v>
      </c>
      <c r="D2302" s="8" t="s">
        <v>8039</v>
      </c>
      <c r="E2302" s="22" t="s">
        <v>9803</v>
      </c>
      <c r="F2302" s="13">
        <v>1400</v>
      </c>
      <c r="G2302" s="13">
        <v>0</v>
      </c>
      <c r="H2302" s="13">
        <v>0</v>
      </c>
      <c r="I2302" t="s">
        <v>1</v>
      </c>
      <c r="J2302" s="13"/>
      <c r="R2302" s="13">
        <v>2500</v>
      </c>
      <c r="S2302" s="41">
        <v>4</v>
      </c>
      <c r="T2302" s="43"/>
      <c r="U2302" s="13"/>
      <c r="W2302" s="13"/>
    </row>
    <row r="2303" spans="1:23" x14ac:dyDescent="0.2">
      <c r="A2303" s="13"/>
      <c r="B2303" s="8" t="s">
        <v>0</v>
      </c>
      <c r="C2303" s="22" t="s">
        <v>10912</v>
      </c>
      <c r="D2303" s="8" t="s">
        <v>8040</v>
      </c>
      <c r="E2303" s="22" t="s">
        <v>9804</v>
      </c>
      <c r="F2303" s="13">
        <v>4400</v>
      </c>
      <c r="G2303" s="13">
        <v>0</v>
      </c>
      <c r="H2303" s="13">
        <v>2000</v>
      </c>
      <c r="I2303" t="s">
        <v>1</v>
      </c>
      <c r="J2303" s="13"/>
      <c r="R2303" s="13">
        <v>3000</v>
      </c>
      <c r="S2303" s="41">
        <v>2</v>
      </c>
      <c r="T2303" s="39"/>
      <c r="U2303" s="13"/>
      <c r="W2303" s="13"/>
    </row>
    <row r="2304" spans="1:23" x14ac:dyDescent="0.2">
      <c r="A2304" s="13"/>
      <c r="B2304" s="8" t="s">
        <v>0</v>
      </c>
      <c r="C2304" s="22" t="s">
        <v>10912</v>
      </c>
      <c r="D2304" s="8" t="s">
        <v>8041</v>
      </c>
      <c r="E2304" s="22" t="s">
        <v>9805</v>
      </c>
      <c r="F2304" s="13">
        <v>3200</v>
      </c>
      <c r="G2304" s="13">
        <v>0</v>
      </c>
      <c r="H2304" s="13">
        <v>0</v>
      </c>
      <c r="I2304" t="s">
        <v>1</v>
      </c>
      <c r="J2304" s="13"/>
      <c r="R2304" s="13"/>
      <c r="S2304" s="41">
        <v>2</v>
      </c>
      <c r="T2304" s="39"/>
      <c r="U2304" s="13" t="s">
        <v>10798</v>
      </c>
      <c r="W2304" s="13"/>
    </row>
    <row r="2305" spans="1:23" x14ac:dyDescent="0.2">
      <c r="A2305" s="13"/>
      <c r="B2305" s="8" t="s">
        <v>0</v>
      </c>
      <c r="C2305" s="22" t="s">
        <v>10912</v>
      </c>
      <c r="D2305" s="8" t="s">
        <v>8042</v>
      </c>
      <c r="E2305" s="22" t="s">
        <v>9806</v>
      </c>
      <c r="F2305" s="13">
        <v>1500</v>
      </c>
      <c r="G2305" s="13">
        <v>0</v>
      </c>
      <c r="H2305" s="13">
        <v>0</v>
      </c>
      <c r="I2305" t="s">
        <v>1</v>
      </c>
      <c r="J2305" s="13"/>
      <c r="R2305" s="13">
        <v>2000</v>
      </c>
      <c r="S2305" s="41">
        <v>2</v>
      </c>
      <c r="T2305" s="39"/>
      <c r="U2305" s="13"/>
      <c r="W2305" s="13"/>
    </row>
    <row r="2306" spans="1:23" x14ac:dyDescent="0.2">
      <c r="A2306" s="13"/>
      <c r="B2306" s="8" t="s">
        <v>0</v>
      </c>
      <c r="C2306" s="22" t="s">
        <v>10912</v>
      </c>
      <c r="D2306" s="8" t="s">
        <v>8043</v>
      </c>
      <c r="E2306" s="22" t="s">
        <v>9807</v>
      </c>
      <c r="F2306" s="13">
        <v>8850</v>
      </c>
      <c r="G2306" s="13">
        <v>0</v>
      </c>
      <c r="H2306" s="13">
        <v>0</v>
      </c>
      <c r="I2306" t="s">
        <v>1</v>
      </c>
      <c r="J2306" s="13"/>
      <c r="R2306" s="13">
        <v>9500</v>
      </c>
      <c r="S2306" s="41">
        <v>4</v>
      </c>
      <c r="T2306" s="13"/>
      <c r="U2306" s="13"/>
      <c r="W2306" s="13"/>
    </row>
    <row r="2307" spans="1:23" x14ac:dyDescent="0.2">
      <c r="A2307" s="13"/>
      <c r="B2307" s="8" t="s">
        <v>0</v>
      </c>
      <c r="C2307" s="22" t="s">
        <v>10912</v>
      </c>
      <c r="D2307" s="8" t="s">
        <v>8044</v>
      </c>
      <c r="E2307" s="22" t="s">
        <v>1854</v>
      </c>
      <c r="F2307" s="13">
        <v>36000</v>
      </c>
      <c r="G2307" s="13">
        <v>0</v>
      </c>
      <c r="H2307" s="13">
        <v>0</v>
      </c>
      <c r="I2307" t="s">
        <v>1</v>
      </c>
      <c r="J2307" s="13"/>
      <c r="R2307" s="13">
        <f>30000+7000+39700</f>
        <v>76700</v>
      </c>
      <c r="S2307" s="41">
        <v>2</v>
      </c>
      <c r="T2307" s="13"/>
      <c r="U2307" s="13"/>
      <c r="W2307" s="13"/>
    </row>
    <row r="2308" spans="1:23" x14ac:dyDescent="0.2">
      <c r="A2308" s="13"/>
      <c r="B2308" s="8" t="s">
        <v>0</v>
      </c>
      <c r="C2308" s="22" t="s">
        <v>10912</v>
      </c>
      <c r="D2308" s="8" t="s">
        <v>2660</v>
      </c>
      <c r="E2308" s="22" t="s">
        <v>2326</v>
      </c>
      <c r="F2308" s="13">
        <v>18000</v>
      </c>
      <c r="G2308" s="13">
        <v>0</v>
      </c>
      <c r="H2308" s="13">
        <v>0</v>
      </c>
      <c r="I2308" t="s">
        <v>1</v>
      </c>
      <c r="J2308" s="13"/>
      <c r="R2308" s="13"/>
      <c r="S2308" s="41">
        <v>1</v>
      </c>
      <c r="T2308" s="43"/>
      <c r="U2308" s="39" t="s">
        <v>10801</v>
      </c>
      <c r="W2308" s="13"/>
    </row>
    <row r="2309" spans="1:23" x14ac:dyDescent="0.2">
      <c r="A2309" s="13"/>
      <c r="B2309" s="8" t="s">
        <v>0</v>
      </c>
      <c r="C2309" s="22" t="s">
        <v>10912</v>
      </c>
      <c r="D2309" s="8" t="s">
        <v>8045</v>
      </c>
      <c r="E2309" s="22" t="s">
        <v>3011</v>
      </c>
      <c r="F2309" s="13">
        <v>12000</v>
      </c>
      <c r="G2309" s="13">
        <v>0</v>
      </c>
      <c r="H2309" s="13">
        <v>0</v>
      </c>
      <c r="I2309" t="s">
        <v>1</v>
      </c>
      <c r="J2309" s="13"/>
      <c r="R2309" s="13"/>
      <c r="S2309" s="41">
        <v>3</v>
      </c>
      <c r="T2309" s="43"/>
      <c r="U2309" s="13" t="s">
        <v>10801</v>
      </c>
      <c r="W2309" s="13"/>
    </row>
    <row r="2310" spans="1:23" x14ac:dyDescent="0.2">
      <c r="A2310" s="13"/>
      <c r="B2310" s="8" t="s">
        <v>0</v>
      </c>
      <c r="C2310" s="22" t="s">
        <v>10913</v>
      </c>
      <c r="D2310" s="8" t="s">
        <v>7886</v>
      </c>
      <c r="E2310" s="22" t="s">
        <v>9651</v>
      </c>
      <c r="F2310" s="13">
        <v>3133</v>
      </c>
      <c r="G2310" s="13">
        <v>0</v>
      </c>
      <c r="H2310" s="13">
        <v>0</v>
      </c>
      <c r="I2310" t="s">
        <v>1</v>
      </c>
      <c r="J2310" s="13"/>
      <c r="R2310" s="13">
        <v>1600</v>
      </c>
      <c r="S2310" s="41">
        <v>2</v>
      </c>
      <c r="T2310" s="43"/>
      <c r="U2310" s="39" t="s">
        <v>10798</v>
      </c>
      <c r="W2310" s="13"/>
    </row>
    <row r="2311" spans="1:23" x14ac:dyDescent="0.2">
      <c r="A2311" s="13"/>
      <c r="B2311" s="8" t="s">
        <v>0</v>
      </c>
      <c r="C2311" s="22" t="s">
        <v>10913</v>
      </c>
      <c r="D2311" s="8" t="s">
        <v>8046</v>
      </c>
      <c r="E2311" s="22" t="s">
        <v>9808</v>
      </c>
      <c r="F2311" s="13">
        <v>6989</v>
      </c>
      <c r="G2311" s="13">
        <v>0</v>
      </c>
      <c r="H2311" s="13">
        <v>0</v>
      </c>
      <c r="I2311" t="s">
        <v>1</v>
      </c>
      <c r="J2311" s="13"/>
      <c r="R2311" s="13">
        <v>6989</v>
      </c>
      <c r="S2311" s="41">
        <v>1</v>
      </c>
      <c r="T2311" s="13"/>
      <c r="U2311" s="13"/>
      <c r="W2311" s="13"/>
    </row>
    <row r="2312" spans="1:23" x14ac:dyDescent="0.2">
      <c r="A2312" s="13"/>
      <c r="B2312" s="8" t="s">
        <v>0</v>
      </c>
      <c r="C2312" s="22" t="s">
        <v>10914</v>
      </c>
      <c r="D2312" s="8" t="s">
        <v>8047</v>
      </c>
      <c r="E2312" s="22" t="s">
        <v>9809</v>
      </c>
      <c r="F2312" s="13">
        <v>17200</v>
      </c>
      <c r="G2312" s="13">
        <v>0</v>
      </c>
      <c r="H2312" s="13">
        <v>11000</v>
      </c>
      <c r="I2312" t="s">
        <v>1</v>
      </c>
      <c r="J2312" s="13"/>
      <c r="R2312" s="13">
        <v>6800</v>
      </c>
      <c r="S2312" s="41">
        <v>4</v>
      </c>
      <c r="T2312" s="13"/>
      <c r="U2312" s="39"/>
      <c r="W2312" s="13"/>
    </row>
    <row r="2313" spans="1:23" x14ac:dyDescent="0.2">
      <c r="A2313" s="13"/>
      <c r="B2313" s="8" t="s">
        <v>0</v>
      </c>
      <c r="C2313" s="22" t="s">
        <v>10914</v>
      </c>
      <c r="D2313" s="8" t="s">
        <v>8048</v>
      </c>
      <c r="E2313" s="22" t="s">
        <v>9810</v>
      </c>
      <c r="F2313" s="13">
        <v>9800</v>
      </c>
      <c r="G2313" s="13">
        <v>0</v>
      </c>
      <c r="H2313" s="13">
        <v>0</v>
      </c>
      <c r="I2313" t="s">
        <v>1</v>
      </c>
      <c r="J2313" s="13"/>
      <c r="R2313" s="13">
        <v>10500</v>
      </c>
      <c r="S2313" s="41">
        <v>4</v>
      </c>
      <c r="T2313" s="13"/>
      <c r="U2313" s="39"/>
      <c r="W2313" s="13"/>
    </row>
    <row r="2314" spans="1:23" x14ac:dyDescent="0.2">
      <c r="A2314" s="13"/>
      <c r="B2314" s="8" t="s">
        <v>0</v>
      </c>
      <c r="C2314" s="22" t="s">
        <v>10914</v>
      </c>
      <c r="D2314" s="8" t="s">
        <v>8049</v>
      </c>
      <c r="E2314" s="22" t="s">
        <v>9811</v>
      </c>
      <c r="F2314" s="13">
        <v>2500</v>
      </c>
      <c r="G2314" s="13">
        <v>0</v>
      </c>
      <c r="H2314" s="13">
        <v>0</v>
      </c>
      <c r="I2314" t="s">
        <v>1</v>
      </c>
      <c r="J2314" s="13"/>
      <c r="R2314" s="13"/>
      <c r="S2314" s="41">
        <v>1</v>
      </c>
      <c r="T2314" s="43"/>
      <c r="U2314" s="39" t="s">
        <v>10803</v>
      </c>
      <c r="W2314" s="13"/>
    </row>
    <row r="2315" spans="1:23" x14ac:dyDescent="0.2">
      <c r="A2315" s="13"/>
      <c r="B2315" s="8" t="s">
        <v>0</v>
      </c>
      <c r="C2315" s="22" t="s">
        <v>10914</v>
      </c>
      <c r="D2315" s="8" t="s">
        <v>8050</v>
      </c>
      <c r="E2315" s="22" t="s">
        <v>9812</v>
      </c>
      <c r="F2315" s="13">
        <v>5502</v>
      </c>
      <c r="G2315" s="13">
        <v>0</v>
      </c>
      <c r="H2315" s="13">
        <v>0</v>
      </c>
      <c r="I2315" t="s">
        <v>1</v>
      </c>
      <c r="J2315" s="13"/>
      <c r="R2315" s="13"/>
      <c r="S2315" s="41">
        <v>1</v>
      </c>
      <c r="T2315" s="43"/>
      <c r="U2315" s="39" t="s">
        <v>10803</v>
      </c>
      <c r="W2315" s="13"/>
    </row>
    <row r="2316" spans="1:23" x14ac:dyDescent="0.2">
      <c r="A2316" s="13"/>
      <c r="B2316" s="8" t="s">
        <v>0</v>
      </c>
      <c r="C2316" s="22" t="s">
        <v>10914</v>
      </c>
      <c r="D2316" s="8" t="s">
        <v>8051</v>
      </c>
      <c r="E2316" s="22" t="s">
        <v>9813</v>
      </c>
      <c r="F2316" s="13">
        <v>2500</v>
      </c>
      <c r="G2316" s="13">
        <v>0</v>
      </c>
      <c r="H2316" s="13">
        <v>0</v>
      </c>
      <c r="I2316" t="s">
        <v>1</v>
      </c>
      <c r="J2316" s="13"/>
      <c r="R2316" s="13"/>
      <c r="S2316" s="41">
        <v>1</v>
      </c>
      <c r="T2316" s="43"/>
      <c r="U2316" s="39" t="s">
        <v>10803</v>
      </c>
      <c r="W2316" s="13"/>
    </row>
    <row r="2317" spans="1:23" x14ac:dyDescent="0.2">
      <c r="A2317" s="13"/>
      <c r="B2317" s="8" t="s">
        <v>0</v>
      </c>
      <c r="C2317" s="22" t="s">
        <v>10914</v>
      </c>
      <c r="D2317" s="8" t="s">
        <v>8052</v>
      </c>
      <c r="E2317" s="22" t="s">
        <v>9814</v>
      </c>
      <c r="F2317" s="13">
        <v>2500</v>
      </c>
      <c r="G2317" s="13">
        <v>0</v>
      </c>
      <c r="H2317" s="13">
        <v>0</v>
      </c>
      <c r="I2317" t="s">
        <v>1</v>
      </c>
      <c r="J2317" s="13"/>
      <c r="R2317" s="13"/>
      <c r="S2317" s="41">
        <v>1</v>
      </c>
      <c r="T2317" s="43"/>
      <c r="U2317" s="39" t="s">
        <v>10803</v>
      </c>
      <c r="W2317" s="13"/>
    </row>
    <row r="2318" spans="1:23" x14ac:dyDescent="0.2">
      <c r="A2318" s="13"/>
      <c r="B2318" s="8" t="s">
        <v>0</v>
      </c>
      <c r="C2318" s="22" t="s">
        <v>10915</v>
      </c>
      <c r="D2318" s="8" t="s">
        <v>8004</v>
      </c>
      <c r="E2318" s="22" t="s">
        <v>9773</v>
      </c>
      <c r="F2318" s="13">
        <v>32</v>
      </c>
      <c r="G2318" s="13">
        <v>0</v>
      </c>
      <c r="H2318" s="13">
        <v>0</v>
      </c>
      <c r="I2318" t="s">
        <v>1</v>
      </c>
      <c r="J2318" s="13"/>
      <c r="R2318" s="13"/>
      <c r="S2318" s="41">
        <v>1</v>
      </c>
      <c r="T2318" s="39"/>
      <c r="U2318" s="13"/>
      <c r="W2318" s="13"/>
    </row>
    <row r="2319" spans="1:23" x14ac:dyDescent="0.2">
      <c r="A2319" s="13"/>
      <c r="B2319" s="8" t="s">
        <v>0</v>
      </c>
      <c r="C2319" s="22" t="s">
        <v>10915</v>
      </c>
      <c r="D2319" s="8" t="s">
        <v>8053</v>
      </c>
      <c r="E2319" s="22" t="s">
        <v>9815</v>
      </c>
      <c r="F2319" s="13">
        <v>22</v>
      </c>
      <c r="G2319" s="13">
        <v>0</v>
      </c>
      <c r="H2319" s="13">
        <v>0</v>
      </c>
      <c r="I2319" t="s">
        <v>1</v>
      </c>
      <c r="J2319" s="13"/>
      <c r="R2319" s="13"/>
      <c r="S2319" s="41">
        <v>1</v>
      </c>
      <c r="T2319" s="39"/>
      <c r="U2319" s="13"/>
      <c r="W2319" s="13"/>
    </row>
    <row r="2320" spans="1:23" x14ac:dyDescent="0.2">
      <c r="A2320" s="13"/>
      <c r="B2320" s="8" t="s">
        <v>0</v>
      </c>
      <c r="C2320" s="22" t="s">
        <v>10915</v>
      </c>
      <c r="D2320" s="8" t="s">
        <v>8054</v>
      </c>
      <c r="E2320" s="22" t="s">
        <v>9816</v>
      </c>
      <c r="F2320" s="13">
        <v>140</v>
      </c>
      <c r="G2320" s="13">
        <v>0</v>
      </c>
      <c r="H2320" s="13">
        <v>0</v>
      </c>
      <c r="I2320" t="s">
        <v>1</v>
      </c>
      <c r="J2320" s="13"/>
      <c r="R2320" s="13">
        <v>200</v>
      </c>
      <c r="S2320" s="41">
        <v>1</v>
      </c>
      <c r="T2320" s="39"/>
      <c r="U2320" s="13"/>
      <c r="W2320" s="13"/>
    </row>
    <row r="2321" spans="1:23" x14ac:dyDescent="0.2">
      <c r="A2321" s="13"/>
      <c r="B2321" s="8" t="s">
        <v>0</v>
      </c>
      <c r="C2321" s="22" t="s">
        <v>10915</v>
      </c>
      <c r="D2321" s="8" t="s">
        <v>8055</v>
      </c>
      <c r="E2321" s="22" t="s">
        <v>9817</v>
      </c>
      <c r="F2321" s="13">
        <v>10</v>
      </c>
      <c r="G2321" s="13">
        <v>0</v>
      </c>
      <c r="H2321" s="13">
        <v>0</v>
      </c>
      <c r="I2321" t="s">
        <v>1</v>
      </c>
      <c r="J2321" s="13"/>
      <c r="R2321" s="13">
        <v>50</v>
      </c>
      <c r="S2321" s="41">
        <v>1</v>
      </c>
      <c r="T2321" s="39"/>
      <c r="U2321" s="13"/>
      <c r="W2321" s="13"/>
    </row>
    <row r="2322" spans="1:23" x14ac:dyDescent="0.2">
      <c r="A2322" s="13"/>
      <c r="B2322" s="8" t="s">
        <v>0</v>
      </c>
      <c r="C2322" s="22" t="s">
        <v>10915</v>
      </c>
      <c r="D2322" s="8" t="s">
        <v>8056</v>
      </c>
      <c r="E2322" s="22" t="s">
        <v>9818</v>
      </c>
      <c r="F2322" s="13">
        <v>3808</v>
      </c>
      <c r="G2322" s="13">
        <v>0</v>
      </c>
      <c r="H2322" s="13">
        <v>0</v>
      </c>
      <c r="I2322" t="s">
        <v>1</v>
      </c>
      <c r="J2322" s="13"/>
      <c r="R2322" s="13">
        <v>4300</v>
      </c>
      <c r="S2322" s="41">
        <v>1</v>
      </c>
      <c r="T2322" s="39"/>
      <c r="U2322" s="13"/>
      <c r="W2322" s="13"/>
    </row>
    <row r="2323" spans="1:23" x14ac:dyDescent="0.2">
      <c r="A2323" s="13"/>
      <c r="B2323" s="8" t="s">
        <v>0</v>
      </c>
      <c r="C2323" s="22" t="s">
        <v>10915</v>
      </c>
      <c r="D2323" s="8" t="s">
        <v>8057</v>
      </c>
      <c r="E2323" s="22" t="s">
        <v>9819</v>
      </c>
      <c r="F2323" s="13">
        <v>622</v>
      </c>
      <c r="G2323" s="13">
        <v>0</v>
      </c>
      <c r="H2323" s="13">
        <v>0</v>
      </c>
      <c r="I2323" t="s">
        <v>1</v>
      </c>
      <c r="J2323" s="13"/>
      <c r="R2323" s="13"/>
      <c r="S2323" s="41">
        <v>1</v>
      </c>
      <c r="T2323" s="39"/>
      <c r="U2323" s="13"/>
      <c r="W2323" s="13"/>
    </row>
    <row r="2324" spans="1:23" x14ac:dyDescent="0.2">
      <c r="A2324" s="13"/>
      <c r="B2324" s="8" t="s">
        <v>0</v>
      </c>
      <c r="C2324" s="22" t="s">
        <v>10915</v>
      </c>
      <c r="D2324" s="8" t="s">
        <v>8058</v>
      </c>
      <c r="E2324" s="22" t="s">
        <v>9820</v>
      </c>
      <c r="F2324" s="13">
        <v>6561</v>
      </c>
      <c r="G2324" s="13">
        <v>0</v>
      </c>
      <c r="H2324" s="13">
        <v>0</v>
      </c>
      <c r="I2324" t="s">
        <v>1</v>
      </c>
      <c r="J2324" s="13"/>
      <c r="R2324" s="13"/>
      <c r="S2324" s="41">
        <v>1</v>
      </c>
      <c r="T2324" s="39"/>
      <c r="U2324" s="13"/>
      <c r="W2324" s="13"/>
    </row>
    <row r="2325" spans="1:23" x14ac:dyDescent="0.2">
      <c r="A2325" s="13"/>
      <c r="B2325" s="8" t="s">
        <v>0</v>
      </c>
      <c r="C2325" s="22" t="s">
        <v>10915</v>
      </c>
      <c r="D2325" s="8" t="s">
        <v>8059</v>
      </c>
      <c r="E2325" s="22" t="s">
        <v>9821</v>
      </c>
      <c r="F2325" s="13">
        <v>8841</v>
      </c>
      <c r="G2325" s="13">
        <v>0</v>
      </c>
      <c r="H2325" s="13">
        <v>0</v>
      </c>
      <c r="I2325" t="s">
        <v>1</v>
      </c>
      <c r="J2325" s="13"/>
      <c r="R2325" s="13"/>
      <c r="S2325" s="41">
        <v>1</v>
      </c>
      <c r="T2325" s="39"/>
      <c r="U2325" s="13"/>
      <c r="W2325" s="13"/>
    </row>
    <row r="2326" spans="1:23" x14ac:dyDescent="0.2">
      <c r="A2326" s="13"/>
      <c r="B2326" s="8" t="s">
        <v>0</v>
      </c>
      <c r="C2326" s="22" t="s">
        <v>10915</v>
      </c>
      <c r="D2326" s="8" t="s">
        <v>8060</v>
      </c>
      <c r="E2326" s="22" t="s">
        <v>9822</v>
      </c>
      <c r="F2326" s="13">
        <v>272</v>
      </c>
      <c r="G2326" s="13">
        <v>0</v>
      </c>
      <c r="H2326" s="13">
        <v>0</v>
      </c>
      <c r="I2326" t="s">
        <v>1</v>
      </c>
      <c r="J2326" s="13"/>
      <c r="R2326" s="13"/>
      <c r="S2326" s="41">
        <v>1</v>
      </c>
      <c r="T2326" s="39"/>
      <c r="U2326" s="13"/>
      <c r="W2326" s="13"/>
    </row>
    <row r="2327" spans="1:23" x14ac:dyDescent="0.2">
      <c r="A2327" s="13"/>
      <c r="B2327" s="8" t="s">
        <v>0</v>
      </c>
      <c r="C2327" s="22" t="s">
        <v>10915</v>
      </c>
      <c r="D2327" s="8" t="s">
        <v>8061</v>
      </c>
      <c r="E2327" s="22" t="s">
        <v>9823</v>
      </c>
      <c r="F2327" s="13">
        <v>2527</v>
      </c>
      <c r="G2327" s="13">
        <v>0</v>
      </c>
      <c r="H2327" s="13">
        <v>0</v>
      </c>
      <c r="I2327" t="s">
        <v>1</v>
      </c>
      <c r="J2327" s="13"/>
      <c r="R2327" s="13"/>
      <c r="S2327" s="41">
        <v>1</v>
      </c>
      <c r="T2327" s="39"/>
      <c r="U2327" s="13"/>
      <c r="W2327" s="13"/>
    </row>
    <row r="2328" spans="1:23" x14ac:dyDescent="0.2">
      <c r="A2328" s="13"/>
      <c r="B2328" s="8" t="s">
        <v>0</v>
      </c>
      <c r="C2328" s="22" t="s">
        <v>10915</v>
      </c>
      <c r="D2328" s="8" t="s">
        <v>8062</v>
      </c>
      <c r="E2328" s="22" t="s">
        <v>9824</v>
      </c>
      <c r="F2328" s="13">
        <v>2567</v>
      </c>
      <c r="G2328" s="13">
        <v>0</v>
      </c>
      <c r="H2328" s="13">
        <v>0</v>
      </c>
      <c r="I2328" t="s">
        <v>1</v>
      </c>
      <c r="J2328" s="13"/>
      <c r="R2328" s="13"/>
      <c r="S2328" s="41">
        <v>1</v>
      </c>
      <c r="T2328" s="39"/>
      <c r="U2328" s="13"/>
      <c r="W2328" s="13"/>
    </row>
    <row r="2329" spans="1:23" x14ac:dyDescent="0.2">
      <c r="A2329" s="13"/>
      <c r="B2329" s="8" t="s">
        <v>0</v>
      </c>
      <c r="C2329" s="22" t="s">
        <v>10915</v>
      </c>
      <c r="D2329" s="8" t="s">
        <v>8063</v>
      </c>
      <c r="E2329" s="22" t="s">
        <v>9825</v>
      </c>
      <c r="F2329" s="13">
        <v>528</v>
      </c>
      <c r="G2329" s="13">
        <v>0</v>
      </c>
      <c r="H2329" s="13">
        <v>0</v>
      </c>
      <c r="I2329" t="s">
        <v>1</v>
      </c>
      <c r="J2329" s="13"/>
      <c r="R2329" s="13"/>
      <c r="S2329" s="41">
        <v>1</v>
      </c>
      <c r="T2329" s="39"/>
      <c r="U2329" s="13"/>
      <c r="W2329" s="13"/>
    </row>
    <row r="2330" spans="1:23" x14ac:dyDescent="0.2">
      <c r="A2330" s="13"/>
      <c r="B2330" s="8" t="s">
        <v>0</v>
      </c>
      <c r="C2330" s="22" t="s">
        <v>10915</v>
      </c>
      <c r="D2330" s="8" t="s">
        <v>8064</v>
      </c>
      <c r="E2330" s="22" t="s">
        <v>9826</v>
      </c>
      <c r="F2330" s="13">
        <v>416</v>
      </c>
      <c r="G2330" s="13">
        <v>0</v>
      </c>
      <c r="H2330" s="13">
        <v>0</v>
      </c>
      <c r="I2330" t="s">
        <v>1</v>
      </c>
      <c r="J2330" s="13"/>
      <c r="R2330" s="13"/>
      <c r="S2330" s="41">
        <v>1</v>
      </c>
      <c r="T2330" s="39"/>
      <c r="U2330" s="13"/>
      <c r="W2330" s="13"/>
    </row>
    <row r="2331" spans="1:23" x14ac:dyDescent="0.2">
      <c r="A2331" s="13"/>
      <c r="B2331" s="8" t="s">
        <v>0</v>
      </c>
      <c r="C2331" s="22" t="s">
        <v>10915</v>
      </c>
      <c r="D2331" s="8" t="s">
        <v>8065</v>
      </c>
      <c r="E2331" s="22" t="s">
        <v>9827</v>
      </c>
      <c r="F2331" s="13">
        <v>234</v>
      </c>
      <c r="G2331" s="13">
        <v>0</v>
      </c>
      <c r="H2331" s="13">
        <v>0</v>
      </c>
      <c r="I2331" t="s">
        <v>1</v>
      </c>
      <c r="J2331" s="13"/>
      <c r="R2331" s="13"/>
      <c r="S2331" s="41">
        <v>1</v>
      </c>
      <c r="T2331" s="39"/>
      <c r="U2331" s="13"/>
      <c r="W2331" s="13"/>
    </row>
    <row r="2332" spans="1:23" x14ac:dyDescent="0.2">
      <c r="A2332" s="13"/>
      <c r="B2332" s="8" t="s">
        <v>0</v>
      </c>
      <c r="C2332" s="22" t="s">
        <v>10915</v>
      </c>
      <c r="D2332" s="8" t="s">
        <v>8066</v>
      </c>
      <c r="E2332" s="22" t="s">
        <v>9828</v>
      </c>
      <c r="F2332" s="13">
        <v>30</v>
      </c>
      <c r="G2332" s="13">
        <v>0</v>
      </c>
      <c r="H2332" s="13">
        <v>0</v>
      </c>
      <c r="I2332" t="s">
        <v>1</v>
      </c>
      <c r="J2332" s="13"/>
      <c r="R2332" s="13"/>
      <c r="S2332" s="41">
        <v>4</v>
      </c>
      <c r="T2332" s="39"/>
      <c r="U2332" s="13"/>
      <c r="W2332" s="13"/>
    </row>
    <row r="2333" spans="1:23" x14ac:dyDescent="0.2">
      <c r="A2333" s="13"/>
      <c r="B2333" s="8" t="s">
        <v>0</v>
      </c>
      <c r="C2333" s="22" t="s">
        <v>10915</v>
      </c>
      <c r="D2333" s="8" t="s">
        <v>8067</v>
      </c>
      <c r="E2333" s="22" t="s">
        <v>9829</v>
      </c>
      <c r="F2333" s="13">
        <v>801</v>
      </c>
      <c r="G2333" s="13">
        <v>0</v>
      </c>
      <c r="H2333" s="13">
        <v>0</v>
      </c>
      <c r="I2333" t="s">
        <v>1</v>
      </c>
      <c r="J2333" s="13"/>
      <c r="R2333" s="13"/>
      <c r="S2333" s="41">
        <v>4</v>
      </c>
      <c r="T2333" s="39"/>
      <c r="U2333" s="13"/>
      <c r="W2333" s="13"/>
    </row>
    <row r="2334" spans="1:23" x14ac:dyDescent="0.2">
      <c r="A2334" s="13"/>
      <c r="B2334" s="8" t="s">
        <v>0</v>
      </c>
      <c r="C2334" s="22" t="s">
        <v>10915</v>
      </c>
      <c r="D2334" s="8" t="s">
        <v>8068</v>
      </c>
      <c r="E2334" s="22" t="s">
        <v>9830</v>
      </c>
      <c r="F2334" s="13">
        <v>2589</v>
      </c>
      <c r="G2334" s="13">
        <v>0</v>
      </c>
      <c r="H2334" s="13">
        <v>0</v>
      </c>
      <c r="I2334" t="s">
        <v>1</v>
      </c>
      <c r="J2334" s="13"/>
      <c r="R2334" s="13"/>
      <c r="S2334" s="41">
        <v>1</v>
      </c>
      <c r="T2334" s="39"/>
      <c r="U2334" s="13"/>
      <c r="W2334" s="13"/>
    </row>
    <row r="2335" spans="1:23" x14ac:dyDescent="0.2">
      <c r="A2335" s="13"/>
      <c r="B2335" s="8" t="s">
        <v>0</v>
      </c>
      <c r="C2335" s="22" t="s">
        <v>10915</v>
      </c>
      <c r="D2335" s="8" t="s">
        <v>8014</v>
      </c>
      <c r="E2335" s="22" t="s">
        <v>9783</v>
      </c>
      <c r="F2335" s="13">
        <v>677</v>
      </c>
      <c r="G2335" s="13">
        <v>0</v>
      </c>
      <c r="H2335" s="13">
        <v>0</v>
      </c>
      <c r="I2335" t="s">
        <v>1</v>
      </c>
      <c r="J2335" s="13"/>
      <c r="R2335" s="13"/>
      <c r="S2335" s="41">
        <v>1</v>
      </c>
      <c r="T2335" s="39"/>
      <c r="U2335" s="13"/>
      <c r="W2335" s="13"/>
    </row>
    <row r="2336" spans="1:23" x14ac:dyDescent="0.2">
      <c r="A2336" s="13"/>
      <c r="B2336" s="8" t="s">
        <v>0</v>
      </c>
      <c r="C2336" s="22" t="s">
        <v>10915</v>
      </c>
      <c r="D2336" s="8" t="s">
        <v>8015</v>
      </c>
      <c r="E2336" s="22" t="s">
        <v>9784</v>
      </c>
      <c r="F2336" s="13">
        <v>680</v>
      </c>
      <c r="G2336" s="13">
        <v>0</v>
      </c>
      <c r="H2336" s="13">
        <v>0</v>
      </c>
      <c r="I2336" t="s">
        <v>1</v>
      </c>
      <c r="J2336" s="13"/>
      <c r="R2336" s="13"/>
      <c r="S2336" s="41">
        <v>1</v>
      </c>
      <c r="T2336" s="39"/>
      <c r="U2336" s="13"/>
      <c r="W2336" s="13"/>
    </row>
    <row r="2337" spans="1:23" x14ac:dyDescent="0.2">
      <c r="A2337" s="13"/>
      <c r="B2337" s="8" t="s">
        <v>0</v>
      </c>
      <c r="C2337" s="22" t="s">
        <v>10915</v>
      </c>
      <c r="D2337" s="8" t="s">
        <v>8016</v>
      </c>
      <c r="E2337" s="22" t="s">
        <v>9785</v>
      </c>
      <c r="F2337" s="13">
        <v>12</v>
      </c>
      <c r="G2337" s="13">
        <v>0</v>
      </c>
      <c r="H2337" s="13">
        <v>0</v>
      </c>
      <c r="I2337" t="s">
        <v>1</v>
      </c>
      <c r="J2337" s="13"/>
      <c r="R2337" s="13"/>
      <c r="S2337" s="41">
        <v>1</v>
      </c>
      <c r="T2337" s="39"/>
      <c r="U2337" s="13"/>
      <c r="W2337" s="13"/>
    </row>
    <row r="2338" spans="1:23" x14ac:dyDescent="0.2">
      <c r="A2338" s="13"/>
      <c r="B2338" s="8" t="s">
        <v>0</v>
      </c>
      <c r="C2338" s="22" t="s">
        <v>10915</v>
      </c>
      <c r="D2338" s="8" t="s">
        <v>8069</v>
      </c>
      <c r="E2338" s="22" t="s">
        <v>9831</v>
      </c>
      <c r="F2338" s="13">
        <v>623</v>
      </c>
      <c r="G2338" s="13">
        <v>0</v>
      </c>
      <c r="H2338" s="13">
        <v>0</v>
      </c>
      <c r="I2338" t="s">
        <v>1</v>
      </c>
      <c r="J2338" s="13"/>
      <c r="R2338" s="13"/>
      <c r="S2338" s="41">
        <v>1</v>
      </c>
      <c r="T2338" s="39"/>
      <c r="U2338" s="13"/>
      <c r="W2338" s="13"/>
    </row>
    <row r="2339" spans="1:23" x14ac:dyDescent="0.2">
      <c r="A2339" s="13"/>
      <c r="B2339" s="8" t="s">
        <v>0</v>
      </c>
      <c r="C2339" s="22" t="s">
        <v>10915</v>
      </c>
      <c r="D2339" s="8" t="s">
        <v>8070</v>
      </c>
      <c r="E2339" s="22" t="s">
        <v>9832</v>
      </c>
      <c r="F2339" s="13">
        <v>467</v>
      </c>
      <c r="G2339" s="13">
        <v>0</v>
      </c>
      <c r="H2339" s="13">
        <v>0</v>
      </c>
      <c r="I2339" t="s">
        <v>1</v>
      </c>
      <c r="J2339" s="13"/>
      <c r="R2339" s="13"/>
      <c r="S2339" s="41">
        <v>1</v>
      </c>
      <c r="T2339" s="39"/>
      <c r="U2339" s="13"/>
      <c r="W2339" s="13"/>
    </row>
    <row r="2340" spans="1:23" x14ac:dyDescent="0.2">
      <c r="A2340" s="13"/>
      <c r="B2340" s="8" t="s">
        <v>0</v>
      </c>
      <c r="C2340" s="22" t="s">
        <v>10915</v>
      </c>
      <c r="D2340" s="8" t="s">
        <v>8071</v>
      </c>
      <c r="E2340" s="22" t="s">
        <v>9833</v>
      </c>
      <c r="F2340" s="13">
        <v>2</v>
      </c>
      <c r="G2340" s="13">
        <v>0</v>
      </c>
      <c r="H2340" s="13">
        <v>0</v>
      </c>
      <c r="I2340" t="s">
        <v>1</v>
      </c>
      <c r="J2340" s="13"/>
      <c r="R2340" s="13"/>
      <c r="S2340" s="41">
        <v>1</v>
      </c>
      <c r="T2340" s="39"/>
      <c r="U2340" s="13"/>
      <c r="W2340" s="13"/>
    </row>
    <row r="2341" spans="1:23" x14ac:dyDescent="0.2">
      <c r="A2341" s="13"/>
      <c r="B2341" s="8" t="s">
        <v>0</v>
      </c>
      <c r="C2341" s="22" t="s">
        <v>10915</v>
      </c>
      <c r="D2341" s="8" t="s">
        <v>8072</v>
      </c>
      <c r="E2341" s="22" t="s">
        <v>9834</v>
      </c>
      <c r="F2341" s="13">
        <v>96</v>
      </c>
      <c r="G2341" s="13">
        <v>0</v>
      </c>
      <c r="H2341" s="13">
        <v>0</v>
      </c>
      <c r="I2341" t="s">
        <v>1</v>
      </c>
      <c r="J2341" s="13"/>
      <c r="R2341" s="13"/>
      <c r="S2341" s="41">
        <v>1</v>
      </c>
      <c r="T2341" s="39"/>
      <c r="U2341" s="13"/>
      <c r="W2341" s="13"/>
    </row>
    <row r="2342" spans="1:23" x14ac:dyDescent="0.2">
      <c r="A2342" s="13"/>
      <c r="B2342" s="8" t="s">
        <v>0</v>
      </c>
      <c r="C2342" s="22" t="s">
        <v>10915</v>
      </c>
      <c r="D2342" s="8" t="s">
        <v>8073</v>
      </c>
      <c r="E2342" s="22" t="s">
        <v>9835</v>
      </c>
      <c r="F2342" s="13">
        <v>408</v>
      </c>
      <c r="G2342" s="13">
        <v>0</v>
      </c>
      <c r="H2342" s="13">
        <v>0</v>
      </c>
      <c r="I2342" t="s">
        <v>1</v>
      </c>
      <c r="J2342" s="13"/>
      <c r="R2342" s="13"/>
      <c r="S2342" s="41">
        <v>1</v>
      </c>
      <c r="T2342" s="39"/>
      <c r="U2342" s="13"/>
      <c r="W2342" s="13"/>
    </row>
    <row r="2343" spans="1:23" x14ac:dyDescent="0.2">
      <c r="A2343" s="13"/>
      <c r="B2343" s="8" t="s">
        <v>0</v>
      </c>
      <c r="C2343" s="22" t="s">
        <v>10915</v>
      </c>
      <c r="D2343" s="8" t="s">
        <v>8074</v>
      </c>
      <c r="E2343" s="22" t="s">
        <v>9836</v>
      </c>
      <c r="F2343" s="13">
        <v>892</v>
      </c>
      <c r="G2343" s="13">
        <v>0</v>
      </c>
      <c r="H2343" s="13">
        <v>0</v>
      </c>
      <c r="I2343" t="s">
        <v>1</v>
      </c>
      <c r="J2343" s="13"/>
      <c r="R2343" s="13"/>
      <c r="S2343" s="41">
        <v>1</v>
      </c>
      <c r="T2343" s="13"/>
      <c r="U2343" s="43" t="s">
        <v>10802</v>
      </c>
      <c r="W2343" s="13"/>
    </row>
    <row r="2344" spans="1:23" x14ac:dyDescent="0.2">
      <c r="A2344" s="13"/>
      <c r="B2344" s="8" t="s">
        <v>0</v>
      </c>
      <c r="C2344" s="22" t="s">
        <v>10915</v>
      </c>
      <c r="D2344" s="8" t="s">
        <v>8075</v>
      </c>
      <c r="E2344" s="22" t="s">
        <v>9837</v>
      </c>
      <c r="F2344" s="13">
        <v>5800</v>
      </c>
      <c r="G2344" s="13">
        <v>0</v>
      </c>
      <c r="H2344" s="13">
        <v>0</v>
      </c>
      <c r="I2344" t="s">
        <v>1</v>
      </c>
      <c r="J2344" s="13"/>
      <c r="R2344" s="13"/>
      <c r="S2344" s="41">
        <v>1</v>
      </c>
      <c r="T2344" s="39"/>
      <c r="U2344" s="43"/>
      <c r="W2344" s="13"/>
    </row>
    <row r="2345" spans="1:23" x14ac:dyDescent="0.2">
      <c r="A2345" s="13"/>
      <c r="B2345" s="8" t="s">
        <v>0</v>
      </c>
      <c r="C2345" s="22" t="s">
        <v>10915</v>
      </c>
      <c r="D2345" s="8" t="s">
        <v>8076</v>
      </c>
      <c r="E2345" s="22" t="s">
        <v>9838</v>
      </c>
      <c r="F2345" s="13">
        <v>1504</v>
      </c>
      <c r="G2345" s="13">
        <v>0</v>
      </c>
      <c r="H2345" s="13">
        <v>0</v>
      </c>
      <c r="I2345" t="s">
        <v>1</v>
      </c>
      <c r="J2345" s="13"/>
      <c r="R2345" s="13"/>
      <c r="S2345" s="41">
        <v>1</v>
      </c>
      <c r="T2345" s="39"/>
      <c r="U2345" s="43"/>
      <c r="W2345" s="13"/>
    </row>
    <row r="2346" spans="1:23" x14ac:dyDescent="0.2">
      <c r="A2346" s="13"/>
      <c r="B2346" s="8" t="s">
        <v>0</v>
      </c>
      <c r="C2346" s="22" t="s">
        <v>10915</v>
      </c>
      <c r="D2346" s="8" t="s">
        <v>8077</v>
      </c>
      <c r="E2346" s="22" t="s">
        <v>9839</v>
      </c>
      <c r="F2346" s="13">
        <v>831</v>
      </c>
      <c r="G2346" s="13">
        <v>0</v>
      </c>
      <c r="H2346" s="13">
        <v>0</v>
      </c>
      <c r="I2346" t="s">
        <v>1</v>
      </c>
      <c r="J2346" s="13"/>
      <c r="R2346" s="13"/>
      <c r="S2346" s="41">
        <v>2</v>
      </c>
      <c r="T2346" s="13"/>
      <c r="U2346" s="13" t="s">
        <v>10801</v>
      </c>
      <c r="W2346" s="13"/>
    </row>
    <row r="2347" spans="1:23" x14ac:dyDescent="0.2">
      <c r="A2347" s="13"/>
      <c r="B2347" s="8" t="s">
        <v>0</v>
      </c>
      <c r="C2347" s="22" t="s">
        <v>10915</v>
      </c>
      <c r="D2347" s="8" t="s">
        <v>5995</v>
      </c>
      <c r="E2347" s="22" t="s">
        <v>5996</v>
      </c>
      <c r="F2347" s="13">
        <v>5554</v>
      </c>
      <c r="G2347" s="13">
        <v>0</v>
      </c>
      <c r="H2347" s="13">
        <v>0</v>
      </c>
      <c r="I2347" t="s">
        <v>1</v>
      </c>
      <c r="J2347" s="13"/>
      <c r="R2347" s="13"/>
      <c r="S2347" s="41">
        <v>1</v>
      </c>
      <c r="T2347" s="13"/>
      <c r="U2347" s="13"/>
      <c r="W2347" s="13"/>
    </row>
    <row r="2348" spans="1:23" x14ac:dyDescent="0.2">
      <c r="A2348" s="13"/>
      <c r="B2348" s="8" t="s">
        <v>0</v>
      </c>
      <c r="C2348" s="22" t="s">
        <v>10916</v>
      </c>
      <c r="D2348" s="8" t="s">
        <v>8078</v>
      </c>
      <c r="E2348" s="22" t="s">
        <v>9840</v>
      </c>
      <c r="F2348" s="13">
        <v>16000</v>
      </c>
      <c r="G2348" s="13">
        <v>0</v>
      </c>
      <c r="H2348" s="13">
        <v>0</v>
      </c>
      <c r="I2348" t="s">
        <v>1</v>
      </c>
      <c r="J2348" s="13"/>
      <c r="R2348" s="13">
        <v>16000</v>
      </c>
      <c r="S2348" s="41">
        <v>4</v>
      </c>
      <c r="T2348" s="13"/>
      <c r="U2348" s="13"/>
      <c r="W2348" s="13"/>
    </row>
    <row r="2349" spans="1:23" x14ac:dyDescent="0.2">
      <c r="A2349" s="13"/>
      <c r="B2349" s="8" t="s">
        <v>0</v>
      </c>
      <c r="C2349" s="22" t="s">
        <v>10916</v>
      </c>
      <c r="D2349" s="8" t="s">
        <v>8079</v>
      </c>
      <c r="E2349" s="22" t="s">
        <v>9841</v>
      </c>
      <c r="F2349" s="13">
        <v>14000</v>
      </c>
      <c r="G2349" s="13">
        <v>0</v>
      </c>
      <c r="H2349" s="13">
        <v>0</v>
      </c>
      <c r="I2349" t="s">
        <v>1</v>
      </c>
      <c r="J2349" s="13"/>
      <c r="R2349" s="13">
        <v>14000</v>
      </c>
      <c r="S2349" s="41">
        <v>4</v>
      </c>
      <c r="T2349" s="39"/>
      <c r="U2349" s="13"/>
      <c r="W2349" s="13"/>
    </row>
    <row r="2350" spans="1:23" x14ac:dyDescent="0.2">
      <c r="A2350" s="13"/>
      <c r="B2350" s="8" t="s">
        <v>0</v>
      </c>
      <c r="C2350" s="22" t="s">
        <v>10916</v>
      </c>
      <c r="D2350" s="8" t="s">
        <v>8080</v>
      </c>
      <c r="E2350" s="22" t="s">
        <v>1881</v>
      </c>
      <c r="F2350" s="13">
        <v>12900</v>
      </c>
      <c r="G2350" s="13">
        <v>0</v>
      </c>
      <c r="H2350" s="13">
        <v>8000</v>
      </c>
      <c r="I2350" t="s">
        <v>1</v>
      </c>
      <c r="J2350" s="13"/>
      <c r="R2350" s="13">
        <v>5000</v>
      </c>
      <c r="S2350" s="41">
        <v>4</v>
      </c>
      <c r="T2350" s="13"/>
      <c r="U2350" s="13"/>
      <c r="W2350" s="13"/>
    </row>
    <row r="2351" spans="1:23" x14ac:dyDescent="0.2">
      <c r="A2351" s="13"/>
      <c r="B2351" s="8" t="s">
        <v>0</v>
      </c>
      <c r="C2351" s="22" t="s">
        <v>10916</v>
      </c>
      <c r="D2351" s="8" t="s">
        <v>8081</v>
      </c>
      <c r="E2351" s="22" t="s">
        <v>9842</v>
      </c>
      <c r="F2351" s="13">
        <v>11000</v>
      </c>
      <c r="G2351" s="13">
        <v>0</v>
      </c>
      <c r="H2351" s="13">
        <v>0</v>
      </c>
      <c r="I2351" t="s">
        <v>1</v>
      </c>
      <c r="J2351" s="13"/>
      <c r="R2351" s="13">
        <v>12000</v>
      </c>
      <c r="S2351" s="41">
        <v>4</v>
      </c>
      <c r="T2351" s="39"/>
      <c r="U2351" s="13"/>
      <c r="W2351" s="13"/>
    </row>
    <row r="2352" spans="1:23" x14ac:dyDescent="0.2">
      <c r="A2352" s="13"/>
      <c r="B2352" s="8" t="s">
        <v>0</v>
      </c>
      <c r="C2352" s="22" t="s">
        <v>10916</v>
      </c>
      <c r="D2352" s="8" t="s">
        <v>8082</v>
      </c>
      <c r="E2352" s="22" t="s">
        <v>82</v>
      </c>
      <c r="F2352" s="13">
        <v>9400</v>
      </c>
      <c r="G2352" s="13">
        <v>0</v>
      </c>
      <c r="H2352" s="13">
        <v>0</v>
      </c>
      <c r="I2352" t="s">
        <v>1</v>
      </c>
      <c r="J2352" s="13"/>
      <c r="R2352" s="13">
        <v>10000</v>
      </c>
      <c r="S2352" s="41">
        <v>4</v>
      </c>
      <c r="T2352" s="13"/>
      <c r="U2352" s="13"/>
      <c r="W2352" s="13"/>
    </row>
    <row r="2353" spans="1:23" x14ac:dyDescent="0.2">
      <c r="A2353" s="13"/>
      <c r="B2353" s="8" t="s">
        <v>0</v>
      </c>
      <c r="C2353" s="22" t="s">
        <v>10917</v>
      </c>
      <c r="D2353" s="8" t="s">
        <v>8083</v>
      </c>
      <c r="E2353" s="22" t="s">
        <v>9843</v>
      </c>
      <c r="F2353" s="13">
        <v>5000</v>
      </c>
      <c r="G2353" s="13">
        <v>0</v>
      </c>
      <c r="H2353" s="13">
        <v>0</v>
      </c>
      <c r="I2353" t="s">
        <v>1</v>
      </c>
      <c r="J2353" s="13"/>
      <c r="R2353" s="13"/>
      <c r="S2353" s="41">
        <v>2</v>
      </c>
      <c r="T2353" s="13" t="s">
        <v>10797</v>
      </c>
      <c r="U2353" s="13"/>
      <c r="W2353" s="13"/>
    </row>
    <row r="2354" spans="1:23" x14ac:dyDescent="0.2">
      <c r="A2354" s="13"/>
      <c r="B2354" s="8" t="s">
        <v>0</v>
      </c>
      <c r="C2354" s="22" t="s">
        <v>10918</v>
      </c>
      <c r="D2354" s="8" t="s">
        <v>8084</v>
      </c>
      <c r="E2354" s="22" t="s">
        <v>9844</v>
      </c>
      <c r="F2354" s="13">
        <v>25200</v>
      </c>
      <c r="G2354" s="13">
        <v>0</v>
      </c>
      <c r="H2354" s="13">
        <v>0</v>
      </c>
      <c r="I2354" t="s">
        <v>1</v>
      </c>
      <c r="J2354" s="13"/>
      <c r="R2354" s="13">
        <f>3000+14200+10500</f>
        <v>27700</v>
      </c>
      <c r="S2354" s="41">
        <v>1</v>
      </c>
      <c r="T2354" s="13"/>
      <c r="U2354" s="13"/>
      <c r="W2354" s="13"/>
    </row>
    <row r="2355" spans="1:23" x14ac:dyDescent="0.2">
      <c r="A2355" s="13"/>
      <c r="B2355" s="8" t="s">
        <v>0</v>
      </c>
      <c r="C2355" s="22" t="s">
        <v>10918</v>
      </c>
      <c r="D2355" s="8" t="s">
        <v>6197</v>
      </c>
      <c r="E2355" s="22" t="s">
        <v>6198</v>
      </c>
      <c r="F2355" s="13">
        <v>46800</v>
      </c>
      <c r="G2355" s="13">
        <v>0</v>
      </c>
      <c r="H2355" s="13">
        <v>0</v>
      </c>
      <c r="I2355" t="s">
        <v>1</v>
      </c>
      <c r="J2355" s="13"/>
      <c r="R2355" s="13"/>
      <c r="S2355" s="41">
        <v>2</v>
      </c>
      <c r="T2355" s="13" t="s">
        <v>10797</v>
      </c>
      <c r="U2355" s="13"/>
      <c r="W2355" s="13"/>
    </row>
    <row r="2356" spans="1:23" x14ac:dyDescent="0.2">
      <c r="A2356" s="13"/>
      <c r="B2356" s="8" t="s">
        <v>0</v>
      </c>
      <c r="C2356" s="22" t="s">
        <v>10919</v>
      </c>
      <c r="D2356" s="8" t="s">
        <v>8085</v>
      </c>
      <c r="E2356" s="22" t="s">
        <v>9845</v>
      </c>
      <c r="F2356" s="13">
        <v>500</v>
      </c>
      <c r="G2356" s="13">
        <v>0</v>
      </c>
      <c r="H2356" s="13">
        <v>0</v>
      </c>
      <c r="I2356" t="s">
        <v>1</v>
      </c>
      <c r="J2356" s="13"/>
      <c r="R2356" s="13"/>
      <c r="S2356" s="41">
        <v>4</v>
      </c>
      <c r="T2356" s="43"/>
      <c r="U2356" s="39" t="s">
        <v>10803</v>
      </c>
      <c r="W2356" s="13"/>
    </row>
    <row r="2357" spans="1:23" x14ac:dyDescent="0.2">
      <c r="A2357" s="13"/>
      <c r="B2357" s="8" t="s">
        <v>0</v>
      </c>
      <c r="C2357" s="22" t="s">
        <v>10919</v>
      </c>
      <c r="D2357" s="8" t="s">
        <v>2463</v>
      </c>
      <c r="E2357" s="22" t="s">
        <v>2464</v>
      </c>
      <c r="F2357" s="13">
        <v>500</v>
      </c>
      <c r="G2357" s="13">
        <v>0</v>
      </c>
      <c r="H2357" s="13">
        <v>0</v>
      </c>
      <c r="I2357" t="s">
        <v>1</v>
      </c>
      <c r="J2357" s="13"/>
      <c r="R2357" s="13"/>
      <c r="S2357" s="41">
        <v>1</v>
      </c>
      <c r="T2357" s="13"/>
      <c r="U2357" s="13"/>
      <c r="W2357" s="13"/>
    </row>
    <row r="2358" spans="1:23" x14ac:dyDescent="0.2">
      <c r="A2358" s="13"/>
      <c r="B2358" s="8" t="s">
        <v>0</v>
      </c>
      <c r="C2358" s="22" t="s">
        <v>10920</v>
      </c>
      <c r="D2358" s="8" t="s">
        <v>8086</v>
      </c>
      <c r="E2358" s="22" t="s">
        <v>9846</v>
      </c>
      <c r="F2358" s="13">
        <v>5900</v>
      </c>
      <c r="G2358" s="13">
        <v>0</v>
      </c>
      <c r="H2358" s="13">
        <v>0</v>
      </c>
      <c r="I2358" t="s">
        <v>1</v>
      </c>
      <c r="J2358" s="13"/>
      <c r="R2358" s="13">
        <v>6300</v>
      </c>
      <c r="S2358" s="41">
        <v>4</v>
      </c>
      <c r="T2358" s="13"/>
      <c r="U2358" s="13"/>
      <c r="W2358" s="13"/>
    </row>
    <row r="2359" spans="1:23" x14ac:dyDescent="0.2">
      <c r="A2359" s="13"/>
      <c r="B2359" s="8" t="s">
        <v>0</v>
      </c>
      <c r="C2359" s="22" t="s">
        <v>10920</v>
      </c>
      <c r="D2359" s="8" t="s">
        <v>8087</v>
      </c>
      <c r="E2359" s="22" t="s">
        <v>9847</v>
      </c>
      <c r="F2359" s="13">
        <v>350</v>
      </c>
      <c r="G2359" s="13">
        <v>0</v>
      </c>
      <c r="H2359" s="13">
        <v>0</v>
      </c>
      <c r="I2359" t="s">
        <v>1</v>
      </c>
      <c r="J2359" s="13"/>
      <c r="R2359" s="13">
        <v>500</v>
      </c>
      <c r="S2359" s="41">
        <v>4</v>
      </c>
      <c r="T2359" s="13"/>
      <c r="U2359" s="13"/>
      <c r="W2359" s="13"/>
    </row>
    <row r="2360" spans="1:23" x14ac:dyDescent="0.2">
      <c r="A2360" s="13"/>
      <c r="B2360" s="8" t="s">
        <v>0</v>
      </c>
      <c r="C2360" s="22" t="s">
        <v>10920</v>
      </c>
      <c r="D2360" s="8" t="s">
        <v>8088</v>
      </c>
      <c r="E2360" s="22" t="s">
        <v>9848</v>
      </c>
      <c r="F2360" s="13">
        <v>300</v>
      </c>
      <c r="G2360" s="13">
        <v>0</v>
      </c>
      <c r="H2360" s="13">
        <v>0</v>
      </c>
      <c r="I2360" t="s">
        <v>1</v>
      </c>
      <c r="J2360" s="13"/>
      <c r="R2360" s="13">
        <v>450</v>
      </c>
      <c r="S2360" s="41">
        <v>1</v>
      </c>
      <c r="T2360" s="39"/>
      <c r="U2360" s="13"/>
      <c r="W2360" s="13"/>
    </row>
    <row r="2361" spans="1:23" x14ac:dyDescent="0.2">
      <c r="A2361" s="13"/>
      <c r="B2361" s="8" t="s">
        <v>0</v>
      </c>
      <c r="C2361" s="22" t="s">
        <v>10920</v>
      </c>
      <c r="D2361" s="8" t="s">
        <v>8089</v>
      </c>
      <c r="E2361" s="22" t="s">
        <v>9849</v>
      </c>
      <c r="F2361" s="13">
        <v>6450</v>
      </c>
      <c r="G2361" s="13">
        <v>0</v>
      </c>
      <c r="H2361" s="13">
        <v>0</v>
      </c>
      <c r="I2361" t="s">
        <v>1</v>
      </c>
      <c r="J2361" s="13"/>
      <c r="R2361" s="13">
        <v>7000</v>
      </c>
      <c r="S2361" s="41">
        <v>2</v>
      </c>
      <c r="T2361" s="13"/>
      <c r="U2361" s="13"/>
      <c r="W2361" s="13"/>
    </row>
    <row r="2362" spans="1:23" x14ac:dyDescent="0.2">
      <c r="A2362" s="13"/>
      <c r="B2362" s="8" t="s">
        <v>0</v>
      </c>
      <c r="C2362" s="22" t="s">
        <v>10921</v>
      </c>
      <c r="D2362" s="8" t="s">
        <v>4891</v>
      </c>
      <c r="E2362" s="22" t="s">
        <v>4892</v>
      </c>
      <c r="F2362" s="13">
        <v>1140</v>
      </c>
      <c r="G2362" s="13">
        <v>0</v>
      </c>
      <c r="H2362" s="13">
        <v>0</v>
      </c>
      <c r="I2362" t="s">
        <v>1</v>
      </c>
      <c r="J2362" s="13"/>
      <c r="R2362" s="13">
        <v>1500</v>
      </c>
      <c r="S2362" s="41">
        <v>1</v>
      </c>
      <c r="T2362" s="13"/>
      <c r="U2362" s="13"/>
      <c r="W2362" s="13"/>
    </row>
    <row r="2363" spans="1:23" x14ac:dyDescent="0.2">
      <c r="A2363" s="13"/>
      <c r="B2363" s="8" t="s">
        <v>0</v>
      </c>
      <c r="C2363" s="22" t="s">
        <v>10921</v>
      </c>
      <c r="D2363" s="8" t="s">
        <v>4894</v>
      </c>
      <c r="E2363" s="22" t="s">
        <v>4895</v>
      </c>
      <c r="F2363" s="13">
        <v>410</v>
      </c>
      <c r="G2363" s="13">
        <v>0</v>
      </c>
      <c r="H2363" s="13">
        <v>0</v>
      </c>
      <c r="I2363" t="s">
        <v>1</v>
      </c>
      <c r="J2363" s="13"/>
      <c r="R2363" s="13">
        <v>500</v>
      </c>
      <c r="S2363" s="41">
        <v>1</v>
      </c>
      <c r="T2363" s="13"/>
      <c r="U2363" s="13"/>
      <c r="W2363" s="13"/>
    </row>
    <row r="2364" spans="1:23" x14ac:dyDescent="0.2">
      <c r="A2364" s="13"/>
      <c r="B2364" s="8" t="s">
        <v>0</v>
      </c>
      <c r="C2364" s="22" t="s">
        <v>10921</v>
      </c>
      <c r="D2364" s="8" t="s">
        <v>8090</v>
      </c>
      <c r="E2364" s="22" t="s">
        <v>9850</v>
      </c>
      <c r="F2364" s="13">
        <v>1098</v>
      </c>
      <c r="G2364" s="13">
        <v>0</v>
      </c>
      <c r="H2364" s="13">
        <v>0</v>
      </c>
      <c r="I2364" t="s">
        <v>1</v>
      </c>
      <c r="J2364" s="13"/>
      <c r="R2364" s="13">
        <f>700+500</f>
        <v>1200</v>
      </c>
      <c r="S2364" s="41">
        <v>1</v>
      </c>
      <c r="T2364" s="13"/>
      <c r="U2364" s="13"/>
      <c r="W2364" s="13"/>
    </row>
    <row r="2365" spans="1:23" x14ac:dyDescent="0.2">
      <c r="A2365" s="13"/>
      <c r="B2365" s="8" t="s">
        <v>0</v>
      </c>
      <c r="C2365" s="22" t="s">
        <v>10921</v>
      </c>
      <c r="D2365" s="8" t="s">
        <v>8091</v>
      </c>
      <c r="E2365" s="22" t="s">
        <v>9851</v>
      </c>
      <c r="F2365" s="13">
        <v>44</v>
      </c>
      <c r="G2365" s="13">
        <v>0</v>
      </c>
      <c r="H2365" s="13">
        <v>0</v>
      </c>
      <c r="I2365" t="s">
        <v>1</v>
      </c>
      <c r="J2365" s="13"/>
      <c r="R2365" s="13">
        <v>150</v>
      </c>
      <c r="S2365" s="41">
        <v>1</v>
      </c>
      <c r="T2365" s="13"/>
      <c r="U2365" s="39"/>
      <c r="W2365" s="13"/>
    </row>
    <row r="2366" spans="1:23" x14ac:dyDescent="0.2">
      <c r="A2366" s="13"/>
      <c r="B2366" s="8" t="s">
        <v>0</v>
      </c>
      <c r="C2366" s="22" t="s">
        <v>10921</v>
      </c>
      <c r="D2366" s="8" t="s">
        <v>4927</v>
      </c>
      <c r="E2366" s="22" t="s">
        <v>4928</v>
      </c>
      <c r="F2366" s="13">
        <v>1550</v>
      </c>
      <c r="G2366" s="13">
        <v>0</v>
      </c>
      <c r="H2366" s="13">
        <v>0</v>
      </c>
      <c r="I2366" t="s">
        <v>1</v>
      </c>
      <c r="J2366" s="13"/>
      <c r="R2366" s="13"/>
      <c r="S2366" s="41">
        <v>2</v>
      </c>
      <c r="T2366" s="13"/>
      <c r="U2366" s="39"/>
      <c r="W2366" s="13"/>
    </row>
    <row r="2367" spans="1:23" x14ac:dyDescent="0.2">
      <c r="A2367" s="13"/>
      <c r="B2367" s="8" t="s">
        <v>0</v>
      </c>
      <c r="C2367" s="22" t="s">
        <v>10921</v>
      </c>
      <c r="D2367" s="8" t="s">
        <v>5903</v>
      </c>
      <c r="E2367" s="22" t="s">
        <v>5904</v>
      </c>
      <c r="F2367" s="13">
        <v>1098</v>
      </c>
      <c r="G2367" s="13">
        <v>0</v>
      </c>
      <c r="H2367" s="13">
        <v>0</v>
      </c>
      <c r="I2367" t="s">
        <v>1</v>
      </c>
      <c r="J2367" s="13"/>
      <c r="R2367" s="13"/>
      <c r="S2367" s="41">
        <v>2</v>
      </c>
      <c r="T2367" s="39"/>
      <c r="U2367" s="13"/>
      <c r="W2367" s="13"/>
    </row>
    <row r="2368" spans="1:23" x14ac:dyDescent="0.2">
      <c r="A2368" s="13"/>
      <c r="B2368" s="8" t="s">
        <v>0</v>
      </c>
      <c r="C2368" s="22" t="s">
        <v>10922</v>
      </c>
      <c r="D2368" s="8" t="s">
        <v>5776</v>
      </c>
      <c r="E2368" s="22" t="s">
        <v>5777</v>
      </c>
      <c r="F2368" s="13">
        <v>6700</v>
      </c>
      <c r="G2368" s="13">
        <v>0</v>
      </c>
      <c r="H2368" s="13">
        <v>5590</v>
      </c>
      <c r="I2368" t="s">
        <v>1</v>
      </c>
      <c r="J2368" s="13"/>
      <c r="R2368" s="13">
        <v>1110</v>
      </c>
      <c r="S2368" s="41">
        <v>1</v>
      </c>
      <c r="T2368" s="39"/>
      <c r="U2368" s="13"/>
      <c r="W2368" s="13"/>
    </row>
    <row r="2369" spans="1:23" x14ac:dyDescent="0.2">
      <c r="A2369" s="13"/>
      <c r="B2369" s="8" t="s">
        <v>0</v>
      </c>
      <c r="C2369" s="22" t="s">
        <v>10922</v>
      </c>
      <c r="D2369" s="8" t="s">
        <v>6757</v>
      </c>
      <c r="E2369" s="22" t="s">
        <v>6758</v>
      </c>
      <c r="F2369" s="13">
        <v>1140</v>
      </c>
      <c r="G2369" s="13">
        <v>0</v>
      </c>
      <c r="H2369" s="13">
        <v>0</v>
      </c>
      <c r="I2369" t="s">
        <v>1</v>
      </c>
      <c r="J2369" s="13"/>
      <c r="R2369" s="13">
        <v>1200</v>
      </c>
      <c r="S2369" s="41">
        <v>1</v>
      </c>
      <c r="T2369" s="13"/>
      <c r="U2369" s="13"/>
      <c r="W2369" s="13"/>
    </row>
    <row r="2370" spans="1:23" x14ac:dyDescent="0.2">
      <c r="A2370" s="13"/>
      <c r="B2370" s="8" t="s">
        <v>0</v>
      </c>
      <c r="C2370" s="22" t="s">
        <v>10922</v>
      </c>
      <c r="D2370" s="8" t="s">
        <v>4871</v>
      </c>
      <c r="E2370" s="22" t="s">
        <v>4872</v>
      </c>
      <c r="F2370" s="13">
        <v>480</v>
      </c>
      <c r="G2370" s="13">
        <v>0</v>
      </c>
      <c r="H2370" s="13">
        <v>0</v>
      </c>
      <c r="I2370" t="s">
        <v>1</v>
      </c>
      <c r="J2370" s="13"/>
      <c r="R2370" s="13">
        <v>700</v>
      </c>
      <c r="S2370" s="41">
        <v>1</v>
      </c>
      <c r="T2370" s="13"/>
      <c r="U2370" s="13"/>
      <c r="W2370" s="13"/>
    </row>
    <row r="2371" spans="1:23" x14ac:dyDescent="0.2">
      <c r="A2371" s="13"/>
      <c r="B2371" s="8" t="s">
        <v>0</v>
      </c>
      <c r="C2371" s="22" t="s">
        <v>10922</v>
      </c>
      <c r="D2371" s="8" t="s">
        <v>8000</v>
      </c>
      <c r="E2371" s="22" t="s">
        <v>4874</v>
      </c>
      <c r="F2371" s="13">
        <v>1320</v>
      </c>
      <c r="G2371" s="13">
        <v>0</v>
      </c>
      <c r="H2371" s="13">
        <v>0</v>
      </c>
      <c r="I2371" t="s">
        <v>1</v>
      </c>
      <c r="J2371" s="13"/>
      <c r="R2371" s="13">
        <v>1400</v>
      </c>
      <c r="S2371" s="41">
        <v>1</v>
      </c>
      <c r="T2371" s="13"/>
      <c r="U2371" s="13"/>
      <c r="W2371" s="13"/>
    </row>
    <row r="2372" spans="1:23" x14ac:dyDescent="0.2">
      <c r="A2372" s="13"/>
      <c r="B2372" s="8" t="s">
        <v>0</v>
      </c>
      <c r="C2372" s="22" t="s">
        <v>10922</v>
      </c>
      <c r="D2372" s="8" t="s">
        <v>4924</v>
      </c>
      <c r="E2372" s="22" t="s">
        <v>4925</v>
      </c>
      <c r="F2372" s="13">
        <v>31000</v>
      </c>
      <c r="G2372" s="13">
        <v>0</v>
      </c>
      <c r="H2372" s="13">
        <v>0</v>
      </c>
      <c r="I2372" t="s">
        <v>1</v>
      </c>
      <c r="J2372" s="13"/>
      <c r="R2372" s="13">
        <v>20000</v>
      </c>
      <c r="S2372" s="41">
        <v>2</v>
      </c>
      <c r="T2372" s="43"/>
      <c r="U2372" s="39" t="s">
        <v>10798</v>
      </c>
      <c r="V2372">
        <v>818.4</v>
      </c>
      <c r="W2372" s="13"/>
    </row>
    <row r="2373" spans="1:23" x14ac:dyDescent="0.2">
      <c r="A2373" s="13"/>
      <c r="B2373" s="8" t="s">
        <v>0</v>
      </c>
      <c r="C2373" s="22" t="s">
        <v>10923</v>
      </c>
      <c r="D2373" s="8" t="s">
        <v>1710</v>
      </c>
      <c r="E2373" s="22" t="s">
        <v>1711</v>
      </c>
      <c r="F2373" s="13">
        <v>50000</v>
      </c>
      <c r="G2373" s="13">
        <v>0</v>
      </c>
      <c r="H2373" s="13">
        <v>0</v>
      </c>
      <c r="I2373" t="s">
        <v>1</v>
      </c>
      <c r="J2373" s="13"/>
      <c r="R2373" s="13"/>
      <c r="S2373" s="41">
        <v>2</v>
      </c>
      <c r="T2373" s="43" t="s">
        <v>10797</v>
      </c>
      <c r="U2373" s="13"/>
      <c r="W2373" s="13"/>
    </row>
    <row r="2374" spans="1:23" x14ac:dyDescent="0.2">
      <c r="A2374" s="13"/>
      <c r="B2374" s="8" t="s">
        <v>0</v>
      </c>
      <c r="C2374" s="22" t="s">
        <v>10923</v>
      </c>
      <c r="D2374" s="8" t="s">
        <v>2151</v>
      </c>
      <c r="E2374" s="22" t="s">
        <v>2152</v>
      </c>
      <c r="F2374" s="13">
        <v>50000</v>
      </c>
      <c r="G2374" s="13">
        <v>0</v>
      </c>
      <c r="H2374" s="13">
        <v>0</v>
      </c>
      <c r="I2374" t="s">
        <v>1</v>
      </c>
      <c r="J2374" s="13"/>
      <c r="R2374" s="13"/>
      <c r="S2374" s="41">
        <v>3</v>
      </c>
      <c r="T2374" s="13"/>
      <c r="U2374" s="39" t="s">
        <v>10803</v>
      </c>
      <c r="W2374" s="13"/>
    </row>
    <row r="2375" spans="1:23" x14ac:dyDescent="0.2">
      <c r="A2375" s="13"/>
      <c r="B2375" s="8" t="s">
        <v>0</v>
      </c>
      <c r="C2375" s="22" t="s">
        <v>10924</v>
      </c>
      <c r="D2375" s="8" t="s">
        <v>8092</v>
      </c>
      <c r="E2375" s="22" t="s">
        <v>9852</v>
      </c>
      <c r="F2375" s="13">
        <v>2000</v>
      </c>
      <c r="G2375" s="13">
        <v>0</v>
      </c>
      <c r="H2375" s="13">
        <v>0</v>
      </c>
      <c r="I2375" t="s">
        <v>1</v>
      </c>
      <c r="J2375" s="13"/>
      <c r="R2375" s="13"/>
      <c r="S2375" s="41">
        <v>1</v>
      </c>
      <c r="T2375" s="39"/>
      <c r="U2375" s="13"/>
      <c r="W2375" s="13"/>
    </row>
    <row r="2376" spans="1:23" x14ac:dyDescent="0.2">
      <c r="A2376" s="13"/>
      <c r="B2376" s="8" t="s">
        <v>0</v>
      </c>
      <c r="C2376" s="22" t="s">
        <v>10924</v>
      </c>
      <c r="D2376" s="8" t="s">
        <v>8093</v>
      </c>
      <c r="E2376" s="22" t="s">
        <v>9853</v>
      </c>
      <c r="F2376" s="13">
        <v>2000</v>
      </c>
      <c r="G2376" s="13">
        <v>0</v>
      </c>
      <c r="H2376" s="13">
        <v>0</v>
      </c>
      <c r="I2376" t="s">
        <v>1</v>
      </c>
      <c r="J2376" s="13"/>
      <c r="R2376" s="13"/>
      <c r="S2376" s="41">
        <v>1</v>
      </c>
      <c r="T2376" s="39"/>
      <c r="U2376" s="13"/>
      <c r="W2376" s="13"/>
    </row>
    <row r="2377" spans="1:23" x14ac:dyDescent="0.2">
      <c r="A2377" s="13"/>
      <c r="B2377" s="8" t="s">
        <v>0</v>
      </c>
      <c r="C2377" s="22" t="s">
        <v>10925</v>
      </c>
      <c r="D2377" s="8" t="s">
        <v>8094</v>
      </c>
      <c r="E2377" s="22" t="s">
        <v>9854</v>
      </c>
      <c r="F2377" s="13">
        <v>290</v>
      </c>
      <c r="G2377" s="13">
        <v>0</v>
      </c>
      <c r="H2377" s="13">
        <v>0</v>
      </c>
      <c r="I2377" t="s">
        <v>1</v>
      </c>
      <c r="J2377" s="13"/>
      <c r="R2377" s="13"/>
      <c r="S2377" s="41">
        <v>1</v>
      </c>
      <c r="T2377" s="13" t="s">
        <v>10797</v>
      </c>
      <c r="U2377" s="13"/>
      <c r="W2377" s="13"/>
    </row>
    <row r="2378" spans="1:23" x14ac:dyDescent="0.2">
      <c r="A2378" s="13"/>
      <c r="B2378" s="8" t="s">
        <v>0</v>
      </c>
      <c r="C2378" s="22" t="s">
        <v>10926</v>
      </c>
      <c r="D2378" s="8" t="s">
        <v>8095</v>
      </c>
      <c r="E2378" s="22" t="s">
        <v>9855</v>
      </c>
      <c r="F2378" s="13">
        <v>1000</v>
      </c>
      <c r="G2378" s="13">
        <v>0</v>
      </c>
      <c r="H2378" s="13">
        <v>0</v>
      </c>
      <c r="I2378" t="s">
        <v>1</v>
      </c>
      <c r="J2378" s="13"/>
      <c r="R2378" s="13">
        <v>1300</v>
      </c>
      <c r="S2378" s="41">
        <v>1</v>
      </c>
      <c r="T2378" s="13"/>
      <c r="U2378" s="39"/>
      <c r="W2378" s="13"/>
    </row>
    <row r="2379" spans="1:23" x14ac:dyDescent="0.2">
      <c r="A2379" s="13"/>
      <c r="B2379" s="8" t="s">
        <v>0</v>
      </c>
      <c r="C2379" s="22" t="s">
        <v>10926</v>
      </c>
      <c r="D2379" s="8" t="s">
        <v>5113</v>
      </c>
      <c r="E2379" s="22" t="s">
        <v>5114</v>
      </c>
      <c r="F2379" s="13">
        <v>1000</v>
      </c>
      <c r="G2379" s="13">
        <v>0</v>
      </c>
      <c r="H2379" s="13">
        <v>0</v>
      </c>
      <c r="I2379" t="s">
        <v>1</v>
      </c>
      <c r="J2379" s="13"/>
      <c r="R2379" s="13">
        <v>1000</v>
      </c>
      <c r="S2379" s="41">
        <v>2</v>
      </c>
      <c r="T2379" s="13"/>
      <c r="U2379" s="39"/>
      <c r="W2379" s="13"/>
    </row>
    <row r="2380" spans="1:23" x14ac:dyDescent="0.2">
      <c r="A2380" s="13"/>
      <c r="B2380" s="8" t="s">
        <v>0</v>
      </c>
      <c r="C2380" s="22" t="s">
        <v>10926</v>
      </c>
      <c r="D2380" s="8" t="s">
        <v>8096</v>
      </c>
      <c r="E2380" s="22" t="s">
        <v>9856</v>
      </c>
      <c r="F2380" s="13">
        <v>1000</v>
      </c>
      <c r="G2380" s="13">
        <v>0</v>
      </c>
      <c r="H2380" s="13">
        <v>0</v>
      </c>
      <c r="I2380" t="s">
        <v>1</v>
      </c>
      <c r="J2380" s="13"/>
      <c r="R2380" s="13">
        <v>1000</v>
      </c>
      <c r="S2380" s="41">
        <v>1</v>
      </c>
      <c r="T2380" s="39"/>
      <c r="U2380" s="13"/>
      <c r="W2380" s="13"/>
    </row>
    <row r="2381" spans="1:23" x14ac:dyDescent="0.2">
      <c r="A2381" s="13"/>
      <c r="B2381" s="8" t="s">
        <v>0</v>
      </c>
      <c r="C2381" s="22" t="s">
        <v>10927</v>
      </c>
      <c r="D2381" s="8" t="s">
        <v>2422</v>
      </c>
      <c r="E2381" s="22" t="s">
        <v>2423</v>
      </c>
      <c r="F2381" s="13">
        <v>10000</v>
      </c>
      <c r="G2381" s="13">
        <v>0</v>
      </c>
      <c r="H2381" s="13">
        <v>0</v>
      </c>
      <c r="I2381" t="s">
        <v>1</v>
      </c>
      <c r="J2381" s="13"/>
      <c r="R2381" s="13"/>
      <c r="S2381" s="41">
        <v>3</v>
      </c>
      <c r="T2381" s="43"/>
      <c r="U2381" s="13" t="s">
        <v>10801</v>
      </c>
      <c r="W2381" s="13"/>
    </row>
    <row r="2382" spans="1:23" x14ac:dyDescent="0.2">
      <c r="A2382" s="13"/>
      <c r="B2382" s="8" t="s">
        <v>0</v>
      </c>
      <c r="C2382" s="22" t="s">
        <v>10927</v>
      </c>
      <c r="D2382" s="8" t="s">
        <v>8097</v>
      </c>
      <c r="E2382" s="22" t="s">
        <v>9857</v>
      </c>
      <c r="F2382" s="13">
        <v>20000</v>
      </c>
      <c r="G2382" s="13">
        <v>0</v>
      </c>
      <c r="H2382" s="13">
        <v>0</v>
      </c>
      <c r="I2382" t="s">
        <v>1</v>
      </c>
      <c r="J2382" s="13"/>
      <c r="R2382" s="13"/>
      <c r="S2382" s="41">
        <v>2</v>
      </c>
      <c r="T2382" s="13"/>
      <c r="U2382" s="39" t="s">
        <v>10801</v>
      </c>
      <c r="W2382" s="13"/>
    </row>
    <row r="2383" spans="1:23" x14ac:dyDescent="0.2">
      <c r="A2383" s="13"/>
      <c r="B2383" s="8" t="s">
        <v>0</v>
      </c>
      <c r="C2383" s="22" t="s">
        <v>10927</v>
      </c>
      <c r="D2383" s="8" t="s">
        <v>8098</v>
      </c>
      <c r="E2383" s="22" t="s">
        <v>9858</v>
      </c>
      <c r="F2383" s="13">
        <v>32000</v>
      </c>
      <c r="G2383" s="13">
        <v>0</v>
      </c>
      <c r="H2383" s="13">
        <v>0</v>
      </c>
      <c r="I2383" t="s">
        <v>1</v>
      </c>
      <c r="J2383" s="13"/>
      <c r="R2383" s="13">
        <v>32000</v>
      </c>
      <c r="S2383" s="41">
        <v>1</v>
      </c>
      <c r="T2383" s="13"/>
      <c r="U2383" s="13"/>
      <c r="W2383" s="13"/>
    </row>
    <row r="2384" spans="1:23" x14ac:dyDescent="0.2">
      <c r="A2384" s="13"/>
      <c r="B2384" s="8" t="s">
        <v>0</v>
      </c>
      <c r="C2384" s="22" t="s">
        <v>10928</v>
      </c>
      <c r="D2384" s="8" t="s">
        <v>2065</v>
      </c>
      <c r="E2384" s="22" t="s">
        <v>2066</v>
      </c>
      <c r="F2384" s="13">
        <v>12000</v>
      </c>
      <c r="G2384" s="13">
        <v>0</v>
      </c>
      <c r="H2384" s="13">
        <v>0</v>
      </c>
      <c r="I2384" t="s">
        <v>1</v>
      </c>
      <c r="J2384" s="13"/>
      <c r="R2384" s="13">
        <v>12500</v>
      </c>
      <c r="S2384" s="41">
        <v>4</v>
      </c>
      <c r="T2384" s="13"/>
      <c r="U2384" s="13"/>
      <c r="W2384" s="13"/>
    </row>
    <row r="2385" spans="1:23" x14ac:dyDescent="0.2">
      <c r="A2385" s="13"/>
      <c r="B2385" s="8" t="s">
        <v>0</v>
      </c>
      <c r="C2385" s="22" t="s">
        <v>10929</v>
      </c>
      <c r="D2385" s="8" t="s">
        <v>8099</v>
      </c>
      <c r="E2385" s="22" t="s">
        <v>9859</v>
      </c>
      <c r="F2385" s="13">
        <v>600</v>
      </c>
      <c r="G2385" s="13">
        <v>0</v>
      </c>
      <c r="H2385" s="13">
        <v>0</v>
      </c>
      <c r="I2385" t="s">
        <v>1</v>
      </c>
      <c r="J2385" s="13"/>
      <c r="R2385" s="13">
        <v>1000</v>
      </c>
      <c r="S2385" s="41">
        <v>4</v>
      </c>
      <c r="T2385" s="13"/>
      <c r="U2385" s="13"/>
      <c r="W2385" s="13"/>
    </row>
    <row r="2386" spans="1:23" x14ac:dyDescent="0.2">
      <c r="A2386" s="13"/>
      <c r="B2386" s="8" t="s">
        <v>0</v>
      </c>
      <c r="C2386" s="22" t="s">
        <v>10929</v>
      </c>
      <c r="D2386" s="8" t="s">
        <v>7973</v>
      </c>
      <c r="E2386" s="22" t="s">
        <v>9741</v>
      </c>
      <c r="F2386" s="13">
        <v>640</v>
      </c>
      <c r="G2386" s="13">
        <v>0</v>
      </c>
      <c r="H2386" s="13">
        <v>0</v>
      </c>
      <c r="I2386" t="s">
        <v>1</v>
      </c>
      <c r="J2386" s="13"/>
      <c r="R2386" s="13">
        <v>800</v>
      </c>
      <c r="S2386" s="41">
        <v>1</v>
      </c>
      <c r="T2386" s="13"/>
      <c r="U2386" s="13"/>
      <c r="W2386" s="13"/>
    </row>
    <row r="2387" spans="1:23" x14ac:dyDescent="0.2">
      <c r="A2387" s="13"/>
      <c r="B2387" s="8" t="s">
        <v>0</v>
      </c>
      <c r="C2387" s="22" t="s">
        <v>10929</v>
      </c>
      <c r="D2387" s="8" t="s">
        <v>8100</v>
      </c>
      <c r="E2387" s="22" t="s">
        <v>9860</v>
      </c>
      <c r="F2387" s="13">
        <v>1140</v>
      </c>
      <c r="G2387" s="13">
        <v>0</v>
      </c>
      <c r="H2387" s="13">
        <v>0</v>
      </c>
      <c r="I2387" t="s">
        <v>1</v>
      </c>
      <c r="J2387" s="13"/>
      <c r="R2387" s="13">
        <v>1500</v>
      </c>
      <c r="S2387" s="41">
        <v>1</v>
      </c>
      <c r="T2387" s="13"/>
      <c r="U2387" s="13"/>
      <c r="W2387" s="13"/>
    </row>
    <row r="2388" spans="1:23" x14ac:dyDescent="0.2">
      <c r="A2388" s="13"/>
      <c r="B2388" s="8" t="s">
        <v>0</v>
      </c>
      <c r="C2388" s="22" t="s">
        <v>10930</v>
      </c>
      <c r="D2388" s="8" t="s">
        <v>1504</v>
      </c>
      <c r="E2388" s="22" t="s">
        <v>1505</v>
      </c>
      <c r="F2388" s="13">
        <v>239241</v>
      </c>
      <c r="G2388" s="13">
        <v>0</v>
      </c>
      <c r="H2388" s="13">
        <v>0</v>
      </c>
      <c r="I2388" t="s">
        <v>1</v>
      </c>
      <c r="J2388" s="13"/>
      <c r="R2388" s="13"/>
      <c r="S2388" s="41">
        <v>2</v>
      </c>
      <c r="T2388" s="43"/>
      <c r="U2388" s="13"/>
      <c r="W2388" s="13"/>
    </row>
    <row r="2389" spans="1:23" x14ac:dyDescent="0.2">
      <c r="A2389" s="13"/>
      <c r="B2389" s="8" t="s">
        <v>0</v>
      </c>
      <c r="C2389" s="22" t="s">
        <v>10931</v>
      </c>
      <c r="D2389" s="8" t="s">
        <v>8101</v>
      </c>
      <c r="E2389" s="22" t="s">
        <v>9861</v>
      </c>
      <c r="F2389" s="13">
        <v>1500</v>
      </c>
      <c r="G2389" s="13">
        <v>0</v>
      </c>
      <c r="H2389" s="13">
        <v>0</v>
      </c>
      <c r="I2389" t="s">
        <v>1</v>
      </c>
      <c r="J2389" s="13"/>
      <c r="R2389" s="13">
        <v>1500</v>
      </c>
      <c r="S2389" s="41">
        <v>1</v>
      </c>
      <c r="T2389" s="13"/>
      <c r="U2389" s="13"/>
      <c r="W2389" s="13"/>
    </row>
    <row r="2390" spans="1:23" x14ac:dyDescent="0.2">
      <c r="A2390" s="13"/>
      <c r="B2390" s="8" t="s">
        <v>0</v>
      </c>
      <c r="C2390" s="22" t="s">
        <v>10932</v>
      </c>
      <c r="D2390" s="8" t="s">
        <v>8102</v>
      </c>
      <c r="E2390" s="22" t="s">
        <v>9862</v>
      </c>
      <c r="F2390" s="13">
        <v>5000</v>
      </c>
      <c r="G2390" s="13">
        <v>0</v>
      </c>
      <c r="H2390" s="13">
        <v>0</v>
      </c>
      <c r="I2390" t="s">
        <v>1</v>
      </c>
      <c r="J2390" s="13"/>
      <c r="R2390" s="13">
        <v>6000</v>
      </c>
      <c r="S2390" s="41">
        <v>2</v>
      </c>
      <c r="T2390" s="39"/>
      <c r="U2390" s="13"/>
      <c r="W2390" s="13"/>
    </row>
    <row r="2391" spans="1:23" x14ac:dyDescent="0.2">
      <c r="A2391" s="13"/>
      <c r="B2391" s="8" t="s">
        <v>0</v>
      </c>
      <c r="C2391" s="22" t="s">
        <v>10933</v>
      </c>
      <c r="D2391" s="8" t="s">
        <v>8103</v>
      </c>
      <c r="E2391" s="22" t="s">
        <v>9863</v>
      </c>
      <c r="F2391" s="13">
        <v>25000</v>
      </c>
      <c r="G2391" s="13">
        <v>0</v>
      </c>
      <c r="H2391" s="13">
        <v>0</v>
      </c>
      <c r="I2391" t="s">
        <v>1</v>
      </c>
      <c r="J2391" s="13"/>
      <c r="R2391" s="13">
        <v>25000</v>
      </c>
      <c r="S2391" s="41">
        <v>1</v>
      </c>
      <c r="T2391" s="39"/>
      <c r="U2391" s="13"/>
      <c r="W2391" s="13"/>
    </row>
    <row r="2392" spans="1:23" x14ac:dyDescent="0.2">
      <c r="A2392" s="13"/>
      <c r="B2392" s="8" t="s">
        <v>0</v>
      </c>
      <c r="C2392" s="22" t="s">
        <v>10934</v>
      </c>
      <c r="D2392" s="8" t="s">
        <v>8104</v>
      </c>
      <c r="E2392" s="22" t="s">
        <v>9864</v>
      </c>
      <c r="F2392" s="13">
        <v>12000</v>
      </c>
      <c r="G2392" s="13">
        <v>0</v>
      </c>
      <c r="H2392" s="13">
        <v>0</v>
      </c>
      <c r="I2392" t="s">
        <v>1</v>
      </c>
      <c r="J2392" s="13"/>
      <c r="R2392" s="13">
        <v>12200</v>
      </c>
      <c r="S2392" s="41">
        <v>4</v>
      </c>
      <c r="T2392" s="13"/>
      <c r="U2392" s="13"/>
      <c r="W2392" s="13"/>
    </row>
    <row r="2393" spans="1:23" x14ac:dyDescent="0.2">
      <c r="A2393" s="13"/>
      <c r="B2393" s="8" t="s">
        <v>0</v>
      </c>
      <c r="C2393" s="22" t="s">
        <v>10934</v>
      </c>
      <c r="D2393" s="8" t="s">
        <v>3052</v>
      </c>
      <c r="E2393" s="22" t="s">
        <v>3053</v>
      </c>
      <c r="F2393" s="13">
        <v>3000</v>
      </c>
      <c r="G2393" s="13">
        <v>0</v>
      </c>
      <c r="H2393" s="13">
        <v>0</v>
      </c>
      <c r="I2393" t="s">
        <v>1</v>
      </c>
      <c r="J2393" s="13"/>
      <c r="R2393" s="13"/>
      <c r="S2393" s="41">
        <v>3</v>
      </c>
      <c r="T2393" s="43" t="s">
        <v>10798</v>
      </c>
      <c r="U2393" s="39" t="s">
        <v>10803</v>
      </c>
      <c r="W2393" s="13"/>
    </row>
    <row r="2394" spans="1:23" x14ac:dyDescent="0.2">
      <c r="A2394" s="13"/>
      <c r="B2394" s="8" t="s">
        <v>0</v>
      </c>
      <c r="C2394" s="22" t="s">
        <v>10934</v>
      </c>
      <c r="D2394" s="8" t="s">
        <v>3894</v>
      </c>
      <c r="E2394" s="22" t="s">
        <v>3895</v>
      </c>
      <c r="F2394" s="13">
        <v>15000</v>
      </c>
      <c r="G2394" s="13">
        <v>0</v>
      </c>
      <c r="H2394" s="13">
        <v>0</v>
      </c>
      <c r="I2394" t="s">
        <v>1</v>
      </c>
      <c r="J2394" s="13"/>
      <c r="R2394" s="13">
        <f>15500+12500</f>
        <v>28000</v>
      </c>
      <c r="S2394" s="41">
        <v>2</v>
      </c>
      <c r="T2394" s="39"/>
      <c r="U2394" s="13"/>
      <c r="W2394" s="13"/>
    </row>
    <row r="2395" spans="1:23" x14ac:dyDescent="0.2">
      <c r="A2395" s="13"/>
      <c r="B2395" s="8" t="s">
        <v>0</v>
      </c>
      <c r="C2395" s="22" t="s">
        <v>10935</v>
      </c>
      <c r="D2395" s="8" t="s">
        <v>8105</v>
      </c>
      <c r="E2395" s="22" t="s">
        <v>9865</v>
      </c>
      <c r="F2395" s="13">
        <v>3040</v>
      </c>
      <c r="G2395" s="13">
        <v>0</v>
      </c>
      <c r="H2395" s="13">
        <v>480</v>
      </c>
      <c r="I2395" t="s">
        <v>1</v>
      </c>
      <c r="J2395" s="13"/>
      <c r="R2395" s="13">
        <v>3000</v>
      </c>
      <c r="S2395" s="41">
        <v>1</v>
      </c>
      <c r="T2395" s="13"/>
      <c r="U2395" s="39"/>
      <c r="W2395" s="13"/>
    </row>
    <row r="2396" spans="1:23" x14ac:dyDescent="0.2">
      <c r="A2396" s="13"/>
      <c r="B2396" s="8" t="s">
        <v>0</v>
      </c>
      <c r="C2396" s="22" t="s">
        <v>10935</v>
      </c>
      <c r="D2396" s="8" t="s">
        <v>8106</v>
      </c>
      <c r="E2396" s="22" t="s">
        <v>9866</v>
      </c>
      <c r="F2396" s="13">
        <v>20000</v>
      </c>
      <c r="G2396" s="13">
        <v>0</v>
      </c>
      <c r="H2396" s="13">
        <v>0</v>
      </c>
      <c r="I2396" t="s">
        <v>1</v>
      </c>
      <c r="J2396" s="13"/>
      <c r="R2396" s="13">
        <v>21000</v>
      </c>
      <c r="S2396" s="41">
        <v>2</v>
      </c>
      <c r="T2396" s="39"/>
      <c r="U2396" s="13"/>
      <c r="W2396" s="13"/>
    </row>
    <row r="2397" spans="1:23" x14ac:dyDescent="0.2">
      <c r="A2397" s="13"/>
      <c r="B2397" s="8" t="s">
        <v>0</v>
      </c>
      <c r="C2397" s="22" t="s">
        <v>10935</v>
      </c>
      <c r="D2397" s="8" t="s">
        <v>8107</v>
      </c>
      <c r="E2397" s="22" t="s">
        <v>9867</v>
      </c>
      <c r="F2397" s="13">
        <v>3000</v>
      </c>
      <c r="G2397" s="13">
        <v>0</v>
      </c>
      <c r="H2397" s="13">
        <v>0</v>
      </c>
      <c r="I2397" t="s">
        <v>1</v>
      </c>
      <c r="J2397" s="13"/>
      <c r="R2397" s="13">
        <v>3500</v>
      </c>
      <c r="S2397" s="41">
        <v>1</v>
      </c>
      <c r="T2397" s="13"/>
      <c r="U2397" s="13"/>
      <c r="W2397" s="13"/>
    </row>
    <row r="2398" spans="1:23" x14ac:dyDescent="0.2">
      <c r="A2398" s="13"/>
      <c r="B2398" s="8" t="s">
        <v>0</v>
      </c>
      <c r="C2398" s="22" t="s">
        <v>10935</v>
      </c>
      <c r="D2398" s="8" t="s">
        <v>8108</v>
      </c>
      <c r="E2398" s="22" t="s">
        <v>9868</v>
      </c>
      <c r="F2398" s="13">
        <v>2000</v>
      </c>
      <c r="G2398" s="13">
        <v>0</v>
      </c>
      <c r="H2398" s="13">
        <v>0</v>
      </c>
      <c r="I2398" t="s">
        <v>1</v>
      </c>
      <c r="J2398" s="13"/>
      <c r="R2398" s="13">
        <v>2500</v>
      </c>
      <c r="S2398" s="41">
        <v>1</v>
      </c>
      <c r="T2398" s="13"/>
      <c r="U2398" s="13"/>
      <c r="W2398" s="13"/>
    </row>
    <row r="2399" spans="1:23" x14ac:dyDescent="0.2">
      <c r="A2399" s="13"/>
      <c r="B2399" s="8" t="s">
        <v>0</v>
      </c>
      <c r="C2399" s="22" t="s">
        <v>10935</v>
      </c>
      <c r="D2399" s="8" t="s">
        <v>8109</v>
      </c>
      <c r="E2399" s="22" t="s">
        <v>9869</v>
      </c>
      <c r="F2399" s="13">
        <v>1020</v>
      </c>
      <c r="G2399" s="13">
        <v>0</v>
      </c>
      <c r="H2399" s="13">
        <v>0</v>
      </c>
      <c r="I2399" t="s">
        <v>1</v>
      </c>
      <c r="J2399" s="13"/>
      <c r="R2399" s="13">
        <v>1300</v>
      </c>
      <c r="S2399" s="41">
        <v>1</v>
      </c>
      <c r="T2399" s="39"/>
      <c r="U2399" s="13"/>
      <c r="W2399" s="13"/>
    </row>
    <row r="2400" spans="1:23" x14ac:dyDescent="0.2">
      <c r="A2400" s="13"/>
      <c r="B2400" s="8" t="s">
        <v>0</v>
      </c>
      <c r="C2400" s="22" t="s">
        <v>10936</v>
      </c>
      <c r="D2400" s="8" t="s">
        <v>8110</v>
      </c>
      <c r="E2400" s="22" t="s">
        <v>9870</v>
      </c>
      <c r="F2400" s="13">
        <v>30600</v>
      </c>
      <c r="G2400" s="13">
        <v>0</v>
      </c>
      <c r="H2400" s="13">
        <v>17000</v>
      </c>
      <c r="I2400" t="s">
        <v>1</v>
      </c>
      <c r="J2400" s="13"/>
      <c r="R2400" s="13">
        <f>5000+9000</f>
        <v>14000</v>
      </c>
      <c r="S2400" s="41">
        <v>4</v>
      </c>
      <c r="T2400" s="13"/>
      <c r="U2400" s="13"/>
      <c r="W2400" s="13"/>
    </row>
    <row r="2401" spans="1:23" x14ac:dyDescent="0.2">
      <c r="A2401" s="13"/>
      <c r="B2401" s="8" t="s">
        <v>0</v>
      </c>
      <c r="C2401" s="22" t="s">
        <v>10937</v>
      </c>
      <c r="D2401" s="8" t="s">
        <v>165</v>
      </c>
      <c r="E2401" s="22" t="s">
        <v>166</v>
      </c>
      <c r="F2401" s="13">
        <v>1000</v>
      </c>
      <c r="G2401" s="13">
        <v>0</v>
      </c>
      <c r="H2401" s="13">
        <v>0</v>
      </c>
      <c r="I2401" t="s">
        <v>1</v>
      </c>
      <c r="J2401" s="13"/>
      <c r="R2401" s="13"/>
      <c r="S2401" s="41">
        <v>1</v>
      </c>
      <c r="T2401" s="39"/>
      <c r="U2401" s="13"/>
      <c r="W2401" s="13"/>
    </row>
    <row r="2402" spans="1:23" x14ac:dyDescent="0.2">
      <c r="A2402" s="13"/>
      <c r="B2402" s="8" t="s">
        <v>0</v>
      </c>
      <c r="C2402" s="22" t="s">
        <v>10938</v>
      </c>
      <c r="D2402" s="8" t="s">
        <v>8111</v>
      </c>
      <c r="E2402" s="22" t="s">
        <v>9871</v>
      </c>
      <c r="F2402" s="13">
        <v>5000</v>
      </c>
      <c r="G2402" s="13">
        <v>0</v>
      </c>
      <c r="H2402" s="13">
        <v>0</v>
      </c>
      <c r="I2402" t="s">
        <v>1</v>
      </c>
      <c r="J2402" s="13"/>
      <c r="R2402" s="13"/>
      <c r="S2402" s="41">
        <v>1</v>
      </c>
      <c r="T2402" s="13"/>
      <c r="U2402" s="39" t="s">
        <v>10801</v>
      </c>
      <c r="W2402" s="13"/>
    </row>
    <row r="2403" spans="1:23" x14ac:dyDescent="0.2">
      <c r="A2403" s="13"/>
      <c r="B2403" s="8" t="s">
        <v>0</v>
      </c>
      <c r="C2403" s="22" t="s">
        <v>10939</v>
      </c>
      <c r="D2403" s="8" t="s">
        <v>8112</v>
      </c>
      <c r="E2403" s="22" t="s">
        <v>9872</v>
      </c>
      <c r="F2403" s="13">
        <v>5000</v>
      </c>
      <c r="G2403" s="13">
        <v>0</v>
      </c>
      <c r="H2403" s="13">
        <v>0</v>
      </c>
      <c r="I2403" t="s">
        <v>1</v>
      </c>
      <c r="J2403" s="13"/>
      <c r="R2403" s="13"/>
      <c r="S2403" s="41">
        <v>1</v>
      </c>
      <c r="T2403" s="13"/>
      <c r="U2403" s="13" t="s">
        <v>10798</v>
      </c>
      <c r="W2403" s="13"/>
    </row>
    <row r="2404" spans="1:23" x14ac:dyDescent="0.2">
      <c r="A2404" s="13"/>
      <c r="B2404" s="8" t="s">
        <v>0</v>
      </c>
      <c r="C2404" s="22" t="s">
        <v>10939</v>
      </c>
      <c r="D2404" s="8" t="s">
        <v>8113</v>
      </c>
      <c r="E2404" s="22" t="s">
        <v>9873</v>
      </c>
      <c r="F2404" s="13">
        <v>1000</v>
      </c>
      <c r="G2404" s="13">
        <v>0</v>
      </c>
      <c r="H2404" s="13">
        <v>0</v>
      </c>
      <c r="I2404" t="s">
        <v>1</v>
      </c>
      <c r="J2404" s="13"/>
      <c r="R2404" s="13"/>
      <c r="S2404" s="41">
        <v>1</v>
      </c>
      <c r="T2404" s="39" t="s">
        <v>10797</v>
      </c>
      <c r="U2404" s="13"/>
      <c r="W2404" s="13"/>
    </row>
    <row r="2405" spans="1:23" x14ac:dyDescent="0.2">
      <c r="A2405" s="13"/>
      <c r="B2405" s="8" t="s">
        <v>0</v>
      </c>
      <c r="C2405" s="22" t="s">
        <v>10939</v>
      </c>
      <c r="D2405" s="8" t="s">
        <v>8114</v>
      </c>
      <c r="E2405" s="22" t="s">
        <v>9874</v>
      </c>
      <c r="F2405" s="13">
        <v>5000</v>
      </c>
      <c r="G2405" s="13">
        <v>0</v>
      </c>
      <c r="H2405" s="13">
        <v>0</v>
      </c>
      <c r="I2405" t="s">
        <v>1</v>
      </c>
      <c r="J2405" s="13"/>
      <c r="R2405" s="13"/>
      <c r="S2405" s="41">
        <v>1</v>
      </c>
      <c r="T2405" s="13"/>
      <c r="U2405" s="13" t="s">
        <v>10798</v>
      </c>
      <c r="W2405" s="13"/>
    </row>
    <row r="2406" spans="1:23" x14ac:dyDescent="0.2">
      <c r="A2406" s="13"/>
      <c r="B2406" s="8" t="s">
        <v>0</v>
      </c>
      <c r="C2406" s="22" t="s">
        <v>10939</v>
      </c>
      <c r="D2406" s="8" t="s">
        <v>8115</v>
      </c>
      <c r="E2406" s="22" t="s">
        <v>9875</v>
      </c>
      <c r="F2406" s="13">
        <v>10000</v>
      </c>
      <c r="G2406" s="13">
        <v>0</v>
      </c>
      <c r="H2406" s="13">
        <v>0</v>
      </c>
      <c r="I2406" t="s">
        <v>1</v>
      </c>
      <c r="J2406" s="13"/>
      <c r="R2406" s="13"/>
      <c r="S2406" s="41">
        <v>1</v>
      </c>
      <c r="T2406" s="13"/>
      <c r="U2406" s="13" t="s">
        <v>10798</v>
      </c>
      <c r="W2406" s="13"/>
    </row>
    <row r="2407" spans="1:23" x14ac:dyDescent="0.2">
      <c r="A2407" s="13"/>
      <c r="B2407" s="8" t="s">
        <v>0</v>
      </c>
      <c r="C2407" s="22" t="s">
        <v>10939</v>
      </c>
      <c r="D2407" s="8" t="s">
        <v>8116</v>
      </c>
      <c r="E2407" s="22" t="s">
        <v>9876</v>
      </c>
      <c r="F2407" s="13">
        <v>5000</v>
      </c>
      <c r="G2407" s="13">
        <v>0</v>
      </c>
      <c r="H2407" s="13">
        <v>0</v>
      </c>
      <c r="I2407" t="s">
        <v>1</v>
      </c>
      <c r="J2407" s="13"/>
      <c r="R2407" s="13"/>
      <c r="S2407" s="41">
        <v>1</v>
      </c>
      <c r="T2407" s="39" t="s">
        <v>10797</v>
      </c>
      <c r="U2407" s="13"/>
      <c r="W2407" s="13"/>
    </row>
    <row r="2408" spans="1:23" x14ac:dyDescent="0.2">
      <c r="A2408" s="13"/>
      <c r="B2408" s="8" t="s">
        <v>0</v>
      </c>
      <c r="C2408" s="22" t="s">
        <v>10939</v>
      </c>
      <c r="D2408" s="8" t="s">
        <v>7884</v>
      </c>
      <c r="E2408" s="22" t="s">
        <v>9649</v>
      </c>
      <c r="F2408" s="13">
        <v>20000</v>
      </c>
      <c r="G2408" s="13">
        <v>0</v>
      </c>
      <c r="H2408" s="13">
        <v>0</v>
      </c>
      <c r="I2408" t="s">
        <v>1</v>
      </c>
      <c r="J2408" s="13"/>
      <c r="R2408" s="13"/>
      <c r="S2408" s="41">
        <v>1</v>
      </c>
      <c r="T2408" s="39" t="s">
        <v>10797</v>
      </c>
      <c r="U2408" s="13"/>
      <c r="W2408" s="13"/>
    </row>
    <row r="2409" spans="1:23" x14ac:dyDescent="0.2">
      <c r="A2409" s="13"/>
      <c r="B2409" s="8" t="s">
        <v>0</v>
      </c>
      <c r="C2409" s="22" t="s">
        <v>10939</v>
      </c>
      <c r="D2409" s="8" t="s">
        <v>8117</v>
      </c>
      <c r="E2409" s="22" t="s">
        <v>9877</v>
      </c>
      <c r="F2409" s="13">
        <v>5000</v>
      </c>
      <c r="G2409" s="13">
        <v>0</v>
      </c>
      <c r="H2409" s="13">
        <v>0</v>
      </c>
      <c r="I2409" t="s">
        <v>1</v>
      </c>
      <c r="J2409" s="13"/>
      <c r="R2409" s="13"/>
      <c r="S2409" s="41">
        <v>1</v>
      </c>
      <c r="T2409" s="39" t="s">
        <v>10797</v>
      </c>
      <c r="U2409" s="13"/>
      <c r="W2409" s="13"/>
    </row>
    <row r="2410" spans="1:23" x14ac:dyDescent="0.2">
      <c r="A2410" s="13"/>
      <c r="B2410" s="8" t="s">
        <v>0</v>
      </c>
      <c r="C2410" s="22" t="s">
        <v>10939</v>
      </c>
      <c r="D2410" s="8" t="s">
        <v>8118</v>
      </c>
      <c r="E2410" s="22" t="s">
        <v>9878</v>
      </c>
      <c r="F2410" s="13">
        <v>5000</v>
      </c>
      <c r="G2410" s="13">
        <v>0</v>
      </c>
      <c r="H2410" s="13">
        <v>0</v>
      </c>
      <c r="I2410" t="s">
        <v>1</v>
      </c>
      <c r="J2410" s="13"/>
      <c r="R2410" s="13"/>
      <c r="S2410" s="41">
        <v>1</v>
      </c>
      <c r="T2410" s="39" t="s">
        <v>10797</v>
      </c>
      <c r="U2410" s="13"/>
      <c r="W2410" s="13"/>
    </row>
    <row r="2411" spans="1:23" x14ac:dyDescent="0.2">
      <c r="A2411" s="13"/>
      <c r="B2411" s="8" t="s">
        <v>0</v>
      </c>
      <c r="C2411" s="22" t="s">
        <v>10939</v>
      </c>
      <c r="D2411" s="8" t="s">
        <v>8119</v>
      </c>
      <c r="E2411" s="22" t="s">
        <v>9879</v>
      </c>
      <c r="F2411" s="13">
        <v>6000</v>
      </c>
      <c r="G2411" s="13">
        <v>0</v>
      </c>
      <c r="H2411" s="13">
        <v>0</v>
      </c>
      <c r="I2411" t="s">
        <v>1</v>
      </c>
      <c r="J2411" s="13"/>
      <c r="R2411" s="13"/>
      <c r="S2411" s="41">
        <v>1</v>
      </c>
      <c r="T2411" s="39" t="s">
        <v>10797</v>
      </c>
      <c r="U2411" s="13"/>
      <c r="W2411" s="13"/>
    </row>
    <row r="2412" spans="1:23" x14ac:dyDescent="0.2">
      <c r="A2412" s="13"/>
      <c r="B2412" s="8" t="s">
        <v>0</v>
      </c>
      <c r="C2412" s="22" t="s">
        <v>10939</v>
      </c>
      <c r="D2412" s="8" t="s">
        <v>1057</v>
      </c>
      <c r="E2412" s="22" t="s">
        <v>1058</v>
      </c>
      <c r="F2412" s="13">
        <v>10000</v>
      </c>
      <c r="G2412" s="13">
        <v>0</v>
      </c>
      <c r="H2412" s="13">
        <v>0</v>
      </c>
      <c r="I2412" t="s">
        <v>1</v>
      </c>
      <c r="J2412" s="13"/>
      <c r="R2412" s="13"/>
      <c r="S2412" s="41">
        <v>1</v>
      </c>
      <c r="T2412" s="39" t="s">
        <v>10797</v>
      </c>
      <c r="U2412" s="13"/>
      <c r="W2412" s="13"/>
    </row>
    <row r="2413" spans="1:23" x14ac:dyDescent="0.2">
      <c r="A2413" s="13"/>
      <c r="B2413" s="8" t="s">
        <v>0</v>
      </c>
      <c r="C2413" s="22" t="s">
        <v>10939</v>
      </c>
      <c r="D2413" s="8" t="s">
        <v>2489</v>
      </c>
      <c r="E2413" s="22" t="s">
        <v>2490</v>
      </c>
      <c r="F2413" s="13">
        <v>10000</v>
      </c>
      <c r="G2413" s="13">
        <v>0</v>
      </c>
      <c r="H2413" s="13">
        <v>0</v>
      </c>
      <c r="I2413" t="s">
        <v>1</v>
      </c>
      <c r="J2413" s="13"/>
      <c r="R2413" s="13"/>
      <c r="S2413" s="41">
        <v>1</v>
      </c>
      <c r="T2413" s="39"/>
      <c r="U2413" s="13"/>
      <c r="W2413" s="13"/>
    </row>
    <row r="2414" spans="1:23" x14ac:dyDescent="0.2">
      <c r="A2414" s="13"/>
      <c r="B2414" s="8" t="s">
        <v>0</v>
      </c>
      <c r="C2414" s="22" t="s">
        <v>10939</v>
      </c>
      <c r="D2414" s="8" t="s">
        <v>2476</v>
      </c>
      <c r="E2414" s="22" t="s">
        <v>2477</v>
      </c>
      <c r="F2414" s="13">
        <v>10000</v>
      </c>
      <c r="G2414" s="13">
        <v>0</v>
      </c>
      <c r="H2414" s="13">
        <v>0</v>
      </c>
      <c r="I2414" t="s">
        <v>1</v>
      </c>
      <c r="J2414" s="13"/>
      <c r="R2414" s="13"/>
      <c r="S2414" s="41">
        <v>1</v>
      </c>
      <c r="T2414" s="39"/>
      <c r="U2414" s="13"/>
      <c r="W2414" s="13"/>
    </row>
    <row r="2415" spans="1:23" x14ac:dyDescent="0.2">
      <c r="A2415" s="13"/>
      <c r="B2415" s="8" t="s">
        <v>0</v>
      </c>
      <c r="C2415" s="22" t="s">
        <v>10940</v>
      </c>
      <c r="D2415" s="8" t="s">
        <v>8120</v>
      </c>
      <c r="E2415" s="22" t="s">
        <v>9880</v>
      </c>
      <c r="F2415" s="13">
        <v>1900</v>
      </c>
      <c r="G2415" s="13">
        <v>0</v>
      </c>
      <c r="H2415" s="13">
        <v>0</v>
      </c>
      <c r="I2415" t="s">
        <v>1</v>
      </c>
      <c r="J2415" s="13"/>
      <c r="R2415" s="13"/>
      <c r="S2415" s="41">
        <v>3</v>
      </c>
      <c r="T2415" s="39"/>
      <c r="U2415" s="13"/>
      <c r="W2415" s="13"/>
    </row>
    <row r="2416" spans="1:23" x14ac:dyDescent="0.2">
      <c r="A2416" s="12" t="s">
        <v>7572</v>
      </c>
      <c r="B2416" s="8" t="s">
        <v>0</v>
      </c>
      <c r="C2416" s="22"/>
      <c r="D2416" s="8" t="s">
        <v>7059</v>
      </c>
      <c r="E2416" s="22" t="s">
        <v>6837</v>
      </c>
      <c r="F2416" s="13">
        <v>100</v>
      </c>
      <c r="G2416" s="13">
        <v>0</v>
      </c>
      <c r="H2416" s="13">
        <v>0</v>
      </c>
      <c r="I2416" t="s">
        <v>1</v>
      </c>
      <c r="J2416" s="13"/>
      <c r="R2416" s="13"/>
      <c r="S2416" s="41">
        <v>1</v>
      </c>
      <c r="T2416" s="39"/>
      <c r="U2416" s="13"/>
      <c r="W2416" s="13"/>
    </row>
    <row r="2417" spans="1:23" x14ac:dyDescent="0.2">
      <c r="A2417" s="12" t="s">
        <v>7572</v>
      </c>
      <c r="B2417" s="8" t="s">
        <v>0</v>
      </c>
      <c r="C2417" s="22"/>
      <c r="D2417" s="8" t="s">
        <v>3615</v>
      </c>
      <c r="E2417" s="22" t="s">
        <v>3616</v>
      </c>
      <c r="F2417" s="13">
        <v>3600</v>
      </c>
      <c r="G2417" s="13">
        <v>0</v>
      </c>
      <c r="H2417" s="13">
        <v>0</v>
      </c>
      <c r="I2417" t="s">
        <v>1</v>
      </c>
      <c r="J2417" s="13"/>
      <c r="R2417" s="13"/>
      <c r="S2417" s="41">
        <v>2</v>
      </c>
      <c r="T2417" s="13"/>
      <c r="U2417" s="39" t="s">
        <v>10801</v>
      </c>
      <c r="W2417" s="13"/>
    </row>
    <row r="2418" spans="1:23" x14ac:dyDescent="0.2">
      <c r="A2418" s="13"/>
      <c r="B2418" s="8" t="s">
        <v>0</v>
      </c>
      <c r="C2418" s="22" t="s">
        <v>10941</v>
      </c>
      <c r="D2418" s="8" t="s">
        <v>8121</v>
      </c>
      <c r="E2418" s="22" t="s">
        <v>9881</v>
      </c>
      <c r="F2418" s="32">
        <v>50000</v>
      </c>
      <c r="G2418" s="13">
        <v>0</v>
      </c>
      <c r="H2418" s="13">
        <v>0</v>
      </c>
      <c r="I2418" t="s">
        <v>1</v>
      </c>
      <c r="J2418" s="13"/>
      <c r="R2418" s="13">
        <f>25000+30000</f>
        <v>55000</v>
      </c>
      <c r="S2418" s="41">
        <v>4</v>
      </c>
      <c r="T2418" s="43"/>
      <c r="U2418" s="39"/>
      <c r="W2418" s="13"/>
    </row>
    <row r="2419" spans="1:23" x14ac:dyDescent="0.2">
      <c r="A2419" s="13"/>
      <c r="B2419" s="8" t="s">
        <v>0</v>
      </c>
      <c r="C2419" s="22" t="s">
        <v>10941</v>
      </c>
      <c r="D2419" s="8" t="s">
        <v>8122</v>
      </c>
      <c r="E2419" s="22" t="s">
        <v>9882</v>
      </c>
      <c r="F2419" s="32">
        <v>50000</v>
      </c>
      <c r="G2419" s="13">
        <v>0</v>
      </c>
      <c r="H2419" s="13">
        <v>0</v>
      </c>
      <c r="I2419" t="s">
        <v>1</v>
      </c>
      <c r="J2419" s="13"/>
      <c r="R2419" s="13"/>
      <c r="S2419" s="41">
        <v>4</v>
      </c>
      <c r="T2419" s="43"/>
      <c r="U2419" s="13" t="s">
        <v>10798</v>
      </c>
      <c r="W2419" s="13"/>
    </row>
    <row r="2420" spans="1:23" x14ac:dyDescent="0.2">
      <c r="A2420" s="13"/>
      <c r="B2420" s="8" t="s">
        <v>0</v>
      </c>
      <c r="C2420" s="22" t="s">
        <v>10941</v>
      </c>
      <c r="D2420" s="8" t="s">
        <v>8123</v>
      </c>
      <c r="E2420" s="22" t="s">
        <v>9883</v>
      </c>
      <c r="F2420" s="32">
        <v>20000</v>
      </c>
      <c r="G2420" s="13">
        <v>0</v>
      </c>
      <c r="H2420" s="13">
        <v>0</v>
      </c>
      <c r="I2420" t="s">
        <v>1</v>
      </c>
      <c r="J2420" s="13"/>
      <c r="R2420" s="13"/>
      <c r="S2420" s="41">
        <v>4</v>
      </c>
      <c r="T2420" s="43"/>
      <c r="U2420" s="13" t="s">
        <v>10798</v>
      </c>
      <c r="W2420" s="13"/>
    </row>
    <row r="2421" spans="1:23" x14ac:dyDescent="0.2">
      <c r="A2421" s="13"/>
      <c r="B2421" s="8" t="s">
        <v>0</v>
      </c>
      <c r="C2421" s="22" t="s">
        <v>10941</v>
      </c>
      <c r="D2421" s="8" t="s">
        <v>8124</v>
      </c>
      <c r="E2421" s="22" t="s">
        <v>9884</v>
      </c>
      <c r="F2421" s="32">
        <v>30000</v>
      </c>
      <c r="G2421" s="13">
        <v>0</v>
      </c>
      <c r="H2421" s="13">
        <v>0</v>
      </c>
      <c r="I2421" t="s">
        <v>1</v>
      </c>
      <c r="J2421" s="13"/>
      <c r="R2421" s="13"/>
      <c r="S2421" s="41">
        <v>4</v>
      </c>
      <c r="T2421" s="43"/>
      <c r="U2421" s="13" t="s">
        <v>10801</v>
      </c>
      <c r="W2421" s="13"/>
    </row>
    <row r="2422" spans="1:23" x14ac:dyDescent="0.2">
      <c r="A2422" s="13"/>
      <c r="B2422" s="8" t="s">
        <v>0</v>
      </c>
      <c r="C2422" s="22" t="s">
        <v>10941</v>
      </c>
      <c r="D2422" s="8" t="s">
        <v>8125</v>
      </c>
      <c r="E2422" s="22" t="s">
        <v>9885</v>
      </c>
      <c r="F2422" s="32">
        <v>20000</v>
      </c>
      <c r="G2422" s="13">
        <v>0</v>
      </c>
      <c r="H2422" s="13">
        <v>0</v>
      </c>
      <c r="I2422" t="s">
        <v>1</v>
      </c>
      <c r="J2422" s="13"/>
      <c r="R2422" s="13"/>
      <c r="S2422" s="41">
        <v>4</v>
      </c>
      <c r="T2422" s="43"/>
      <c r="U2422" s="13" t="s">
        <v>10798</v>
      </c>
      <c r="W2422" s="13"/>
    </row>
    <row r="2423" spans="1:23" x14ac:dyDescent="0.2">
      <c r="A2423" s="13"/>
      <c r="B2423" s="8" t="s">
        <v>0</v>
      </c>
      <c r="C2423" s="22" t="s">
        <v>10941</v>
      </c>
      <c r="D2423" s="8" t="s">
        <v>8126</v>
      </c>
      <c r="E2423" s="22" t="s">
        <v>9886</v>
      </c>
      <c r="F2423" s="32">
        <v>15000</v>
      </c>
      <c r="G2423" s="13">
        <v>0</v>
      </c>
      <c r="H2423" s="13">
        <v>0</v>
      </c>
      <c r="I2423" t="s">
        <v>1</v>
      </c>
      <c r="J2423" s="13"/>
      <c r="R2423" s="13"/>
      <c r="S2423" s="41">
        <v>4</v>
      </c>
      <c r="T2423" s="43"/>
      <c r="U2423" s="13" t="s">
        <v>10801</v>
      </c>
      <c r="W2423" s="13"/>
    </row>
    <row r="2424" spans="1:23" x14ac:dyDescent="0.2">
      <c r="A2424" s="13"/>
      <c r="B2424" s="8" t="s">
        <v>0</v>
      </c>
      <c r="C2424" s="22" t="s">
        <v>10941</v>
      </c>
      <c r="D2424" s="8" t="s">
        <v>8127</v>
      </c>
      <c r="E2424" s="22" t="s">
        <v>9887</v>
      </c>
      <c r="F2424" s="32">
        <v>15000</v>
      </c>
      <c r="G2424" s="13">
        <v>0</v>
      </c>
      <c r="H2424" s="13">
        <v>0</v>
      </c>
      <c r="I2424" t="s">
        <v>1</v>
      </c>
      <c r="J2424" s="13"/>
      <c r="R2424" s="13"/>
      <c r="S2424" s="41">
        <v>4</v>
      </c>
      <c r="T2424" s="43"/>
      <c r="U2424" s="13" t="s">
        <v>10798</v>
      </c>
      <c r="W2424" s="13"/>
    </row>
    <row r="2425" spans="1:23" x14ac:dyDescent="0.2">
      <c r="A2425" s="13"/>
      <c r="B2425" s="8" t="s">
        <v>0</v>
      </c>
      <c r="C2425" s="22" t="s">
        <v>10941</v>
      </c>
      <c r="D2425" s="8" t="s">
        <v>8128</v>
      </c>
      <c r="E2425" s="22" t="s">
        <v>9888</v>
      </c>
      <c r="F2425" s="32">
        <v>11000</v>
      </c>
      <c r="G2425" s="13">
        <v>0</v>
      </c>
      <c r="H2425" s="13">
        <v>0</v>
      </c>
      <c r="I2425" t="s">
        <v>1</v>
      </c>
      <c r="J2425" s="13"/>
      <c r="R2425" s="13"/>
      <c r="S2425" s="41">
        <v>4</v>
      </c>
      <c r="T2425" s="43"/>
      <c r="U2425" s="13" t="s">
        <v>10801</v>
      </c>
      <c r="W2425" s="13"/>
    </row>
    <row r="2426" spans="1:23" x14ac:dyDescent="0.2">
      <c r="A2426" s="13"/>
      <c r="B2426" s="8" t="s">
        <v>0</v>
      </c>
      <c r="C2426" s="22" t="s">
        <v>10941</v>
      </c>
      <c r="D2426" s="8" t="s">
        <v>1408</v>
      </c>
      <c r="E2426" s="22" t="s">
        <v>1409</v>
      </c>
      <c r="F2426" s="32">
        <v>100000</v>
      </c>
      <c r="G2426" s="13">
        <v>0</v>
      </c>
      <c r="H2426" s="13">
        <v>0</v>
      </c>
      <c r="I2426" t="s">
        <v>1</v>
      </c>
      <c r="J2426" s="13"/>
      <c r="R2426" s="13">
        <f>73500+27000</f>
        <v>100500</v>
      </c>
      <c r="S2426" s="41">
        <v>4</v>
      </c>
      <c r="T2426" s="13"/>
      <c r="U2426" s="13"/>
      <c r="W2426" s="13"/>
    </row>
    <row r="2427" spans="1:23" x14ac:dyDescent="0.2">
      <c r="A2427" s="13"/>
      <c r="B2427" s="8" t="s">
        <v>0</v>
      </c>
      <c r="C2427" s="22" t="s">
        <v>10941</v>
      </c>
      <c r="D2427" s="8" t="s">
        <v>8129</v>
      </c>
      <c r="E2427" s="22" t="s">
        <v>9889</v>
      </c>
      <c r="F2427" s="32">
        <v>50000</v>
      </c>
      <c r="G2427" s="13">
        <v>0</v>
      </c>
      <c r="H2427" s="13">
        <v>0</v>
      </c>
      <c r="I2427" t="s">
        <v>1</v>
      </c>
      <c r="J2427" s="13"/>
      <c r="R2427" s="13">
        <f>25000+16000+9500</f>
        <v>50500</v>
      </c>
      <c r="S2427" s="41">
        <v>4</v>
      </c>
      <c r="T2427" s="13"/>
      <c r="U2427" s="13"/>
      <c r="W2427" s="13"/>
    </row>
    <row r="2428" spans="1:23" x14ac:dyDescent="0.2">
      <c r="A2428" s="13"/>
      <c r="B2428" s="8" t="s">
        <v>0</v>
      </c>
      <c r="C2428" s="22" t="s">
        <v>10941</v>
      </c>
      <c r="D2428" s="8" t="s">
        <v>8130</v>
      </c>
      <c r="E2428" s="22" t="s">
        <v>9890</v>
      </c>
      <c r="F2428" s="32">
        <v>50000</v>
      </c>
      <c r="G2428" s="13">
        <v>0</v>
      </c>
      <c r="H2428" s="13">
        <v>0</v>
      </c>
      <c r="I2428" t="s">
        <v>1</v>
      </c>
      <c r="J2428" s="13"/>
      <c r="R2428" s="13">
        <f>28000+22500</f>
        <v>50500</v>
      </c>
      <c r="S2428" s="41">
        <v>4</v>
      </c>
      <c r="T2428" s="13"/>
      <c r="U2428" s="13"/>
      <c r="W2428" s="13"/>
    </row>
    <row r="2429" spans="1:23" x14ac:dyDescent="0.2">
      <c r="A2429" s="13"/>
      <c r="B2429" s="8" t="s">
        <v>0</v>
      </c>
      <c r="C2429" s="22" t="s">
        <v>10941</v>
      </c>
      <c r="D2429" s="8" t="s">
        <v>8131</v>
      </c>
      <c r="E2429" s="22" t="s">
        <v>9891</v>
      </c>
      <c r="F2429" s="32">
        <v>50000</v>
      </c>
      <c r="G2429" s="13">
        <v>0</v>
      </c>
      <c r="H2429" s="13">
        <v>0</v>
      </c>
      <c r="I2429" t="s">
        <v>1</v>
      </c>
      <c r="J2429" s="13"/>
      <c r="R2429" s="13">
        <f>26000+25000</f>
        <v>51000</v>
      </c>
      <c r="S2429" s="41">
        <v>4</v>
      </c>
      <c r="T2429" s="13"/>
      <c r="U2429" s="13"/>
      <c r="W2429" s="13"/>
    </row>
    <row r="2430" spans="1:23" x14ac:dyDescent="0.2">
      <c r="A2430" s="13"/>
      <c r="B2430" s="8" t="s">
        <v>0</v>
      </c>
      <c r="C2430" s="22" t="s">
        <v>10941</v>
      </c>
      <c r="D2430" s="8" t="s">
        <v>8132</v>
      </c>
      <c r="E2430" s="22" t="s">
        <v>9892</v>
      </c>
      <c r="F2430" s="32">
        <v>50000</v>
      </c>
      <c r="G2430" s="13">
        <v>0</v>
      </c>
      <c r="H2430" s="13">
        <v>0</v>
      </c>
      <c r="I2430" t="s">
        <v>1</v>
      </c>
      <c r="J2430" s="13"/>
      <c r="R2430" s="13">
        <f>15000+29000+6500</f>
        <v>50500</v>
      </c>
      <c r="S2430" s="41">
        <v>4</v>
      </c>
      <c r="T2430" s="13"/>
      <c r="U2430" s="13"/>
      <c r="W2430" s="13"/>
    </row>
    <row r="2431" spans="1:23" x14ac:dyDescent="0.2">
      <c r="A2431" s="13"/>
      <c r="B2431" s="8" t="s">
        <v>0</v>
      </c>
      <c r="C2431" s="22" t="s">
        <v>10941</v>
      </c>
      <c r="D2431" s="8" t="s">
        <v>8133</v>
      </c>
      <c r="E2431" s="22" t="s">
        <v>9893</v>
      </c>
      <c r="F2431" s="32">
        <v>35000</v>
      </c>
      <c r="G2431" s="13">
        <v>0</v>
      </c>
      <c r="H2431" s="13">
        <v>0</v>
      </c>
      <c r="I2431" t="s">
        <v>1</v>
      </c>
      <c r="J2431" s="13"/>
      <c r="R2431" s="13">
        <v>35500</v>
      </c>
      <c r="S2431" s="41">
        <v>4</v>
      </c>
      <c r="T2431" s="13"/>
      <c r="U2431" s="13"/>
      <c r="W2431" s="13"/>
    </row>
    <row r="2432" spans="1:23" x14ac:dyDescent="0.2">
      <c r="A2432" s="13"/>
      <c r="B2432" s="8" t="s">
        <v>0</v>
      </c>
      <c r="C2432" s="22" t="s">
        <v>10941</v>
      </c>
      <c r="D2432" s="8" t="s">
        <v>8134</v>
      </c>
      <c r="E2432" s="22" t="s">
        <v>9894</v>
      </c>
      <c r="F2432" s="32">
        <v>15500</v>
      </c>
      <c r="G2432" s="13">
        <v>0</v>
      </c>
      <c r="H2432" s="13">
        <v>0</v>
      </c>
      <c r="I2432" t="s">
        <v>1</v>
      </c>
      <c r="J2432" s="13"/>
      <c r="R2432" s="13">
        <v>16000</v>
      </c>
      <c r="S2432" s="41">
        <v>4</v>
      </c>
      <c r="T2432" s="13"/>
      <c r="U2432" s="13"/>
      <c r="W2432" s="13"/>
    </row>
    <row r="2433" spans="1:23" x14ac:dyDescent="0.2">
      <c r="A2433" s="13"/>
      <c r="B2433" s="8" t="s">
        <v>0</v>
      </c>
      <c r="C2433" s="22" t="s">
        <v>10941</v>
      </c>
      <c r="D2433" s="8" t="s">
        <v>1644</v>
      </c>
      <c r="E2433" s="22" t="s">
        <v>1645</v>
      </c>
      <c r="F2433" s="32">
        <v>50000</v>
      </c>
      <c r="G2433" s="13">
        <v>0</v>
      </c>
      <c r="H2433" s="13">
        <v>0</v>
      </c>
      <c r="I2433" t="s">
        <v>1</v>
      </c>
      <c r="J2433" s="13"/>
      <c r="R2433" s="13">
        <f>18500+31000+500</f>
        <v>50000</v>
      </c>
      <c r="S2433" s="41">
        <v>4</v>
      </c>
      <c r="T2433" s="13"/>
      <c r="U2433" s="13"/>
      <c r="W2433" s="13"/>
    </row>
    <row r="2434" spans="1:23" x14ac:dyDescent="0.2">
      <c r="A2434" s="13"/>
      <c r="B2434" s="8" t="s">
        <v>0</v>
      </c>
      <c r="C2434" s="22" t="s">
        <v>10941</v>
      </c>
      <c r="D2434" s="8" t="s">
        <v>1647</v>
      </c>
      <c r="E2434" s="22" t="s">
        <v>1648</v>
      </c>
      <c r="F2434" s="32">
        <v>75000</v>
      </c>
      <c r="G2434" s="13">
        <v>0</v>
      </c>
      <c r="H2434" s="13">
        <v>0</v>
      </c>
      <c r="I2434" t="s">
        <v>1</v>
      </c>
      <c r="J2434" s="13"/>
      <c r="R2434" s="13">
        <f>20000+32000+24000</f>
        <v>76000</v>
      </c>
      <c r="S2434" s="41">
        <v>4</v>
      </c>
      <c r="T2434" s="13"/>
      <c r="U2434" s="13"/>
      <c r="W2434" s="13"/>
    </row>
    <row r="2435" spans="1:23" x14ac:dyDescent="0.2">
      <c r="A2435" s="13"/>
      <c r="B2435" s="8" t="s">
        <v>0</v>
      </c>
      <c r="C2435" s="22" t="s">
        <v>10941</v>
      </c>
      <c r="D2435" s="8" t="s">
        <v>1650</v>
      </c>
      <c r="E2435" s="22" t="s">
        <v>1651</v>
      </c>
      <c r="F2435" s="32">
        <v>110000</v>
      </c>
      <c r="G2435" s="13">
        <v>0</v>
      </c>
      <c r="H2435" s="13">
        <v>0</v>
      </c>
      <c r="I2435" t="s">
        <v>1</v>
      </c>
      <c r="J2435" s="13"/>
      <c r="R2435" s="13">
        <f>3900+70000+36000+150</f>
        <v>110050</v>
      </c>
      <c r="S2435" s="41">
        <v>4</v>
      </c>
      <c r="T2435" s="13"/>
      <c r="U2435" s="13"/>
      <c r="W2435" s="13"/>
    </row>
    <row r="2436" spans="1:23" x14ac:dyDescent="0.2">
      <c r="A2436" s="13"/>
      <c r="B2436" s="8" t="s">
        <v>0</v>
      </c>
      <c r="C2436" s="22" t="s">
        <v>10941</v>
      </c>
      <c r="D2436" s="8" t="s">
        <v>1653</v>
      </c>
      <c r="E2436" s="22" t="s">
        <v>1654</v>
      </c>
      <c r="F2436" s="32">
        <v>200000</v>
      </c>
      <c r="G2436" s="13">
        <v>0</v>
      </c>
      <c r="H2436" s="13">
        <v>55000</v>
      </c>
      <c r="I2436" t="s">
        <v>1</v>
      </c>
      <c r="J2436" s="13"/>
      <c r="R2436" s="13">
        <f>59000+78000+8500</f>
        <v>145500</v>
      </c>
      <c r="S2436" s="41">
        <v>4</v>
      </c>
      <c r="T2436" s="39"/>
      <c r="U2436" s="13"/>
      <c r="W2436" s="13"/>
    </row>
    <row r="2437" spans="1:23" x14ac:dyDescent="0.2">
      <c r="A2437" s="13"/>
      <c r="B2437" s="8" t="s">
        <v>0</v>
      </c>
      <c r="C2437" s="22" t="s">
        <v>10941</v>
      </c>
      <c r="D2437" s="8" t="s">
        <v>1842</v>
      </c>
      <c r="E2437" s="22" t="s">
        <v>1843</v>
      </c>
      <c r="F2437" s="32">
        <v>35000</v>
      </c>
      <c r="G2437" s="13">
        <v>0</v>
      </c>
      <c r="H2437" s="13">
        <v>34473</v>
      </c>
      <c r="I2437" t="s">
        <v>1</v>
      </c>
      <c r="J2437" s="13"/>
      <c r="R2437" s="13">
        <v>600</v>
      </c>
      <c r="S2437" s="41">
        <v>4</v>
      </c>
      <c r="T2437" s="13"/>
      <c r="U2437" s="13"/>
      <c r="W2437" s="13"/>
    </row>
    <row r="2438" spans="1:23" x14ac:dyDescent="0.2">
      <c r="A2438" s="13"/>
      <c r="B2438" s="8" t="s">
        <v>0</v>
      </c>
      <c r="C2438" s="22" t="s">
        <v>10941</v>
      </c>
      <c r="D2438" s="8" t="s">
        <v>8135</v>
      </c>
      <c r="E2438" s="22" t="s">
        <v>9895</v>
      </c>
      <c r="F2438" s="32">
        <v>5000</v>
      </c>
      <c r="G2438" s="13">
        <v>0</v>
      </c>
      <c r="H2438" s="13">
        <v>0</v>
      </c>
      <c r="I2438" t="s">
        <v>1</v>
      </c>
      <c r="J2438" s="13"/>
      <c r="R2438" s="13">
        <f>4000+1500</f>
        <v>5500</v>
      </c>
      <c r="S2438" s="41">
        <v>4</v>
      </c>
      <c r="T2438" s="39"/>
      <c r="U2438" s="13"/>
      <c r="W2438" s="13"/>
    </row>
    <row r="2439" spans="1:23" x14ac:dyDescent="0.2">
      <c r="A2439" s="13"/>
      <c r="B2439" s="8" t="s">
        <v>0</v>
      </c>
      <c r="C2439" s="22" t="s">
        <v>10941</v>
      </c>
      <c r="D2439" s="8" t="s">
        <v>2077</v>
      </c>
      <c r="E2439" s="22" t="s">
        <v>2078</v>
      </c>
      <c r="F2439" s="32">
        <v>125000</v>
      </c>
      <c r="G2439" s="13">
        <v>0</v>
      </c>
      <c r="H2439" s="13">
        <v>0</v>
      </c>
      <c r="I2439" t="s">
        <v>1</v>
      </c>
      <c r="J2439" s="13"/>
      <c r="R2439" s="13">
        <f>20000+31000+39000+27000+8000</f>
        <v>125000</v>
      </c>
      <c r="S2439" s="41">
        <v>1</v>
      </c>
      <c r="T2439" s="13"/>
      <c r="U2439" s="13"/>
      <c r="W2439" s="13"/>
    </row>
    <row r="2440" spans="1:23" x14ac:dyDescent="0.2">
      <c r="A2440" s="13"/>
      <c r="B2440" s="8" t="s">
        <v>0</v>
      </c>
      <c r="C2440" s="22" t="s">
        <v>10941</v>
      </c>
      <c r="D2440" s="8" t="s">
        <v>2299</v>
      </c>
      <c r="E2440" s="22" t="s">
        <v>2300</v>
      </c>
      <c r="F2440" s="32">
        <v>55000</v>
      </c>
      <c r="G2440" s="13">
        <v>0</v>
      </c>
      <c r="H2440" s="13">
        <v>53000</v>
      </c>
      <c r="I2440" t="s">
        <v>1</v>
      </c>
      <c r="J2440" s="13"/>
      <c r="R2440" s="13">
        <v>2000</v>
      </c>
      <c r="S2440" s="41">
        <v>4</v>
      </c>
      <c r="T2440" s="13"/>
      <c r="U2440" s="13"/>
      <c r="W2440" s="13"/>
    </row>
    <row r="2441" spans="1:23" x14ac:dyDescent="0.2">
      <c r="A2441" s="13"/>
      <c r="B2441" s="8" t="s">
        <v>0</v>
      </c>
      <c r="C2441" s="22" t="s">
        <v>10941</v>
      </c>
      <c r="D2441" s="8" t="s">
        <v>2303</v>
      </c>
      <c r="E2441" s="22" t="s">
        <v>2304</v>
      </c>
      <c r="F2441" s="32">
        <v>75000</v>
      </c>
      <c r="G2441" s="13">
        <v>0</v>
      </c>
      <c r="H2441" s="13">
        <v>28000</v>
      </c>
      <c r="I2441" t="s">
        <v>1</v>
      </c>
      <c r="J2441" s="13"/>
      <c r="R2441" s="13">
        <f>30000+18000</f>
        <v>48000</v>
      </c>
      <c r="S2441" s="41">
        <v>4</v>
      </c>
      <c r="T2441" s="13"/>
      <c r="U2441" s="13"/>
      <c r="W2441" s="13"/>
    </row>
    <row r="2442" spans="1:23" x14ac:dyDescent="0.2">
      <c r="A2442" s="13"/>
      <c r="B2442" s="8" t="s">
        <v>0</v>
      </c>
      <c r="C2442" s="22" t="s">
        <v>10941</v>
      </c>
      <c r="D2442" s="8" t="s">
        <v>8136</v>
      </c>
      <c r="E2442" s="22" t="s">
        <v>9896</v>
      </c>
      <c r="F2442" s="32">
        <v>7500</v>
      </c>
      <c r="G2442" s="13">
        <v>0</v>
      </c>
      <c r="H2442" s="13">
        <v>0</v>
      </c>
      <c r="I2442" t="s">
        <v>1</v>
      </c>
      <c r="J2442" s="13"/>
      <c r="R2442" s="13">
        <v>8000</v>
      </c>
      <c r="S2442" s="41">
        <v>4</v>
      </c>
      <c r="T2442" s="13"/>
      <c r="U2442" s="13"/>
      <c r="W2442" s="13"/>
    </row>
    <row r="2443" spans="1:23" x14ac:dyDescent="0.2">
      <c r="A2443" s="13"/>
      <c r="B2443" s="8" t="s">
        <v>0</v>
      </c>
      <c r="C2443" s="22" t="s">
        <v>10941</v>
      </c>
      <c r="D2443" s="8" t="s">
        <v>8137</v>
      </c>
      <c r="E2443" s="22" t="s">
        <v>9897</v>
      </c>
      <c r="F2443" s="32">
        <v>7500</v>
      </c>
      <c r="G2443" s="13">
        <v>0</v>
      </c>
      <c r="H2443" s="13">
        <v>0</v>
      </c>
      <c r="I2443" t="s">
        <v>1</v>
      </c>
      <c r="J2443" s="13"/>
      <c r="R2443" s="13">
        <v>8000</v>
      </c>
      <c r="S2443" s="41">
        <v>4</v>
      </c>
      <c r="T2443" s="43"/>
      <c r="U2443" s="13"/>
      <c r="W2443" s="13"/>
    </row>
    <row r="2444" spans="1:23" x14ac:dyDescent="0.2">
      <c r="A2444" s="13"/>
      <c r="B2444" s="8" t="s">
        <v>0</v>
      </c>
      <c r="C2444" s="22" t="s">
        <v>10941</v>
      </c>
      <c r="D2444" s="8" t="s">
        <v>8138</v>
      </c>
      <c r="E2444" s="22" t="s">
        <v>9898</v>
      </c>
      <c r="F2444" s="32">
        <v>6500</v>
      </c>
      <c r="G2444" s="13">
        <v>0</v>
      </c>
      <c r="H2444" s="13">
        <v>0</v>
      </c>
      <c r="I2444" t="s">
        <v>1</v>
      </c>
      <c r="J2444" s="13"/>
      <c r="R2444" s="13">
        <v>7000</v>
      </c>
      <c r="S2444" s="41">
        <v>4</v>
      </c>
      <c r="T2444" s="43"/>
      <c r="U2444" s="13"/>
      <c r="W2444" s="13"/>
    </row>
    <row r="2445" spans="1:23" x14ac:dyDescent="0.2">
      <c r="A2445" s="13"/>
      <c r="B2445" s="8" t="s">
        <v>0</v>
      </c>
      <c r="C2445" s="22" t="s">
        <v>10941</v>
      </c>
      <c r="D2445" s="8" t="s">
        <v>8139</v>
      </c>
      <c r="E2445" s="22" t="s">
        <v>9899</v>
      </c>
      <c r="F2445" s="32">
        <v>6500</v>
      </c>
      <c r="G2445" s="13">
        <v>0</v>
      </c>
      <c r="H2445" s="13">
        <v>0</v>
      </c>
      <c r="I2445" t="s">
        <v>1</v>
      </c>
      <c r="J2445" s="13"/>
      <c r="R2445" s="13">
        <v>7000</v>
      </c>
      <c r="S2445" s="41">
        <v>4</v>
      </c>
      <c r="T2445" s="43"/>
      <c r="U2445" s="13"/>
      <c r="W2445" s="13"/>
    </row>
    <row r="2446" spans="1:23" x14ac:dyDescent="0.2">
      <c r="A2446" s="13"/>
      <c r="B2446" s="8" t="s">
        <v>0</v>
      </c>
      <c r="C2446" s="22" t="s">
        <v>10941</v>
      </c>
      <c r="D2446" s="8" t="s">
        <v>8140</v>
      </c>
      <c r="E2446" s="22" t="s">
        <v>2643</v>
      </c>
      <c r="F2446" s="32">
        <v>5500</v>
      </c>
      <c r="G2446" s="13">
        <v>0</v>
      </c>
      <c r="H2446" s="13">
        <v>0</v>
      </c>
      <c r="I2446" t="s">
        <v>1</v>
      </c>
      <c r="J2446" s="13"/>
      <c r="R2446" s="13">
        <v>6000</v>
      </c>
      <c r="S2446" s="41">
        <v>4</v>
      </c>
      <c r="T2446" s="43"/>
      <c r="U2446" s="13"/>
      <c r="W2446" s="13"/>
    </row>
    <row r="2447" spans="1:23" x14ac:dyDescent="0.2">
      <c r="A2447" s="13"/>
      <c r="B2447" s="8" t="s">
        <v>0</v>
      </c>
      <c r="C2447" s="22" t="s">
        <v>10941</v>
      </c>
      <c r="D2447" s="8" t="s">
        <v>8141</v>
      </c>
      <c r="E2447" s="22" t="s">
        <v>9900</v>
      </c>
      <c r="F2447" s="32">
        <v>4000</v>
      </c>
      <c r="G2447" s="13">
        <v>0</v>
      </c>
      <c r="H2447" s="13">
        <v>0</v>
      </c>
      <c r="I2447" t="s">
        <v>1</v>
      </c>
      <c r="J2447" s="13"/>
      <c r="R2447" s="13">
        <v>5000</v>
      </c>
      <c r="S2447" s="41">
        <v>4</v>
      </c>
      <c r="T2447" s="43"/>
      <c r="U2447" s="13"/>
      <c r="W2447" s="13"/>
    </row>
    <row r="2448" spans="1:23" x14ac:dyDescent="0.2">
      <c r="A2448" s="13"/>
      <c r="B2448" s="8" t="s">
        <v>0</v>
      </c>
      <c r="C2448" s="22" t="s">
        <v>10941</v>
      </c>
      <c r="D2448" s="8" t="s">
        <v>2688</v>
      </c>
      <c r="E2448" s="22" t="s">
        <v>2689</v>
      </c>
      <c r="F2448" s="32">
        <v>40000</v>
      </c>
      <c r="G2448" s="13">
        <v>0</v>
      </c>
      <c r="H2448" s="13">
        <v>0</v>
      </c>
      <c r="I2448" t="s">
        <v>1</v>
      </c>
      <c r="J2448" s="13"/>
      <c r="R2448" s="13">
        <v>21000</v>
      </c>
      <c r="S2448" s="41">
        <v>2</v>
      </c>
      <c r="T2448" s="39"/>
      <c r="U2448" s="13" t="s">
        <v>10798</v>
      </c>
      <c r="W2448" s="13"/>
    </row>
    <row r="2449" spans="1:23" x14ac:dyDescent="0.2">
      <c r="A2449" s="13"/>
      <c r="B2449" s="8" t="s">
        <v>0</v>
      </c>
      <c r="C2449" s="22" t="s">
        <v>10941</v>
      </c>
      <c r="D2449" s="8" t="s">
        <v>2691</v>
      </c>
      <c r="E2449" s="22" t="s">
        <v>2692</v>
      </c>
      <c r="F2449" s="32">
        <v>35000</v>
      </c>
      <c r="G2449" s="13">
        <v>0</v>
      </c>
      <c r="H2449" s="13">
        <v>0</v>
      </c>
      <c r="I2449" t="s">
        <v>1</v>
      </c>
      <c r="J2449" s="13"/>
      <c r="R2449" s="13">
        <f>27000+8200</f>
        <v>35200</v>
      </c>
      <c r="S2449" s="41">
        <v>2</v>
      </c>
      <c r="T2449" s="39"/>
      <c r="U2449" s="13"/>
      <c r="W2449" s="13"/>
    </row>
    <row r="2450" spans="1:23" x14ac:dyDescent="0.2">
      <c r="A2450" s="13"/>
      <c r="B2450" s="8" t="s">
        <v>0</v>
      </c>
      <c r="C2450" s="22" t="s">
        <v>10941</v>
      </c>
      <c r="D2450" s="8" t="s">
        <v>2694</v>
      </c>
      <c r="E2450" s="22" t="s">
        <v>2695</v>
      </c>
      <c r="F2450" s="32">
        <v>35000</v>
      </c>
      <c r="G2450" s="13">
        <v>0</v>
      </c>
      <c r="H2450" s="13">
        <v>0</v>
      </c>
      <c r="I2450" t="s">
        <v>1</v>
      </c>
      <c r="J2450" s="13"/>
      <c r="R2450" s="13">
        <f>17000+18000</f>
        <v>35000</v>
      </c>
      <c r="S2450" s="41">
        <v>2</v>
      </c>
      <c r="T2450" s="39"/>
      <c r="U2450" s="13"/>
      <c r="W2450" s="13"/>
    </row>
    <row r="2451" spans="1:23" x14ac:dyDescent="0.2">
      <c r="A2451" s="13"/>
      <c r="B2451" s="8" t="s">
        <v>0</v>
      </c>
      <c r="C2451" s="22" t="s">
        <v>10941</v>
      </c>
      <c r="D2451" s="8" t="s">
        <v>8142</v>
      </c>
      <c r="E2451" s="22" t="s">
        <v>9901</v>
      </c>
      <c r="F2451" s="32">
        <v>5500</v>
      </c>
      <c r="G2451" s="13">
        <v>0</v>
      </c>
      <c r="H2451" s="13">
        <v>5000</v>
      </c>
      <c r="I2451" t="s">
        <v>1</v>
      </c>
      <c r="J2451" s="13"/>
      <c r="R2451" s="13"/>
      <c r="S2451" s="41">
        <v>2</v>
      </c>
      <c r="T2451" s="39"/>
      <c r="U2451" s="13" t="s">
        <v>10798</v>
      </c>
      <c r="W2451" s="13"/>
    </row>
    <row r="2452" spans="1:23" x14ac:dyDescent="0.2">
      <c r="A2452" s="13"/>
      <c r="B2452" s="8" t="s">
        <v>0</v>
      </c>
      <c r="C2452" s="22" t="s">
        <v>10941</v>
      </c>
      <c r="D2452" s="8" t="s">
        <v>2706</v>
      </c>
      <c r="E2452" s="22" t="s">
        <v>2707</v>
      </c>
      <c r="F2452" s="32">
        <v>3500</v>
      </c>
      <c r="G2452" s="13">
        <v>0</v>
      </c>
      <c r="H2452" s="13">
        <v>0</v>
      </c>
      <c r="I2452" t="s">
        <v>1</v>
      </c>
      <c r="J2452" s="13"/>
      <c r="R2452" s="13">
        <v>3600</v>
      </c>
      <c r="S2452" s="41">
        <v>2</v>
      </c>
      <c r="T2452" s="39"/>
      <c r="U2452" s="13"/>
      <c r="W2452" s="13"/>
    </row>
    <row r="2453" spans="1:23" x14ac:dyDescent="0.2">
      <c r="A2453" s="13"/>
      <c r="B2453" s="8" t="s">
        <v>0</v>
      </c>
      <c r="C2453" s="22" t="s">
        <v>10941</v>
      </c>
      <c r="D2453" s="8" t="s">
        <v>2721</v>
      </c>
      <c r="E2453" s="22" t="s">
        <v>2722</v>
      </c>
      <c r="F2453" s="32">
        <v>3500</v>
      </c>
      <c r="G2453" s="13">
        <v>0</v>
      </c>
      <c r="H2453" s="13">
        <v>0</v>
      </c>
      <c r="I2453" t="s">
        <v>1</v>
      </c>
      <c r="J2453" s="13"/>
      <c r="R2453" s="13">
        <f>2920+800</f>
        <v>3720</v>
      </c>
      <c r="S2453" s="41">
        <v>1</v>
      </c>
      <c r="T2453" s="39"/>
      <c r="U2453" s="13"/>
      <c r="W2453" s="13"/>
    </row>
    <row r="2454" spans="1:23" x14ac:dyDescent="0.2">
      <c r="A2454" s="13"/>
      <c r="B2454" s="8" t="s">
        <v>0</v>
      </c>
      <c r="C2454" s="22" t="s">
        <v>10941</v>
      </c>
      <c r="D2454" s="8" t="s">
        <v>8143</v>
      </c>
      <c r="E2454" s="22" t="s">
        <v>9902</v>
      </c>
      <c r="F2454" s="32">
        <v>25000</v>
      </c>
      <c r="G2454" s="13">
        <v>0</v>
      </c>
      <c r="H2454" s="13">
        <v>0</v>
      </c>
      <c r="I2454" t="s">
        <v>1</v>
      </c>
      <c r="J2454" s="13"/>
      <c r="R2454" s="13">
        <f>13500+12500</f>
        <v>26000</v>
      </c>
      <c r="S2454" s="41">
        <v>4</v>
      </c>
      <c r="T2454" s="13"/>
      <c r="U2454" s="13"/>
      <c r="W2454" s="13"/>
    </row>
    <row r="2455" spans="1:23" x14ac:dyDescent="0.2">
      <c r="A2455" s="13"/>
      <c r="B2455" s="8" t="s">
        <v>0</v>
      </c>
      <c r="C2455" s="22" t="s">
        <v>10941</v>
      </c>
      <c r="D2455" s="8" t="s">
        <v>8144</v>
      </c>
      <c r="E2455" s="22" t="s">
        <v>9903</v>
      </c>
      <c r="F2455" s="32">
        <v>3500</v>
      </c>
      <c r="G2455" s="13">
        <v>0</v>
      </c>
      <c r="H2455" s="13">
        <v>0</v>
      </c>
      <c r="I2455" t="s">
        <v>1</v>
      </c>
      <c r="J2455" s="13"/>
      <c r="R2455" s="13">
        <v>4000</v>
      </c>
      <c r="S2455" s="41">
        <v>4</v>
      </c>
      <c r="T2455" s="13"/>
      <c r="U2455" s="13"/>
      <c r="W2455" s="13"/>
    </row>
    <row r="2456" spans="1:23" x14ac:dyDescent="0.2">
      <c r="A2456" s="13"/>
      <c r="B2456" s="8" t="s">
        <v>0</v>
      </c>
      <c r="C2456" s="22" t="s">
        <v>10941</v>
      </c>
      <c r="D2456" s="8" t="s">
        <v>8145</v>
      </c>
      <c r="E2456" s="22" t="s">
        <v>9904</v>
      </c>
      <c r="F2456" s="32">
        <v>3000</v>
      </c>
      <c r="G2456" s="13">
        <v>0</v>
      </c>
      <c r="H2456" s="13">
        <v>0</v>
      </c>
      <c r="I2456" t="s">
        <v>1</v>
      </c>
      <c r="J2456" s="13"/>
      <c r="R2456" s="13">
        <v>3500</v>
      </c>
      <c r="S2456" s="41">
        <v>4</v>
      </c>
      <c r="T2456" s="13"/>
      <c r="U2456" s="13"/>
      <c r="W2456" s="13"/>
    </row>
    <row r="2457" spans="1:23" x14ac:dyDescent="0.2">
      <c r="A2457" s="13"/>
      <c r="B2457" s="8" t="s">
        <v>0</v>
      </c>
      <c r="C2457" s="22" t="s">
        <v>10941</v>
      </c>
      <c r="D2457" s="8" t="s">
        <v>8146</v>
      </c>
      <c r="E2457" s="22" t="s">
        <v>9905</v>
      </c>
      <c r="F2457" s="32">
        <v>2500</v>
      </c>
      <c r="G2457" s="13">
        <v>0</v>
      </c>
      <c r="H2457" s="13">
        <v>0</v>
      </c>
      <c r="I2457" t="s">
        <v>1</v>
      </c>
      <c r="J2457" s="13"/>
      <c r="R2457" s="13">
        <v>3000</v>
      </c>
      <c r="S2457" s="41">
        <v>4</v>
      </c>
      <c r="T2457" s="13"/>
      <c r="U2457" s="13"/>
      <c r="W2457" s="13"/>
    </row>
    <row r="2458" spans="1:23" x14ac:dyDescent="0.2">
      <c r="A2458" s="13"/>
      <c r="B2458" s="8" t="s">
        <v>0</v>
      </c>
      <c r="C2458" s="22" t="s">
        <v>10941</v>
      </c>
      <c r="D2458" s="8" t="s">
        <v>8147</v>
      </c>
      <c r="E2458" s="22" t="s">
        <v>9906</v>
      </c>
      <c r="F2458" s="32">
        <v>4500</v>
      </c>
      <c r="G2458" s="13">
        <v>0</v>
      </c>
      <c r="H2458" s="13">
        <v>0</v>
      </c>
      <c r="I2458" t="s">
        <v>1</v>
      </c>
      <c r="J2458" s="13"/>
      <c r="R2458" s="13">
        <f>2500+2100</f>
        <v>4600</v>
      </c>
      <c r="S2458" s="41">
        <v>4</v>
      </c>
      <c r="T2458" s="13"/>
      <c r="U2458" s="13"/>
      <c r="W2458" s="13"/>
    </row>
    <row r="2459" spans="1:23" x14ac:dyDescent="0.2">
      <c r="A2459" s="13"/>
      <c r="B2459" s="8" t="s">
        <v>0</v>
      </c>
      <c r="C2459" s="22" t="s">
        <v>10941</v>
      </c>
      <c r="D2459" s="8" t="s">
        <v>8148</v>
      </c>
      <c r="E2459" s="22" t="s">
        <v>9907</v>
      </c>
      <c r="F2459" s="32">
        <v>3000</v>
      </c>
      <c r="G2459" s="13">
        <v>0</v>
      </c>
      <c r="H2459" s="13">
        <v>0</v>
      </c>
      <c r="I2459" t="s">
        <v>1</v>
      </c>
      <c r="J2459" s="13"/>
      <c r="R2459" s="13">
        <v>3500</v>
      </c>
      <c r="S2459" s="41">
        <v>4</v>
      </c>
      <c r="T2459" s="13"/>
      <c r="U2459" s="13"/>
      <c r="W2459" s="13"/>
    </row>
    <row r="2460" spans="1:23" x14ac:dyDescent="0.2">
      <c r="A2460" s="13"/>
      <c r="B2460" s="8" t="s">
        <v>0</v>
      </c>
      <c r="C2460" s="22" t="s">
        <v>10941</v>
      </c>
      <c r="D2460" s="8" t="s">
        <v>3550</v>
      </c>
      <c r="E2460" s="22" t="s">
        <v>3551</v>
      </c>
      <c r="F2460" s="32">
        <v>5500</v>
      </c>
      <c r="G2460" s="13">
        <v>0</v>
      </c>
      <c r="H2460" s="13">
        <v>0</v>
      </c>
      <c r="I2460" t="s">
        <v>1</v>
      </c>
      <c r="J2460" s="13"/>
      <c r="R2460" s="13"/>
      <c r="S2460" s="41">
        <v>4</v>
      </c>
      <c r="T2460" s="43"/>
      <c r="U2460" s="13" t="s">
        <v>10801</v>
      </c>
      <c r="W2460" s="13"/>
    </row>
    <row r="2461" spans="1:23" x14ac:dyDescent="0.2">
      <c r="A2461" s="13"/>
      <c r="B2461" s="8" t="s">
        <v>0</v>
      </c>
      <c r="C2461" s="22" t="s">
        <v>10941</v>
      </c>
      <c r="D2461" s="8" t="s">
        <v>3553</v>
      </c>
      <c r="E2461" s="22" t="s">
        <v>3554</v>
      </c>
      <c r="F2461" s="32">
        <v>10000</v>
      </c>
      <c r="G2461" s="13">
        <v>0</v>
      </c>
      <c r="H2461" s="13">
        <v>0</v>
      </c>
      <c r="I2461" t="s">
        <v>1</v>
      </c>
      <c r="J2461" s="13"/>
      <c r="R2461" s="13">
        <v>10000</v>
      </c>
      <c r="S2461" s="41">
        <v>4</v>
      </c>
      <c r="T2461" s="13"/>
      <c r="U2461" s="13"/>
      <c r="W2461" s="13"/>
    </row>
    <row r="2462" spans="1:23" x14ac:dyDescent="0.2">
      <c r="A2462" s="13"/>
      <c r="B2462" s="8" t="s">
        <v>0</v>
      </c>
      <c r="C2462" s="22" t="s">
        <v>10941</v>
      </c>
      <c r="D2462" s="8" t="s">
        <v>8149</v>
      </c>
      <c r="E2462" s="22" t="s">
        <v>9908</v>
      </c>
      <c r="F2462" s="32">
        <v>12000</v>
      </c>
      <c r="G2462" s="13">
        <v>0</v>
      </c>
      <c r="H2462" s="13">
        <v>0</v>
      </c>
      <c r="I2462" t="s">
        <v>1</v>
      </c>
      <c r="J2462" s="13"/>
      <c r="R2462" s="13">
        <f>4500+8000</f>
        <v>12500</v>
      </c>
      <c r="S2462" s="41">
        <v>4</v>
      </c>
      <c r="T2462" s="13"/>
      <c r="U2462" s="13"/>
      <c r="W2462" s="13"/>
    </row>
    <row r="2463" spans="1:23" x14ac:dyDescent="0.2">
      <c r="A2463" s="13"/>
      <c r="B2463" s="8" t="s">
        <v>0</v>
      </c>
      <c r="C2463" s="22" t="s">
        <v>10941</v>
      </c>
      <c r="D2463" s="8" t="s">
        <v>8150</v>
      </c>
      <c r="E2463" s="22" t="s">
        <v>9909</v>
      </c>
      <c r="F2463" s="32">
        <v>11000</v>
      </c>
      <c r="G2463" s="13">
        <v>0</v>
      </c>
      <c r="H2463" s="13">
        <v>0</v>
      </c>
      <c r="I2463" t="s">
        <v>1</v>
      </c>
      <c r="J2463" s="13"/>
      <c r="R2463" s="13">
        <f>3000+8500</f>
        <v>11500</v>
      </c>
      <c r="S2463" s="41">
        <v>4</v>
      </c>
      <c r="T2463" s="13"/>
      <c r="U2463" s="13"/>
      <c r="W2463" s="13"/>
    </row>
    <row r="2464" spans="1:23" x14ac:dyDescent="0.2">
      <c r="A2464" s="13"/>
      <c r="B2464" s="8" t="s">
        <v>0</v>
      </c>
      <c r="C2464" s="22" t="s">
        <v>10941</v>
      </c>
      <c r="D2464" s="8" t="s">
        <v>8151</v>
      </c>
      <c r="E2464" s="22" t="s">
        <v>9910</v>
      </c>
      <c r="F2464" s="32">
        <v>18500</v>
      </c>
      <c r="G2464" s="13">
        <v>0</v>
      </c>
      <c r="H2464" s="13">
        <v>13400</v>
      </c>
      <c r="I2464" t="s">
        <v>1</v>
      </c>
      <c r="J2464" s="13"/>
      <c r="R2464" s="13">
        <v>5500</v>
      </c>
      <c r="S2464" s="41">
        <v>4</v>
      </c>
      <c r="T2464" s="13"/>
      <c r="U2464" s="13"/>
      <c r="W2464" s="13"/>
    </row>
    <row r="2465" spans="1:23" x14ac:dyDescent="0.2">
      <c r="A2465" s="13"/>
      <c r="B2465" s="8" t="s">
        <v>0</v>
      </c>
      <c r="C2465" s="22" t="s">
        <v>10941</v>
      </c>
      <c r="D2465" s="8" t="s">
        <v>8152</v>
      </c>
      <c r="E2465" s="22" t="s">
        <v>9911</v>
      </c>
      <c r="F2465" s="32">
        <v>15000</v>
      </c>
      <c r="G2465" s="13">
        <v>0</v>
      </c>
      <c r="H2465" s="13">
        <v>0</v>
      </c>
      <c r="I2465" t="s">
        <v>1</v>
      </c>
      <c r="J2465" s="13"/>
      <c r="R2465" s="13">
        <f>10400+5000</f>
        <v>15400</v>
      </c>
      <c r="S2465" s="41">
        <v>4</v>
      </c>
      <c r="T2465" s="13"/>
      <c r="U2465" s="13"/>
      <c r="W2465" s="13"/>
    </row>
    <row r="2466" spans="1:23" x14ac:dyDescent="0.2">
      <c r="A2466" s="13"/>
      <c r="B2466" s="8" t="s">
        <v>0</v>
      </c>
      <c r="C2466" s="22" t="s">
        <v>10941</v>
      </c>
      <c r="D2466" s="8" t="s">
        <v>8153</v>
      </c>
      <c r="E2466" s="22" t="s">
        <v>9912</v>
      </c>
      <c r="F2466" s="32">
        <v>8000</v>
      </c>
      <c r="G2466" s="13">
        <v>0</v>
      </c>
      <c r="H2466" s="13">
        <v>0</v>
      </c>
      <c r="I2466" t="s">
        <v>1</v>
      </c>
      <c r="J2466" s="13"/>
      <c r="R2466" s="13">
        <f>6200+2500</f>
        <v>8700</v>
      </c>
      <c r="S2466" s="41">
        <v>4</v>
      </c>
      <c r="T2466" s="13"/>
      <c r="U2466" s="13"/>
      <c r="W2466" s="13"/>
    </row>
    <row r="2467" spans="1:23" x14ac:dyDescent="0.2">
      <c r="A2467" s="13"/>
      <c r="B2467" s="8" t="s">
        <v>0</v>
      </c>
      <c r="C2467" s="22" t="s">
        <v>10941</v>
      </c>
      <c r="D2467" s="8" t="s">
        <v>8154</v>
      </c>
      <c r="E2467" s="22" t="s">
        <v>9913</v>
      </c>
      <c r="F2467" s="32">
        <v>3500</v>
      </c>
      <c r="G2467" s="13">
        <v>0</v>
      </c>
      <c r="H2467" s="13">
        <v>0</v>
      </c>
      <c r="I2467" t="s">
        <v>1</v>
      </c>
      <c r="J2467" s="13"/>
      <c r="R2467" s="13">
        <v>4000</v>
      </c>
      <c r="S2467" s="41">
        <v>4</v>
      </c>
      <c r="T2467" s="13"/>
      <c r="U2467" s="13"/>
      <c r="W2467" s="13"/>
    </row>
    <row r="2468" spans="1:23" x14ac:dyDescent="0.2">
      <c r="A2468" s="13"/>
      <c r="B2468" s="8" t="s">
        <v>0</v>
      </c>
      <c r="C2468" s="22" t="s">
        <v>10941</v>
      </c>
      <c r="D2468" s="8" t="s">
        <v>8155</v>
      </c>
      <c r="E2468" s="22" t="s">
        <v>9914</v>
      </c>
      <c r="F2468" s="32">
        <v>16000</v>
      </c>
      <c r="G2468" s="13">
        <v>0</v>
      </c>
      <c r="H2468" s="13">
        <v>0</v>
      </c>
      <c r="I2468" t="s">
        <v>1</v>
      </c>
      <c r="J2468" s="13"/>
      <c r="R2468" s="13">
        <f>8800+7500</f>
        <v>16300</v>
      </c>
      <c r="S2468" s="41">
        <v>4</v>
      </c>
      <c r="T2468" s="13"/>
      <c r="U2468" s="13"/>
      <c r="W2468" s="13"/>
    </row>
    <row r="2469" spans="1:23" x14ac:dyDescent="0.2">
      <c r="A2469" s="13"/>
      <c r="B2469" s="8" t="s">
        <v>0</v>
      </c>
      <c r="C2469" s="22" t="s">
        <v>10941</v>
      </c>
      <c r="D2469" s="8" t="s">
        <v>3768</v>
      </c>
      <c r="E2469" s="22" t="s">
        <v>3769</v>
      </c>
      <c r="F2469" s="32">
        <v>5000</v>
      </c>
      <c r="G2469" s="13">
        <v>0</v>
      </c>
      <c r="H2469" s="13">
        <v>0</v>
      </c>
      <c r="I2469" t="s">
        <v>1</v>
      </c>
      <c r="J2469" s="13"/>
      <c r="R2469" s="13">
        <v>5500</v>
      </c>
      <c r="S2469" s="41">
        <v>4</v>
      </c>
      <c r="T2469" s="13"/>
      <c r="U2469" s="13"/>
      <c r="W2469" s="13"/>
    </row>
    <row r="2470" spans="1:23" x14ac:dyDescent="0.2">
      <c r="A2470" s="13"/>
      <c r="B2470" s="8" t="s">
        <v>0</v>
      </c>
      <c r="C2470" s="22" t="s">
        <v>10941</v>
      </c>
      <c r="D2470" s="8" t="s">
        <v>8156</v>
      </c>
      <c r="E2470" s="22" t="s">
        <v>9915</v>
      </c>
      <c r="F2470" s="32">
        <v>21000</v>
      </c>
      <c r="G2470" s="13">
        <v>0</v>
      </c>
      <c r="H2470" s="13">
        <v>0</v>
      </c>
      <c r="I2470" t="s">
        <v>1</v>
      </c>
      <c r="J2470" s="13"/>
      <c r="R2470" s="13">
        <f>4000+15500+2500</f>
        <v>22000</v>
      </c>
      <c r="S2470" s="41">
        <v>4</v>
      </c>
      <c r="T2470" s="39"/>
      <c r="U2470" s="13"/>
      <c r="W2470" s="13"/>
    </row>
    <row r="2471" spans="1:23" x14ac:dyDescent="0.2">
      <c r="A2471" s="13"/>
      <c r="B2471" s="8" t="s">
        <v>0</v>
      </c>
      <c r="C2471" s="22" t="s">
        <v>10941</v>
      </c>
      <c r="D2471" s="8" t="s">
        <v>3576</v>
      </c>
      <c r="E2471" s="22" t="s">
        <v>3577</v>
      </c>
      <c r="F2471" s="32">
        <v>4500</v>
      </c>
      <c r="G2471" s="13">
        <v>0</v>
      </c>
      <c r="H2471" s="13">
        <v>0</v>
      </c>
      <c r="I2471" t="s">
        <v>1</v>
      </c>
      <c r="J2471" s="13"/>
      <c r="R2471" s="13">
        <v>4900</v>
      </c>
      <c r="S2471" s="41">
        <v>4</v>
      </c>
      <c r="T2471" s="39"/>
      <c r="U2471" s="13"/>
      <c r="W2471" s="13"/>
    </row>
    <row r="2472" spans="1:23" x14ac:dyDescent="0.2">
      <c r="A2472" s="13"/>
      <c r="B2472" s="8" t="s">
        <v>0</v>
      </c>
      <c r="C2472" s="22" t="s">
        <v>10941</v>
      </c>
      <c r="D2472" s="8" t="s">
        <v>8157</v>
      </c>
      <c r="E2472" s="22" t="s">
        <v>4136</v>
      </c>
      <c r="F2472" s="32">
        <v>1500</v>
      </c>
      <c r="G2472" s="13">
        <v>0</v>
      </c>
      <c r="H2472" s="13">
        <v>800</v>
      </c>
      <c r="I2472" t="s">
        <v>1</v>
      </c>
      <c r="J2472" s="13"/>
      <c r="R2472" s="13">
        <v>1000</v>
      </c>
      <c r="S2472" s="41">
        <v>4</v>
      </c>
      <c r="T2472" s="13"/>
      <c r="U2472" s="13"/>
      <c r="W2472" s="13"/>
    </row>
    <row r="2473" spans="1:23" x14ac:dyDescent="0.2">
      <c r="A2473" s="13"/>
      <c r="B2473" s="8" t="s">
        <v>0</v>
      </c>
      <c r="C2473" s="22" t="s">
        <v>10941</v>
      </c>
      <c r="D2473" s="8" t="s">
        <v>8158</v>
      </c>
      <c r="E2473" s="22" t="s">
        <v>9916</v>
      </c>
      <c r="F2473" s="32">
        <v>1203</v>
      </c>
      <c r="G2473" s="13">
        <v>0</v>
      </c>
      <c r="H2473" s="13">
        <v>0</v>
      </c>
      <c r="I2473" t="s">
        <v>1</v>
      </c>
      <c r="J2473" s="13"/>
      <c r="R2473" s="13">
        <v>1500</v>
      </c>
      <c r="S2473" s="41">
        <v>1</v>
      </c>
      <c r="T2473" s="13"/>
      <c r="U2473" s="13"/>
      <c r="W2473" s="13"/>
    </row>
    <row r="2474" spans="1:23" x14ac:dyDescent="0.2">
      <c r="A2474" s="13"/>
      <c r="B2474" s="8" t="s">
        <v>0</v>
      </c>
      <c r="C2474" s="22" t="s">
        <v>10941</v>
      </c>
      <c r="D2474" s="8" t="s">
        <v>8159</v>
      </c>
      <c r="E2474" s="22" t="s">
        <v>9917</v>
      </c>
      <c r="F2474" s="32">
        <v>6500</v>
      </c>
      <c r="G2474" s="13">
        <v>0</v>
      </c>
      <c r="H2474" s="13">
        <v>0</v>
      </c>
      <c r="I2474" t="s">
        <v>1</v>
      </c>
      <c r="J2474" s="13"/>
      <c r="R2474" s="13">
        <f>6000+1000</f>
        <v>7000</v>
      </c>
      <c r="S2474" s="41">
        <v>1</v>
      </c>
      <c r="T2474" s="39"/>
      <c r="U2474" s="13"/>
      <c r="W2474" s="13"/>
    </row>
    <row r="2475" spans="1:23" x14ac:dyDescent="0.2">
      <c r="A2475" s="13"/>
      <c r="B2475" s="8" t="s">
        <v>0</v>
      </c>
      <c r="C2475" s="22" t="s">
        <v>10941</v>
      </c>
      <c r="D2475" s="8" t="s">
        <v>3786</v>
      </c>
      <c r="E2475" s="22" t="s">
        <v>3787</v>
      </c>
      <c r="F2475" s="32">
        <v>2272</v>
      </c>
      <c r="G2475" s="13">
        <v>0</v>
      </c>
      <c r="H2475" s="13">
        <v>0</v>
      </c>
      <c r="I2475" t="s">
        <v>1</v>
      </c>
      <c r="J2475" s="13"/>
      <c r="R2475" s="13">
        <v>2500</v>
      </c>
      <c r="S2475" s="41">
        <v>1</v>
      </c>
      <c r="T2475" s="13"/>
      <c r="U2475" s="13"/>
      <c r="W2475" s="13"/>
    </row>
    <row r="2476" spans="1:23" x14ac:dyDescent="0.2">
      <c r="A2476" s="13"/>
      <c r="B2476" s="8" t="s">
        <v>0</v>
      </c>
      <c r="C2476" s="22" t="s">
        <v>10941</v>
      </c>
      <c r="D2476" s="8" t="s">
        <v>3789</v>
      </c>
      <c r="E2476" s="22" t="s">
        <v>3790</v>
      </c>
      <c r="F2476" s="32">
        <v>3965</v>
      </c>
      <c r="G2476" s="13">
        <v>0</v>
      </c>
      <c r="H2476" s="13">
        <v>0</v>
      </c>
      <c r="I2476" t="s">
        <v>1</v>
      </c>
      <c r="J2476" s="13"/>
      <c r="R2476" s="13">
        <v>4000</v>
      </c>
      <c r="S2476" s="41">
        <v>1</v>
      </c>
      <c r="T2476" s="13"/>
      <c r="U2476" s="13"/>
      <c r="W2476" s="13"/>
    </row>
    <row r="2477" spans="1:23" x14ac:dyDescent="0.2">
      <c r="A2477" s="13"/>
      <c r="B2477" s="8" t="s">
        <v>0</v>
      </c>
      <c r="C2477" s="22" t="s">
        <v>10941</v>
      </c>
      <c r="D2477" s="8" t="s">
        <v>8160</v>
      </c>
      <c r="E2477" s="22" t="s">
        <v>9918</v>
      </c>
      <c r="F2477" s="32">
        <v>2885</v>
      </c>
      <c r="G2477" s="13">
        <v>0</v>
      </c>
      <c r="H2477" s="13">
        <v>0</v>
      </c>
      <c r="I2477" t="s">
        <v>1</v>
      </c>
      <c r="J2477" s="13"/>
      <c r="R2477" s="13"/>
      <c r="S2477" s="41">
        <v>1</v>
      </c>
      <c r="T2477" s="43" t="s">
        <v>10798</v>
      </c>
      <c r="U2477" s="13" t="s">
        <v>10798</v>
      </c>
      <c r="W2477" s="13"/>
    </row>
    <row r="2478" spans="1:23" x14ac:dyDescent="0.2">
      <c r="A2478" s="13"/>
      <c r="B2478" s="8" t="s">
        <v>0</v>
      </c>
      <c r="C2478" s="22" t="s">
        <v>10941</v>
      </c>
      <c r="D2478" s="8" t="s">
        <v>8161</v>
      </c>
      <c r="E2478" s="22" t="s">
        <v>9919</v>
      </c>
      <c r="F2478" s="32">
        <v>4919</v>
      </c>
      <c r="G2478" s="13">
        <v>0</v>
      </c>
      <c r="H2478" s="13">
        <v>0</v>
      </c>
      <c r="I2478" t="s">
        <v>1</v>
      </c>
      <c r="J2478" s="13"/>
      <c r="R2478" s="13">
        <v>5200</v>
      </c>
      <c r="S2478" s="41">
        <v>1</v>
      </c>
      <c r="T2478" s="39"/>
      <c r="U2478" s="13"/>
      <c r="W2478" s="13"/>
    </row>
    <row r="2479" spans="1:23" x14ac:dyDescent="0.2">
      <c r="A2479" s="13"/>
      <c r="B2479" s="8" t="s">
        <v>0</v>
      </c>
      <c r="C2479" s="22" t="s">
        <v>10941</v>
      </c>
      <c r="D2479" s="8" t="s">
        <v>4154</v>
      </c>
      <c r="E2479" s="22" t="s">
        <v>4155</v>
      </c>
      <c r="F2479" s="32">
        <v>10765</v>
      </c>
      <c r="G2479" s="13">
        <v>0</v>
      </c>
      <c r="H2479" s="13">
        <v>0</v>
      </c>
      <c r="I2479" t="s">
        <v>1</v>
      </c>
      <c r="J2479" s="13"/>
      <c r="R2479" s="13">
        <f>6200+5100</f>
        <v>11300</v>
      </c>
      <c r="S2479" s="41">
        <v>1</v>
      </c>
      <c r="T2479" s="39"/>
      <c r="U2479" s="13"/>
      <c r="W2479" s="13"/>
    </row>
    <row r="2480" spans="1:23" x14ac:dyDescent="0.2">
      <c r="A2480" s="13"/>
      <c r="B2480" s="8" t="s">
        <v>0</v>
      </c>
      <c r="C2480" s="22" t="s">
        <v>10941</v>
      </c>
      <c r="D2480" s="8" t="s">
        <v>8162</v>
      </c>
      <c r="E2480" s="22" t="s">
        <v>9920</v>
      </c>
      <c r="F2480" s="32">
        <v>3497</v>
      </c>
      <c r="G2480" s="13">
        <v>0</v>
      </c>
      <c r="H2480" s="13">
        <v>0</v>
      </c>
      <c r="I2480" t="s">
        <v>1</v>
      </c>
      <c r="J2480" s="13"/>
      <c r="R2480" s="13">
        <v>4000</v>
      </c>
      <c r="S2480" s="41">
        <v>1</v>
      </c>
      <c r="T2480" s="13"/>
      <c r="U2480" s="13"/>
      <c r="W2480" s="13"/>
    </row>
    <row r="2481" spans="1:23" x14ac:dyDescent="0.2">
      <c r="A2481" s="13"/>
      <c r="B2481" s="8" t="s">
        <v>0</v>
      </c>
      <c r="C2481" s="22" t="s">
        <v>10941</v>
      </c>
      <c r="D2481" s="8" t="s">
        <v>4157</v>
      </c>
      <c r="E2481" s="22" t="s">
        <v>4158</v>
      </c>
      <c r="F2481" s="32">
        <v>3216</v>
      </c>
      <c r="G2481" s="13">
        <v>0</v>
      </c>
      <c r="H2481" s="13">
        <v>0</v>
      </c>
      <c r="I2481" t="s">
        <v>1</v>
      </c>
      <c r="J2481" s="13"/>
      <c r="R2481" s="13">
        <v>3300</v>
      </c>
      <c r="S2481" s="41">
        <v>1</v>
      </c>
      <c r="T2481" s="13"/>
      <c r="U2481" s="13"/>
      <c r="W2481" s="13"/>
    </row>
    <row r="2482" spans="1:23" x14ac:dyDescent="0.2">
      <c r="A2482" s="13"/>
      <c r="B2482" s="8" t="s">
        <v>0</v>
      </c>
      <c r="C2482" s="22" t="s">
        <v>10941</v>
      </c>
      <c r="D2482" s="8" t="s">
        <v>4269</v>
      </c>
      <c r="E2482" s="22" t="s">
        <v>4270</v>
      </c>
      <c r="F2482" s="32">
        <v>3865</v>
      </c>
      <c r="G2482" s="13">
        <v>0</v>
      </c>
      <c r="H2482" s="13">
        <v>0</v>
      </c>
      <c r="I2482" t="s">
        <v>1</v>
      </c>
      <c r="J2482" s="13"/>
      <c r="R2482" s="13">
        <v>4400</v>
      </c>
      <c r="S2482" s="41">
        <v>1</v>
      </c>
      <c r="T2482" s="13"/>
      <c r="U2482" s="13"/>
      <c r="W2482" s="13"/>
    </row>
    <row r="2483" spans="1:23" x14ac:dyDescent="0.2">
      <c r="A2483" s="13"/>
      <c r="B2483" s="8" t="s">
        <v>0</v>
      </c>
      <c r="C2483" s="22" t="s">
        <v>10941</v>
      </c>
      <c r="D2483" s="8" t="s">
        <v>4160</v>
      </c>
      <c r="E2483" s="22" t="s">
        <v>4161</v>
      </c>
      <c r="F2483" s="32">
        <v>4984</v>
      </c>
      <c r="G2483" s="13">
        <v>0</v>
      </c>
      <c r="H2483" s="13">
        <v>0</v>
      </c>
      <c r="I2483" t="s">
        <v>1</v>
      </c>
      <c r="J2483" s="13"/>
      <c r="R2483" s="13">
        <v>5100</v>
      </c>
      <c r="S2483" s="41">
        <v>1</v>
      </c>
      <c r="T2483" s="13"/>
      <c r="U2483" s="13"/>
      <c r="W2483" s="13"/>
    </row>
    <row r="2484" spans="1:23" x14ac:dyDescent="0.2">
      <c r="A2484" s="13"/>
      <c r="B2484" s="8" t="s">
        <v>0</v>
      </c>
      <c r="C2484" s="22" t="s">
        <v>10941</v>
      </c>
      <c r="D2484" s="8" t="s">
        <v>4272</v>
      </c>
      <c r="E2484" s="22" t="s">
        <v>4273</v>
      </c>
      <c r="F2484" s="32">
        <v>5625</v>
      </c>
      <c r="G2484" s="13">
        <v>0</v>
      </c>
      <c r="H2484" s="13">
        <v>0</v>
      </c>
      <c r="I2484" t="s">
        <v>1</v>
      </c>
      <c r="J2484" s="13"/>
      <c r="R2484" s="13">
        <v>5700</v>
      </c>
      <c r="S2484" s="41">
        <v>1</v>
      </c>
      <c r="T2484" s="13"/>
      <c r="U2484" s="13"/>
      <c r="W2484" s="13"/>
    </row>
    <row r="2485" spans="1:23" x14ac:dyDescent="0.2">
      <c r="A2485" s="13"/>
      <c r="B2485" s="8" t="s">
        <v>0</v>
      </c>
      <c r="C2485" s="22" t="s">
        <v>10941</v>
      </c>
      <c r="D2485" s="8" t="s">
        <v>4165</v>
      </c>
      <c r="E2485" s="22" t="s">
        <v>4166</v>
      </c>
      <c r="F2485" s="32">
        <v>3363</v>
      </c>
      <c r="G2485" s="13">
        <v>0</v>
      </c>
      <c r="H2485" s="13">
        <v>0</v>
      </c>
      <c r="I2485" t="s">
        <v>1</v>
      </c>
      <c r="J2485" s="13"/>
      <c r="R2485" s="13">
        <v>3400</v>
      </c>
      <c r="S2485" s="41">
        <v>1</v>
      </c>
      <c r="T2485" s="13"/>
      <c r="U2485" s="13"/>
      <c r="W2485" s="13"/>
    </row>
    <row r="2486" spans="1:23" x14ac:dyDescent="0.2">
      <c r="A2486" s="13"/>
      <c r="B2486" s="8" t="s">
        <v>0</v>
      </c>
      <c r="C2486" s="22" t="s">
        <v>10941</v>
      </c>
      <c r="D2486" s="8" t="s">
        <v>4168</v>
      </c>
      <c r="E2486" s="22" t="s">
        <v>4169</v>
      </c>
      <c r="F2486" s="32">
        <v>1819</v>
      </c>
      <c r="G2486" s="13">
        <v>0</v>
      </c>
      <c r="H2486" s="13">
        <v>500</v>
      </c>
      <c r="I2486" t="s">
        <v>1</v>
      </c>
      <c r="J2486" s="13"/>
      <c r="R2486" s="13">
        <v>1350</v>
      </c>
      <c r="S2486" s="41">
        <v>1</v>
      </c>
      <c r="T2486" s="13"/>
      <c r="U2486" s="13"/>
      <c r="W2486" s="13"/>
    </row>
    <row r="2487" spans="1:23" x14ac:dyDescent="0.2">
      <c r="A2487" s="13"/>
      <c r="B2487" s="8" t="s">
        <v>0</v>
      </c>
      <c r="C2487" s="22" t="s">
        <v>10941</v>
      </c>
      <c r="D2487" s="8" t="s">
        <v>4172</v>
      </c>
      <c r="E2487" s="22" t="s">
        <v>4173</v>
      </c>
      <c r="F2487" s="32">
        <v>3319</v>
      </c>
      <c r="G2487" s="13">
        <v>0</v>
      </c>
      <c r="H2487" s="13">
        <v>0</v>
      </c>
      <c r="I2487" t="s">
        <v>1</v>
      </c>
      <c r="J2487" s="13"/>
      <c r="R2487" s="13">
        <v>3500</v>
      </c>
      <c r="S2487" s="41">
        <v>1</v>
      </c>
      <c r="T2487" s="13"/>
      <c r="U2487" s="13"/>
      <c r="W2487" s="13"/>
    </row>
    <row r="2488" spans="1:23" x14ac:dyDescent="0.2">
      <c r="A2488" s="13"/>
      <c r="B2488" s="8" t="s">
        <v>0</v>
      </c>
      <c r="C2488" s="22" t="s">
        <v>10941</v>
      </c>
      <c r="D2488" s="8" t="s">
        <v>4278</v>
      </c>
      <c r="E2488" s="22" t="s">
        <v>4279</v>
      </c>
      <c r="F2488" s="32">
        <v>4868</v>
      </c>
      <c r="G2488" s="13">
        <v>0</v>
      </c>
      <c r="H2488" s="13">
        <v>0</v>
      </c>
      <c r="I2488" t="s">
        <v>1</v>
      </c>
      <c r="J2488" s="13"/>
      <c r="R2488" s="13">
        <v>5000</v>
      </c>
      <c r="S2488" s="41">
        <v>1</v>
      </c>
      <c r="T2488" s="13"/>
      <c r="U2488" s="13"/>
      <c r="W2488" s="13"/>
    </row>
    <row r="2489" spans="1:23" x14ac:dyDescent="0.2">
      <c r="A2489" s="13"/>
      <c r="B2489" s="8" t="s">
        <v>0</v>
      </c>
      <c r="C2489" s="22" t="s">
        <v>10941</v>
      </c>
      <c r="D2489" s="8" t="s">
        <v>4176</v>
      </c>
      <c r="E2489" s="22" t="s">
        <v>4177</v>
      </c>
      <c r="F2489" s="32">
        <v>7271</v>
      </c>
      <c r="G2489" s="13">
        <v>0</v>
      </c>
      <c r="H2489" s="13">
        <v>0</v>
      </c>
      <c r="I2489" t="s">
        <v>1</v>
      </c>
      <c r="J2489" s="13"/>
      <c r="R2489" s="13">
        <f>7000+500</f>
        <v>7500</v>
      </c>
      <c r="S2489" s="41">
        <v>1</v>
      </c>
      <c r="T2489" s="13"/>
      <c r="U2489" s="13"/>
      <c r="W2489" s="13"/>
    </row>
    <row r="2490" spans="1:23" x14ac:dyDescent="0.2">
      <c r="A2490" s="13"/>
      <c r="B2490" s="8" t="s">
        <v>0</v>
      </c>
      <c r="C2490" s="22" t="s">
        <v>10941</v>
      </c>
      <c r="D2490" s="8" t="s">
        <v>8163</v>
      </c>
      <c r="E2490" s="22" t="s">
        <v>9921</v>
      </c>
      <c r="F2490" s="32">
        <v>1485</v>
      </c>
      <c r="G2490" s="13">
        <v>0</v>
      </c>
      <c r="H2490" s="13">
        <v>0</v>
      </c>
      <c r="I2490" t="s">
        <v>1</v>
      </c>
      <c r="J2490" s="13"/>
      <c r="R2490" s="13">
        <v>1600</v>
      </c>
      <c r="S2490" s="41">
        <v>1</v>
      </c>
      <c r="T2490" s="43"/>
      <c r="U2490" s="13"/>
      <c r="W2490" s="13"/>
    </row>
    <row r="2491" spans="1:23" x14ac:dyDescent="0.2">
      <c r="A2491" s="13"/>
      <c r="B2491" s="8" t="s">
        <v>0</v>
      </c>
      <c r="C2491" s="22" t="s">
        <v>10941</v>
      </c>
      <c r="D2491" s="8" t="s">
        <v>4179</v>
      </c>
      <c r="E2491" s="22" t="s">
        <v>4180</v>
      </c>
      <c r="F2491" s="32">
        <v>2108</v>
      </c>
      <c r="G2491" s="13">
        <v>0</v>
      </c>
      <c r="H2491" s="13">
        <v>0</v>
      </c>
      <c r="I2491" t="s">
        <v>1</v>
      </c>
      <c r="J2491" s="13"/>
      <c r="R2491" s="13">
        <v>2600</v>
      </c>
      <c r="S2491" s="41">
        <v>1</v>
      </c>
      <c r="T2491" s="13"/>
      <c r="U2491" s="13"/>
      <c r="W2491" s="13"/>
    </row>
    <row r="2492" spans="1:23" x14ac:dyDescent="0.2">
      <c r="A2492" s="13"/>
      <c r="B2492" s="8" t="s">
        <v>0</v>
      </c>
      <c r="C2492" s="22" t="s">
        <v>10941</v>
      </c>
      <c r="D2492" s="8" t="s">
        <v>4281</v>
      </c>
      <c r="E2492" s="22" t="s">
        <v>4282</v>
      </c>
      <c r="F2492" s="32">
        <v>1591</v>
      </c>
      <c r="G2492" s="13">
        <v>0</v>
      </c>
      <c r="H2492" s="13">
        <v>0</v>
      </c>
      <c r="I2492" t="s">
        <v>1</v>
      </c>
      <c r="J2492" s="13"/>
      <c r="R2492" s="13">
        <v>1900</v>
      </c>
      <c r="S2492" s="41">
        <v>1</v>
      </c>
      <c r="T2492" s="13"/>
      <c r="U2492" s="13"/>
      <c r="W2492" s="13"/>
    </row>
    <row r="2493" spans="1:23" x14ac:dyDescent="0.2">
      <c r="A2493" s="13"/>
      <c r="B2493" s="8" t="s">
        <v>0</v>
      </c>
      <c r="C2493" s="22" t="s">
        <v>10941</v>
      </c>
      <c r="D2493" s="8" t="s">
        <v>4284</v>
      </c>
      <c r="E2493" s="22" t="s">
        <v>4285</v>
      </c>
      <c r="F2493" s="32">
        <v>1277</v>
      </c>
      <c r="G2493" s="13">
        <v>0</v>
      </c>
      <c r="H2493" s="13">
        <v>0</v>
      </c>
      <c r="I2493" t="s">
        <v>1</v>
      </c>
      <c r="J2493" s="13"/>
      <c r="R2493" s="13">
        <v>1500</v>
      </c>
      <c r="S2493" s="41">
        <v>1</v>
      </c>
      <c r="T2493" s="13"/>
      <c r="U2493" s="13"/>
      <c r="W2493" s="13"/>
    </row>
    <row r="2494" spans="1:23" x14ac:dyDescent="0.2">
      <c r="A2494" s="13"/>
      <c r="B2494" s="8" t="s">
        <v>0</v>
      </c>
      <c r="C2494" s="22" t="s">
        <v>10941</v>
      </c>
      <c r="D2494" s="8" t="s">
        <v>8164</v>
      </c>
      <c r="E2494" s="22" t="s">
        <v>9922</v>
      </c>
      <c r="F2494" s="32">
        <v>3281</v>
      </c>
      <c r="G2494" s="13">
        <v>0</v>
      </c>
      <c r="H2494" s="13">
        <v>0</v>
      </c>
      <c r="I2494" t="s">
        <v>1</v>
      </c>
      <c r="J2494" s="13"/>
      <c r="R2494" s="13">
        <v>3600</v>
      </c>
      <c r="S2494" s="41">
        <v>1</v>
      </c>
      <c r="T2494" s="13"/>
      <c r="U2494" s="13"/>
      <c r="W2494" s="13"/>
    </row>
    <row r="2495" spans="1:23" x14ac:dyDescent="0.2">
      <c r="A2495" s="13"/>
      <c r="B2495" s="8" t="s">
        <v>0</v>
      </c>
      <c r="C2495" s="22" t="s">
        <v>10941</v>
      </c>
      <c r="D2495" s="8" t="s">
        <v>8165</v>
      </c>
      <c r="E2495" s="22" t="s">
        <v>4331</v>
      </c>
      <c r="F2495" s="32">
        <v>949</v>
      </c>
      <c r="G2495" s="13">
        <v>0</v>
      </c>
      <c r="H2495" s="13">
        <v>0</v>
      </c>
      <c r="I2495" t="s">
        <v>1</v>
      </c>
      <c r="J2495" s="13"/>
      <c r="R2495" s="13">
        <v>1200</v>
      </c>
      <c r="S2495" s="41">
        <v>1</v>
      </c>
      <c r="T2495" s="13"/>
      <c r="U2495" s="13"/>
      <c r="W2495" s="13"/>
    </row>
    <row r="2496" spans="1:23" x14ac:dyDescent="0.2">
      <c r="A2496" s="13"/>
      <c r="B2496" s="8" t="s">
        <v>0</v>
      </c>
      <c r="C2496" s="22" t="s">
        <v>10941</v>
      </c>
      <c r="D2496" s="8" t="s">
        <v>7633</v>
      </c>
      <c r="E2496" s="22" t="s">
        <v>9923</v>
      </c>
      <c r="F2496" s="32">
        <v>2104</v>
      </c>
      <c r="G2496" s="13">
        <v>0</v>
      </c>
      <c r="H2496" s="13">
        <v>0</v>
      </c>
      <c r="I2496" t="s">
        <v>1</v>
      </c>
      <c r="J2496" s="13"/>
      <c r="R2496" s="13"/>
      <c r="S2496" s="41">
        <v>1</v>
      </c>
      <c r="T2496" s="43" t="s">
        <v>10798</v>
      </c>
      <c r="U2496" s="13" t="s">
        <v>10798</v>
      </c>
      <c r="V2496">
        <v>807.40800000000002</v>
      </c>
      <c r="W2496" s="13"/>
    </row>
    <row r="2497" spans="1:23" x14ac:dyDescent="0.2">
      <c r="A2497" s="13"/>
      <c r="B2497" s="8" t="s">
        <v>0</v>
      </c>
      <c r="C2497" s="22" t="s">
        <v>10941</v>
      </c>
      <c r="D2497" s="8" t="s">
        <v>4192</v>
      </c>
      <c r="E2497" s="22" t="s">
        <v>4193</v>
      </c>
      <c r="F2497" s="32">
        <v>1478</v>
      </c>
      <c r="G2497" s="13">
        <v>0</v>
      </c>
      <c r="H2497" s="13">
        <v>0</v>
      </c>
      <c r="I2497" t="s">
        <v>1</v>
      </c>
      <c r="J2497" s="13"/>
      <c r="R2497" s="13"/>
      <c r="S2497" s="41">
        <v>1</v>
      </c>
      <c r="T2497" s="43" t="s">
        <v>10798</v>
      </c>
      <c r="U2497" s="13" t="s">
        <v>10798</v>
      </c>
      <c r="V2497">
        <v>76.031999999999996</v>
      </c>
      <c r="W2497" s="13"/>
    </row>
    <row r="2498" spans="1:23" x14ac:dyDescent="0.2">
      <c r="A2498" s="13"/>
      <c r="B2498" s="8" t="s">
        <v>0</v>
      </c>
      <c r="C2498" s="22" t="s">
        <v>10941</v>
      </c>
      <c r="D2498" s="8" t="s">
        <v>4206</v>
      </c>
      <c r="E2498" s="22" t="s">
        <v>4207</v>
      </c>
      <c r="F2498" s="32">
        <v>1882</v>
      </c>
      <c r="G2498" s="13">
        <v>0</v>
      </c>
      <c r="H2498" s="13">
        <v>0</v>
      </c>
      <c r="I2498" t="s">
        <v>1</v>
      </c>
      <c r="J2498" s="13"/>
      <c r="R2498" s="13"/>
      <c r="S2498" s="41">
        <v>1</v>
      </c>
      <c r="T2498" s="43" t="s">
        <v>10798</v>
      </c>
      <c r="U2498" s="13" t="s">
        <v>10798</v>
      </c>
      <c r="W2498" s="13"/>
    </row>
    <row r="2499" spans="1:23" x14ac:dyDescent="0.2">
      <c r="A2499" s="13"/>
      <c r="B2499" s="8" t="s">
        <v>0</v>
      </c>
      <c r="C2499" s="22" t="s">
        <v>10941</v>
      </c>
      <c r="D2499" s="8" t="s">
        <v>4209</v>
      </c>
      <c r="E2499" s="22" t="s">
        <v>4210</v>
      </c>
      <c r="F2499" s="32">
        <v>1527</v>
      </c>
      <c r="G2499" s="13">
        <v>0</v>
      </c>
      <c r="H2499" s="13">
        <v>0</v>
      </c>
      <c r="I2499" t="s">
        <v>1</v>
      </c>
      <c r="J2499" s="13"/>
      <c r="R2499" s="13"/>
      <c r="S2499" s="41">
        <v>1</v>
      </c>
      <c r="T2499" s="13"/>
      <c r="U2499" s="13" t="s">
        <v>10798</v>
      </c>
      <c r="W2499" s="13"/>
    </row>
    <row r="2500" spans="1:23" x14ac:dyDescent="0.2">
      <c r="A2500" s="13"/>
      <c r="B2500" s="8" t="s">
        <v>0</v>
      </c>
      <c r="C2500" s="22" t="s">
        <v>10941</v>
      </c>
      <c r="D2500" s="8" t="s">
        <v>4212</v>
      </c>
      <c r="E2500" s="22" t="s">
        <v>4213</v>
      </c>
      <c r="F2500" s="32">
        <v>704</v>
      </c>
      <c r="G2500" s="13">
        <v>0</v>
      </c>
      <c r="H2500" s="13">
        <v>0</v>
      </c>
      <c r="I2500" t="s">
        <v>1</v>
      </c>
      <c r="J2500" s="13"/>
      <c r="R2500" s="13"/>
      <c r="S2500" s="41">
        <v>1</v>
      </c>
      <c r="T2500" s="13"/>
      <c r="U2500" s="13" t="s">
        <v>10798</v>
      </c>
      <c r="W2500" s="13"/>
    </row>
    <row r="2501" spans="1:23" x14ac:dyDescent="0.2">
      <c r="A2501" s="13"/>
      <c r="B2501" s="8" t="s">
        <v>0</v>
      </c>
      <c r="C2501" s="22" t="s">
        <v>10941</v>
      </c>
      <c r="D2501" s="8" t="s">
        <v>8166</v>
      </c>
      <c r="E2501" s="22" t="s">
        <v>9924</v>
      </c>
      <c r="F2501" s="32">
        <v>2089</v>
      </c>
      <c r="G2501" s="13">
        <v>0</v>
      </c>
      <c r="H2501" s="13">
        <v>0</v>
      </c>
      <c r="I2501" t="s">
        <v>1</v>
      </c>
      <c r="J2501" s="13"/>
      <c r="R2501" s="13">
        <v>2500</v>
      </c>
      <c r="S2501" s="41">
        <v>1</v>
      </c>
      <c r="T2501" s="13"/>
      <c r="U2501" s="13"/>
      <c r="W2501" s="13"/>
    </row>
    <row r="2502" spans="1:23" x14ac:dyDescent="0.2">
      <c r="A2502" s="13"/>
      <c r="B2502" s="8" t="s">
        <v>0</v>
      </c>
      <c r="C2502" s="22" t="s">
        <v>10941</v>
      </c>
      <c r="D2502" s="8" t="s">
        <v>4441</v>
      </c>
      <c r="E2502" s="22" t="s">
        <v>4442</v>
      </c>
      <c r="F2502" s="32">
        <v>7103</v>
      </c>
      <c r="G2502" s="13">
        <v>0</v>
      </c>
      <c r="H2502" s="13">
        <v>0</v>
      </c>
      <c r="I2502" t="s">
        <v>1</v>
      </c>
      <c r="J2502" s="13"/>
      <c r="R2502" s="13">
        <f>4400+3000</f>
        <v>7400</v>
      </c>
      <c r="S2502" s="41">
        <v>1</v>
      </c>
      <c r="T2502" s="13"/>
      <c r="U2502" s="13"/>
      <c r="W2502" s="13"/>
    </row>
    <row r="2503" spans="1:23" x14ac:dyDescent="0.2">
      <c r="A2503" s="13"/>
      <c r="B2503" s="8" t="s">
        <v>0</v>
      </c>
      <c r="C2503" s="22" t="s">
        <v>10941</v>
      </c>
      <c r="D2503" s="8" t="s">
        <v>4865</v>
      </c>
      <c r="E2503" s="22" t="s">
        <v>4866</v>
      </c>
      <c r="F2503" s="32">
        <v>2045</v>
      </c>
      <c r="G2503" s="13">
        <v>0</v>
      </c>
      <c r="H2503" s="13">
        <v>0</v>
      </c>
      <c r="I2503" t="s">
        <v>1</v>
      </c>
      <c r="J2503" s="13"/>
      <c r="R2503" s="13">
        <v>2100</v>
      </c>
      <c r="S2503" s="41">
        <v>1</v>
      </c>
      <c r="T2503" s="13"/>
      <c r="U2503" s="13"/>
      <c r="W2503" s="13"/>
    </row>
    <row r="2504" spans="1:23" x14ac:dyDescent="0.2">
      <c r="A2504" s="13"/>
      <c r="B2504" s="8" t="s">
        <v>0</v>
      </c>
      <c r="C2504" s="22" t="s">
        <v>10941</v>
      </c>
      <c r="D2504" s="8" t="s">
        <v>8167</v>
      </c>
      <c r="E2504" s="22" t="s">
        <v>9925</v>
      </c>
      <c r="F2504" s="32">
        <v>8500</v>
      </c>
      <c r="G2504" s="13">
        <v>0</v>
      </c>
      <c r="H2504" s="13">
        <v>0</v>
      </c>
      <c r="I2504" t="s">
        <v>1</v>
      </c>
      <c r="J2504" s="13"/>
      <c r="R2504" s="13">
        <v>9000</v>
      </c>
      <c r="S2504" s="41">
        <v>1</v>
      </c>
      <c r="T2504" s="13"/>
      <c r="U2504" s="13"/>
      <c r="W2504" s="13"/>
    </row>
    <row r="2505" spans="1:23" x14ac:dyDescent="0.2">
      <c r="A2505" s="13"/>
      <c r="B2505" s="8" t="s">
        <v>0</v>
      </c>
      <c r="C2505" s="22" t="s">
        <v>10941</v>
      </c>
      <c r="D2505" s="8" t="s">
        <v>8168</v>
      </c>
      <c r="E2505" s="22" t="s">
        <v>9926</v>
      </c>
      <c r="F2505" s="32">
        <v>9500</v>
      </c>
      <c r="G2505" s="13">
        <v>0</v>
      </c>
      <c r="H2505" s="13">
        <v>0</v>
      </c>
      <c r="I2505" t="s">
        <v>1</v>
      </c>
      <c r="J2505" s="13"/>
      <c r="R2505" s="13">
        <v>10500</v>
      </c>
      <c r="S2505" s="41">
        <v>1</v>
      </c>
      <c r="T2505" s="13"/>
      <c r="U2505" s="13"/>
      <c r="W2505" s="13"/>
    </row>
    <row r="2506" spans="1:23" x14ac:dyDescent="0.2">
      <c r="A2506" s="13"/>
      <c r="B2506" s="8" t="s">
        <v>0</v>
      </c>
      <c r="C2506" s="22" t="s">
        <v>10941</v>
      </c>
      <c r="D2506" s="8" t="s">
        <v>7932</v>
      </c>
      <c r="E2506" s="22" t="s">
        <v>9700</v>
      </c>
      <c r="F2506" s="32">
        <v>2319</v>
      </c>
      <c r="G2506" s="13">
        <v>0</v>
      </c>
      <c r="H2506" s="13">
        <v>0</v>
      </c>
      <c r="I2506" t="s">
        <v>1</v>
      </c>
      <c r="J2506" s="13"/>
      <c r="R2506" s="13">
        <v>2400</v>
      </c>
      <c r="S2506" s="41">
        <v>1</v>
      </c>
      <c r="T2506" s="13"/>
      <c r="U2506" s="13"/>
      <c r="W2506" s="13"/>
    </row>
    <row r="2507" spans="1:23" x14ac:dyDescent="0.2">
      <c r="A2507" s="13"/>
      <c r="B2507" s="8" t="s">
        <v>0</v>
      </c>
      <c r="C2507" s="22" t="s">
        <v>10941</v>
      </c>
      <c r="D2507" s="8" t="s">
        <v>4448</v>
      </c>
      <c r="E2507" s="22" t="s">
        <v>4449</v>
      </c>
      <c r="F2507" s="32">
        <v>17000</v>
      </c>
      <c r="G2507" s="13">
        <v>0</v>
      </c>
      <c r="H2507" s="13">
        <v>0</v>
      </c>
      <c r="I2507" t="s">
        <v>1</v>
      </c>
      <c r="J2507" s="13"/>
      <c r="R2507" s="13">
        <v>18000</v>
      </c>
      <c r="S2507" s="41">
        <v>1</v>
      </c>
      <c r="T2507" s="13"/>
      <c r="U2507" s="13"/>
      <c r="W2507" s="13"/>
    </row>
    <row r="2508" spans="1:23" x14ac:dyDescent="0.2">
      <c r="A2508" s="13"/>
      <c r="B2508" s="8" t="s">
        <v>0</v>
      </c>
      <c r="C2508" s="22" t="s">
        <v>10941</v>
      </c>
      <c r="D2508" s="8" t="s">
        <v>4456</v>
      </c>
      <c r="E2508" s="22" t="s">
        <v>4457</v>
      </c>
      <c r="F2508" s="32">
        <v>7000</v>
      </c>
      <c r="G2508" s="13">
        <v>0</v>
      </c>
      <c r="H2508" s="13">
        <v>0</v>
      </c>
      <c r="I2508" t="s">
        <v>1</v>
      </c>
      <c r="J2508" s="13"/>
      <c r="R2508" s="13"/>
      <c r="S2508" s="41">
        <v>1</v>
      </c>
      <c r="T2508" s="39"/>
      <c r="U2508" s="13"/>
      <c r="W2508" s="13"/>
    </row>
    <row r="2509" spans="1:23" x14ac:dyDescent="0.2">
      <c r="A2509" s="13"/>
      <c r="B2509" s="8" t="s">
        <v>0</v>
      </c>
      <c r="C2509" s="22" t="s">
        <v>10941</v>
      </c>
      <c r="D2509" s="8" t="s">
        <v>4719</v>
      </c>
      <c r="E2509" s="22" t="s">
        <v>4720</v>
      </c>
      <c r="F2509" s="32">
        <v>6500</v>
      </c>
      <c r="G2509" s="13">
        <v>0</v>
      </c>
      <c r="H2509" s="13">
        <v>0</v>
      </c>
      <c r="I2509" t="s">
        <v>1</v>
      </c>
      <c r="J2509" s="13"/>
      <c r="R2509" s="13">
        <v>6500</v>
      </c>
      <c r="S2509" s="41">
        <v>1</v>
      </c>
      <c r="T2509" s="43"/>
      <c r="U2509" s="13"/>
      <c r="W2509" s="13"/>
    </row>
    <row r="2510" spans="1:23" x14ac:dyDescent="0.2">
      <c r="A2510" s="13"/>
      <c r="B2510" s="8" t="s">
        <v>0</v>
      </c>
      <c r="C2510" s="22" t="s">
        <v>10941</v>
      </c>
      <c r="D2510" s="8" t="s">
        <v>7933</v>
      </c>
      <c r="E2510" s="22" t="s">
        <v>9701</v>
      </c>
      <c r="F2510" s="32">
        <v>2882</v>
      </c>
      <c r="G2510" s="13">
        <v>0</v>
      </c>
      <c r="H2510" s="13">
        <v>0</v>
      </c>
      <c r="I2510" t="s">
        <v>1</v>
      </c>
      <c r="J2510" s="13"/>
      <c r="R2510" s="13">
        <f>2000+1200</f>
        <v>3200</v>
      </c>
      <c r="S2510" s="41">
        <v>1</v>
      </c>
      <c r="T2510" s="43"/>
      <c r="U2510" s="13"/>
      <c r="W2510" s="13"/>
    </row>
    <row r="2511" spans="1:23" x14ac:dyDescent="0.2">
      <c r="A2511" s="13"/>
      <c r="B2511" s="8" t="s">
        <v>0</v>
      </c>
      <c r="C2511" s="22" t="s">
        <v>10941</v>
      </c>
      <c r="D2511" s="8" t="s">
        <v>7961</v>
      </c>
      <c r="E2511" s="22" t="s">
        <v>9730</v>
      </c>
      <c r="F2511" s="32">
        <v>1850</v>
      </c>
      <c r="G2511" s="13">
        <v>0</v>
      </c>
      <c r="H2511" s="13">
        <v>0</v>
      </c>
      <c r="I2511" t="s">
        <v>1</v>
      </c>
      <c r="J2511" s="13"/>
      <c r="R2511" s="13">
        <v>1900</v>
      </c>
      <c r="S2511" s="41">
        <v>1</v>
      </c>
      <c r="T2511" s="13"/>
      <c r="U2511" s="13"/>
      <c r="W2511" s="13"/>
    </row>
    <row r="2512" spans="1:23" x14ac:dyDescent="0.2">
      <c r="A2512" s="13"/>
      <c r="B2512" s="8" t="s">
        <v>0</v>
      </c>
      <c r="C2512" s="22" t="s">
        <v>10941</v>
      </c>
      <c r="D2512" s="8" t="s">
        <v>8169</v>
      </c>
      <c r="E2512" s="22" t="s">
        <v>9927</v>
      </c>
      <c r="F2512" s="32">
        <v>8000</v>
      </c>
      <c r="G2512" s="13">
        <v>0</v>
      </c>
      <c r="H2512" s="13">
        <v>0</v>
      </c>
      <c r="I2512" t="s">
        <v>1</v>
      </c>
      <c r="J2512" s="13"/>
      <c r="R2512" s="13">
        <f>4500+3500</f>
        <v>8000</v>
      </c>
      <c r="S2512" s="41">
        <v>1</v>
      </c>
      <c r="T2512" s="13"/>
      <c r="U2512" s="13"/>
      <c r="W2512" s="13"/>
    </row>
    <row r="2513" spans="1:23" x14ac:dyDescent="0.2">
      <c r="A2513" s="13"/>
      <c r="B2513" s="8" t="s">
        <v>0</v>
      </c>
      <c r="C2513" s="22" t="s">
        <v>10941</v>
      </c>
      <c r="D2513" s="8" t="s">
        <v>8170</v>
      </c>
      <c r="E2513" s="22" t="s">
        <v>9928</v>
      </c>
      <c r="F2513" s="32">
        <v>3045</v>
      </c>
      <c r="G2513" s="13">
        <v>0</v>
      </c>
      <c r="H2513" s="13">
        <v>0</v>
      </c>
      <c r="I2513" t="s">
        <v>1</v>
      </c>
      <c r="J2513" s="13"/>
      <c r="R2513" s="13">
        <f>2500+1000</f>
        <v>3500</v>
      </c>
      <c r="S2513" s="41">
        <v>1</v>
      </c>
      <c r="T2513" s="43"/>
      <c r="U2513" s="13"/>
      <c r="W2513" s="13"/>
    </row>
    <row r="2514" spans="1:23" x14ac:dyDescent="0.2">
      <c r="A2514" s="13"/>
      <c r="B2514" s="8" t="s">
        <v>0</v>
      </c>
      <c r="C2514" s="22" t="s">
        <v>10941</v>
      </c>
      <c r="D2514" s="8" t="s">
        <v>4463</v>
      </c>
      <c r="E2514" s="22" t="s">
        <v>4464</v>
      </c>
      <c r="F2514" s="32">
        <v>3000</v>
      </c>
      <c r="G2514" s="13">
        <v>0</v>
      </c>
      <c r="H2514" s="13">
        <v>0</v>
      </c>
      <c r="I2514" t="s">
        <v>1</v>
      </c>
      <c r="J2514" s="13"/>
      <c r="R2514" s="13"/>
      <c r="S2514" s="41">
        <v>1</v>
      </c>
      <c r="T2514" s="39"/>
      <c r="U2514" s="13"/>
      <c r="W2514" s="13"/>
    </row>
    <row r="2515" spans="1:23" x14ac:dyDescent="0.2">
      <c r="A2515" s="13"/>
      <c r="B2515" s="8" t="s">
        <v>0</v>
      </c>
      <c r="C2515" s="22" t="s">
        <v>10941</v>
      </c>
      <c r="D2515" s="8" t="s">
        <v>8171</v>
      </c>
      <c r="E2515" s="22" t="s">
        <v>9929</v>
      </c>
      <c r="F2515" s="32">
        <v>7500</v>
      </c>
      <c r="G2515" s="13">
        <v>0</v>
      </c>
      <c r="H2515" s="13">
        <v>0</v>
      </c>
      <c r="I2515" t="s">
        <v>1</v>
      </c>
      <c r="J2515" s="13"/>
      <c r="R2515" s="13">
        <f>700+7500</f>
        <v>8200</v>
      </c>
      <c r="S2515" s="41">
        <v>1</v>
      </c>
      <c r="T2515" s="13"/>
      <c r="U2515" s="13"/>
      <c r="W2515" s="13"/>
    </row>
    <row r="2516" spans="1:23" x14ac:dyDescent="0.2">
      <c r="A2516" s="13"/>
      <c r="B2516" s="8" t="s">
        <v>0</v>
      </c>
      <c r="C2516" s="22" t="s">
        <v>10941</v>
      </c>
      <c r="D2516" s="8" t="s">
        <v>4466</v>
      </c>
      <c r="E2516" s="22" t="s">
        <v>4467</v>
      </c>
      <c r="F2516" s="32">
        <v>6000</v>
      </c>
      <c r="G2516" s="13">
        <v>0</v>
      </c>
      <c r="H2516" s="13">
        <v>0</v>
      </c>
      <c r="I2516" t="s">
        <v>1</v>
      </c>
      <c r="J2516" s="13"/>
      <c r="R2516" s="13">
        <v>6000</v>
      </c>
      <c r="S2516" s="41">
        <v>1</v>
      </c>
      <c r="T2516" s="39"/>
      <c r="U2516" s="13"/>
      <c r="W2516" s="13"/>
    </row>
    <row r="2517" spans="1:23" x14ac:dyDescent="0.2">
      <c r="A2517" s="13"/>
      <c r="B2517" s="8" t="s">
        <v>0</v>
      </c>
      <c r="C2517" s="22" t="s">
        <v>10941</v>
      </c>
      <c r="D2517" s="8" t="s">
        <v>8172</v>
      </c>
      <c r="E2517" s="22" t="s">
        <v>9930</v>
      </c>
      <c r="F2517" s="32">
        <v>16000</v>
      </c>
      <c r="G2517" s="13">
        <v>0</v>
      </c>
      <c r="H2517" s="13">
        <v>15500</v>
      </c>
      <c r="I2517" t="s">
        <v>1</v>
      </c>
      <c r="J2517" s="13"/>
      <c r="R2517" s="13">
        <v>1000</v>
      </c>
      <c r="S2517" s="41">
        <v>1</v>
      </c>
      <c r="T2517" s="13"/>
      <c r="U2517" s="13"/>
      <c r="W2517" s="13"/>
    </row>
    <row r="2518" spans="1:23" x14ac:dyDescent="0.2">
      <c r="A2518" s="13"/>
      <c r="B2518" s="8" t="s">
        <v>0</v>
      </c>
      <c r="C2518" s="22" t="s">
        <v>10941</v>
      </c>
      <c r="D2518" s="8" t="s">
        <v>4469</v>
      </c>
      <c r="E2518" s="22" t="s">
        <v>4470</v>
      </c>
      <c r="F2518" s="32">
        <v>3500</v>
      </c>
      <c r="G2518" s="13">
        <v>0</v>
      </c>
      <c r="H2518" s="13">
        <v>0</v>
      </c>
      <c r="I2518" t="s">
        <v>1</v>
      </c>
      <c r="J2518" s="13"/>
      <c r="R2518" s="13">
        <v>3500</v>
      </c>
      <c r="S2518" s="41">
        <v>1</v>
      </c>
      <c r="T2518" s="39"/>
      <c r="U2518" s="13"/>
      <c r="W2518" s="13"/>
    </row>
    <row r="2519" spans="1:23" x14ac:dyDescent="0.2">
      <c r="A2519" s="13"/>
      <c r="B2519" s="8" t="s">
        <v>0</v>
      </c>
      <c r="C2519" s="22" t="s">
        <v>10941</v>
      </c>
      <c r="D2519" s="8" t="s">
        <v>8173</v>
      </c>
      <c r="E2519" s="22" t="s">
        <v>9931</v>
      </c>
      <c r="F2519" s="32">
        <v>6500</v>
      </c>
      <c r="G2519" s="13">
        <v>0</v>
      </c>
      <c r="H2519" s="13">
        <v>0</v>
      </c>
      <c r="I2519" t="s">
        <v>1</v>
      </c>
      <c r="J2519" s="13"/>
      <c r="R2519" s="13">
        <f>5500+1000</f>
        <v>6500</v>
      </c>
      <c r="S2519" s="41">
        <v>1</v>
      </c>
      <c r="T2519" s="13"/>
      <c r="U2519" s="13"/>
      <c r="W2519" s="13"/>
    </row>
    <row r="2520" spans="1:23" x14ac:dyDescent="0.2">
      <c r="A2520" s="13"/>
      <c r="B2520" s="8" t="s">
        <v>0</v>
      </c>
      <c r="C2520" s="22" t="s">
        <v>10941</v>
      </c>
      <c r="D2520" s="8" t="s">
        <v>4724</v>
      </c>
      <c r="E2520" s="22" t="s">
        <v>4725</v>
      </c>
      <c r="F2520" s="32">
        <v>15000</v>
      </c>
      <c r="G2520" s="13">
        <v>0</v>
      </c>
      <c r="H2520" s="13">
        <v>0</v>
      </c>
      <c r="I2520" t="s">
        <v>1</v>
      </c>
      <c r="J2520" s="13"/>
      <c r="R2520" s="13">
        <f>14400+600</f>
        <v>15000</v>
      </c>
      <c r="S2520" s="41">
        <v>1</v>
      </c>
      <c r="T2520" s="13"/>
      <c r="U2520" s="13"/>
      <c r="W2520" s="13"/>
    </row>
    <row r="2521" spans="1:23" x14ac:dyDescent="0.2">
      <c r="A2521" s="13"/>
      <c r="B2521" s="8" t="s">
        <v>0</v>
      </c>
      <c r="C2521" s="22" t="s">
        <v>10941</v>
      </c>
      <c r="D2521" s="8" t="s">
        <v>4476</v>
      </c>
      <c r="E2521" s="22" t="s">
        <v>4477</v>
      </c>
      <c r="F2521" s="32">
        <v>5000</v>
      </c>
      <c r="G2521" s="13">
        <v>0</v>
      </c>
      <c r="H2521" s="13">
        <v>0</v>
      </c>
      <c r="I2521" t="s">
        <v>1</v>
      </c>
      <c r="J2521" s="13"/>
      <c r="R2521" s="13"/>
      <c r="S2521" s="41">
        <v>1</v>
      </c>
      <c r="T2521" s="39"/>
      <c r="U2521" s="13"/>
      <c r="W2521" s="13"/>
    </row>
    <row r="2522" spans="1:23" x14ac:dyDescent="0.2">
      <c r="A2522" s="13"/>
      <c r="B2522" s="8" t="s">
        <v>0</v>
      </c>
      <c r="C2522" s="22" t="s">
        <v>10941</v>
      </c>
      <c r="D2522" s="8" t="s">
        <v>8174</v>
      </c>
      <c r="E2522" s="22" t="s">
        <v>9932</v>
      </c>
      <c r="F2522" s="32">
        <v>1303</v>
      </c>
      <c r="G2522" s="13">
        <v>0</v>
      </c>
      <c r="H2522" s="13">
        <v>0</v>
      </c>
      <c r="I2522" t="s">
        <v>1</v>
      </c>
      <c r="J2522" s="13"/>
      <c r="R2522" s="13">
        <v>1700</v>
      </c>
      <c r="S2522" s="41">
        <v>1</v>
      </c>
      <c r="T2522" s="13"/>
      <c r="U2522" s="39"/>
      <c r="W2522" s="13"/>
    </row>
    <row r="2523" spans="1:23" x14ac:dyDescent="0.2">
      <c r="A2523" s="13"/>
      <c r="B2523" s="8" t="s">
        <v>0</v>
      </c>
      <c r="C2523" s="22" t="s">
        <v>10941</v>
      </c>
      <c r="D2523" s="8" t="s">
        <v>8175</v>
      </c>
      <c r="E2523" s="22" t="s">
        <v>9933</v>
      </c>
      <c r="F2523" s="32">
        <v>3616</v>
      </c>
      <c r="G2523" s="13">
        <v>0</v>
      </c>
      <c r="H2523" s="13">
        <v>0</v>
      </c>
      <c r="I2523" t="s">
        <v>1</v>
      </c>
      <c r="J2523" s="13"/>
      <c r="R2523" s="13">
        <v>4000</v>
      </c>
      <c r="S2523" s="41">
        <v>1</v>
      </c>
      <c r="T2523" s="13"/>
      <c r="U2523" s="39"/>
      <c r="W2523" s="13"/>
    </row>
    <row r="2524" spans="1:23" x14ac:dyDescent="0.2">
      <c r="A2524" s="13"/>
      <c r="B2524" s="8" t="s">
        <v>0</v>
      </c>
      <c r="C2524" s="22" t="s">
        <v>10941</v>
      </c>
      <c r="D2524" s="8" t="s">
        <v>4479</v>
      </c>
      <c r="E2524" s="22" t="s">
        <v>4480</v>
      </c>
      <c r="F2524" s="32">
        <v>5500</v>
      </c>
      <c r="G2524" s="13">
        <v>0</v>
      </c>
      <c r="H2524" s="13">
        <v>0</v>
      </c>
      <c r="I2524" t="s">
        <v>1</v>
      </c>
      <c r="J2524" s="13"/>
      <c r="R2524" s="13">
        <v>6100</v>
      </c>
      <c r="S2524" s="41">
        <v>1</v>
      </c>
      <c r="T2524" s="39"/>
      <c r="U2524" s="13"/>
      <c r="W2524" s="13"/>
    </row>
    <row r="2525" spans="1:23" x14ac:dyDescent="0.2">
      <c r="A2525" s="13"/>
      <c r="B2525" s="8" t="s">
        <v>0</v>
      </c>
      <c r="C2525" s="22" t="s">
        <v>10941</v>
      </c>
      <c r="D2525" s="8" t="s">
        <v>4728</v>
      </c>
      <c r="E2525" s="22" t="s">
        <v>4729</v>
      </c>
      <c r="F2525" s="32">
        <v>4000</v>
      </c>
      <c r="G2525" s="13">
        <v>0</v>
      </c>
      <c r="H2525" s="13">
        <v>0</v>
      </c>
      <c r="I2525" t="s">
        <v>1</v>
      </c>
      <c r="J2525" s="13"/>
      <c r="R2525" s="13">
        <v>4300</v>
      </c>
      <c r="S2525" s="41">
        <v>1</v>
      </c>
      <c r="T2525" s="13"/>
      <c r="U2525" s="13"/>
      <c r="W2525" s="13"/>
    </row>
    <row r="2526" spans="1:23" x14ac:dyDescent="0.2">
      <c r="A2526" s="13"/>
      <c r="B2526" s="8" t="s">
        <v>0</v>
      </c>
      <c r="C2526" s="22" t="s">
        <v>10941</v>
      </c>
      <c r="D2526" s="8" t="s">
        <v>4482</v>
      </c>
      <c r="E2526" s="22" t="s">
        <v>4483</v>
      </c>
      <c r="F2526" s="32">
        <v>4500</v>
      </c>
      <c r="G2526" s="13">
        <v>0</v>
      </c>
      <c r="H2526" s="13">
        <v>0</v>
      </c>
      <c r="I2526" t="s">
        <v>1</v>
      </c>
      <c r="J2526" s="13"/>
      <c r="R2526" s="13">
        <v>4500</v>
      </c>
      <c r="S2526" s="41">
        <v>1</v>
      </c>
      <c r="T2526" s="39"/>
      <c r="U2526" s="13"/>
      <c r="W2526" s="13"/>
    </row>
    <row r="2527" spans="1:23" x14ac:dyDescent="0.2">
      <c r="A2527" s="13"/>
      <c r="B2527" s="8" t="s">
        <v>0</v>
      </c>
      <c r="C2527" s="22" t="s">
        <v>10941</v>
      </c>
      <c r="D2527" s="8" t="s">
        <v>8176</v>
      </c>
      <c r="E2527" s="22" t="s">
        <v>9934</v>
      </c>
      <c r="F2527" s="32">
        <v>890</v>
      </c>
      <c r="G2527" s="13">
        <v>0</v>
      </c>
      <c r="H2527" s="13">
        <v>0</v>
      </c>
      <c r="I2527" t="s">
        <v>1</v>
      </c>
      <c r="J2527" s="13"/>
      <c r="R2527" s="13">
        <v>1000</v>
      </c>
      <c r="S2527" s="41">
        <v>1</v>
      </c>
      <c r="T2527" s="13"/>
      <c r="U2527" s="13"/>
      <c r="W2527" s="13"/>
    </row>
    <row r="2528" spans="1:23" x14ac:dyDescent="0.2">
      <c r="A2528" s="13"/>
      <c r="B2528" s="8" t="s">
        <v>0</v>
      </c>
      <c r="C2528" s="22" t="s">
        <v>10941</v>
      </c>
      <c r="D2528" s="8" t="s">
        <v>8177</v>
      </c>
      <c r="E2528" s="22" t="s">
        <v>9935</v>
      </c>
      <c r="F2528" s="32">
        <v>3000</v>
      </c>
      <c r="G2528" s="13">
        <v>0</v>
      </c>
      <c r="H2528" s="13">
        <v>0</v>
      </c>
      <c r="I2528" t="s">
        <v>1</v>
      </c>
      <c r="J2528" s="13"/>
      <c r="R2528" s="13">
        <v>1300</v>
      </c>
      <c r="S2528" s="41">
        <v>1</v>
      </c>
      <c r="T2528" s="39"/>
      <c r="U2528" s="13"/>
      <c r="W2528" s="13"/>
    </row>
    <row r="2529" spans="1:23" x14ac:dyDescent="0.2">
      <c r="A2529" s="13"/>
      <c r="B2529" s="8" t="s">
        <v>0</v>
      </c>
      <c r="C2529" s="22" t="s">
        <v>10941</v>
      </c>
      <c r="D2529" s="8" t="s">
        <v>8178</v>
      </c>
      <c r="E2529" s="22" t="s">
        <v>9936</v>
      </c>
      <c r="F2529" s="32">
        <v>1718</v>
      </c>
      <c r="G2529" s="13">
        <v>0</v>
      </c>
      <c r="H2529" s="13">
        <v>0</v>
      </c>
      <c r="I2529" t="s">
        <v>1</v>
      </c>
      <c r="J2529" s="13"/>
      <c r="R2529" s="13">
        <v>2000</v>
      </c>
      <c r="S2529" s="41">
        <v>1</v>
      </c>
      <c r="T2529" s="13"/>
      <c r="U2529" s="39"/>
      <c r="W2529" s="13"/>
    </row>
    <row r="2530" spans="1:23" x14ac:dyDescent="0.2">
      <c r="A2530" s="13"/>
      <c r="B2530" s="8" t="s">
        <v>0</v>
      </c>
      <c r="C2530" s="22" t="s">
        <v>10941</v>
      </c>
      <c r="D2530" s="8" t="s">
        <v>8179</v>
      </c>
      <c r="E2530" s="22" t="s">
        <v>9937</v>
      </c>
      <c r="F2530" s="32">
        <v>2500</v>
      </c>
      <c r="G2530" s="13">
        <v>0</v>
      </c>
      <c r="H2530" s="13">
        <v>0</v>
      </c>
      <c r="I2530" t="s">
        <v>1</v>
      </c>
      <c r="J2530" s="13"/>
      <c r="R2530" s="13">
        <v>2900</v>
      </c>
      <c r="S2530" s="41">
        <v>1</v>
      </c>
      <c r="T2530" s="13"/>
      <c r="U2530" s="39"/>
      <c r="W2530" s="13"/>
    </row>
    <row r="2531" spans="1:23" x14ac:dyDescent="0.2">
      <c r="A2531" s="13"/>
      <c r="B2531" s="8" t="s">
        <v>0</v>
      </c>
      <c r="C2531" s="22" t="s">
        <v>10941</v>
      </c>
      <c r="D2531" s="8" t="s">
        <v>4735</v>
      </c>
      <c r="E2531" s="22" t="s">
        <v>4736</v>
      </c>
      <c r="F2531" s="32">
        <v>4500</v>
      </c>
      <c r="G2531" s="13">
        <v>0</v>
      </c>
      <c r="H2531" s="13">
        <v>0</v>
      </c>
      <c r="I2531" t="s">
        <v>1</v>
      </c>
      <c r="J2531" s="13"/>
      <c r="R2531" s="13">
        <v>5000</v>
      </c>
      <c r="S2531" s="41">
        <v>1</v>
      </c>
      <c r="T2531" s="13"/>
      <c r="U2531" s="13"/>
      <c r="W2531" s="13"/>
    </row>
    <row r="2532" spans="1:23" x14ac:dyDescent="0.2">
      <c r="A2532" s="13"/>
      <c r="B2532" s="8" t="s">
        <v>0</v>
      </c>
      <c r="C2532" s="22" t="s">
        <v>10941</v>
      </c>
      <c r="D2532" s="8" t="s">
        <v>8180</v>
      </c>
      <c r="E2532" s="22" t="s">
        <v>9938</v>
      </c>
      <c r="F2532" s="32">
        <v>934</v>
      </c>
      <c r="G2532" s="13">
        <v>0</v>
      </c>
      <c r="H2532" s="13">
        <v>0</v>
      </c>
      <c r="I2532" t="s">
        <v>1</v>
      </c>
      <c r="J2532" s="13"/>
      <c r="R2532" s="13">
        <v>1200</v>
      </c>
      <c r="S2532" s="41">
        <v>1</v>
      </c>
      <c r="T2532" s="39"/>
      <c r="U2532" s="13"/>
      <c r="W2532" s="13"/>
    </row>
    <row r="2533" spans="1:23" x14ac:dyDescent="0.2">
      <c r="A2533" s="13"/>
      <c r="B2533" s="8" t="s">
        <v>0</v>
      </c>
      <c r="C2533" s="22" t="s">
        <v>10941</v>
      </c>
      <c r="D2533" s="8" t="s">
        <v>4491</v>
      </c>
      <c r="E2533" s="22" t="s">
        <v>4492</v>
      </c>
      <c r="F2533" s="32">
        <v>1500</v>
      </c>
      <c r="G2533" s="13">
        <v>0</v>
      </c>
      <c r="H2533" s="13">
        <v>0</v>
      </c>
      <c r="I2533" t="s">
        <v>1</v>
      </c>
      <c r="J2533" s="13"/>
      <c r="R2533" s="13">
        <v>1900</v>
      </c>
      <c r="S2533" s="41">
        <v>1</v>
      </c>
      <c r="T2533" s="13"/>
      <c r="U2533" s="39"/>
      <c r="W2533" s="13"/>
    </row>
    <row r="2534" spans="1:23" x14ac:dyDescent="0.2">
      <c r="A2534" s="13"/>
      <c r="B2534" s="8" t="s">
        <v>0</v>
      </c>
      <c r="C2534" s="22" t="s">
        <v>10941</v>
      </c>
      <c r="D2534" s="8" t="s">
        <v>4739</v>
      </c>
      <c r="E2534" s="22" t="s">
        <v>4740</v>
      </c>
      <c r="F2534" s="32">
        <v>901</v>
      </c>
      <c r="G2534" s="13">
        <v>0</v>
      </c>
      <c r="H2534" s="13">
        <v>0</v>
      </c>
      <c r="I2534" t="s">
        <v>1</v>
      </c>
      <c r="J2534" s="13"/>
      <c r="R2534" s="13">
        <v>1000</v>
      </c>
      <c r="S2534" s="41">
        <v>1</v>
      </c>
      <c r="T2534" s="39"/>
      <c r="U2534" s="13"/>
      <c r="W2534" s="13"/>
    </row>
    <row r="2535" spans="1:23" x14ac:dyDescent="0.2">
      <c r="A2535" s="13"/>
      <c r="B2535" s="8" t="s">
        <v>0</v>
      </c>
      <c r="C2535" s="22" t="s">
        <v>10941</v>
      </c>
      <c r="D2535" s="8" t="s">
        <v>4496</v>
      </c>
      <c r="E2535" s="22" t="s">
        <v>4497</v>
      </c>
      <c r="F2535" s="32">
        <v>1700</v>
      </c>
      <c r="G2535" s="13">
        <v>0</v>
      </c>
      <c r="H2535" s="13">
        <v>0</v>
      </c>
      <c r="I2535" t="s">
        <v>1</v>
      </c>
      <c r="J2535" s="13"/>
      <c r="R2535" s="13">
        <v>1700</v>
      </c>
      <c r="S2535" s="41">
        <v>1</v>
      </c>
      <c r="T2535" s="13"/>
      <c r="U2535" s="39"/>
      <c r="W2535" s="13"/>
    </row>
    <row r="2536" spans="1:23" x14ac:dyDescent="0.2">
      <c r="A2536" s="13"/>
      <c r="B2536" s="8" t="s">
        <v>0</v>
      </c>
      <c r="C2536" s="22" t="s">
        <v>10941</v>
      </c>
      <c r="D2536" s="8" t="s">
        <v>4500</v>
      </c>
      <c r="E2536" s="22" t="s">
        <v>4501</v>
      </c>
      <c r="F2536" s="32">
        <v>3500</v>
      </c>
      <c r="G2536" s="13">
        <v>0</v>
      </c>
      <c r="H2536" s="13">
        <v>0</v>
      </c>
      <c r="I2536" t="s">
        <v>1</v>
      </c>
      <c r="J2536" s="13"/>
      <c r="R2536" s="13">
        <v>3147</v>
      </c>
      <c r="S2536" s="41">
        <v>1</v>
      </c>
      <c r="T2536" s="39"/>
      <c r="U2536" s="13"/>
      <c r="W2536" s="13"/>
    </row>
    <row r="2537" spans="1:23" x14ac:dyDescent="0.2">
      <c r="A2537" s="13"/>
      <c r="B2537" s="8" t="s">
        <v>0</v>
      </c>
      <c r="C2537" s="22" t="s">
        <v>10941</v>
      </c>
      <c r="D2537" s="8" t="s">
        <v>8181</v>
      </c>
      <c r="E2537" s="22" t="s">
        <v>5313</v>
      </c>
      <c r="F2537" s="32">
        <v>521</v>
      </c>
      <c r="G2537" s="13">
        <v>0</v>
      </c>
      <c r="H2537" s="13">
        <v>0</v>
      </c>
      <c r="I2537" t="s">
        <v>1</v>
      </c>
      <c r="J2537" s="13"/>
      <c r="R2537" s="13">
        <v>700</v>
      </c>
      <c r="S2537" s="41">
        <v>1</v>
      </c>
      <c r="T2537" s="39"/>
      <c r="U2537" s="13"/>
      <c r="W2537" s="13"/>
    </row>
    <row r="2538" spans="1:23" x14ac:dyDescent="0.2">
      <c r="A2538" s="13"/>
      <c r="B2538" s="8" t="s">
        <v>0</v>
      </c>
      <c r="C2538" s="22" t="s">
        <v>10941</v>
      </c>
      <c r="D2538" s="8" t="s">
        <v>4505</v>
      </c>
      <c r="E2538" s="22" t="s">
        <v>4506</v>
      </c>
      <c r="F2538" s="32">
        <v>4397</v>
      </c>
      <c r="G2538" s="13">
        <v>0</v>
      </c>
      <c r="H2538" s="13">
        <v>0</v>
      </c>
      <c r="I2538" t="s">
        <v>1</v>
      </c>
      <c r="J2538" s="13"/>
      <c r="R2538" s="13">
        <v>4500</v>
      </c>
      <c r="S2538" s="41">
        <v>1</v>
      </c>
      <c r="T2538" s="13"/>
      <c r="U2538" s="13"/>
      <c r="W2538" s="13"/>
    </row>
    <row r="2539" spans="1:23" x14ac:dyDescent="0.2">
      <c r="A2539" s="13"/>
      <c r="B2539" s="8" t="s">
        <v>0</v>
      </c>
      <c r="C2539" s="22" t="s">
        <v>10941</v>
      </c>
      <c r="D2539" s="8" t="s">
        <v>8182</v>
      </c>
      <c r="E2539" s="22" t="s">
        <v>5317</v>
      </c>
      <c r="F2539" s="32">
        <v>952</v>
      </c>
      <c r="G2539" s="13">
        <v>0</v>
      </c>
      <c r="H2539" s="13">
        <v>0</v>
      </c>
      <c r="I2539" t="s">
        <v>1</v>
      </c>
      <c r="J2539" s="13"/>
      <c r="R2539" s="13">
        <v>1100</v>
      </c>
      <c r="S2539" s="41">
        <v>1</v>
      </c>
      <c r="T2539" s="13"/>
      <c r="U2539" s="13"/>
      <c r="W2539" s="13"/>
    </row>
    <row r="2540" spans="1:23" x14ac:dyDescent="0.2">
      <c r="A2540" s="13"/>
      <c r="B2540" s="8" t="s">
        <v>0</v>
      </c>
      <c r="C2540" s="22" t="s">
        <v>10941</v>
      </c>
      <c r="D2540" s="8" t="s">
        <v>4770</v>
      </c>
      <c r="E2540" s="22" t="s">
        <v>4771</v>
      </c>
      <c r="F2540" s="32">
        <v>595</v>
      </c>
      <c r="G2540" s="13">
        <v>0</v>
      </c>
      <c r="H2540" s="13">
        <v>0</v>
      </c>
      <c r="I2540" t="s">
        <v>1</v>
      </c>
      <c r="J2540" s="13"/>
      <c r="R2540" s="13"/>
      <c r="S2540" s="41">
        <v>1</v>
      </c>
      <c r="T2540" s="13"/>
      <c r="U2540" s="13"/>
      <c r="W2540" s="13"/>
    </row>
    <row r="2541" spans="1:23" x14ac:dyDescent="0.2">
      <c r="A2541" s="13"/>
      <c r="B2541" s="8" t="s">
        <v>0</v>
      </c>
      <c r="C2541" s="22" t="s">
        <v>10941</v>
      </c>
      <c r="D2541" s="8" t="s">
        <v>4751</v>
      </c>
      <c r="E2541" s="22" t="s">
        <v>4752</v>
      </c>
      <c r="F2541" s="32">
        <v>1064</v>
      </c>
      <c r="G2541" s="13">
        <v>0</v>
      </c>
      <c r="H2541" s="13">
        <v>0</v>
      </c>
      <c r="I2541" t="s">
        <v>1</v>
      </c>
      <c r="J2541" s="13"/>
      <c r="R2541" s="13">
        <v>1300</v>
      </c>
      <c r="S2541" s="41">
        <v>1</v>
      </c>
      <c r="T2541" s="39"/>
      <c r="U2541" s="13"/>
      <c r="W2541" s="13"/>
    </row>
    <row r="2542" spans="1:23" x14ac:dyDescent="0.2">
      <c r="A2542" s="13"/>
      <c r="B2542" s="8" t="s">
        <v>0</v>
      </c>
      <c r="C2542" s="22" t="s">
        <v>10941</v>
      </c>
      <c r="D2542" s="8" t="s">
        <v>4511</v>
      </c>
      <c r="E2542" s="22" t="s">
        <v>4512</v>
      </c>
      <c r="F2542" s="32">
        <v>2682</v>
      </c>
      <c r="G2542" s="13">
        <v>0</v>
      </c>
      <c r="H2542" s="13">
        <v>0</v>
      </c>
      <c r="I2542" t="s">
        <v>1</v>
      </c>
      <c r="J2542" s="13"/>
      <c r="R2542" s="13"/>
      <c r="S2542" s="41">
        <v>1</v>
      </c>
      <c r="T2542" s="13"/>
      <c r="U2542" s="13"/>
      <c r="W2542" s="13"/>
    </row>
    <row r="2543" spans="1:23" x14ac:dyDescent="0.2">
      <c r="A2543" s="13"/>
      <c r="B2543" s="8" t="s">
        <v>0</v>
      </c>
      <c r="C2543" s="22" t="s">
        <v>10941</v>
      </c>
      <c r="D2543" s="8" t="s">
        <v>4516</v>
      </c>
      <c r="E2543" s="22" t="s">
        <v>4517</v>
      </c>
      <c r="F2543" s="32">
        <v>1772</v>
      </c>
      <c r="G2543" s="13">
        <v>0</v>
      </c>
      <c r="H2543" s="13">
        <v>0</v>
      </c>
      <c r="I2543" t="s">
        <v>1</v>
      </c>
      <c r="J2543" s="13"/>
      <c r="R2543" s="13"/>
      <c r="S2543" s="41">
        <v>1</v>
      </c>
      <c r="T2543" s="13"/>
      <c r="U2543" s="13"/>
      <c r="W2543" s="13"/>
    </row>
    <row r="2544" spans="1:23" x14ac:dyDescent="0.2">
      <c r="A2544" s="13"/>
      <c r="B2544" s="8" t="s">
        <v>0</v>
      </c>
      <c r="C2544" s="22" t="s">
        <v>10941</v>
      </c>
      <c r="D2544" s="8" t="s">
        <v>4520</v>
      </c>
      <c r="E2544" s="22" t="s">
        <v>4521</v>
      </c>
      <c r="F2544" s="32">
        <v>982</v>
      </c>
      <c r="G2544" s="13">
        <v>0</v>
      </c>
      <c r="H2544" s="13">
        <v>0</v>
      </c>
      <c r="I2544" t="s">
        <v>1</v>
      </c>
      <c r="J2544" s="13"/>
      <c r="R2544" s="13"/>
      <c r="S2544" s="41">
        <v>1</v>
      </c>
      <c r="T2544" s="13"/>
      <c r="U2544" s="13"/>
      <c r="W2544" s="13"/>
    </row>
    <row r="2545" spans="1:23" x14ac:dyDescent="0.2">
      <c r="A2545" s="13"/>
      <c r="B2545" s="8" t="s">
        <v>0</v>
      </c>
      <c r="C2545" s="22" t="s">
        <v>10941</v>
      </c>
      <c r="D2545" s="8" t="s">
        <v>4755</v>
      </c>
      <c r="E2545" s="22" t="s">
        <v>4756</v>
      </c>
      <c r="F2545" s="32">
        <v>2838</v>
      </c>
      <c r="G2545" s="13">
        <v>0</v>
      </c>
      <c r="H2545" s="13">
        <v>0</v>
      </c>
      <c r="I2545" t="s">
        <v>1</v>
      </c>
      <c r="J2545" s="13"/>
      <c r="R2545" s="13">
        <v>2900</v>
      </c>
      <c r="S2545" s="41">
        <v>1</v>
      </c>
      <c r="T2545" s="13"/>
      <c r="U2545" s="13"/>
      <c r="W2545" s="13"/>
    </row>
    <row r="2546" spans="1:23" x14ac:dyDescent="0.2">
      <c r="A2546" s="13"/>
      <c r="B2546" s="8" t="s">
        <v>0</v>
      </c>
      <c r="C2546" s="22" t="s">
        <v>10941</v>
      </c>
      <c r="D2546" s="8" t="s">
        <v>8183</v>
      </c>
      <c r="E2546" s="22" t="s">
        <v>5532</v>
      </c>
      <c r="F2546" s="32">
        <v>1167</v>
      </c>
      <c r="G2546" s="13">
        <v>0</v>
      </c>
      <c r="H2546" s="13">
        <v>0</v>
      </c>
      <c r="I2546" t="s">
        <v>1</v>
      </c>
      <c r="J2546" s="13"/>
      <c r="R2546" s="13">
        <f>700+500</f>
        <v>1200</v>
      </c>
      <c r="S2546" s="41">
        <v>1</v>
      </c>
      <c r="T2546" s="13"/>
      <c r="U2546" s="13"/>
      <c r="W2546" s="13"/>
    </row>
    <row r="2547" spans="1:23" x14ac:dyDescent="0.2">
      <c r="A2547" s="13"/>
      <c r="B2547" s="8" t="s">
        <v>0</v>
      </c>
      <c r="C2547" s="22" t="s">
        <v>10941</v>
      </c>
      <c r="D2547" s="8" t="s">
        <v>5334</v>
      </c>
      <c r="E2547" s="22" t="s">
        <v>5335</v>
      </c>
      <c r="F2547" s="32">
        <v>1800</v>
      </c>
      <c r="G2547" s="13">
        <v>0</v>
      </c>
      <c r="H2547" s="13">
        <v>0</v>
      </c>
      <c r="I2547" t="s">
        <v>1</v>
      </c>
      <c r="J2547" s="13"/>
      <c r="R2547" s="13"/>
      <c r="S2547" s="41">
        <v>1</v>
      </c>
      <c r="T2547" s="13"/>
      <c r="U2547" s="39" t="s">
        <v>10801</v>
      </c>
      <c r="W2547" s="13"/>
    </row>
    <row r="2548" spans="1:23" x14ac:dyDescent="0.2">
      <c r="A2548" s="13"/>
      <c r="B2548" s="8" t="s">
        <v>0</v>
      </c>
      <c r="C2548" s="22" t="s">
        <v>10941</v>
      </c>
      <c r="D2548" s="8" t="s">
        <v>8184</v>
      </c>
      <c r="E2548" s="22" t="s">
        <v>9939</v>
      </c>
      <c r="F2548" s="32">
        <v>1928</v>
      </c>
      <c r="G2548" s="13">
        <v>0</v>
      </c>
      <c r="H2548" s="13">
        <v>0</v>
      </c>
      <c r="I2548" t="s">
        <v>1</v>
      </c>
      <c r="J2548" s="13"/>
      <c r="R2548" s="13">
        <v>2300</v>
      </c>
      <c r="S2548" s="41">
        <v>1</v>
      </c>
      <c r="T2548" s="13"/>
      <c r="U2548" s="13"/>
      <c r="W2548" s="13"/>
    </row>
    <row r="2549" spans="1:23" x14ac:dyDescent="0.2">
      <c r="A2549" s="13"/>
      <c r="B2549" s="8" t="s">
        <v>0</v>
      </c>
      <c r="C2549" s="22" t="s">
        <v>10941</v>
      </c>
      <c r="D2549" s="8" t="s">
        <v>5337</v>
      </c>
      <c r="E2549" s="22" t="s">
        <v>5338</v>
      </c>
      <c r="F2549" s="32">
        <v>1072</v>
      </c>
      <c r="G2549" s="13">
        <v>0</v>
      </c>
      <c r="H2549" s="13">
        <v>0</v>
      </c>
      <c r="I2549" t="s">
        <v>1</v>
      </c>
      <c r="J2549" s="13"/>
      <c r="R2549" s="13">
        <v>1100</v>
      </c>
      <c r="S2549" s="41">
        <v>1</v>
      </c>
      <c r="T2549" s="13"/>
      <c r="U2549" s="13"/>
      <c r="W2549" s="13"/>
    </row>
    <row r="2550" spans="1:23" x14ac:dyDescent="0.2">
      <c r="A2550" s="13"/>
      <c r="B2550" s="8" t="s">
        <v>0</v>
      </c>
      <c r="C2550" s="22" t="s">
        <v>10941</v>
      </c>
      <c r="D2550" s="8" t="s">
        <v>5341</v>
      </c>
      <c r="E2550" s="22" t="s">
        <v>5342</v>
      </c>
      <c r="F2550" s="32">
        <v>1955</v>
      </c>
      <c r="G2550" s="13">
        <v>0</v>
      </c>
      <c r="H2550" s="13">
        <v>316</v>
      </c>
      <c r="I2550" t="s">
        <v>1</v>
      </c>
      <c r="J2550" s="13"/>
      <c r="R2550" s="13">
        <v>1900</v>
      </c>
      <c r="S2550" s="41">
        <v>1</v>
      </c>
      <c r="T2550" s="13"/>
      <c r="U2550" s="13"/>
      <c r="W2550" s="13"/>
    </row>
    <row r="2551" spans="1:23" x14ac:dyDescent="0.2">
      <c r="A2551" s="13"/>
      <c r="B2551" s="8" t="s">
        <v>0</v>
      </c>
      <c r="C2551" s="22" t="s">
        <v>10941</v>
      </c>
      <c r="D2551" s="8" t="s">
        <v>5362</v>
      </c>
      <c r="E2551" s="22" t="s">
        <v>5363</v>
      </c>
      <c r="F2551" s="32">
        <v>735</v>
      </c>
      <c r="G2551" s="13">
        <v>0</v>
      </c>
      <c r="H2551" s="13">
        <v>0</v>
      </c>
      <c r="I2551" t="s">
        <v>1</v>
      </c>
      <c r="J2551" s="13"/>
      <c r="R2551" s="13">
        <v>1250</v>
      </c>
      <c r="S2551" s="41">
        <v>1</v>
      </c>
      <c r="T2551" s="13"/>
      <c r="U2551" s="13"/>
      <c r="W2551" s="13"/>
    </row>
    <row r="2552" spans="1:23" x14ac:dyDescent="0.2">
      <c r="A2552" s="13"/>
      <c r="B2552" s="8" t="s">
        <v>0</v>
      </c>
      <c r="C2552" s="22" t="s">
        <v>10941</v>
      </c>
      <c r="D2552" s="8" t="s">
        <v>5440</v>
      </c>
      <c r="E2552" s="22" t="s">
        <v>5441</v>
      </c>
      <c r="F2552" s="32">
        <v>525</v>
      </c>
      <c r="G2552" s="13">
        <v>0</v>
      </c>
      <c r="H2552" s="13">
        <v>0</v>
      </c>
      <c r="I2552" t="s">
        <v>1</v>
      </c>
      <c r="J2552" s="13"/>
      <c r="R2552" s="13"/>
      <c r="S2552" s="41">
        <v>1</v>
      </c>
      <c r="T2552" s="13"/>
      <c r="U2552" s="39" t="s">
        <v>10801</v>
      </c>
      <c r="W2552" s="13"/>
    </row>
    <row r="2553" spans="1:23" x14ac:dyDescent="0.2">
      <c r="A2553" s="13"/>
      <c r="B2553" s="8" t="s">
        <v>0</v>
      </c>
      <c r="C2553" s="22" t="s">
        <v>10941</v>
      </c>
      <c r="D2553" s="8" t="s">
        <v>5373</v>
      </c>
      <c r="E2553" s="22" t="s">
        <v>5374</v>
      </c>
      <c r="F2553" s="32">
        <v>961</v>
      </c>
      <c r="G2553" s="13">
        <v>0</v>
      </c>
      <c r="H2553" s="13">
        <v>0</v>
      </c>
      <c r="I2553" t="s">
        <v>1</v>
      </c>
      <c r="J2553" s="13"/>
      <c r="R2553" s="13"/>
      <c r="S2553" s="41">
        <v>1</v>
      </c>
      <c r="T2553" s="13"/>
      <c r="U2553" s="39" t="s">
        <v>10801</v>
      </c>
      <c r="W2553" s="13"/>
    </row>
    <row r="2554" spans="1:23" x14ac:dyDescent="0.2">
      <c r="A2554" s="13"/>
      <c r="B2554" s="8" t="s">
        <v>0</v>
      </c>
      <c r="C2554" s="22" t="s">
        <v>10941</v>
      </c>
      <c r="D2554" s="8" t="s">
        <v>5376</v>
      </c>
      <c r="E2554" s="22" t="s">
        <v>5377</v>
      </c>
      <c r="F2554" s="32">
        <v>331</v>
      </c>
      <c r="G2554" s="13">
        <v>0</v>
      </c>
      <c r="H2554" s="13">
        <v>0</v>
      </c>
      <c r="I2554" t="s">
        <v>1</v>
      </c>
      <c r="J2554" s="13"/>
      <c r="R2554" s="13"/>
      <c r="S2554" s="41">
        <v>1</v>
      </c>
      <c r="T2554" s="13"/>
      <c r="U2554" s="39" t="s">
        <v>10801</v>
      </c>
      <c r="W2554" s="13"/>
    </row>
    <row r="2555" spans="1:23" x14ac:dyDescent="0.2">
      <c r="A2555" s="13"/>
      <c r="B2555" s="8" t="s">
        <v>0</v>
      </c>
      <c r="C2555" s="22" t="s">
        <v>10941</v>
      </c>
      <c r="D2555" s="8" t="s">
        <v>5379</v>
      </c>
      <c r="E2555" s="22" t="s">
        <v>5380</v>
      </c>
      <c r="F2555" s="32">
        <v>1073</v>
      </c>
      <c r="G2555" s="13">
        <v>0</v>
      </c>
      <c r="H2555" s="13">
        <v>0</v>
      </c>
      <c r="I2555" t="s">
        <v>1</v>
      </c>
      <c r="J2555" s="13"/>
      <c r="R2555" s="13"/>
      <c r="S2555" s="41">
        <v>1</v>
      </c>
      <c r="T2555" s="13"/>
      <c r="U2555" s="39" t="s">
        <v>10801</v>
      </c>
      <c r="W2555" s="13"/>
    </row>
    <row r="2556" spans="1:23" x14ac:dyDescent="0.2">
      <c r="A2556" s="13"/>
      <c r="B2556" s="8" t="s">
        <v>0</v>
      </c>
      <c r="C2556" s="22" t="s">
        <v>10941</v>
      </c>
      <c r="D2556" s="8" t="s">
        <v>5764</v>
      </c>
      <c r="E2556" s="22" t="s">
        <v>5765</v>
      </c>
      <c r="F2556" s="32">
        <v>1601</v>
      </c>
      <c r="G2556" s="13">
        <v>0</v>
      </c>
      <c r="H2556" s="13">
        <v>0</v>
      </c>
      <c r="I2556" t="s">
        <v>1</v>
      </c>
      <c r="J2556" s="13"/>
      <c r="R2556" s="13">
        <v>3700</v>
      </c>
      <c r="S2556" s="41">
        <v>1</v>
      </c>
      <c r="T2556" s="13"/>
      <c r="U2556" s="13"/>
      <c r="W2556" s="13"/>
    </row>
    <row r="2557" spans="1:23" x14ac:dyDescent="0.2">
      <c r="A2557" s="13"/>
      <c r="B2557" s="8" t="s">
        <v>0</v>
      </c>
      <c r="C2557" s="22" t="s">
        <v>10941</v>
      </c>
      <c r="D2557" s="8" t="s">
        <v>8185</v>
      </c>
      <c r="E2557" s="22" t="s">
        <v>9940</v>
      </c>
      <c r="F2557" s="32">
        <v>1158</v>
      </c>
      <c r="G2557" s="13">
        <v>0</v>
      </c>
      <c r="H2557" s="13">
        <v>0</v>
      </c>
      <c r="I2557" t="s">
        <v>1</v>
      </c>
      <c r="J2557" s="13"/>
      <c r="R2557" s="13">
        <v>1500</v>
      </c>
      <c r="S2557" s="41">
        <v>1</v>
      </c>
      <c r="T2557" s="13"/>
      <c r="U2557" s="13"/>
      <c r="W2557" s="13"/>
    </row>
    <row r="2558" spans="1:23" x14ac:dyDescent="0.2">
      <c r="A2558" s="13"/>
      <c r="B2558" s="8" t="s">
        <v>0</v>
      </c>
      <c r="C2558" s="22" t="s">
        <v>10941</v>
      </c>
      <c r="D2558" s="8" t="s">
        <v>5603</v>
      </c>
      <c r="E2558" s="22" t="s">
        <v>5604</v>
      </c>
      <c r="F2558" s="32">
        <v>3788</v>
      </c>
      <c r="G2558" s="13">
        <v>0</v>
      </c>
      <c r="H2558" s="13">
        <v>3470</v>
      </c>
      <c r="I2558" t="s">
        <v>1</v>
      </c>
      <c r="J2558" s="13"/>
      <c r="R2558" s="13">
        <v>500</v>
      </c>
      <c r="S2558" s="41">
        <v>1</v>
      </c>
      <c r="T2558" s="39"/>
      <c r="U2558" s="13"/>
      <c r="W2558" s="13"/>
    </row>
    <row r="2559" spans="1:23" x14ac:dyDescent="0.2">
      <c r="A2559" s="13"/>
      <c r="B2559" s="8" t="s">
        <v>0</v>
      </c>
      <c r="C2559" s="22" t="s">
        <v>10941</v>
      </c>
      <c r="D2559" s="8" t="s">
        <v>5611</v>
      </c>
      <c r="E2559" s="22" t="s">
        <v>5612</v>
      </c>
      <c r="F2559" s="32">
        <v>3500</v>
      </c>
      <c r="G2559" s="13">
        <v>0</v>
      </c>
      <c r="H2559" s="13">
        <v>0</v>
      </c>
      <c r="I2559" t="s">
        <v>1</v>
      </c>
      <c r="J2559" s="13"/>
      <c r="R2559" s="13">
        <f>3000+500</f>
        <v>3500</v>
      </c>
      <c r="S2559" s="41">
        <v>1</v>
      </c>
      <c r="T2559" s="13"/>
      <c r="U2559" s="13"/>
      <c r="W2559" s="13"/>
    </row>
    <row r="2560" spans="1:23" x14ac:dyDescent="0.2">
      <c r="A2560" s="13"/>
      <c r="B2560" s="8" t="s">
        <v>0</v>
      </c>
      <c r="C2560" s="22" t="s">
        <v>10941</v>
      </c>
      <c r="D2560" s="8" t="s">
        <v>5776</v>
      </c>
      <c r="E2560" s="22" t="s">
        <v>5777</v>
      </c>
      <c r="F2560" s="32">
        <v>9000</v>
      </c>
      <c r="G2560" s="13">
        <v>0</v>
      </c>
      <c r="H2560" s="13">
        <v>0</v>
      </c>
      <c r="I2560" t="s">
        <v>1</v>
      </c>
      <c r="J2560" s="13"/>
      <c r="R2560" s="13">
        <f>2590+7000</f>
        <v>9590</v>
      </c>
      <c r="S2560" s="41">
        <v>1</v>
      </c>
      <c r="T2560" s="13"/>
      <c r="U2560" s="13"/>
      <c r="W2560" s="13"/>
    </row>
    <row r="2561" spans="1:23" x14ac:dyDescent="0.2">
      <c r="A2561" s="13"/>
      <c r="B2561" s="8" t="s">
        <v>0</v>
      </c>
      <c r="C2561" s="22" t="s">
        <v>10941</v>
      </c>
      <c r="D2561" s="8" t="s">
        <v>5782</v>
      </c>
      <c r="E2561" s="22" t="s">
        <v>5783</v>
      </c>
      <c r="F2561" s="32">
        <v>2514</v>
      </c>
      <c r="G2561" s="13">
        <v>0</v>
      </c>
      <c r="H2561" s="13">
        <v>0</v>
      </c>
      <c r="I2561" t="s">
        <v>1</v>
      </c>
      <c r="J2561" s="13"/>
      <c r="R2561" s="13">
        <v>3000</v>
      </c>
      <c r="S2561" s="41">
        <v>1</v>
      </c>
      <c r="T2561" s="39"/>
      <c r="U2561" s="13"/>
      <c r="W2561" s="13"/>
    </row>
    <row r="2562" spans="1:23" x14ac:dyDescent="0.2">
      <c r="A2562" s="13"/>
      <c r="B2562" s="8" t="s">
        <v>0</v>
      </c>
      <c r="C2562" s="22" t="s">
        <v>10941</v>
      </c>
      <c r="D2562" s="8" t="s">
        <v>5785</v>
      </c>
      <c r="E2562" s="22" t="s">
        <v>5786</v>
      </c>
      <c r="F2562" s="32">
        <v>4500</v>
      </c>
      <c r="G2562" s="13">
        <v>0</v>
      </c>
      <c r="H2562" s="13">
        <v>0</v>
      </c>
      <c r="I2562" t="s">
        <v>1</v>
      </c>
      <c r="J2562" s="13"/>
      <c r="R2562" s="13">
        <v>5000</v>
      </c>
      <c r="S2562" s="41">
        <v>1</v>
      </c>
      <c r="T2562" s="13"/>
      <c r="U2562" s="13"/>
      <c r="W2562" s="13"/>
    </row>
    <row r="2563" spans="1:23" x14ac:dyDescent="0.2">
      <c r="A2563" s="13"/>
      <c r="B2563" s="8" t="s">
        <v>0</v>
      </c>
      <c r="C2563" s="22" t="s">
        <v>10941</v>
      </c>
      <c r="D2563" s="8" t="s">
        <v>5651</v>
      </c>
      <c r="E2563" s="22" t="s">
        <v>5652</v>
      </c>
      <c r="F2563" s="32">
        <v>5100</v>
      </c>
      <c r="G2563" s="13">
        <v>0</v>
      </c>
      <c r="H2563" s="13">
        <v>5000</v>
      </c>
      <c r="I2563" t="s">
        <v>1</v>
      </c>
      <c r="J2563" s="13"/>
      <c r="R2563" s="13">
        <v>400</v>
      </c>
      <c r="S2563" s="41">
        <v>1</v>
      </c>
      <c r="T2563" s="13"/>
      <c r="U2563" s="13"/>
      <c r="W2563" s="13"/>
    </row>
    <row r="2564" spans="1:23" x14ac:dyDescent="0.2">
      <c r="A2564" s="13"/>
      <c r="B2564" s="8" t="s">
        <v>0</v>
      </c>
      <c r="C2564" s="22" t="s">
        <v>10941</v>
      </c>
      <c r="D2564" s="8" t="s">
        <v>8186</v>
      </c>
      <c r="E2564" s="22" t="s">
        <v>9941</v>
      </c>
      <c r="F2564" s="32">
        <v>2216</v>
      </c>
      <c r="G2564" s="13">
        <v>0</v>
      </c>
      <c r="H2564" s="13">
        <v>0</v>
      </c>
      <c r="I2564" t="s">
        <v>1</v>
      </c>
      <c r="J2564" s="13"/>
      <c r="R2564" s="13">
        <v>2600</v>
      </c>
      <c r="S2564" s="41">
        <v>1</v>
      </c>
      <c r="T2564" s="39"/>
      <c r="U2564" s="13"/>
      <c r="W2564" s="13"/>
    </row>
    <row r="2565" spans="1:23" x14ac:dyDescent="0.2">
      <c r="A2565" s="13"/>
      <c r="B2565" s="8" t="s">
        <v>0</v>
      </c>
      <c r="C2565" s="22" t="s">
        <v>10941</v>
      </c>
      <c r="D2565" s="8" t="s">
        <v>8187</v>
      </c>
      <c r="E2565" s="22" t="s">
        <v>9942</v>
      </c>
      <c r="F2565" s="32">
        <v>3550</v>
      </c>
      <c r="G2565" s="13">
        <v>0</v>
      </c>
      <c r="H2565" s="13">
        <v>0</v>
      </c>
      <c r="I2565" t="s">
        <v>1</v>
      </c>
      <c r="J2565" s="13"/>
      <c r="R2565" s="13">
        <v>3800</v>
      </c>
      <c r="S2565" s="41">
        <v>1</v>
      </c>
      <c r="T2565" s="13"/>
      <c r="U2565" s="13"/>
      <c r="W2565" s="13"/>
    </row>
    <row r="2566" spans="1:23" x14ac:dyDescent="0.2">
      <c r="A2566" s="13"/>
      <c r="B2566" s="8" t="s">
        <v>0</v>
      </c>
      <c r="C2566" s="22" t="s">
        <v>10941</v>
      </c>
      <c r="D2566" s="8" t="s">
        <v>8188</v>
      </c>
      <c r="E2566" s="22" t="s">
        <v>6315</v>
      </c>
      <c r="F2566" s="32">
        <v>1758</v>
      </c>
      <c r="G2566" s="13">
        <v>0</v>
      </c>
      <c r="H2566" s="13">
        <v>0</v>
      </c>
      <c r="I2566" t="s">
        <v>1</v>
      </c>
      <c r="J2566" s="13"/>
      <c r="R2566" s="13">
        <v>2100</v>
      </c>
      <c r="S2566" s="41">
        <v>1</v>
      </c>
      <c r="T2566" s="39"/>
      <c r="U2566" s="13"/>
      <c r="W2566" s="13"/>
    </row>
    <row r="2567" spans="1:23" x14ac:dyDescent="0.2">
      <c r="A2567" s="13"/>
      <c r="B2567" s="8" t="s">
        <v>0</v>
      </c>
      <c r="C2567" s="22" t="s">
        <v>10941</v>
      </c>
      <c r="D2567" s="8" t="s">
        <v>5655</v>
      </c>
      <c r="E2567" s="22" t="s">
        <v>5656</v>
      </c>
      <c r="F2567" s="32">
        <v>5500</v>
      </c>
      <c r="G2567" s="13">
        <v>0</v>
      </c>
      <c r="H2567" s="13">
        <v>0</v>
      </c>
      <c r="I2567" t="s">
        <v>1</v>
      </c>
      <c r="J2567" s="13"/>
      <c r="R2567" s="13">
        <v>5900</v>
      </c>
      <c r="S2567" s="41">
        <v>1</v>
      </c>
      <c r="T2567" s="13"/>
      <c r="U2567" s="13"/>
      <c r="W2567" s="13"/>
    </row>
    <row r="2568" spans="1:23" x14ac:dyDescent="0.2">
      <c r="A2568" s="13"/>
      <c r="B2568" s="8" t="s">
        <v>0</v>
      </c>
      <c r="C2568" s="22" t="s">
        <v>10941</v>
      </c>
      <c r="D2568" s="8" t="s">
        <v>5788</v>
      </c>
      <c r="E2568" s="22" t="s">
        <v>5789</v>
      </c>
      <c r="F2568" s="32">
        <v>3500</v>
      </c>
      <c r="G2568" s="13">
        <v>0</v>
      </c>
      <c r="H2568" s="13">
        <v>0</v>
      </c>
      <c r="I2568" t="s">
        <v>1</v>
      </c>
      <c r="J2568" s="13"/>
      <c r="R2568" s="13">
        <f>2000+1900</f>
        <v>3900</v>
      </c>
      <c r="S2568" s="41">
        <v>1</v>
      </c>
      <c r="T2568" s="39"/>
      <c r="U2568" s="13"/>
      <c r="W2568" s="13"/>
    </row>
    <row r="2569" spans="1:23" x14ac:dyDescent="0.2">
      <c r="A2569" s="13"/>
      <c r="B2569" s="8" t="s">
        <v>0</v>
      </c>
      <c r="C2569" s="22" t="s">
        <v>10941</v>
      </c>
      <c r="D2569" s="8" t="s">
        <v>8189</v>
      </c>
      <c r="E2569" s="22" t="s">
        <v>9943</v>
      </c>
      <c r="F2569" s="32">
        <v>536</v>
      </c>
      <c r="G2569" s="13">
        <v>0</v>
      </c>
      <c r="H2569" s="13">
        <v>0</v>
      </c>
      <c r="I2569" t="s">
        <v>1</v>
      </c>
      <c r="J2569" s="13"/>
      <c r="R2569" s="13">
        <v>800</v>
      </c>
      <c r="S2569" s="41">
        <v>1</v>
      </c>
      <c r="T2569" s="39"/>
      <c r="U2569" s="13"/>
      <c r="W2569" s="13"/>
    </row>
    <row r="2570" spans="1:23" x14ac:dyDescent="0.2">
      <c r="A2570" s="13"/>
      <c r="B2570" s="8" t="s">
        <v>0</v>
      </c>
      <c r="C2570" s="22" t="s">
        <v>10941</v>
      </c>
      <c r="D2570" s="8" t="s">
        <v>5659</v>
      </c>
      <c r="E2570" s="22" t="s">
        <v>5660</v>
      </c>
      <c r="F2570" s="32">
        <v>3100</v>
      </c>
      <c r="G2570" s="13">
        <v>0</v>
      </c>
      <c r="H2570" s="13">
        <v>0</v>
      </c>
      <c r="I2570" t="s">
        <v>1</v>
      </c>
      <c r="J2570" s="13"/>
      <c r="R2570" s="13">
        <v>3300</v>
      </c>
      <c r="S2570" s="41">
        <v>1</v>
      </c>
      <c r="T2570" s="13"/>
      <c r="U2570" s="13"/>
      <c r="W2570" s="13"/>
    </row>
    <row r="2571" spans="1:23" x14ac:dyDescent="0.2">
      <c r="A2571" s="13"/>
      <c r="B2571" s="8" t="s">
        <v>0</v>
      </c>
      <c r="C2571" s="22" t="s">
        <v>10941</v>
      </c>
      <c r="D2571" s="8" t="s">
        <v>5803</v>
      </c>
      <c r="E2571" s="22" t="s">
        <v>5804</v>
      </c>
      <c r="F2571" s="32">
        <v>357</v>
      </c>
      <c r="G2571" s="13">
        <v>0</v>
      </c>
      <c r="H2571" s="13">
        <v>0</v>
      </c>
      <c r="I2571" t="s">
        <v>1</v>
      </c>
      <c r="J2571" s="13"/>
      <c r="R2571" s="13"/>
      <c r="S2571" s="41">
        <v>1</v>
      </c>
      <c r="T2571" s="13"/>
      <c r="U2571" s="13" t="s">
        <v>10802</v>
      </c>
      <c r="W2571" s="13"/>
    </row>
    <row r="2572" spans="1:23" x14ac:dyDescent="0.2">
      <c r="A2572" s="13"/>
      <c r="B2572" s="8" t="s">
        <v>0</v>
      </c>
      <c r="C2572" s="22" t="s">
        <v>10941</v>
      </c>
      <c r="D2572" s="8" t="s">
        <v>5668</v>
      </c>
      <c r="E2572" s="22" t="s">
        <v>5669</v>
      </c>
      <c r="F2572" s="32">
        <v>4286</v>
      </c>
      <c r="G2572" s="13">
        <v>0</v>
      </c>
      <c r="H2572" s="13">
        <v>0</v>
      </c>
      <c r="I2572" t="s">
        <v>1</v>
      </c>
      <c r="J2572" s="13"/>
      <c r="R2572" s="13"/>
      <c r="S2572" s="41">
        <v>1</v>
      </c>
      <c r="T2572" s="43"/>
      <c r="U2572" s="13"/>
      <c r="W2572" s="13"/>
    </row>
    <row r="2573" spans="1:23" x14ac:dyDescent="0.2">
      <c r="A2573" s="13"/>
      <c r="B2573" s="8" t="s">
        <v>0</v>
      </c>
      <c r="C2573" s="22" t="s">
        <v>10941</v>
      </c>
      <c r="D2573" s="8" t="s">
        <v>5913</v>
      </c>
      <c r="E2573" s="22" t="s">
        <v>5914</v>
      </c>
      <c r="F2573" s="32">
        <v>333</v>
      </c>
      <c r="G2573" s="13">
        <v>0</v>
      </c>
      <c r="H2573" s="13">
        <v>0</v>
      </c>
      <c r="I2573" t="s">
        <v>1</v>
      </c>
      <c r="J2573" s="13"/>
      <c r="R2573" s="13"/>
      <c r="S2573" s="41">
        <v>1</v>
      </c>
      <c r="T2573" s="13"/>
      <c r="U2573" s="13" t="s">
        <v>10802</v>
      </c>
      <c r="W2573" s="13"/>
    </row>
    <row r="2574" spans="1:23" x14ac:dyDescent="0.2">
      <c r="A2574" s="13"/>
      <c r="B2574" s="8" t="s">
        <v>0</v>
      </c>
      <c r="C2574" s="22" t="s">
        <v>10941</v>
      </c>
      <c r="D2574" s="8" t="s">
        <v>5674</v>
      </c>
      <c r="E2574" s="22" t="s">
        <v>5675</v>
      </c>
      <c r="F2574" s="32">
        <v>2077</v>
      </c>
      <c r="G2574" s="13">
        <v>0</v>
      </c>
      <c r="H2574" s="13">
        <v>0</v>
      </c>
      <c r="I2574" t="s">
        <v>1</v>
      </c>
      <c r="J2574" s="13"/>
      <c r="R2574" s="13"/>
      <c r="S2574" s="41">
        <v>1</v>
      </c>
      <c r="T2574" s="43"/>
      <c r="U2574" s="13"/>
      <c r="W2574" s="13"/>
    </row>
    <row r="2575" spans="1:23" x14ac:dyDescent="0.2">
      <c r="A2575" s="13"/>
      <c r="B2575" s="8" t="s">
        <v>0</v>
      </c>
      <c r="C2575" s="22" t="s">
        <v>10941</v>
      </c>
      <c r="D2575" s="8" t="s">
        <v>5806</v>
      </c>
      <c r="E2575" s="22" t="s">
        <v>5807</v>
      </c>
      <c r="F2575" s="32">
        <v>1056</v>
      </c>
      <c r="G2575" s="13">
        <v>0</v>
      </c>
      <c r="H2575" s="13">
        <v>0</v>
      </c>
      <c r="I2575" t="s">
        <v>1</v>
      </c>
      <c r="J2575" s="13"/>
      <c r="R2575" s="13"/>
      <c r="S2575" s="41">
        <v>1</v>
      </c>
      <c r="T2575" s="13"/>
      <c r="U2575" s="13" t="s">
        <v>10802</v>
      </c>
      <c r="W2575" s="13"/>
    </row>
    <row r="2576" spans="1:23" x14ac:dyDescent="0.2">
      <c r="A2576" s="13"/>
      <c r="B2576" s="8" t="s">
        <v>0</v>
      </c>
      <c r="C2576" s="22" t="s">
        <v>10941</v>
      </c>
      <c r="D2576" s="8" t="s">
        <v>8190</v>
      </c>
      <c r="E2576" s="22" t="s">
        <v>9944</v>
      </c>
      <c r="F2576" s="32">
        <v>844</v>
      </c>
      <c r="G2576" s="13">
        <v>0</v>
      </c>
      <c r="H2576" s="13">
        <v>0</v>
      </c>
      <c r="I2576" t="s">
        <v>1</v>
      </c>
      <c r="J2576" s="13"/>
      <c r="R2576" s="13"/>
      <c r="S2576" s="41">
        <v>1</v>
      </c>
      <c r="T2576" s="39"/>
      <c r="U2576" s="39" t="s">
        <v>10801</v>
      </c>
      <c r="V2576">
        <v>381.82559999999995</v>
      </c>
      <c r="W2576" s="13"/>
    </row>
    <row r="2577" spans="1:23" x14ac:dyDescent="0.2">
      <c r="A2577" s="13"/>
      <c r="B2577" s="8" t="s">
        <v>0</v>
      </c>
      <c r="C2577" s="22" t="s">
        <v>10941</v>
      </c>
      <c r="D2577" s="8" t="s">
        <v>6353</v>
      </c>
      <c r="E2577" s="22" t="s">
        <v>6354</v>
      </c>
      <c r="F2577" s="32">
        <v>735</v>
      </c>
      <c r="G2577" s="13">
        <v>0</v>
      </c>
      <c r="H2577" s="13">
        <v>0</v>
      </c>
      <c r="I2577" t="s">
        <v>1</v>
      </c>
      <c r="J2577" s="13"/>
      <c r="R2577" s="13"/>
      <c r="S2577" s="41">
        <v>1</v>
      </c>
      <c r="T2577" s="39"/>
      <c r="U2577" s="39" t="s">
        <v>10801</v>
      </c>
      <c r="V2577">
        <v>433.94400000000002</v>
      </c>
      <c r="W2577" s="13"/>
    </row>
    <row r="2578" spans="1:23" x14ac:dyDescent="0.2">
      <c r="A2578" s="13"/>
      <c r="B2578" s="8" t="s">
        <v>0</v>
      </c>
      <c r="C2578" s="22" t="s">
        <v>10941</v>
      </c>
      <c r="D2578" s="8" t="s">
        <v>6476</v>
      </c>
      <c r="E2578" s="22" t="s">
        <v>6477</v>
      </c>
      <c r="F2578" s="32">
        <v>1091</v>
      </c>
      <c r="G2578" s="13">
        <v>0</v>
      </c>
      <c r="H2578" s="13">
        <v>0</v>
      </c>
      <c r="I2578" t="s">
        <v>1</v>
      </c>
      <c r="J2578" s="13"/>
      <c r="R2578" s="13">
        <v>1200</v>
      </c>
      <c r="S2578" s="41">
        <v>1</v>
      </c>
      <c r="T2578" s="13"/>
      <c r="U2578" s="13"/>
      <c r="W2578" s="13"/>
    </row>
    <row r="2579" spans="1:23" x14ac:dyDescent="0.2">
      <c r="A2579" s="13"/>
      <c r="B2579" s="8" t="s">
        <v>0</v>
      </c>
      <c r="C2579" s="22" t="s">
        <v>10941</v>
      </c>
      <c r="D2579" s="8" t="s">
        <v>6363</v>
      </c>
      <c r="E2579" s="22" t="s">
        <v>6364</v>
      </c>
      <c r="F2579" s="32">
        <v>1645</v>
      </c>
      <c r="G2579" s="13">
        <v>0</v>
      </c>
      <c r="H2579" s="13">
        <v>0</v>
      </c>
      <c r="I2579" t="s">
        <v>1</v>
      </c>
      <c r="J2579" s="13"/>
      <c r="R2579" s="13">
        <v>2000</v>
      </c>
      <c r="S2579" s="41">
        <v>1</v>
      </c>
      <c r="T2579" s="13"/>
      <c r="U2579" s="39"/>
      <c r="W2579" s="13"/>
    </row>
    <row r="2580" spans="1:23" x14ac:dyDescent="0.2">
      <c r="A2580" s="13"/>
      <c r="B2580" s="8" t="s">
        <v>0</v>
      </c>
      <c r="C2580" s="22" t="s">
        <v>10941</v>
      </c>
      <c r="D2580" s="8" t="s">
        <v>6373</v>
      </c>
      <c r="E2580" s="22" t="s">
        <v>6374</v>
      </c>
      <c r="F2580" s="32">
        <v>1010</v>
      </c>
      <c r="G2580" s="13">
        <v>0</v>
      </c>
      <c r="H2580" s="13">
        <v>0</v>
      </c>
      <c r="I2580" t="s">
        <v>1</v>
      </c>
      <c r="J2580" s="13"/>
      <c r="R2580" s="13">
        <v>1100</v>
      </c>
      <c r="S2580" s="41">
        <v>1</v>
      </c>
      <c r="T2580" s="43"/>
      <c r="U2580" s="39" t="s">
        <v>10798</v>
      </c>
      <c r="W2580" s="13"/>
    </row>
    <row r="2581" spans="1:23" x14ac:dyDescent="0.2">
      <c r="A2581" s="13"/>
      <c r="B2581" s="8" t="s">
        <v>0</v>
      </c>
      <c r="C2581" s="22" t="s">
        <v>10941</v>
      </c>
      <c r="D2581" s="8" t="s">
        <v>7666</v>
      </c>
      <c r="E2581" s="22" t="s">
        <v>6498</v>
      </c>
      <c r="F2581" s="32">
        <v>417</v>
      </c>
      <c r="G2581" s="13">
        <v>0</v>
      </c>
      <c r="H2581" s="13">
        <v>0</v>
      </c>
      <c r="I2581" t="s">
        <v>1</v>
      </c>
      <c r="J2581" s="13"/>
      <c r="R2581" s="13">
        <v>450</v>
      </c>
      <c r="S2581" s="41">
        <v>1</v>
      </c>
      <c r="T2581" s="43"/>
      <c r="U2581" s="39" t="s">
        <v>10798</v>
      </c>
      <c r="W2581" s="13"/>
    </row>
    <row r="2582" spans="1:23" x14ac:dyDescent="0.2">
      <c r="A2582" s="13"/>
      <c r="B2582" s="8" t="s">
        <v>0</v>
      </c>
      <c r="C2582" s="22" t="s">
        <v>10941</v>
      </c>
      <c r="D2582" s="8" t="s">
        <v>6480</v>
      </c>
      <c r="E2582" s="22" t="s">
        <v>6481</v>
      </c>
      <c r="F2582" s="32">
        <v>333</v>
      </c>
      <c r="G2582" s="13">
        <v>0</v>
      </c>
      <c r="H2582" s="13">
        <v>0</v>
      </c>
      <c r="I2582" t="s">
        <v>1</v>
      </c>
      <c r="J2582" s="13"/>
      <c r="R2582" s="13">
        <v>500</v>
      </c>
      <c r="S2582" s="41">
        <v>1</v>
      </c>
      <c r="T2582" s="43"/>
      <c r="U2582" s="39"/>
      <c r="W2582" s="13"/>
    </row>
    <row r="2583" spans="1:23" x14ac:dyDescent="0.2">
      <c r="A2583" s="13"/>
      <c r="B2583" s="8" t="s">
        <v>0</v>
      </c>
      <c r="C2583" s="22" t="s">
        <v>10941</v>
      </c>
      <c r="D2583" s="8" t="s">
        <v>6392</v>
      </c>
      <c r="E2583" s="22" t="s">
        <v>6393</v>
      </c>
      <c r="F2583" s="32">
        <v>293</v>
      </c>
      <c r="G2583" s="13">
        <v>0</v>
      </c>
      <c r="H2583" s="13">
        <v>0</v>
      </c>
      <c r="I2583" t="s">
        <v>1</v>
      </c>
      <c r="J2583" s="13"/>
      <c r="R2583" s="13">
        <v>300</v>
      </c>
      <c r="S2583" s="41">
        <v>1</v>
      </c>
      <c r="T2583" s="43"/>
      <c r="U2583" s="39"/>
      <c r="W2583" s="13"/>
    </row>
    <row r="2584" spans="1:23" x14ac:dyDescent="0.2">
      <c r="A2584" s="13"/>
      <c r="B2584" s="8" t="s">
        <v>0</v>
      </c>
      <c r="C2584" s="22" t="s">
        <v>10941</v>
      </c>
      <c r="D2584" s="8" t="s">
        <v>6402</v>
      </c>
      <c r="E2584" s="22" t="s">
        <v>6403</v>
      </c>
      <c r="F2584" s="32">
        <v>214</v>
      </c>
      <c r="G2584" s="13">
        <v>0</v>
      </c>
      <c r="H2584" s="13">
        <v>0</v>
      </c>
      <c r="I2584" t="s">
        <v>1</v>
      </c>
      <c r="J2584" s="13"/>
      <c r="R2584" s="13">
        <v>300</v>
      </c>
      <c r="S2584" s="41">
        <v>1</v>
      </c>
      <c r="T2584" s="43"/>
      <c r="U2584" s="39"/>
      <c r="W2584" s="13"/>
    </row>
    <row r="2585" spans="1:23" x14ac:dyDescent="0.2">
      <c r="A2585" s="13"/>
      <c r="B2585" s="8" t="s">
        <v>0</v>
      </c>
      <c r="C2585" s="22" t="s">
        <v>10941</v>
      </c>
      <c r="D2585" s="8" t="s">
        <v>6639</v>
      </c>
      <c r="E2585" s="22" t="s">
        <v>6640</v>
      </c>
      <c r="F2585" s="32">
        <v>847</v>
      </c>
      <c r="G2585" s="13">
        <v>0</v>
      </c>
      <c r="H2585" s="13">
        <v>0</v>
      </c>
      <c r="I2585" t="s">
        <v>1</v>
      </c>
      <c r="J2585" s="13"/>
      <c r="R2585" s="13">
        <v>1200</v>
      </c>
      <c r="S2585" s="41">
        <v>1</v>
      </c>
      <c r="T2585" s="13"/>
      <c r="U2585" s="39"/>
      <c r="W2585" s="13"/>
    </row>
    <row r="2586" spans="1:23" x14ac:dyDescent="0.2">
      <c r="A2586" s="13"/>
      <c r="B2586" s="8" t="s">
        <v>0</v>
      </c>
      <c r="C2586" s="22" t="s">
        <v>10941</v>
      </c>
      <c r="D2586" s="8" t="s">
        <v>6657</v>
      </c>
      <c r="E2586" s="22" t="s">
        <v>6658</v>
      </c>
      <c r="F2586" s="32">
        <v>1322</v>
      </c>
      <c r="G2586" s="13">
        <v>0</v>
      </c>
      <c r="H2586" s="13">
        <v>0</v>
      </c>
      <c r="I2586" t="s">
        <v>1</v>
      </c>
      <c r="J2586" s="13"/>
      <c r="R2586" s="13">
        <v>1500</v>
      </c>
      <c r="S2586" s="41">
        <v>1</v>
      </c>
      <c r="T2586" s="13"/>
      <c r="U2586" s="13"/>
      <c r="W2586" s="13"/>
    </row>
    <row r="2587" spans="1:23" x14ac:dyDescent="0.2">
      <c r="A2587" s="13"/>
      <c r="B2587" s="8" t="s">
        <v>0</v>
      </c>
      <c r="C2587" s="22" t="s">
        <v>10941</v>
      </c>
      <c r="D2587" s="8" t="s">
        <v>8191</v>
      </c>
      <c r="E2587" s="22" t="s">
        <v>7049</v>
      </c>
      <c r="F2587" s="32">
        <v>474</v>
      </c>
      <c r="G2587" s="13">
        <v>0</v>
      </c>
      <c r="H2587" s="13">
        <v>0</v>
      </c>
      <c r="I2587" t="s">
        <v>1</v>
      </c>
      <c r="J2587" s="13"/>
      <c r="R2587" s="13"/>
      <c r="S2587" s="41">
        <v>1</v>
      </c>
      <c r="T2587" s="43"/>
      <c r="U2587" s="13" t="s">
        <v>10798</v>
      </c>
      <c r="V2587">
        <v>436.26959999999997</v>
      </c>
      <c r="W2587" s="13"/>
    </row>
    <row r="2588" spans="1:23" x14ac:dyDescent="0.2">
      <c r="A2588" s="13"/>
      <c r="B2588" s="8" t="s">
        <v>0</v>
      </c>
      <c r="C2588" s="22" t="s">
        <v>10941</v>
      </c>
      <c r="D2588" s="8" t="s">
        <v>6757</v>
      </c>
      <c r="E2588" s="22" t="s">
        <v>6758</v>
      </c>
      <c r="F2588" s="32">
        <v>2610</v>
      </c>
      <c r="G2588" s="13">
        <v>0</v>
      </c>
      <c r="H2588" s="13">
        <v>0</v>
      </c>
      <c r="I2588" t="s">
        <v>1</v>
      </c>
      <c r="J2588" s="13"/>
      <c r="R2588" s="13">
        <v>2700</v>
      </c>
      <c r="S2588" s="41">
        <v>1</v>
      </c>
      <c r="T2588" s="13"/>
      <c r="U2588" s="13"/>
      <c r="W2588" s="13"/>
    </row>
    <row r="2589" spans="1:23" x14ac:dyDescent="0.2">
      <c r="A2589" s="13"/>
      <c r="B2589" s="8" t="s">
        <v>0</v>
      </c>
      <c r="C2589" s="22" t="s">
        <v>10941</v>
      </c>
      <c r="D2589" s="8" t="s">
        <v>6664</v>
      </c>
      <c r="E2589" s="22" t="s">
        <v>6665</v>
      </c>
      <c r="F2589" s="32">
        <v>1000</v>
      </c>
      <c r="G2589" s="13">
        <v>0</v>
      </c>
      <c r="H2589" s="13">
        <v>0</v>
      </c>
      <c r="I2589" t="s">
        <v>1</v>
      </c>
      <c r="J2589" s="13"/>
      <c r="R2589" s="13"/>
      <c r="S2589" s="41">
        <v>1</v>
      </c>
      <c r="T2589" s="13"/>
      <c r="U2589" s="13"/>
      <c r="V2589">
        <v>296.27999999999997</v>
      </c>
      <c r="W2589" s="13"/>
    </row>
    <row r="2590" spans="1:23" x14ac:dyDescent="0.2">
      <c r="A2590" s="13"/>
      <c r="B2590" s="8" t="s">
        <v>0</v>
      </c>
      <c r="C2590" s="22" t="s">
        <v>10941</v>
      </c>
      <c r="D2590" s="8" t="s">
        <v>6669</v>
      </c>
      <c r="E2590" s="22" t="s">
        <v>6670</v>
      </c>
      <c r="F2590" s="32">
        <v>1600</v>
      </c>
      <c r="G2590" s="13">
        <v>0</v>
      </c>
      <c r="H2590" s="13">
        <v>0</v>
      </c>
      <c r="I2590" t="s">
        <v>1</v>
      </c>
      <c r="J2590" s="13"/>
      <c r="R2590" s="13"/>
      <c r="S2590" s="41">
        <v>1</v>
      </c>
      <c r="T2590" s="13"/>
      <c r="U2590" s="13" t="s">
        <v>10798</v>
      </c>
      <c r="V2590">
        <v>55.404000000000003</v>
      </c>
      <c r="W2590" s="13"/>
    </row>
    <row r="2591" spans="1:23" x14ac:dyDescent="0.2">
      <c r="A2591" s="13"/>
      <c r="B2591" s="8" t="s">
        <v>0</v>
      </c>
      <c r="C2591" s="22" t="s">
        <v>10941</v>
      </c>
      <c r="D2591" s="8" t="s">
        <v>6830</v>
      </c>
      <c r="E2591" s="22" t="s">
        <v>6831</v>
      </c>
      <c r="F2591" s="32">
        <v>669</v>
      </c>
      <c r="G2591" s="13">
        <v>0</v>
      </c>
      <c r="H2591" s="13">
        <v>0</v>
      </c>
      <c r="I2591" t="s">
        <v>1</v>
      </c>
      <c r="J2591" s="13"/>
      <c r="R2591" s="13"/>
      <c r="S2591" s="41">
        <v>1</v>
      </c>
      <c r="T2591" s="39"/>
      <c r="U2591" s="13" t="s">
        <v>10798</v>
      </c>
      <c r="V2591">
        <v>680.77440000000001</v>
      </c>
      <c r="W2591" s="13"/>
    </row>
    <row r="2592" spans="1:23" x14ac:dyDescent="0.2">
      <c r="A2592" s="13"/>
      <c r="B2592" s="8" t="s">
        <v>0</v>
      </c>
      <c r="C2592" s="22" t="s">
        <v>10941</v>
      </c>
      <c r="D2592" s="8" t="s">
        <v>6766</v>
      </c>
      <c r="E2592" s="22" t="s">
        <v>6767</v>
      </c>
      <c r="F2592" s="32">
        <v>1544</v>
      </c>
      <c r="G2592" s="13">
        <v>0</v>
      </c>
      <c r="H2592" s="13">
        <v>0</v>
      </c>
      <c r="I2592" t="s">
        <v>1</v>
      </c>
      <c r="J2592" s="13"/>
      <c r="R2592" s="13">
        <v>1800</v>
      </c>
      <c r="S2592" s="41">
        <v>1</v>
      </c>
      <c r="T2592" s="13"/>
      <c r="U2592" s="13"/>
      <c r="W2592" s="13"/>
    </row>
    <row r="2593" spans="1:23" x14ac:dyDescent="0.2">
      <c r="A2593" s="13"/>
      <c r="B2593" s="8" t="s">
        <v>0</v>
      </c>
      <c r="C2593" s="22" t="s">
        <v>10941</v>
      </c>
      <c r="D2593" s="8" t="s">
        <v>6674</v>
      </c>
      <c r="E2593" s="22" t="s">
        <v>6675</v>
      </c>
      <c r="F2593" s="32">
        <v>1200</v>
      </c>
      <c r="G2593" s="13">
        <v>0</v>
      </c>
      <c r="H2593" s="13">
        <v>0</v>
      </c>
      <c r="I2593" t="s">
        <v>1</v>
      </c>
      <c r="J2593" s="13"/>
      <c r="R2593" s="13"/>
      <c r="S2593" s="41">
        <v>1</v>
      </c>
      <c r="T2593" s="39"/>
      <c r="U2593" s="13" t="s">
        <v>10798</v>
      </c>
      <c r="W2593" s="13"/>
    </row>
    <row r="2594" spans="1:23" x14ac:dyDescent="0.2">
      <c r="A2594" s="13"/>
      <c r="B2594" s="8" t="s">
        <v>0</v>
      </c>
      <c r="C2594" s="22" t="s">
        <v>10941</v>
      </c>
      <c r="D2594" s="8" t="s">
        <v>6833</v>
      </c>
      <c r="E2594" s="22" t="s">
        <v>6834</v>
      </c>
      <c r="F2594" s="32">
        <v>594</v>
      </c>
      <c r="G2594" s="13">
        <v>0</v>
      </c>
      <c r="H2594" s="13">
        <v>0</v>
      </c>
      <c r="I2594" t="s">
        <v>1</v>
      </c>
      <c r="J2594" s="13"/>
      <c r="R2594" s="13"/>
      <c r="S2594" s="41">
        <v>1</v>
      </c>
      <c r="T2594" s="39"/>
      <c r="U2594" s="13"/>
      <c r="V2594">
        <v>645.79679999999996</v>
      </c>
      <c r="W2594" s="13"/>
    </row>
    <row r="2595" spans="1:23" x14ac:dyDescent="0.2">
      <c r="A2595" s="13"/>
      <c r="B2595" s="8" t="s">
        <v>0</v>
      </c>
      <c r="C2595" s="22" t="s">
        <v>10941</v>
      </c>
      <c r="D2595" s="8" t="s">
        <v>6687</v>
      </c>
      <c r="E2595" s="22" t="s">
        <v>6688</v>
      </c>
      <c r="F2595" s="32">
        <v>500</v>
      </c>
      <c r="G2595" s="13">
        <v>0</v>
      </c>
      <c r="H2595" s="13">
        <v>0</v>
      </c>
      <c r="I2595" t="s">
        <v>1</v>
      </c>
      <c r="J2595" s="13"/>
      <c r="R2595" s="13"/>
      <c r="S2595" s="41">
        <v>1</v>
      </c>
      <c r="T2595" s="39"/>
      <c r="U2595" s="13"/>
      <c r="W2595" s="13"/>
    </row>
    <row r="2596" spans="1:23" x14ac:dyDescent="0.2">
      <c r="A2596" s="13"/>
      <c r="B2596" s="8" t="s">
        <v>0</v>
      </c>
      <c r="C2596" s="22" t="s">
        <v>10941</v>
      </c>
      <c r="D2596" s="8" t="s">
        <v>6777</v>
      </c>
      <c r="E2596" s="22" t="s">
        <v>6778</v>
      </c>
      <c r="F2596" s="32">
        <v>979</v>
      </c>
      <c r="G2596" s="13">
        <v>0</v>
      </c>
      <c r="H2596" s="13">
        <v>0</v>
      </c>
      <c r="I2596" t="s">
        <v>1</v>
      </c>
      <c r="J2596" s="13"/>
      <c r="R2596" s="13">
        <v>1000</v>
      </c>
      <c r="S2596" s="41">
        <v>1</v>
      </c>
      <c r="T2596" s="13"/>
      <c r="U2596" s="13"/>
      <c r="W2596" s="13"/>
    </row>
    <row r="2597" spans="1:23" x14ac:dyDescent="0.2">
      <c r="A2597" s="13"/>
      <c r="B2597" s="8" t="s">
        <v>0</v>
      </c>
      <c r="C2597" s="22" t="s">
        <v>10941</v>
      </c>
      <c r="D2597" s="8" t="s">
        <v>6693</v>
      </c>
      <c r="E2597" s="22" t="s">
        <v>6694</v>
      </c>
      <c r="F2597" s="32">
        <v>454</v>
      </c>
      <c r="G2597" s="13">
        <v>0</v>
      </c>
      <c r="H2597" s="13">
        <v>0</v>
      </c>
      <c r="I2597" t="s">
        <v>1</v>
      </c>
      <c r="J2597" s="13"/>
      <c r="R2597" s="13"/>
      <c r="S2597" s="41">
        <v>1</v>
      </c>
      <c r="T2597" s="39"/>
      <c r="U2597" s="13"/>
      <c r="V2597">
        <v>591.10799999999995</v>
      </c>
      <c r="W2597" s="13"/>
    </row>
    <row r="2598" spans="1:23" x14ac:dyDescent="0.2">
      <c r="A2598" s="13"/>
      <c r="B2598" s="8" t="s">
        <v>0</v>
      </c>
      <c r="C2598" s="22" t="s">
        <v>10941</v>
      </c>
      <c r="D2598" s="8" t="s">
        <v>6696</v>
      </c>
      <c r="E2598" s="22" t="s">
        <v>6697</v>
      </c>
      <c r="F2598" s="32">
        <v>1500</v>
      </c>
      <c r="G2598" s="13">
        <v>0</v>
      </c>
      <c r="H2598" s="13">
        <v>300</v>
      </c>
      <c r="I2598" t="s">
        <v>1</v>
      </c>
      <c r="J2598" s="13"/>
      <c r="R2598" s="13"/>
      <c r="S2598" s="41">
        <v>1</v>
      </c>
      <c r="T2598" s="39"/>
      <c r="U2598" s="13"/>
      <c r="W2598" s="13"/>
    </row>
    <row r="2599" spans="1:23" x14ac:dyDescent="0.2">
      <c r="A2599" s="13"/>
      <c r="B2599" s="8" t="s">
        <v>0</v>
      </c>
      <c r="C2599" s="22" t="s">
        <v>10941</v>
      </c>
      <c r="D2599" s="8" t="s">
        <v>6699</v>
      </c>
      <c r="E2599" s="22" t="s">
        <v>6700</v>
      </c>
      <c r="F2599" s="32">
        <v>550</v>
      </c>
      <c r="G2599" s="13">
        <v>0</v>
      </c>
      <c r="H2599" s="13">
        <v>0</v>
      </c>
      <c r="I2599" t="s">
        <v>1</v>
      </c>
      <c r="J2599" s="13"/>
      <c r="R2599" s="13"/>
      <c r="S2599" s="41">
        <v>1</v>
      </c>
      <c r="T2599" s="39"/>
      <c r="U2599" s="13"/>
      <c r="W2599" s="13"/>
    </row>
    <row r="2600" spans="1:23" x14ac:dyDescent="0.2">
      <c r="A2600" s="13"/>
      <c r="B2600" s="8" t="s">
        <v>0</v>
      </c>
      <c r="C2600" s="22" t="s">
        <v>10941</v>
      </c>
      <c r="D2600" s="8" t="s">
        <v>6790</v>
      </c>
      <c r="E2600" s="22" t="s">
        <v>6791</v>
      </c>
      <c r="F2600" s="32">
        <v>369</v>
      </c>
      <c r="G2600" s="13">
        <v>0</v>
      </c>
      <c r="H2600" s="13">
        <v>0</v>
      </c>
      <c r="I2600" t="s">
        <v>1</v>
      </c>
      <c r="J2600" s="13"/>
      <c r="R2600" s="13">
        <v>370</v>
      </c>
      <c r="S2600" s="41">
        <v>1</v>
      </c>
      <c r="T2600" s="13"/>
      <c r="U2600" s="39"/>
      <c r="W2600" s="13"/>
    </row>
    <row r="2601" spans="1:23" x14ac:dyDescent="0.2">
      <c r="A2601" s="13"/>
      <c r="B2601" s="8" t="s">
        <v>0</v>
      </c>
      <c r="C2601" s="22" t="s">
        <v>10941</v>
      </c>
      <c r="D2601" s="8" t="s">
        <v>8192</v>
      </c>
      <c r="E2601" s="22" t="s">
        <v>9945</v>
      </c>
      <c r="F2601" s="32">
        <v>229</v>
      </c>
      <c r="G2601" s="13">
        <v>0</v>
      </c>
      <c r="H2601" s="13">
        <v>0</v>
      </c>
      <c r="I2601" t="s">
        <v>1</v>
      </c>
      <c r="J2601" s="13"/>
      <c r="R2601" s="13">
        <v>500</v>
      </c>
      <c r="S2601" s="41">
        <v>1</v>
      </c>
      <c r="T2601" s="13"/>
      <c r="U2601" s="39"/>
      <c r="W2601" s="13"/>
    </row>
    <row r="2602" spans="1:23" x14ac:dyDescent="0.2">
      <c r="A2602" s="13"/>
      <c r="B2602" s="8" t="s">
        <v>0</v>
      </c>
      <c r="C2602" s="22" t="s">
        <v>10941</v>
      </c>
      <c r="D2602" s="8" t="s">
        <v>8193</v>
      </c>
      <c r="E2602" s="22" t="s">
        <v>9946</v>
      </c>
      <c r="F2602" s="32">
        <v>199</v>
      </c>
      <c r="G2602" s="13">
        <v>0</v>
      </c>
      <c r="H2602" s="13">
        <v>0</v>
      </c>
      <c r="I2602" t="s">
        <v>1</v>
      </c>
      <c r="J2602" s="13"/>
      <c r="R2602" s="13">
        <v>300</v>
      </c>
      <c r="S2602" s="41">
        <v>1</v>
      </c>
      <c r="T2602" s="13"/>
      <c r="U2602" s="39"/>
      <c r="W2602" s="13"/>
    </row>
    <row r="2603" spans="1:23" x14ac:dyDescent="0.2">
      <c r="A2603" s="13"/>
      <c r="B2603" s="8" t="s">
        <v>0</v>
      </c>
      <c r="C2603" s="22" t="s">
        <v>10941</v>
      </c>
      <c r="D2603" s="8" t="s">
        <v>6716</v>
      </c>
      <c r="E2603" s="22" t="s">
        <v>6717</v>
      </c>
      <c r="F2603" s="32">
        <v>400</v>
      </c>
      <c r="G2603" s="13">
        <v>0</v>
      </c>
      <c r="H2603" s="13">
        <v>202</v>
      </c>
      <c r="I2603" t="s">
        <v>1</v>
      </c>
      <c r="J2603" s="13"/>
      <c r="R2603" s="13"/>
      <c r="S2603" s="41">
        <v>1</v>
      </c>
      <c r="T2603" s="39"/>
      <c r="U2603" s="13"/>
      <c r="W2603" s="13"/>
    </row>
    <row r="2604" spans="1:23" x14ac:dyDescent="0.2">
      <c r="A2604" s="13"/>
      <c r="B2604" s="8" t="s">
        <v>0</v>
      </c>
      <c r="C2604" s="22" t="s">
        <v>10941</v>
      </c>
      <c r="D2604" s="8" t="s">
        <v>8194</v>
      </c>
      <c r="E2604" s="22" t="s">
        <v>9947</v>
      </c>
      <c r="F2604" s="32">
        <v>1200</v>
      </c>
      <c r="G2604" s="13">
        <v>0</v>
      </c>
      <c r="H2604" s="13">
        <v>0</v>
      </c>
      <c r="I2604" t="s">
        <v>1</v>
      </c>
      <c r="J2604" s="13"/>
      <c r="R2604" s="13"/>
      <c r="S2604" s="41">
        <v>1</v>
      </c>
      <c r="T2604" s="39"/>
      <c r="U2604" s="13"/>
      <c r="W2604" s="13"/>
    </row>
    <row r="2605" spans="1:23" x14ac:dyDescent="0.2">
      <c r="A2605" s="13"/>
      <c r="B2605" s="8" t="s">
        <v>0</v>
      </c>
      <c r="C2605" s="22" t="s">
        <v>10941</v>
      </c>
      <c r="D2605" s="8" t="s">
        <v>505</v>
      </c>
      <c r="E2605" s="22" t="s">
        <v>9948</v>
      </c>
      <c r="F2605" s="32">
        <v>458</v>
      </c>
      <c r="G2605" s="13">
        <v>0</v>
      </c>
      <c r="H2605" s="13">
        <v>0</v>
      </c>
      <c r="I2605" t="s">
        <v>1</v>
      </c>
      <c r="J2605" s="13"/>
      <c r="R2605" s="13"/>
      <c r="S2605" s="41">
        <v>1</v>
      </c>
      <c r="T2605" s="43"/>
      <c r="U2605" s="13"/>
      <c r="W2605" s="13"/>
    </row>
    <row r="2606" spans="1:23" x14ac:dyDescent="0.2">
      <c r="A2606" s="13"/>
      <c r="B2606" s="8" t="s">
        <v>0</v>
      </c>
      <c r="C2606" s="22" t="s">
        <v>10941</v>
      </c>
      <c r="D2606" s="8" t="s">
        <v>508</v>
      </c>
      <c r="E2606" s="22" t="s">
        <v>9949</v>
      </c>
      <c r="F2606" s="32">
        <v>369</v>
      </c>
      <c r="G2606" s="13">
        <v>0</v>
      </c>
      <c r="H2606" s="13">
        <v>0</v>
      </c>
      <c r="I2606" t="s">
        <v>1</v>
      </c>
      <c r="J2606" s="13"/>
      <c r="R2606" s="13"/>
      <c r="S2606" s="41">
        <v>1</v>
      </c>
      <c r="T2606" s="43"/>
      <c r="U2606" s="13"/>
      <c r="W2606" s="13"/>
    </row>
    <row r="2607" spans="1:23" x14ac:dyDescent="0.2">
      <c r="A2607" s="13"/>
      <c r="B2607" s="8" t="s">
        <v>0</v>
      </c>
      <c r="C2607" s="22" t="s">
        <v>10941</v>
      </c>
      <c r="D2607" s="8" t="s">
        <v>453</v>
      </c>
      <c r="E2607" s="22" t="s">
        <v>9950</v>
      </c>
      <c r="F2607" s="32">
        <v>1385</v>
      </c>
      <c r="G2607" s="13">
        <v>0</v>
      </c>
      <c r="H2607" s="13">
        <v>0</v>
      </c>
      <c r="I2607" t="s">
        <v>1</v>
      </c>
      <c r="J2607" s="13"/>
      <c r="R2607" s="13"/>
      <c r="S2607" s="41">
        <v>1</v>
      </c>
      <c r="T2607" s="39"/>
      <c r="U2607" s="13"/>
      <c r="W2607" s="13"/>
    </row>
    <row r="2608" spans="1:23" x14ac:dyDescent="0.2">
      <c r="A2608" s="13"/>
      <c r="B2608" s="8" t="s">
        <v>0</v>
      </c>
      <c r="C2608" s="22" t="s">
        <v>10941</v>
      </c>
      <c r="D2608" s="8" t="s">
        <v>8195</v>
      </c>
      <c r="E2608" s="22" t="s">
        <v>9951</v>
      </c>
      <c r="F2608" s="32">
        <v>664</v>
      </c>
      <c r="G2608" s="13">
        <v>0</v>
      </c>
      <c r="H2608" s="13">
        <v>0</v>
      </c>
      <c r="I2608" t="s">
        <v>1</v>
      </c>
      <c r="J2608" s="13"/>
      <c r="R2608" s="13"/>
      <c r="S2608" s="41">
        <v>1</v>
      </c>
      <c r="T2608" s="43"/>
      <c r="U2608" s="13"/>
      <c r="W2608" s="13"/>
    </row>
    <row r="2609" spans="1:23" x14ac:dyDescent="0.2">
      <c r="A2609" s="13"/>
      <c r="B2609" s="8" t="s">
        <v>0</v>
      </c>
      <c r="C2609" s="22" t="s">
        <v>10941</v>
      </c>
      <c r="D2609" s="8" t="s">
        <v>432</v>
      </c>
      <c r="E2609" s="22" t="s">
        <v>9952</v>
      </c>
      <c r="F2609" s="32">
        <v>596</v>
      </c>
      <c r="G2609" s="13">
        <v>0</v>
      </c>
      <c r="H2609" s="13">
        <v>0</v>
      </c>
      <c r="I2609" t="s">
        <v>1</v>
      </c>
      <c r="J2609" s="13"/>
      <c r="R2609" s="13"/>
      <c r="S2609" s="41">
        <v>1</v>
      </c>
      <c r="T2609" s="39"/>
      <c r="U2609" s="13"/>
      <c r="W2609" s="13"/>
    </row>
    <row r="2610" spans="1:23" x14ac:dyDescent="0.2">
      <c r="A2610" s="13"/>
      <c r="B2610" s="8" t="s">
        <v>0</v>
      </c>
      <c r="C2610" s="22" t="s">
        <v>10941</v>
      </c>
      <c r="D2610" s="8" t="s">
        <v>8196</v>
      </c>
      <c r="E2610" s="22" t="s">
        <v>9953</v>
      </c>
      <c r="F2610" s="32">
        <v>1392</v>
      </c>
      <c r="G2610" s="13">
        <v>0</v>
      </c>
      <c r="H2610" s="13">
        <v>0</v>
      </c>
      <c r="I2610" t="s">
        <v>1</v>
      </c>
      <c r="J2610" s="13"/>
      <c r="R2610" s="13"/>
      <c r="S2610" s="41">
        <v>2</v>
      </c>
      <c r="T2610" s="43" t="s">
        <v>10798</v>
      </c>
      <c r="U2610" s="13" t="s">
        <v>10798</v>
      </c>
      <c r="W2610" s="13"/>
    </row>
    <row r="2611" spans="1:23" x14ac:dyDescent="0.2">
      <c r="A2611" s="13"/>
      <c r="B2611" s="8" t="s">
        <v>0</v>
      </c>
      <c r="C2611" s="22" t="s">
        <v>10941</v>
      </c>
      <c r="D2611" s="8" t="s">
        <v>8197</v>
      </c>
      <c r="E2611" s="22" t="s">
        <v>9954</v>
      </c>
      <c r="F2611" s="32">
        <v>17772</v>
      </c>
      <c r="G2611" s="13">
        <v>0</v>
      </c>
      <c r="H2611" s="13">
        <v>0</v>
      </c>
      <c r="I2611" t="s">
        <v>1</v>
      </c>
      <c r="J2611" s="13"/>
      <c r="R2611" s="13"/>
      <c r="S2611" s="41">
        <v>2</v>
      </c>
      <c r="T2611" s="43" t="s">
        <v>10798</v>
      </c>
      <c r="U2611" s="13" t="s">
        <v>10798</v>
      </c>
      <c r="W2611" s="13"/>
    </row>
    <row r="2612" spans="1:23" x14ac:dyDescent="0.2">
      <c r="A2612" s="13"/>
      <c r="B2612" s="8" t="s">
        <v>0</v>
      </c>
      <c r="C2612" s="22" t="s">
        <v>10941</v>
      </c>
      <c r="D2612" s="8" t="s">
        <v>665</v>
      </c>
      <c r="E2612" s="22" t="s">
        <v>9955</v>
      </c>
      <c r="F2612" s="32">
        <v>2356</v>
      </c>
      <c r="G2612" s="13">
        <v>0</v>
      </c>
      <c r="H2612" s="13">
        <v>0</v>
      </c>
      <c r="I2612" t="s">
        <v>1</v>
      </c>
      <c r="J2612" s="13"/>
      <c r="R2612" s="13">
        <v>2800</v>
      </c>
      <c r="S2612" s="41">
        <v>1</v>
      </c>
      <c r="T2612" s="13"/>
      <c r="U2612" s="13"/>
      <c r="W2612" s="13"/>
    </row>
    <row r="2613" spans="1:23" x14ac:dyDescent="0.2">
      <c r="A2613" s="13"/>
      <c r="B2613" s="8" t="s">
        <v>0</v>
      </c>
      <c r="C2613" s="22" t="s">
        <v>10941</v>
      </c>
      <c r="D2613" s="8" t="s">
        <v>753</v>
      </c>
      <c r="E2613" s="22" t="s">
        <v>9956</v>
      </c>
      <c r="F2613" s="32">
        <v>2666</v>
      </c>
      <c r="G2613" s="13">
        <v>0</v>
      </c>
      <c r="H2613" s="13">
        <v>0</v>
      </c>
      <c r="I2613" t="s">
        <v>1</v>
      </c>
      <c r="J2613" s="13"/>
      <c r="R2613" s="13">
        <v>3500</v>
      </c>
      <c r="S2613" s="41">
        <v>1</v>
      </c>
      <c r="T2613" s="13"/>
      <c r="U2613" s="13"/>
      <c r="W2613" s="13"/>
    </row>
    <row r="2614" spans="1:23" x14ac:dyDescent="0.2">
      <c r="A2614" s="13"/>
      <c r="B2614" s="8" t="s">
        <v>0</v>
      </c>
      <c r="C2614" s="22" t="s">
        <v>10941</v>
      </c>
      <c r="D2614" s="8" t="s">
        <v>762</v>
      </c>
      <c r="E2614" s="22" t="s">
        <v>9957</v>
      </c>
      <c r="F2614" s="32">
        <v>1078</v>
      </c>
      <c r="G2614" s="13">
        <v>0</v>
      </c>
      <c r="H2614" s="13">
        <v>0</v>
      </c>
      <c r="I2614" t="s">
        <v>1</v>
      </c>
      <c r="J2614" s="13"/>
      <c r="R2614" s="13">
        <v>1500</v>
      </c>
      <c r="S2614" s="41">
        <v>1</v>
      </c>
      <c r="T2614" s="13"/>
      <c r="U2614" s="13"/>
      <c r="W2614" s="13"/>
    </row>
    <row r="2615" spans="1:23" x14ac:dyDescent="0.2">
      <c r="A2615" s="13"/>
      <c r="B2615" s="8" t="s">
        <v>0</v>
      </c>
      <c r="C2615" s="22" t="s">
        <v>10941</v>
      </c>
      <c r="D2615" s="8" t="s">
        <v>917</v>
      </c>
      <c r="E2615" s="22" t="s">
        <v>9958</v>
      </c>
      <c r="F2615" s="32">
        <v>4000</v>
      </c>
      <c r="G2615" s="13">
        <v>0</v>
      </c>
      <c r="H2615" s="13">
        <v>0</v>
      </c>
      <c r="I2615" t="s">
        <v>1</v>
      </c>
      <c r="J2615" s="13"/>
      <c r="R2615" s="13"/>
      <c r="S2615" s="41">
        <v>1</v>
      </c>
      <c r="T2615" s="43"/>
      <c r="U2615" s="39" t="s">
        <v>10803</v>
      </c>
      <c r="V2615">
        <v>180</v>
      </c>
      <c r="W2615" s="13"/>
    </row>
    <row r="2616" spans="1:23" x14ac:dyDescent="0.2">
      <c r="A2616" s="13"/>
      <c r="B2616" s="8" t="s">
        <v>0</v>
      </c>
      <c r="C2616" s="22" t="s">
        <v>10941</v>
      </c>
      <c r="D2616" s="8" t="s">
        <v>1026</v>
      </c>
      <c r="E2616" s="22" t="s">
        <v>9959</v>
      </c>
      <c r="F2616" s="32">
        <v>2618</v>
      </c>
      <c r="G2616" s="13">
        <v>0</v>
      </c>
      <c r="H2616" s="13">
        <v>0</v>
      </c>
      <c r="I2616" t="s">
        <v>1</v>
      </c>
      <c r="J2616" s="13"/>
      <c r="R2616" s="13"/>
      <c r="S2616" s="41">
        <v>4</v>
      </c>
      <c r="T2616" s="43"/>
      <c r="U2616" s="13" t="s">
        <v>10801</v>
      </c>
      <c r="W2616" s="13"/>
    </row>
    <row r="2617" spans="1:23" x14ac:dyDescent="0.2">
      <c r="A2617" s="13"/>
      <c r="B2617" s="8" t="s">
        <v>0</v>
      </c>
      <c r="C2617" s="22" t="s">
        <v>10941</v>
      </c>
      <c r="D2617" s="8" t="s">
        <v>8198</v>
      </c>
      <c r="E2617" s="22" t="s">
        <v>9960</v>
      </c>
      <c r="F2617" s="32">
        <v>2766</v>
      </c>
      <c r="G2617" s="13">
        <v>0</v>
      </c>
      <c r="H2617" s="13">
        <v>0</v>
      </c>
      <c r="I2617" t="s">
        <v>1</v>
      </c>
      <c r="J2617" s="13"/>
      <c r="R2617" s="13"/>
      <c r="S2617" s="41">
        <v>4</v>
      </c>
      <c r="T2617" s="43"/>
      <c r="U2617" s="13" t="s">
        <v>10801</v>
      </c>
      <c r="W2617" s="13"/>
    </row>
    <row r="2618" spans="1:23" x14ac:dyDescent="0.2">
      <c r="A2618" s="13"/>
      <c r="B2618" s="8" t="s">
        <v>0</v>
      </c>
      <c r="C2618" s="22" t="s">
        <v>10941</v>
      </c>
      <c r="D2618" s="8" t="s">
        <v>8199</v>
      </c>
      <c r="E2618" s="22" t="s">
        <v>9961</v>
      </c>
      <c r="F2618" s="32">
        <v>1294</v>
      </c>
      <c r="G2618" s="13">
        <v>0</v>
      </c>
      <c r="H2618" s="13">
        <v>0</v>
      </c>
      <c r="I2618" t="s">
        <v>1</v>
      </c>
      <c r="J2618" s="13"/>
      <c r="R2618" s="13"/>
      <c r="S2618" s="41">
        <v>1</v>
      </c>
      <c r="T2618" s="13"/>
      <c r="U2618" s="13" t="s">
        <v>10802</v>
      </c>
      <c r="W2618" s="13"/>
    </row>
    <row r="2619" spans="1:23" x14ac:dyDescent="0.2">
      <c r="A2619" s="13"/>
      <c r="B2619" s="8" t="s">
        <v>0</v>
      </c>
      <c r="C2619" s="22" t="s">
        <v>10941</v>
      </c>
      <c r="D2619" s="8" t="s">
        <v>1144</v>
      </c>
      <c r="E2619" s="22" t="s">
        <v>9962</v>
      </c>
      <c r="F2619" s="32">
        <v>1866</v>
      </c>
      <c r="G2619" s="13">
        <v>0</v>
      </c>
      <c r="H2619" s="13">
        <v>0</v>
      </c>
      <c r="I2619" t="s">
        <v>1</v>
      </c>
      <c r="J2619" s="13"/>
      <c r="R2619" s="13"/>
      <c r="S2619" s="41">
        <v>1</v>
      </c>
      <c r="T2619" s="13"/>
      <c r="U2619" s="13" t="s">
        <v>10802</v>
      </c>
      <c r="W2619" s="13"/>
    </row>
    <row r="2620" spans="1:23" x14ac:dyDescent="0.2">
      <c r="A2620" s="13"/>
      <c r="B2620" s="8" t="s">
        <v>0</v>
      </c>
      <c r="C2620" s="22" t="s">
        <v>10941</v>
      </c>
      <c r="D2620" s="8" t="s">
        <v>1160</v>
      </c>
      <c r="E2620" s="22" t="s">
        <v>9963</v>
      </c>
      <c r="F2620" s="32">
        <v>2414</v>
      </c>
      <c r="G2620" s="13">
        <v>0</v>
      </c>
      <c r="H2620" s="13">
        <v>0</v>
      </c>
      <c r="I2620" t="s">
        <v>1</v>
      </c>
      <c r="J2620" s="13"/>
      <c r="R2620" s="13">
        <v>3300</v>
      </c>
      <c r="S2620" s="41">
        <v>1</v>
      </c>
      <c r="T2620" s="13"/>
      <c r="U2620" s="13"/>
      <c r="W2620" s="13"/>
    </row>
    <row r="2621" spans="1:23" x14ac:dyDescent="0.2">
      <c r="A2621" s="13"/>
      <c r="B2621" s="8" t="s">
        <v>0</v>
      </c>
      <c r="C2621" s="22" t="s">
        <v>10941</v>
      </c>
      <c r="D2621" s="8" t="s">
        <v>1216</v>
      </c>
      <c r="E2621" s="22" t="s">
        <v>9964</v>
      </c>
      <c r="F2621" s="32">
        <v>1208</v>
      </c>
      <c r="G2621" s="13">
        <v>0</v>
      </c>
      <c r="H2621" s="13">
        <v>0</v>
      </c>
      <c r="I2621" t="s">
        <v>1</v>
      </c>
      <c r="J2621" s="13"/>
      <c r="R2621" s="13"/>
      <c r="S2621" s="41">
        <v>1</v>
      </c>
      <c r="T2621" s="13"/>
      <c r="U2621" s="13" t="s">
        <v>10802</v>
      </c>
      <c r="W2621" s="13"/>
    </row>
    <row r="2622" spans="1:23" x14ac:dyDescent="0.2">
      <c r="A2622" s="13"/>
      <c r="B2622" s="8" t="s">
        <v>0</v>
      </c>
      <c r="C2622" s="22" t="s">
        <v>10941</v>
      </c>
      <c r="D2622" s="8" t="s">
        <v>1167</v>
      </c>
      <c r="E2622" s="22" t="s">
        <v>9965</v>
      </c>
      <c r="F2622" s="32">
        <v>1116</v>
      </c>
      <c r="G2622" s="13">
        <v>0</v>
      </c>
      <c r="H2622" s="13">
        <v>0</v>
      </c>
      <c r="I2622" t="s">
        <v>1</v>
      </c>
      <c r="J2622" s="13"/>
      <c r="R2622" s="13">
        <v>1800</v>
      </c>
      <c r="S2622" s="41">
        <v>1</v>
      </c>
      <c r="T2622" s="13"/>
      <c r="U2622" s="13"/>
      <c r="W2622" s="13"/>
    </row>
    <row r="2623" spans="1:23" x14ac:dyDescent="0.2">
      <c r="A2623" s="13"/>
      <c r="B2623" s="8" t="s">
        <v>0</v>
      </c>
      <c r="C2623" s="22" t="s">
        <v>10941</v>
      </c>
      <c r="D2623" s="8" t="s">
        <v>1220</v>
      </c>
      <c r="E2623" s="22" t="s">
        <v>9966</v>
      </c>
      <c r="F2623" s="32">
        <v>509</v>
      </c>
      <c r="G2623" s="13">
        <v>0</v>
      </c>
      <c r="H2623" s="13">
        <v>0</v>
      </c>
      <c r="I2623" t="s">
        <v>1</v>
      </c>
      <c r="J2623" s="13"/>
      <c r="R2623" s="13"/>
      <c r="S2623" s="41">
        <v>1</v>
      </c>
      <c r="T2623" s="13"/>
      <c r="U2623" s="13" t="s">
        <v>10802</v>
      </c>
      <c r="W2623" s="13"/>
    </row>
    <row r="2624" spans="1:23" x14ac:dyDescent="0.2">
      <c r="A2624" s="13"/>
      <c r="B2624" s="8" t="s">
        <v>0</v>
      </c>
      <c r="C2624" s="22" t="s">
        <v>10941</v>
      </c>
      <c r="D2624" s="8" t="s">
        <v>1173</v>
      </c>
      <c r="E2624" s="22" t="s">
        <v>9967</v>
      </c>
      <c r="F2624" s="32">
        <v>488</v>
      </c>
      <c r="G2624" s="13">
        <v>0</v>
      </c>
      <c r="H2624" s="13">
        <v>0</v>
      </c>
      <c r="I2624" t="s">
        <v>1</v>
      </c>
      <c r="J2624" s="13"/>
      <c r="R2624" s="13">
        <v>600</v>
      </c>
      <c r="S2624" s="41">
        <v>1</v>
      </c>
      <c r="T2624" s="13"/>
      <c r="U2624" s="13"/>
      <c r="W2624" s="13"/>
    </row>
    <row r="2625" spans="1:23" x14ac:dyDescent="0.2">
      <c r="A2625" s="13"/>
      <c r="B2625" s="8" t="s">
        <v>0</v>
      </c>
      <c r="C2625" s="22" t="s">
        <v>10941</v>
      </c>
      <c r="D2625" s="8" t="s">
        <v>1223</v>
      </c>
      <c r="E2625" s="22" t="s">
        <v>9968</v>
      </c>
      <c r="F2625" s="32">
        <v>483</v>
      </c>
      <c r="G2625" s="13">
        <v>0</v>
      </c>
      <c r="H2625" s="13">
        <v>0</v>
      </c>
      <c r="I2625" t="s">
        <v>1</v>
      </c>
      <c r="J2625" s="13"/>
      <c r="R2625" s="13"/>
      <c r="S2625" s="41">
        <v>1</v>
      </c>
      <c r="T2625" s="13"/>
      <c r="U2625" s="13" t="s">
        <v>10802</v>
      </c>
      <c r="W2625" s="13"/>
    </row>
    <row r="2626" spans="1:23" x14ac:dyDescent="0.2">
      <c r="A2626" s="13"/>
      <c r="B2626" s="8" t="s">
        <v>0</v>
      </c>
      <c r="C2626" s="22" t="s">
        <v>10941</v>
      </c>
      <c r="D2626" s="8" t="s">
        <v>1204</v>
      </c>
      <c r="E2626" s="22" t="s">
        <v>9969</v>
      </c>
      <c r="F2626" s="32">
        <v>2227</v>
      </c>
      <c r="G2626" s="13">
        <v>0</v>
      </c>
      <c r="H2626" s="13">
        <v>0</v>
      </c>
      <c r="I2626" t="s">
        <v>1</v>
      </c>
      <c r="J2626" s="13"/>
      <c r="R2626" s="13"/>
      <c r="S2626" s="41">
        <v>1</v>
      </c>
      <c r="T2626" s="13"/>
      <c r="U2626" s="13" t="s">
        <v>10802</v>
      </c>
      <c r="W2626" s="13"/>
    </row>
    <row r="2627" spans="1:23" x14ac:dyDescent="0.2">
      <c r="A2627" s="13"/>
      <c r="B2627" s="8" t="s">
        <v>0</v>
      </c>
      <c r="C2627" s="22" t="s">
        <v>10941</v>
      </c>
      <c r="D2627" s="8" t="s">
        <v>1139</v>
      </c>
      <c r="E2627" s="22" t="s">
        <v>9970</v>
      </c>
      <c r="F2627" s="32">
        <v>2557</v>
      </c>
      <c r="G2627" s="13">
        <v>0</v>
      </c>
      <c r="H2627" s="13">
        <v>0</v>
      </c>
      <c r="I2627" t="s">
        <v>1</v>
      </c>
      <c r="J2627" s="13"/>
      <c r="R2627" s="13"/>
      <c r="S2627" s="41">
        <v>1</v>
      </c>
      <c r="T2627" s="13"/>
      <c r="U2627" s="13" t="s">
        <v>10802</v>
      </c>
      <c r="W2627" s="13"/>
    </row>
    <row r="2628" spans="1:23" x14ac:dyDescent="0.2">
      <c r="A2628" s="13"/>
      <c r="B2628" s="8" t="s">
        <v>0</v>
      </c>
      <c r="C2628" s="22" t="s">
        <v>10941</v>
      </c>
      <c r="D2628" s="8" t="s">
        <v>1210</v>
      </c>
      <c r="E2628" s="22" t="s">
        <v>9971</v>
      </c>
      <c r="F2628" s="32">
        <v>868</v>
      </c>
      <c r="G2628" s="13">
        <v>0</v>
      </c>
      <c r="H2628" s="13">
        <v>0</v>
      </c>
      <c r="I2628" t="s">
        <v>1</v>
      </c>
      <c r="J2628" s="13"/>
      <c r="R2628" s="13"/>
      <c r="S2628" s="41">
        <v>1</v>
      </c>
      <c r="T2628" s="13"/>
      <c r="U2628" s="13" t="s">
        <v>10802</v>
      </c>
      <c r="W2628" s="13"/>
    </row>
    <row r="2629" spans="1:23" x14ac:dyDescent="0.2">
      <c r="A2629" s="13"/>
      <c r="B2629" s="8" t="s">
        <v>0</v>
      </c>
      <c r="C2629" s="22" t="s">
        <v>10941</v>
      </c>
      <c r="D2629" s="8" t="s">
        <v>1147</v>
      </c>
      <c r="E2629" s="22" t="s">
        <v>9972</v>
      </c>
      <c r="F2629" s="32">
        <v>1097</v>
      </c>
      <c r="G2629" s="13">
        <v>0</v>
      </c>
      <c r="H2629" s="13">
        <v>0</v>
      </c>
      <c r="I2629" t="s">
        <v>1</v>
      </c>
      <c r="J2629" s="13"/>
      <c r="R2629" s="13"/>
      <c r="S2629" s="41">
        <v>1</v>
      </c>
      <c r="T2629" s="13"/>
      <c r="U2629" s="13" t="s">
        <v>10802</v>
      </c>
      <c r="W2629" s="13"/>
    </row>
    <row r="2630" spans="1:23" x14ac:dyDescent="0.2">
      <c r="A2630" s="13"/>
      <c r="B2630" s="8" t="s">
        <v>0</v>
      </c>
      <c r="C2630" s="22" t="s">
        <v>10941</v>
      </c>
      <c r="D2630" s="8" t="s">
        <v>1156</v>
      </c>
      <c r="E2630" s="22" t="s">
        <v>9973</v>
      </c>
      <c r="F2630" s="32">
        <v>1089</v>
      </c>
      <c r="G2630" s="13">
        <v>0</v>
      </c>
      <c r="H2630" s="13">
        <v>0</v>
      </c>
      <c r="I2630" t="s">
        <v>1</v>
      </c>
      <c r="J2630" s="13"/>
      <c r="R2630" s="13">
        <f>1000+800</f>
        <v>1800</v>
      </c>
      <c r="S2630" s="41">
        <v>1</v>
      </c>
      <c r="T2630" s="13"/>
      <c r="U2630" s="13"/>
      <c r="W2630" s="13"/>
    </row>
    <row r="2631" spans="1:23" x14ac:dyDescent="0.2">
      <c r="A2631" s="13"/>
      <c r="B2631" s="8" t="s">
        <v>0</v>
      </c>
      <c r="C2631" s="22" t="s">
        <v>10941</v>
      </c>
      <c r="D2631" s="8" t="s">
        <v>459</v>
      </c>
      <c r="E2631" s="22" t="s">
        <v>460</v>
      </c>
      <c r="F2631" s="32">
        <v>10000</v>
      </c>
      <c r="G2631" s="13">
        <v>0</v>
      </c>
      <c r="H2631" s="13">
        <v>0</v>
      </c>
      <c r="I2631" t="s">
        <v>1</v>
      </c>
      <c r="J2631" s="13"/>
      <c r="R2631" s="13"/>
      <c r="S2631" s="41">
        <v>1</v>
      </c>
      <c r="T2631" s="39"/>
      <c r="U2631" s="13"/>
      <c r="W2631" s="13"/>
    </row>
    <row r="2632" spans="1:23" x14ac:dyDescent="0.2">
      <c r="A2632" s="13"/>
      <c r="B2632" s="8" t="s">
        <v>0</v>
      </c>
      <c r="C2632" s="22" t="s">
        <v>10941</v>
      </c>
      <c r="D2632" s="8" t="s">
        <v>351</v>
      </c>
      <c r="E2632" s="22" t="s">
        <v>352</v>
      </c>
      <c r="F2632" s="32">
        <v>25000</v>
      </c>
      <c r="G2632" s="13">
        <v>0</v>
      </c>
      <c r="H2632" s="13">
        <v>0</v>
      </c>
      <c r="I2632" t="s">
        <v>1</v>
      </c>
      <c r="J2632" s="13"/>
      <c r="R2632" s="13"/>
      <c r="S2632" s="41">
        <v>3</v>
      </c>
      <c r="T2632" s="43" t="s">
        <v>10798</v>
      </c>
      <c r="U2632" s="39" t="s">
        <v>10801</v>
      </c>
      <c r="W2632" s="13"/>
    </row>
    <row r="2633" spans="1:23" x14ac:dyDescent="0.2">
      <c r="A2633" s="13"/>
      <c r="B2633" s="8" t="s">
        <v>0</v>
      </c>
      <c r="C2633" s="22" t="s">
        <v>10941</v>
      </c>
      <c r="D2633" s="8" t="s">
        <v>406</v>
      </c>
      <c r="E2633" s="22" t="s">
        <v>407</v>
      </c>
      <c r="F2633" s="32">
        <v>300000</v>
      </c>
      <c r="G2633" s="13">
        <v>0</v>
      </c>
      <c r="H2633" s="13">
        <v>0</v>
      </c>
      <c r="I2633" t="s">
        <v>1</v>
      </c>
      <c r="J2633" s="13"/>
      <c r="R2633" s="13"/>
      <c r="S2633" s="41">
        <v>1</v>
      </c>
      <c r="T2633" s="43"/>
      <c r="U2633" s="39" t="s">
        <v>10803</v>
      </c>
      <c r="W2633" s="13"/>
    </row>
    <row r="2634" spans="1:23" x14ac:dyDescent="0.2">
      <c r="A2634" s="13"/>
      <c r="B2634" s="8" t="s">
        <v>0</v>
      </c>
      <c r="C2634" s="22" t="s">
        <v>10941</v>
      </c>
      <c r="D2634" s="8" t="s">
        <v>722</v>
      </c>
      <c r="E2634" s="22" t="s">
        <v>723</v>
      </c>
      <c r="F2634" s="32">
        <v>15000</v>
      </c>
      <c r="G2634" s="13">
        <v>0</v>
      </c>
      <c r="H2634" s="13">
        <v>0</v>
      </c>
      <c r="I2634" t="s">
        <v>1</v>
      </c>
      <c r="J2634" s="13"/>
      <c r="R2634" s="13"/>
      <c r="S2634" s="41">
        <v>2</v>
      </c>
      <c r="T2634" s="39"/>
      <c r="U2634" s="13"/>
      <c r="W2634" s="13"/>
    </row>
    <row r="2635" spans="1:23" x14ac:dyDescent="0.2">
      <c r="A2635" s="13"/>
      <c r="B2635" s="8" t="s">
        <v>0</v>
      </c>
      <c r="C2635" s="22" t="s">
        <v>10941</v>
      </c>
      <c r="D2635" s="8" t="s">
        <v>1008</v>
      </c>
      <c r="E2635" s="22" t="s">
        <v>1009</v>
      </c>
      <c r="F2635" s="32">
        <v>75000</v>
      </c>
      <c r="G2635" s="13">
        <v>0</v>
      </c>
      <c r="H2635" s="13">
        <v>4000</v>
      </c>
      <c r="I2635" t="s">
        <v>1</v>
      </c>
      <c r="J2635" s="13"/>
      <c r="R2635" s="13">
        <f>10000+17500+2000</f>
        <v>29500</v>
      </c>
      <c r="S2635" s="41">
        <v>1</v>
      </c>
      <c r="T2635" s="13"/>
      <c r="U2635" s="13" t="s">
        <v>10802</v>
      </c>
      <c r="W2635" s="13"/>
    </row>
    <row r="2636" spans="1:23" x14ac:dyDescent="0.2">
      <c r="A2636" s="13"/>
      <c r="B2636" s="8" t="s">
        <v>0</v>
      </c>
      <c r="C2636" s="22" t="s">
        <v>10941</v>
      </c>
      <c r="D2636" s="8" t="s">
        <v>1414</v>
      </c>
      <c r="E2636" s="22" t="s">
        <v>1415</v>
      </c>
      <c r="F2636" s="32">
        <v>200000</v>
      </c>
      <c r="G2636" s="13">
        <v>0</v>
      </c>
      <c r="H2636" s="13">
        <v>0</v>
      </c>
      <c r="I2636" t="s">
        <v>1</v>
      </c>
      <c r="J2636" s="13"/>
      <c r="R2636" s="13"/>
      <c r="S2636" s="41">
        <v>2</v>
      </c>
      <c r="T2636" s="43"/>
      <c r="U2636" s="39" t="s">
        <v>10803</v>
      </c>
      <c r="W2636" s="13"/>
    </row>
    <row r="2637" spans="1:23" x14ac:dyDescent="0.2">
      <c r="A2637" s="13"/>
      <c r="B2637" s="8" t="s">
        <v>0</v>
      </c>
      <c r="C2637" s="22" t="s">
        <v>10941</v>
      </c>
      <c r="D2637" s="8" t="s">
        <v>1829</v>
      </c>
      <c r="E2637" s="22" t="s">
        <v>1830</v>
      </c>
      <c r="F2637" s="32">
        <v>500000</v>
      </c>
      <c r="G2637" s="13">
        <v>0</v>
      </c>
      <c r="H2637" s="13">
        <v>83500</v>
      </c>
      <c r="I2637" t="s">
        <v>1</v>
      </c>
      <c r="J2637" s="13"/>
      <c r="R2637" s="13">
        <v>10000</v>
      </c>
      <c r="S2637" s="41">
        <v>2</v>
      </c>
      <c r="T2637" s="43"/>
      <c r="U2637" s="13" t="s">
        <v>10803</v>
      </c>
      <c r="W2637" s="13"/>
    </row>
    <row r="2638" spans="1:23" x14ac:dyDescent="0.2">
      <c r="A2638" s="13"/>
      <c r="B2638" s="8" t="s">
        <v>0</v>
      </c>
      <c r="C2638" s="22" t="s">
        <v>10941</v>
      </c>
      <c r="D2638" s="8" t="s">
        <v>2295</v>
      </c>
      <c r="E2638" s="22" t="s">
        <v>2296</v>
      </c>
      <c r="F2638" s="32">
        <v>100000</v>
      </c>
      <c r="G2638" s="13">
        <v>0</v>
      </c>
      <c r="H2638" s="13">
        <v>0</v>
      </c>
      <c r="I2638" t="s">
        <v>1</v>
      </c>
      <c r="J2638" s="13"/>
      <c r="R2638" s="13"/>
      <c r="S2638" s="41">
        <v>1</v>
      </c>
      <c r="T2638" s="43"/>
      <c r="U2638" s="39" t="s">
        <v>10801</v>
      </c>
      <c r="W2638" s="13"/>
    </row>
    <row r="2639" spans="1:23" x14ac:dyDescent="0.2">
      <c r="A2639" s="13"/>
      <c r="B2639" s="8" t="s">
        <v>0</v>
      </c>
      <c r="C2639" s="22" t="s">
        <v>10941</v>
      </c>
      <c r="D2639" s="8" t="s">
        <v>2736</v>
      </c>
      <c r="E2639" s="22" t="s">
        <v>2737</v>
      </c>
      <c r="F2639" s="32">
        <v>100000</v>
      </c>
      <c r="G2639" s="13">
        <v>0</v>
      </c>
      <c r="H2639" s="13">
        <v>0</v>
      </c>
      <c r="I2639" t="s">
        <v>1</v>
      </c>
      <c r="J2639" s="13"/>
      <c r="R2639" s="13">
        <f>11400+30000+8000+10000</f>
        <v>59400</v>
      </c>
      <c r="S2639" s="41">
        <v>3</v>
      </c>
      <c r="T2639" s="43"/>
      <c r="U2639" s="13" t="s">
        <v>10801</v>
      </c>
      <c r="W2639" s="13"/>
    </row>
    <row r="2640" spans="1:23" x14ac:dyDescent="0.2">
      <c r="A2640" s="13"/>
      <c r="B2640" s="8" t="s">
        <v>0</v>
      </c>
      <c r="C2640" s="22" t="s">
        <v>10941</v>
      </c>
      <c r="D2640" s="8" t="s">
        <v>2931</v>
      </c>
      <c r="E2640" s="22" t="s">
        <v>2932</v>
      </c>
      <c r="F2640" s="32">
        <v>100000</v>
      </c>
      <c r="G2640" s="13">
        <v>0</v>
      </c>
      <c r="H2640" s="13">
        <v>0</v>
      </c>
      <c r="I2640" t="s">
        <v>1</v>
      </c>
      <c r="J2640" s="13"/>
      <c r="R2640" s="13">
        <f>10000+11000+57000+22000</f>
        <v>100000</v>
      </c>
      <c r="S2640" s="41">
        <v>3</v>
      </c>
      <c r="T2640" s="43"/>
      <c r="U2640" s="39"/>
      <c r="W2640" s="13"/>
    </row>
    <row r="2641" spans="1:23" x14ac:dyDescent="0.2">
      <c r="A2641" s="13"/>
      <c r="B2641" s="8" t="s">
        <v>0</v>
      </c>
      <c r="C2641" s="22" t="s">
        <v>10941</v>
      </c>
      <c r="D2641" s="8" t="s">
        <v>8200</v>
      </c>
      <c r="E2641" s="22" t="s">
        <v>3741</v>
      </c>
      <c r="F2641" s="32">
        <v>100000</v>
      </c>
      <c r="G2641" s="13">
        <v>0</v>
      </c>
      <c r="H2641" s="13">
        <v>59000</v>
      </c>
      <c r="I2641" t="s">
        <v>1</v>
      </c>
      <c r="J2641" s="13"/>
      <c r="R2641" s="13">
        <f>15000+26000</f>
        <v>41000</v>
      </c>
      <c r="S2641" s="41">
        <v>2</v>
      </c>
      <c r="T2641" s="39"/>
      <c r="U2641" s="13"/>
      <c r="W2641" s="13"/>
    </row>
    <row r="2642" spans="1:23" x14ac:dyDescent="0.2">
      <c r="A2642" s="13"/>
      <c r="B2642" s="8" t="s">
        <v>0</v>
      </c>
      <c r="C2642" s="22" t="s">
        <v>10941</v>
      </c>
      <c r="D2642" s="8" t="s">
        <v>3740</v>
      </c>
      <c r="E2642" s="22" t="s">
        <v>3741</v>
      </c>
      <c r="F2642" s="32">
        <v>200000</v>
      </c>
      <c r="G2642" s="13">
        <v>0</v>
      </c>
      <c r="H2642" s="13">
        <v>96000</v>
      </c>
      <c r="I2642" t="s">
        <v>1</v>
      </c>
      <c r="J2642" s="13"/>
      <c r="R2642" s="13">
        <f>61000+40000+3500</f>
        <v>104500</v>
      </c>
      <c r="S2642" s="41">
        <v>2</v>
      </c>
      <c r="T2642" s="39"/>
      <c r="U2642" s="13"/>
      <c r="W2642" s="13"/>
    </row>
    <row r="2643" spans="1:23" x14ac:dyDescent="0.2">
      <c r="A2643" s="13"/>
      <c r="B2643" s="8" t="s">
        <v>0</v>
      </c>
      <c r="C2643" s="22" t="s">
        <v>10941</v>
      </c>
      <c r="D2643" s="8" t="s">
        <v>8201</v>
      </c>
      <c r="E2643" s="22" t="s">
        <v>9974</v>
      </c>
      <c r="F2643" s="32">
        <v>25000</v>
      </c>
      <c r="G2643" s="13">
        <v>0</v>
      </c>
      <c r="H2643" s="13">
        <v>10000</v>
      </c>
      <c r="I2643" t="s">
        <v>1</v>
      </c>
      <c r="J2643" s="13"/>
      <c r="R2643" s="13">
        <f>5000+10000</f>
        <v>15000</v>
      </c>
      <c r="S2643" s="41">
        <v>2</v>
      </c>
      <c r="T2643" s="13"/>
      <c r="U2643" s="13"/>
      <c r="W2643" s="13"/>
    </row>
    <row r="2644" spans="1:23" x14ac:dyDescent="0.2">
      <c r="A2644" s="13"/>
      <c r="B2644" s="8" t="s">
        <v>0</v>
      </c>
      <c r="C2644" s="22" t="s">
        <v>10941</v>
      </c>
      <c r="D2644" s="8" t="s">
        <v>4525</v>
      </c>
      <c r="E2644" s="22" t="s">
        <v>4526</v>
      </c>
      <c r="F2644" s="32">
        <v>200000</v>
      </c>
      <c r="G2644" s="13">
        <v>0</v>
      </c>
      <c r="H2644" s="13">
        <v>0</v>
      </c>
      <c r="I2644" t="s">
        <v>1</v>
      </c>
      <c r="J2644" s="13"/>
      <c r="R2644" s="13">
        <f>13000+29000+58000+69000+15000</f>
        <v>184000</v>
      </c>
      <c r="S2644" s="41">
        <v>2</v>
      </c>
      <c r="T2644" s="43"/>
      <c r="U2644" s="13" t="s">
        <v>10798</v>
      </c>
      <c r="W2644" s="13"/>
    </row>
    <row r="2645" spans="1:23" x14ac:dyDescent="0.2">
      <c r="A2645" s="13"/>
      <c r="B2645" s="8" t="s">
        <v>0</v>
      </c>
      <c r="C2645" s="22" t="s">
        <v>10941</v>
      </c>
      <c r="D2645" s="8" t="s">
        <v>8202</v>
      </c>
      <c r="E2645" s="22" t="s">
        <v>9975</v>
      </c>
      <c r="F2645" s="32">
        <v>50000</v>
      </c>
      <c r="G2645" s="13">
        <v>0</v>
      </c>
      <c r="H2645" s="13">
        <v>0</v>
      </c>
      <c r="I2645" t="s">
        <v>1</v>
      </c>
      <c r="J2645" s="13"/>
      <c r="R2645" s="13"/>
      <c r="S2645" s="41">
        <v>2</v>
      </c>
      <c r="T2645" s="39" t="s">
        <v>10797</v>
      </c>
      <c r="U2645" s="13"/>
      <c r="V2645">
        <v>3842.8571999999995</v>
      </c>
      <c r="W2645" s="13"/>
    </row>
    <row r="2646" spans="1:23" x14ac:dyDescent="0.2">
      <c r="A2646" s="13"/>
      <c r="B2646" s="8" t="s">
        <v>0</v>
      </c>
      <c r="C2646" s="22" t="s">
        <v>10941</v>
      </c>
      <c r="D2646" s="8" t="s">
        <v>6405</v>
      </c>
      <c r="E2646" s="22" t="s">
        <v>6406</v>
      </c>
      <c r="F2646" s="32">
        <v>15000</v>
      </c>
      <c r="G2646" s="13">
        <v>0</v>
      </c>
      <c r="H2646" s="13">
        <v>0</v>
      </c>
      <c r="I2646" t="s">
        <v>1</v>
      </c>
      <c r="J2646" s="13"/>
      <c r="R2646" s="13">
        <f>9400+14500</f>
        <v>23900</v>
      </c>
      <c r="S2646" s="41">
        <v>1</v>
      </c>
      <c r="T2646" s="39"/>
      <c r="U2646" s="13"/>
      <c r="W2646" s="13"/>
    </row>
    <row r="2647" spans="1:23" x14ac:dyDescent="0.2">
      <c r="A2647" s="13"/>
      <c r="B2647" s="8" t="s">
        <v>0</v>
      </c>
      <c r="C2647" s="22" t="s">
        <v>10941</v>
      </c>
      <c r="D2647" s="8" t="s">
        <v>6518</v>
      </c>
      <c r="E2647" s="22" t="s">
        <v>6519</v>
      </c>
      <c r="F2647" s="32">
        <v>5000</v>
      </c>
      <c r="G2647" s="13">
        <v>0</v>
      </c>
      <c r="H2647" s="13">
        <v>0</v>
      </c>
      <c r="I2647" t="s">
        <v>1</v>
      </c>
      <c r="J2647" s="13"/>
      <c r="R2647" s="13"/>
      <c r="S2647" s="41">
        <v>1</v>
      </c>
      <c r="T2647" s="13"/>
      <c r="U2647" s="13"/>
      <c r="W2647" s="13"/>
    </row>
    <row r="2648" spans="1:23" x14ac:dyDescent="0.2">
      <c r="A2648" s="13"/>
      <c r="B2648" s="8" t="s">
        <v>0</v>
      </c>
      <c r="C2648" s="22" t="s">
        <v>10941</v>
      </c>
      <c r="D2648" s="8" t="s">
        <v>1710</v>
      </c>
      <c r="E2648" s="22" t="s">
        <v>1711</v>
      </c>
      <c r="F2648" s="32">
        <v>150000</v>
      </c>
      <c r="G2648" s="13">
        <v>0</v>
      </c>
      <c r="H2648" s="13">
        <v>0</v>
      </c>
      <c r="I2648" t="s">
        <v>1</v>
      </c>
      <c r="J2648" s="13"/>
      <c r="R2648" s="13"/>
      <c r="S2648" s="41">
        <v>2</v>
      </c>
      <c r="T2648" s="13" t="s">
        <v>10797</v>
      </c>
      <c r="U2648" s="13"/>
      <c r="W2648" s="13"/>
    </row>
    <row r="2649" spans="1:23" x14ac:dyDescent="0.2">
      <c r="A2649" s="13"/>
      <c r="B2649" s="8" t="s">
        <v>0</v>
      </c>
      <c r="C2649" s="22" t="s">
        <v>10941</v>
      </c>
      <c r="D2649" s="8" t="s">
        <v>2151</v>
      </c>
      <c r="E2649" s="22" t="s">
        <v>2152</v>
      </c>
      <c r="F2649" s="32">
        <v>75000</v>
      </c>
      <c r="G2649" s="13">
        <v>0</v>
      </c>
      <c r="H2649" s="13">
        <v>0</v>
      </c>
      <c r="I2649" t="s">
        <v>1</v>
      </c>
      <c r="J2649" s="13"/>
      <c r="R2649" s="13"/>
      <c r="S2649" s="41">
        <v>3</v>
      </c>
      <c r="T2649" s="43" t="s">
        <v>10798</v>
      </c>
      <c r="U2649" s="39" t="s">
        <v>10803</v>
      </c>
      <c r="W2649" s="13"/>
    </row>
    <row r="2650" spans="1:23" x14ac:dyDescent="0.2">
      <c r="A2650" s="13"/>
      <c r="B2650" s="8" t="s">
        <v>0</v>
      </c>
      <c r="C2650" s="22" t="s">
        <v>10941</v>
      </c>
      <c r="D2650" s="8" t="s">
        <v>5014</v>
      </c>
      <c r="E2650" s="22" t="s">
        <v>5015</v>
      </c>
      <c r="F2650" s="32">
        <v>15000</v>
      </c>
      <c r="G2650" s="13">
        <v>0</v>
      </c>
      <c r="H2650" s="13">
        <v>0</v>
      </c>
      <c r="I2650" t="s">
        <v>1</v>
      </c>
      <c r="J2650" s="13"/>
      <c r="R2650" s="13"/>
      <c r="S2650" s="41">
        <v>2</v>
      </c>
      <c r="T2650" s="43"/>
      <c r="U2650" s="13" t="s">
        <v>10798</v>
      </c>
      <c r="W2650" s="13"/>
    </row>
    <row r="2651" spans="1:23" x14ac:dyDescent="0.2">
      <c r="A2651" s="13"/>
      <c r="B2651" s="8" t="s">
        <v>0</v>
      </c>
      <c r="C2651" s="22" t="s">
        <v>10941</v>
      </c>
      <c r="D2651" s="8" t="s">
        <v>1549</v>
      </c>
      <c r="E2651" s="22" t="s">
        <v>1550</v>
      </c>
      <c r="F2651" s="32">
        <v>100000</v>
      </c>
      <c r="G2651" s="13">
        <v>0</v>
      </c>
      <c r="H2651" s="13">
        <v>0</v>
      </c>
      <c r="I2651" t="s">
        <v>1</v>
      </c>
      <c r="J2651" s="13"/>
      <c r="R2651" s="13"/>
      <c r="S2651" s="41">
        <v>2</v>
      </c>
      <c r="T2651" s="43"/>
      <c r="U2651" s="13" t="s">
        <v>10803</v>
      </c>
      <c r="W2651" s="13"/>
    </row>
    <row r="2652" spans="1:23" x14ac:dyDescent="0.2">
      <c r="A2652" s="13"/>
      <c r="B2652" s="8" t="s">
        <v>0</v>
      </c>
      <c r="C2652" s="22" t="s">
        <v>10941</v>
      </c>
      <c r="D2652" s="8" t="s">
        <v>1889</v>
      </c>
      <c r="E2652" s="22" t="s">
        <v>1890</v>
      </c>
      <c r="F2652" s="32">
        <v>100000</v>
      </c>
      <c r="G2652" s="13">
        <v>0</v>
      </c>
      <c r="H2652" s="13">
        <v>0</v>
      </c>
      <c r="I2652" t="s">
        <v>1</v>
      </c>
      <c r="J2652" s="13"/>
      <c r="R2652" s="13"/>
      <c r="S2652" s="41">
        <v>2</v>
      </c>
      <c r="T2652" s="13" t="s">
        <v>10797</v>
      </c>
      <c r="U2652" s="13"/>
      <c r="W2652" s="13"/>
    </row>
    <row r="2653" spans="1:23" x14ac:dyDescent="0.2">
      <c r="A2653" s="13"/>
      <c r="B2653" s="8" t="s">
        <v>0</v>
      </c>
      <c r="C2653" s="22" t="s">
        <v>10941</v>
      </c>
      <c r="D2653" s="8" t="s">
        <v>469</v>
      </c>
      <c r="E2653" s="22" t="s">
        <v>470</v>
      </c>
      <c r="F2653" s="32">
        <v>2357</v>
      </c>
      <c r="G2653" s="13">
        <v>0</v>
      </c>
      <c r="H2653" s="13">
        <v>0</v>
      </c>
      <c r="I2653" t="s">
        <v>1</v>
      </c>
      <c r="J2653" s="13"/>
      <c r="R2653" s="13"/>
      <c r="S2653" s="41">
        <v>1</v>
      </c>
      <c r="T2653" s="13" t="s">
        <v>10797</v>
      </c>
      <c r="U2653" s="13"/>
      <c r="W2653" s="13"/>
    </row>
    <row r="2654" spans="1:23" x14ac:dyDescent="0.2">
      <c r="A2654" s="13"/>
      <c r="B2654" s="8" t="s">
        <v>0</v>
      </c>
      <c r="C2654" s="22" t="s">
        <v>10941</v>
      </c>
      <c r="D2654" s="8" t="s">
        <v>477</v>
      </c>
      <c r="E2654" s="22" t="s">
        <v>478</v>
      </c>
      <c r="F2654" s="32">
        <v>4469</v>
      </c>
      <c r="G2654" s="13">
        <v>0</v>
      </c>
      <c r="H2654" s="13">
        <v>0</v>
      </c>
      <c r="I2654" t="s">
        <v>1</v>
      </c>
      <c r="J2654" s="13"/>
      <c r="R2654" s="13"/>
      <c r="S2654" s="41">
        <v>1</v>
      </c>
      <c r="T2654" s="13" t="s">
        <v>10797</v>
      </c>
      <c r="U2654" s="13"/>
      <c r="W2654" s="13"/>
    </row>
    <row r="2655" spans="1:23" x14ac:dyDescent="0.2">
      <c r="A2655" s="13"/>
      <c r="B2655" s="8" t="s">
        <v>0</v>
      </c>
      <c r="C2655" s="22" t="s">
        <v>10941</v>
      </c>
      <c r="D2655" s="8" t="s">
        <v>466</v>
      </c>
      <c r="E2655" s="22" t="s">
        <v>467</v>
      </c>
      <c r="F2655" s="32">
        <v>783</v>
      </c>
      <c r="G2655" s="13">
        <v>0</v>
      </c>
      <c r="H2655" s="13">
        <v>0</v>
      </c>
      <c r="I2655" t="s">
        <v>1</v>
      </c>
      <c r="J2655" s="13"/>
      <c r="R2655" s="13"/>
      <c r="S2655" s="41">
        <v>1</v>
      </c>
      <c r="T2655" s="13" t="s">
        <v>10797</v>
      </c>
      <c r="U2655" s="13"/>
      <c r="W2655" s="13"/>
    </row>
    <row r="2656" spans="1:23" x14ac:dyDescent="0.2">
      <c r="A2656" s="13"/>
      <c r="B2656" s="8" t="s">
        <v>0</v>
      </c>
      <c r="C2656" s="22" t="s">
        <v>10941</v>
      </c>
      <c r="D2656" s="8" t="s">
        <v>473</v>
      </c>
      <c r="E2656" s="22" t="s">
        <v>474</v>
      </c>
      <c r="F2656" s="32">
        <v>2763</v>
      </c>
      <c r="G2656" s="13">
        <v>0</v>
      </c>
      <c r="H2656" s="13">
        <v>0</v>
      </c>
      <c r="I2656" t="s">
        <v>1</v>
      </c>
      <c r="J2656" s="13"/>
      <c r="R2656" s="13"/>
      <c r="S2656" s="41">
        <v>1</v>
      </c>
      <c r="T2656" s="13" t="s">
        <v>10797</v>
      </c>
      <c r="U2656" s="13"/>
      <c r="W2656" s="13"/>
    </row>
    <row r="2657" spans="1:23" x14ac:dyDescent="0.2">
      <c r="A2657" s="13"/>
      <c r="B2657" s="8" t="s">
        <v>0</v>
      </c>
      <c r="C2657" s="22" t="s">
        <v>10941</v>
      </c>
      <c r="D2657" s="8" t="s">
        <v>8203</v>
      </c>
      <c r="E2657" s="22" t="s">
        <v>9976</v>
      </c>
      <c r="F2657" s="32">
        <v>5000</v>
      </c>
      <c r="G2657" s="13">
        <v>0</v>
      </c>
      <c r="H2657" s="13">
        <v>0</v>
      </c>
      <c r="I2657" t="s">
        <v>1</v>
      </c>
      <c r="J2657" s="13"/>
      <c r="R2657" s="13"/>
      <c r="S2657" s="41">
        <v>2</v>
      </c>
      <c r="T2657" s="13" t="s">
        <v>10797</v>
      </c>
      <c r="U2657" s="13"/>
      <c r="W2657" s="13"/>
    </row>
    <row r="2658" spans="1:23" x14ac:dyDescent="0.2">
      <c r="A2658" s="13"/>
      <c r="B2658" s="8" t="s">
        <v>0</v>
      </c>
      <c r="C2658" s="22" t="s">
        <v>10941</v>
      </c>
      <c r="D2658" s="8" t="s">
        <v>8204</v>
      </c>
      <c r="E2658" s="22" t="s">
        <v>9977</v>
      </c>
      <c r="F2658" s="32">
        <v>6000</v>
      </c>
      <c r="G2658" s="13">
        <v>0</v>
      </c>
      <c r="H2658" s="13">
        <v>0</v>
      </c>
      <c r="I2658" t="s">
        <v>1</v>
      </c>
      <c r="J2658" s="13"/>
      <c r="R2658" s="13"/>
      <c r="S2658" s="41">
        <v>2</v>
      </c>
      <c r="T2658" s="13" t="s">
        <v>10797</v>
      </c>
      <c r="U2658" s="13"/>
      <c r="W2658" s="13"/>
    </row>
    <row r="2659" spans="1:23" x14ac:dyDescent="0.2">
      <c r="A2659" s="13"/>
      <c r="B2659" s="8" t="s">
        <v>0</v>
      </c>
      <c r="C2659" s="22" t="s">
        <v>10941</v>
      </c>
      <c r="D2659" s="8" t="s">
        <v>8205</v>
      </c>
      <c r="E2659" s="22" t="s">
        <v>9978</v>
      </c>
      <c r="F2659" s="32">
        <v>55351</v>
      </c>
      <c r="G2659" s="13">
        <v>0</v>
      </c>
      <c r="H2659" s="13">
        <v>0</v>
      </c>
      <c r="I2659" t="s">
        <v>1</v>
      </c>
      <c r="J2659" s="13"/>
      <c r="R2659" s="13"/>
      <c r="S2659" s="41">
        <v>4</v>
      </c>
      <c r="T2659" s="43" t="s">
        <v>10798</v>
      </c>
      <c r="U2659" s="13" t="s">
        <v>10798</v>
      </c>
      <c r="W2659" s="13"/>
    </row>
    <row r="2660" spans="1:23" x14ac:dyDescent="0.2">
      <c r="A2660" s="13"/>
      <c r="B2660" s="8" t="s">
        <v>0</v>
      </c>
      <c r="C2660" s="22" t="s">
        <v>10941</v>
      </c>
      <c r="D2660" s="8" t="s">
        <v>747</v>
      </c>
      <c r="E2660" s="22" t="s">
        <v>748</v>
      </c>
      <c r="F2660" s="32">
        <v>1240</v>
      </c>
      <c r="G2660" s="13">
        <v>0</v>
      </c>
      <c r="H2660" s="13">
        <v>0</v>
      </c>
      <c r="I2660" t="s">
        <v>1</v>
      </c>
      <c r="J2660" s="13"/>
      <c r="R2660" s="13"/>
      <c r="S2660" s="41">
        <v>1</v>
      </c>
      <c r="T2660" s="43"/>
      <c r="U2660" s="13" t="s">
        <v>10802</v>
      </c>
      <c r="W2660" s="13"/>
    </row>
    <row r="2661" spans="1:23" x14ac:dyDescent="0.2">
      <c r="A2661" s="13"/>
      <c r="B2661" s="8" t="s">
        <v>0</v>
      </c>
      <c r="C2661" s="22" t="s">
        <v>10941</v>
      </c>
      <c r="D2661" s="8" t="s">
        <v>783</v>
      </c>
      <c r="E2661" s="22" t="s">
        <v>784</v>
      </c>
      <c r="F2661" s="32">
        <v>485</v>
      </c>
      <c r="G2661" s="13">
        <v>0</v>
      </c>
      <c r="H2661" s="13">
        <v>0</v>
      </c>
      <c r="I2661" t="s">
        <v>1</v>
      </c>
      <c r="J2661" s="13"/>
      <c r="R2661" s="13"/>
      <c r="S2661" s="41">
        <v>1</v>
      </c>
      <c r="T2661" s="43"/>
      <c r="U2661" s="13" t="s">
        <v>10802</v>
      </c>
      <c r="W2661" s="13"/>
    </row>
    <row r="2662" spans="1:23" x14ac:dyDescent="0.2">
      <c r="A2662" s="13"/>
      <c r="B2662" s="8" t="s">
        <v>0</v>
      </c>
      <c r="C2662" s="22" t="s">
        <v>10941</v>
      </c>
      <c r="D2662" s="8" t="s">
        <v>8206</v>
      </c>
      <c r="E2662" s="22" t="s">
        <v>9979</v>
      </c>
      <c r="F2662" s="32">
        <v>7290</v>
      </c>
      <c r="G2662" s="13">
        <v>0</v>
      </c>
      <c r="H2662" s="13">
        <v>0</v>
      </c>
      <c r="I2662" t="s">
        <v>1</v>
      </c>
      <c r="J2662" s="13"/>
      <c r="R2662" s="13"/>
      <c r="S2662" s="41">
        <v>4</v>
      </c>
      <c r="T2662" s="39"/>
      <c r="U2662" s="13"/>
      <c r="W2662" s="13"/>
    </row>
    <row r="2663" spans="1:23" x14ac:dyDescent="0.2">
      <c r="A2663" s="13"/>
      <c r="B2663" s="8" t="s">
        <v>0</v>
      </c>
      <c r="C2663" s="22" t="s">
        <v>10941</v>
      </c>
      <c r="D2663" s="8" t="s">
        <v>908</v>
      </c>
      <c r="E2663" s="22" t="s">
        <v>909</v>
      </c>
      <c r="F2663" s="32">
        <v>3343</v>
      </c>
      <c r="G2663" s="13">
        <v>0</v>
      </c>
      <c r="H2663" s="13">
        <v>0</v>
      </c>
      <c r="I2663" t="s">
        <v>1</v>
      </c>
      <c r="J2663" s="13"/>
      <c r="R2663" s="13"/>
      <c r="S2663" s="41">
        <v>1</v>
      </c>
      <c r="T2663" s="39"/>
      <c r="U2663" s="13"/>
      <c r="W2663" s="13"/>
    </row>
    <row r="2664" spans="1:23" x14ac:dyDescent="0.2">
      <c r="A2664" s="13"/>
      <c r="B2664" s="8" t="s">
        <v>0</v>
      </c>
      <c r="C2664" s="22" t="s">
        <v>10941</v>
      </c>
      <c r="D2664" s="8" t="s">
        <v>8207</v>
      </c>
      <c r="E2664" s="22" t="s">
        <v>9980</v>
      </c>
      <c r="F2664" s="32">
        <v>20000</v>
      </c>
      <c r="G2664" s="13">
        <v>0</v>
      </c>
      <c r="H2664" s="13">
        <v>0</v>
      </c>
      <c r="I2664" t="s">
        <v>1</v>
      </c>
      <c r="J2664" s="13"/>
      <c r="R2664" s="13"/>
      <c r="S2664" s="41">
        <v>4</v>
      </c>
      <c r="T2664" s="39"/>
      <c r="U2664" s="13"/>
      <c r="W2664" s="13"/>
    </row>
    <row r="2665" spans="1:23" x14ac:dyDescent="0.2">
      <c r="A2665" s="13"/>
      <c r="B2665" s="8" t="s">
        <v>0</v>
      </c>
      <c r="C2665" s="22" t="s">
        <v>10941</v>
      </c>
      <c r="D2665" s="8" t="s">
        <v>1017</v>
      </c>
      <c r="E2665" s="22" t="s">
        <v>1018</v>
      </c>
      <c r="F2665" s="32">
        <v>1146</v>
      </c>
      <c r="G2665" s="13">
        <v>0</v>
      </c>
      <c r="H2665" s="13">
        <v>0</v>
      </c>
      <c r="I2665" t="s">
        <v>1</v>
      </c>
      <c r="J2665" s="13"/>
      <c r="R2665" s="13"/>
      <c r="S2665" s="41">
        <v>4</v>
      </c>
      <c r="T2665" s="39"/>
      <c r="U2665" s="13"/>
      <c r="W2665" s="13"/>
    </row>
    <row r="2666" spans="1:23" x14ac:dyDescent="0.2">
      <c r="A2666" s="13"/>
      <c r="B2666" s="8" t="s">
        <v>0</v>
      </c>
      <c r="C2666" s="22" t="s">
        <v>10941</v>
      </c>
      <c r="D2666" s="8" t="s">
        <v>8208</v>
      </c>
      <c r="E2666" s="22" t="s">
        <v>9981</v>
      </c>
      <c r="F2666" s="32">
        <v>876</v>
      </c>
      <c r="G2666" s="13">
        <v>0</v>
      </c>
      <c r="H2666" s="13">
        <v>0</v>
      </c>
      <c r="I2666" t="s">
        <v>1</v>
      </c>
      <c r="J2666" s="13"/>
      <c r="R2666" s="13"/>
      <c r="S2666" s="41">
        <v>1</v>
      </c>
      <c r="T2666" s="39"/>
      <c r="U2666" s="13"/>
      <c r="W2666" s="13"/>
    </row>
    <row r="2667" spans="1:23" x14ac:dyDescent="0.2">
      <c r="A2667" s="13"/>
      <c r="B2667" s="8" t="s">
        <v>0</v>
      </c>
      <c r="C2667" s="22" t="s">
        <v>10941</v>
      </c>
      <c r="D2667" s="8" t="s">
        <v>1278</v>
      </c>
      <c r="E2667" s="22" t="s">
        <v>1279</v>
      </c>
      <c r="F2667" s="32">
        <v>9849</v>
      </c>
      <c r="G2667" s="13">
        <v>0</v>
      </c>
      <c r="H2667" s="13">
        <v>0</v>
      </c>
      <c r="I2667" t="s">
        <v>1</v>
      </c>
      <c r="J2667" s="13"/>
      <c r="R2667" s="13"/>
      <c r="S2667" s="41">
        <v>2</v>
      </c>
      <c r="T2667" s="13" t="s">
        <v>10797</v>
      </c>
      <c r="U2667" s="13"/>
      <c r="W2667" s="13"/>
    </row>
    <row r="2668" spans="1:23" x14ac:dyDescent="0.2">
      <c r="A2668" s="13"/>
      <c r="B2668" s="8" t="s">
        <v>0</v>
      </c>
      <c r="C2668" s="22" t="s">
        <v>10941</v>
      </c>
      <c r="D2668" s="8" t="s">
        <v>1189</v>
      </c>
      <c r="E2668" s="22" t="s">
        <v>1190</v>
      </c>
      <c r="F2668" s="32">
        <v>437</v>
      </c>
      <c r="G2668" s="13">
        <v>0</v>
      </c>
      <c r="H2668" s="13">
        <v>0</v>
      </c>
      <c r="I2668" t="s">
        <v>1</v>
      </c>
      <c r="J2668" s="13"/>
      <c r="R2668" s="13"/>
      <c r="S2668" s="41">
        <v>1</v>
      </c>
      <c r="T2668" s="13" t="s">
        <v>10797</v>
      </c>
      <c r="U2668" s="13"/>
      <c r="W2668" s="13"/>
    </row>
    <row r="2669" spans="1:23" x14ac:dyDescent="0.2">
      <c r="A2669" s="13"/>
      <c r="B2669" s="8" t="s">
        <v>0</v>
      </c>
      <c r="C2669" s="22" t="s">
        <v>10941</v>
      </c>
      <c r="D2669" s="8" t="s">
        <v>1198</v>
      </c>
      <c r="E2669" s="22" t="s">
        <v>1199</v>
      </c>
      <c r="F2669" s="32">
        <v>1238</v>
      </c>
      <c r="G2669" s="13">
        <v>0</v>
      </c>
      <c r="H2669" s="13">
        <v>0</v>
      </c>
      <c r="I2669" t="s">
        <v>1</v>
      </c>
      <c r="J2669" s="13"/>
      <c r="R2669" s="13"/>
      <c r="S2669" s="41">
        <v>1</v>
      </c>
      <c r="T2669" s="13" t="s">
        <v>10797</v>
      </c>
      <c r="U2669" s="13"/>
      <c r="W2669" s="13"/>
    </row>
    <row r="2670" spans="1:23" x14ac:dyDescent="0.2">
      <c r="A2670" s="13"/>
      <c r="B2670" s="8" t="s">
        <v>0</v>
      </c>
      <c r="C2670" s="22" t="s">
        <v>10941</v>
      </c>
      <c r="D2670" s="8" t="s">
        <v>8209</v>
      </c>
      <c r="E2670" s="22" t="s">
        <v>9982</v>
      </c>
      <c r="F2670" s="32">
        <v>9091</v>
      </c>
      <c r="G2670" s="13">
        <v>0</v>
      </c>
      <c r="H2670" s="13">
        <v>0</v>
      </c>
      <c r="I2670" t="s">
        <v>1</v>
      </c>
      <c r="J2670" s="13"/>
      <c r="R2670" s="13"/>
      <c r="S2670" s="41">
        <v>4</v>
      </c>
      <c r="T2670" s="43" t="s">
        <v>10798</v>
      </c>
      <c r="U2670" s="43" t="s">
        <v>10801</v>
      </c>
      <c r="W2670" s="13"/>
    </row>
    <row r="2671" spans="1:23" x14ac:dyDescent="0.2">
      <c r="A2671" s="13"/>
      <c r="B2671" s="8" t="s">
        <v>0</v>
      </c>
      <c r="C2671" s="22" t="s">
        <v>10941</v>
      </c>
      <c r="D2671" s="8" t="s">
        <v>8210</v>
      </c>
      <c r="E2671" s="22" t="s">
        <v>9983</v>
      </c>
      <c r="F2671" s="32">
        <v>4348</v>
      </c>
      <c r="G2671" s="13">
        <v>0</v>
      </c>
      <c r="H2671" s="13">
        <v>0</v>
      </c>
      <c r="I2671" t="s">
        <v>1</v>
      </c>
      <c r="J2671" s="13"/>
      <c r="R2671" s="13">
        <v>5000</v>
      </c>
      <c r="S2671" s="41">
        <v>2</v>
      </c>
      <c r="T2671" s="13"/>
      <c r="U2671" s="43"/>
      <c r="W2671" s="13"/>
    </row>
    <row r="2672" spans="1:23" x14ac:dyDescent="0.2">
      <c r="A2672" s="13"/>
      <c r="B2672" s="8" t="s">
        <v>0</v>
      </c>
      <c r="C2672" s="22" t="s">
        <v>10941</v>
      </c>
      <c r="D2672" s="8" t="s">
        <v>8211</v>
      </c>
      <c r="E2672" s="22" t="s">
        <v>9984</v>
      </c>
      <c r="F2672" s="32">
        <v>2298</v>
      </c>
      <c r="G2672" s="13">
        <v>0</v>
      </c>
      <c r="H2672" s="13">
        <v>0</v>
      </c>
      <c r="I2672" t="s">
        <v>1</v>
      </c>
      <c r="J2672" s="13"/>
      <c r="R2672" s="13"/>
      <c r="S2672" s="41">
        <v>1</v>
      </c>
      <c r="T2672" s="13" t="s">
        <v>10797</v>
      </c>
      <c r="U2672" s="13"/>
      <c r="W2672" s="13"/>
    </row>
    <row r="2673" spans="1:23" x14ac:dyDescent="0.2">
      <c r="A2673" s="13"/>
      <c r="B2673" s="8" t="s">
        <v>0</v>
      </c>
      <c r="C2673" s="22" t="s">
        <v>10941</v>
      </c>
      <c r="D2673" s="8" t="s">
        <v>8212</v>
      </c>
      <c r="E2673" s="22" t="s">
        <v>9985</v>
      </c>
      <c r="F2673" s="32">
        <v>1667</v>
      </c>
      <c r="G2673" s="13">
        <v>0</v>
      </c>
      <c r="H2673" s="13">
        <v>0</v>
      </c>
      <c r="I2673" t="s">
        <v>1</v>
      </c>
      <c r="J2673" s="13"/>
      <c r="R2673" s="13">
        <v>2000</v>
      </c>
      <c r="S2673" s="41">
        <v>4</v>
      </c>
      <c r="T2673" s="13"/>
      <c r="U2673" s="13"/>
      <c r="W2673" s="13"/>
    </row>
    <row r="2674" spans="1:23" x14ac:dyDescent="0.2">
      <c r="A2674" s="13"/>
      <c r="B2674" s="8" t="s">
        <v>0</v>
      </c>
      <c r="C2674" s="22" t="s">
        <v>10941</v>
      </c>
      <c r="D2674" s="8" t="s">
        <v>8213</v>
      </c>
      <c r="E2674" s="22" t="s">
        <v>9986</v>
      </c>
      <c r="F2674" s="32">
        <v>1676</v>
      </c>
      <c r="G2674" s="13">
        <v>0</v>
      </c>
      <c r="H2674" s="13">
        <v>0</v>
      </c>
      <c r="I2674" t="s">
        <v>1</v>
      </c>
      <c r="J2674" s="13"/>
      <c r="R2674" s="13">
        <v>2000</v>
      </c>
      <c r="S2674" s="41">
        <v>4</v>
      </c>
      <c r="T2674" s="13"/>
      <c r="U2674" s="13"/>
      <c r="W2674" s="13"/>
    </row>
    <row r="2675" spans="1:23" x14ac:dyDescent="0.2">
      <c r="A2675" s="13"/>
      <c r="B2675" s="8" t="s">
        <v>0</v>
      </c>
      <c r="C2675" s="22" t="s">
        <v>10941</v>
      </c>
      <c r="D2675" s="8" t="s">
        <v>3612</v>
      </c>
      <c r="E2675" s="22" t="s">
        <v>3613</v>
      </c>
      <c r="F2675" s="32">
        <v>4630</v>
      </c>
      <c r="G2675" s="13">
        <v>0</v>
      </c>
      <c r="H2675" s="13">
        <v>0</v>
      </c>
      <c r="I2675" t="s">
        <v>1</v>
      </c>
      <c r="J2675" s="13"/>
      <c r="R2675" s="13"/>
      <c r="S2675" s="41">
        <v>4</v>
      </c>
      <c r="T2675" s="39"/>
      <c r="U2675" s="13"/>
      <c r="W2675" s="13"/>
    </row>
    <row r="2676" spans="1:23" x14ac:dyDescent="0.2">
      <c r="A2676" s="13"/>
      <c r="B2676" s="8" t="s">
        <v>0</v>
      </c>
      <c r="C2676" s="22" t="s">
        <v>10941</v>
      </c>
      <c r="D2676" s="8" t="s">
        <v>3521</v>
      </c>
      <c r="E2676" s="22" t="s">
        <v>3522</v>
      </c>
      <c r="F2676" s="32">
        <v>15000</v>
      </c>
      <c r="G2676" s="13">
        <v>0</v>
      </c>
      <c r="H2676" s="13">
        <v>0</v>
      </c>
      <c r="I2676" t="s">
        <v>1</v>
      </c>
      <c r="J2676" s="13"/>
      <c r="R2676" s="13"/>
      <c r="S2676" s="41">
        <v>4</v>
      </c>
      <c r="T2676" s="39"/>
      <c r="U2676" s="13"/>
      <c r="W2676" s="13"/>
    </row>
    <row r="2677" spans="1:23" x14ac:dyDescent="0.2">
      <c r="A2677" s="13"/>
      <c r="B2677" s="8" t="s">
        <v>0</v>
      </c>
      <c r="C2677" s="22" t="s">
        <v>10941</v>
      </c>
      <c r="D2677" s="8" t="s">
        <v>3443</v>
      </c>
      <c r="E2677" s="22" t="s">
        <v>3444</v>
      </c>
      <c r="F2677" s="32">
        <v>8500</v>
      </c>
      <c r="G2677" s="13">
        <v>0</v>
      </c>
      <c r="H2677" s="13">
        <v>0</v>
      </c>
      <c r="I2677" t="s">
        <v>1</v>
      </c>
      <c r="J2677" s="13"/>
      <c r="R2677" s="13"/>
      <c r="S2677" s="41">
        <v>4</v>
      </c>
      <c r="T2677" s="39" t="s">
        <v>10797</v>
      </c>
      <c r="U2677" s="13"/>
      <c r="V2677">
        <v>947.20319999999992</v>
      </c>
      <c r="W2677" s="13"/>
    </row>
    <row r="2678" spans="1:23" x14ac:dyDescent="0.2">
      <c r="A2678" s="13"/>
      <c r="B2678" s="8" t="s">
        <v>0</v>
      </c>
      <c r="C2678" s="22" t="s">
        <v>10941</v>
      </c>
      <c r="D2678" s="8" t="s">
        <v>3527</v>
      </c>
      <c r="E2678" s="22" t="s">
        <v>3528</v>
      </c>
      <c r="F2678" s="32">
        <v>12000</v>
      </c>
      <c r="G2678" s="13">
        <v>0</v>
      </c>
      <c r="H2678" s="13">
        <v>0</v>
      </c>
      <c r="I2678" t="s">
        <v>1</v>
      </c>
      <c r="J2678" s="13"/>
      <c r="R2678" s="13"/>
      <c r="S2678" s="41">
        <v>4</v>
      </c>
      <c r="T2678" s="39"/>
      <c r="U2678" s="13"/>
      <c r="W2678" s="13"/>
    </row>
    <row r="2679" spans="1:23" x14ac:dyDescent="0.2">
      <c r="A2679" s="13"/>
      <c r="B2679" s="8" t="s">
        <v>0</v>
      </c>
      <c r="C2679" s="22" t="s">
        <v>10941</v>
      </c>
      <c r="D2679" s="8" t="s">
        <v>3448</v>
      </c>
      <c r="E2679" s="22" t="s">
        <v>3449</v>
      </c>
      <c r="F2679" s="32">
        <v>11000</v>
      </c>
      <c r="G2679" s="13">
        <v>0</v>
      </c>
      <c r="H2679" s="13">
        <v>0</v>
      </c>
      <c r="I2679" t="s">
        <v>1</v>
      </c>
      <c r="J2679" s="13"/>
      <c r="R2679" s="13">
        <v>11000</v>
      </c>
      <c r="S2679" s="41">
        <v>4</v>
      </c>
      <c r="T2679" s="39"/>
      <c r="U2679" s="13"/>
      <c r="W2679" s="13"/>
    </row>
    <row r="2680" spans="1:23" x14ac:dyDescent="0.2">
      <c r="A2680" s="13"/>
      <c r="B2680" s="8" t="s">
        <v>0</v>
      </c>
      <c r="C2680" s="22" t="s">
        <v>10941</v>
      </c>
      <c r="D2680" s="8" t="s">
        <v>3452</v>
      </c>
      <c r="E2680" s="22" t="s">
        <v>3453</v>
      </c>
      <c r="F2680" s="32">
        <v>8000</v>
      </c>
      <c r="G2680" s="13">
        <v>0</v>
      </c>
      <c r="H2680" s="13">
        <v>0</v>
      </c>
      <c r="I2680" t="s">
        <v>1</v>
      </c>
      <c r="J2680" s="13"/>
      <c r="R2680" s="13">
        <v>1300</v>
      </c>
      <c r="S2680" s="41">
        <v>4</v>
      </c>
      <c r="T2680" s="39" t="s">
        <v>10797</v>
      </c>
      <c r="U2680" s="13"/>
      <c r="W2680" s="13"/>
    </row>
    <row r="2681" spans="1:23" x14ac:dyDescent="0.2">
      <c r="A2681" s="13"/>
      <c r="B2681" s="8" t="s">
        <v>0</v>
      </c>
      <c r="C2681" s="22" t="s">
        <v>10941</v>
      </c>
      <c r="D2681" s="8" t="s">
        <v>3458</v>
      </c>
      <c r="E2681" s="22" t="s">
        <v>3459</v>
      </c>
      <c r="F2681" s="32">
        <v>5500</v>
      </c>
      <c r="G2681" s="13">
        <v>0</v>
      </c>
      <c r="H2681" s="13">
        <v>0</v>
      </c>
      <c r="I2681" t="s">
        <v>1</v>
      </c>
      <c r="J2681" s="13"/>
      <c r="R2681" s="13"/>
      <c r="S2681" s="41">
        <v>4</v>
      </c>
      <c r="T2681" s="39"/>
      <c r="U2681" s="13"/>
      <c r="W2681" s="13"/>
    </row>
    <row r="2682" spans="1:23" x14ac:dyDescent="0.2">
      <c r="A2682" s="13"/>
      <c r="B2682" s="8" t="s">
        <v>0</v>
      </c>
      <c r="C2682" s="22" t="s">
        <v>10941</v>
      </c>
      <c r="D2682" s="8" t="s">
        <v>3533</v>
      </c>
      <c r="E2682" s="22" t="s">
        <v>3534</v>
      </c>
      <c r="F2682" s="32">
        <v>8000</v>
      </c>
      <c r="G2682" s="13">
        <v>0</v>
      </c>
      <c r="H2682" s="13">
        <v>0</v>
      </c>
      <c r="I2682" t="s">
        <v>1</v>
      </c>
      <c r="J2682" s="13"/>
      <c r="R2682" s="13"/>
      <c r="S2682" s="41">
        <v>4</v>
      </c>
      <c r="T2682" s="39"/>
      <c r="U2682" s="13"/>
      <c r="W2682" s="13"/>
    </row>
    <row r="2683" spans="1:23" x14ac:dyDescent="0.2">
      <c r="A2683" s="13"/>
      <c r="B2683" s="8" t="s">
        <v>0</v>
      </c>
      <c r="C2683" s="22" t="s">
        <v>10941</v>
      </c>
      <c r="D2683" s="8" t="s">
        <v>3463</v>
      </c>
      <c r="E2683" s="22" t="s">
        <v>3464</v>
      </c>
      <c r="F2683" s="32">
        <v>3000</v>
      </c>
      <c r="G2683" s="13">
        <v>0</v>
      </c>
      <c r="H2683" s="13">
        <v>0</v>
      </c>
      <c r="I2683" t="s">
        <v>1</v>
      </c>
      <c r="J2683" s="13"/>
      <c r="R2683" s="13">
        <v>3000</v>
      </c>
      <c r="S2683" s="41">
        <v>4</v>
      </c>
      <c r="T2683" s="39"/>
      <c r="U2683" s="13"/>
      <c r="W2683" s="13"/>
    </row>
    <row r="2684" spans="1:23" x14ac:dyDescent="0.2">
      <c r="A2684" s="13"/>
      <c r="B2684" s="8" t="s">
        <v>0</v>
      </c>
      <c r="C2684" s="22" t="s">
        <v>10941</v>
      </c>
      <c r="D2684" s="8" t="s">
        <v>3476</v>
      </c>
      <c r="E2684" s="22" t="s">
        <v>3477</v>
      </c>
      <c r="F2684" s="32">
        <v>5500</v>
      </c>
      <c r="G2684" s="13">
        <v>0</v>
      </c>
      <c r="H2684" s="13">
        <v>0</v>
      </c>
      <c r="I2684" t="s">
        <v>1</v>
      </c>
      <c r="J2684" s="13"/>
      <c r="R2684" s="13"/>
      <c r="S2684" s="41">
        <v>4</v>
      </c>
      <c r="T2684" s="39"/>
      <c r="U2684" s="13"/>
      <c r="W2684" s="13"/>
    </row>
    <row r="2685" spans="1:23" x14ac:dyDescent="0.2">
      <c r="A2685" s="13"/>
      <c r="B2685" s="8" t="s">
        <v>0</v>
      </c>
      <c r="C2685" s="22" t="s">
        <v>10941</v>
      </c>
      <c r="D2685" s="8" t="s">
        <v>3492</v>
      </c>
      <c r="E2685" s="22" t="s">
        <v>3493</v>
      </c>
      <c r="F2685" s="32">
        <v>3500</v>
      </c>
      <c r="G2685" s="13">
        <v>0</v>
      </c>
      <c r="H2685" s="13">
        <v>0</v>
      </c>
      <c r="I2685" t="s">
        <v>1</v>
      </c>
      <c r="J2685" s="13"/>
      <c r="R2685" s="13">
        <v>1500</v>
      </c>
      <c r="S2685" s="41">
        <v>4</v>
      </c>
      <c r="T2685" s="39" t="s">
        <v>10797</v>
      </c>
      <c r="U2685" s="13"/>
      <c r="W2685" s="13"/>
    </row>
    <row r="2686" spans="1:23" x14ac:dyDescent="0.2">
      <c r="A2686" s="13"/>
      <c r="B2686" s="8" t="s">
        <v>0</v>
      </c>
      <c r="C2686" s="22" t="s">
        <v>10941</v>
      </c>
      <c r="D2686" s="8" t="s">
        <v>3605</v>
      </c>
      <c r="E2686" s="22" t="s">
        <v>3606</v>
      </c>
      <c r="F2686" s="32">
        <v>1527</v>
      </c>
      <c r="G2686" s="13">
        <v>0</v>
      </c>
      <c r="H2686" s="13">
        <v>0</v>
      </c>
      <c r="I2686" t="s">
        <v>1</v>
      </c>
      <c r="J2686" s="13"/>
      <c r="R2686" s="13">
        <v>1800</v>
      </c>
      <c r="S2686" s="41">
        <v>1</v>
      </c>
      <c r="T2686" s="39"/>
      <c r="U2686" s="13"/>
      <c r="W2686" s="13"/>
    </row>
    <row r="2687" spans="1:23" x14ac:dyDescent="0.2">
      <c r="A2687" s="13"/>
      <c r="B2687" s="8" t="s">
        <v>0</v>
      </c>
      <c r="C2687" s="22" t="s">
        <v>10941</v>
      </c>
      <c r="D2687" s="8" t="s">
        <v>3516</v>
      </c>
      <c r="E2687" s="22" t="s">
        <v>3517</v>
      </c>
      <c r="F2687" s="32">
        <v>2441</v>
      </c>
      <c r="G2687" s="13">
        <v>0</v>
      </c>
      <c r="H2687" s="13">
        <v>0</v>
      </c>
      <c r="I2687" t="s">
        <v>1</v>
      </c>
      <c r="J2687" s="13"/>
      <c r="R2687" s="13">
        <v>500</v>
      </c>
      <c r="S2687" s="41">
        <v>1</v>
      </c>
      <c r="T2687" s="39" t="s">
        <v>10797</v>
      </c>
      <c r="U2687" s="13"/>
      <c r="W2687" s="13"/>
    </row>
    <row r="2688" spans="1:23" x14ac:dyDescent="0.2">
      <c r="A2688" s="13"/>
      <c r="B2688" s="8" t="s">
        <v>0</v>
      </c>
      <c r="C2688" s="22" t="s">
        <v>10941</v>
      </c>
      <c r="D2688" s="8" t="s">
        <v>3511</v>
      </c>
      <c r="E2688" s="22" t="s">
        <v>3512</v>
      </c>
      <c r="F2688" s="32">
        <v>3130</v>
      </c>
      <c r="G2688" s="13">
        <v>0</v>
      </c>
      <c r="H2688" s="13">
        <v>0</v>
      </c>
      <c r="I2688" t="s">
        <v>1</v>
      </c>
      <c r="J2688" s="13"/>
      <c r="R2688" s="13">
        <f>138+1000</f>
        <v>1138</v>
      </c>
      <c r="S2688" s="41">
        <v>1</v>
      </c>
      <c r="T2688" s="39"/>
      <c r="U2688" s="13"/>
      <c r="W2688" s="13"/>
    </row>
    <row r="2689" spans="1:23" x14ac:dyDescent="0.2">
      <c r="A2689" s="13"/>
      <c r="B2689" s="8" t="s">
        <v>0</v>
      </c>
      <c r="C2689" s="22" t="s">
        <v>10941</v>
      </c>
      <c r="D2689" s="8" t="s">
        <v>3627</v>
      </c>
      <c r="E2689" s="22" t="s">
        <v>3628</v>
      </c>
      <c r="F2689" s="32">
        <v>958</v>
      </c>
      <c r="G2689" s="13">
        <v>0</v>
      </c>
      <c r="H2689" s="13">
        <v>0</v>
      </c>
      <c r="I2689" t="s">
        <v>1</v>
      </c>
      <c r="J2689" s="13"/>
      <c r="R2689" s="13">
        <v>1000</v>
      </c>
      <c r="S2689" s="41">
        <v>1</v>
      </c>
      <c r="T2689" s="39"/>
      <c r="U2689" s="13"/>
      <c r="W2689" s="13"/>
    </row>
    <row r="2690" spans="1:23" x14ac:dyDescent="0.2">
      <c r="A2690" s="13"/>
      <c r="B2690" s="8" t="s">
        <v>0</v>
      </c>
      <c r="C2690" s="22" t="s">
        <v>10941</v>
      </c>
      <c r="D2690" s="8" t="s">
        <v>8214</v>
      </c>
      <c r="E2690" s="22" t="s">
        <v>9987</v>
      </c>
      <c r="F2690" s="32">
        <v>633</v>
      </c>
      <c r="G2690" s="13">
        <v>0</v>
      </c>
      <c r="H2690" s="13">
        <v>0</v>
      </c>
      <c r="I2690" t="s">
        <v>1</v>
      </c>
      <c r="J2690" s="13"/>
      <c r="R2690" s="13">
        <v>700</v>
      </c>
      <c r="S2690" s="41">
        <v>1</v>
      </c>
      <c r="T2690" s="39"/>
      <c r="U2690" s="13"/>
      <c r="W2690" s="13"/>
    </row>
    <row r="2691" spans="1:23" x14ac:dyDescent="0.2">
      <c r="A2691" s="13"/>
      <c r="B2691" s="8" t="s">
        <v>0</v>
      </c>
      <c r="C2691" s="22" t="s">
        <v>10941</v>
      </c>
      <c r="D2691" s="8" t="s">
        <v>8215</v>
      </c>
      <c r="E2691" s="22" t="s">
        <v>9988</v>
      </c>
      <c r="F2691" s="32">
        <v>574</v>
      </c>
      <c r="G2691" s="13">
        <v>0</v>
      </c>
      <c r="H2691" s="13">
        <v>0</v>
      </c>
      <c r="I2691" t="s">
        <v>1</v>
      </c>
      <c r="J2691" s="13"/>
      <c r="R2691" s="13"/>
      <c r="S2691" s="41">
        <v>1</v>
      </c>
      <c r="T2691" s="39"/>
      <c r="U2691" s="13"/>
      <c r="W2691" s="13"/>
    </row>
    <row r="2692" spans="1:23" x14ac:dyDescent="0.2">
      <c r="A2692" s="13"/>
      <c r="B2692" s="8" t="s">
        <v>0</v>
      </c>
      <c r="C2692" s="22" t="s">
        <v>10941</v>
      </c>
      <c r="D2692" s="8" t="s">
        <v>4348</v>
      </c>
      <c r="E2692" s="22" t="s">
        <v>4349</v>
      </c>
      <c r="F2692" s="32">
        <v>10000</v>
      </c>
      <c r="G2692" s="13">
        <v>0</v>
      </c>
      <c r="H2692" s="13">
        <v>0</v>
      </c>
      <c r="I2692" t="s">
        <v>1</v>
      </c>
      <c r="J2692" s="13"/>
      <c r="R2692" s="13"/>
      <c r="S2692" s="41">
        <v>1</v>
      </c>
      <c r="T2692" s="39"/>
      <c r="U2692" s="13"/>
      <c r="W2692" s="13"/>
    </row>
    <row r="2693" spans="1:23" x14ac:dyDescent="0.2">
      <c r="A2693" s="13"/>
      <c r="B2693" s="8" t="s">
        <v>0</v>
      </c>
      <c r="C2693" s="22" t="s">
        <v>10941</v>
      </c>
      <c r="D2693" s="8" t="s">
        <v>4358</v>
      </c>
      <c r="E2693" s="22" t="s">
        <v>4359</v>
      </c>
      <c r="F2693" s="32">
        <v>15000</v>
      </c>
      <c r="G2693" s="13">
        <v>0</v>
      </c>
      <c r="H2693" s="13">
        <v>0</v>
      </c>
      <c r="I2693" t="s">
        <v>1</v>
      </c>
      <c r="J2693" s="13"/>
      <c r="R2693" s="13">
        <v>1800</v>
      </c>
      <c r="S2693" s="41">
        <v>1</v>
      </c>
      <c r="T2693" s="39"/>
      <c r="U2693" s="13"/>
      <c r="W2693" s="13"/>
    </row>
    <row r="2694" spans="1:23" x14ac:dyDescent="0.2">
      <c r="A2694" s="13"/>
      <c r="B2694" s="8" t="s">
        <v>0</v>
      </c>
      <c r="C2694" s="22" t="s">
        <v>10941</v>
      </c>
      <c r="D2694" s="8" t="s">
        <v>4365</v>
      </c>
      <c r="E2694" s="22" t="s">
        <v>4366</v>
      </c>
      <c r="F2694" s="32">
        <v>4100</v>
      </c>
      <c r="G2694" s="13">
        <v>0</v>
      </c>
      <c r="H2694" s="13">
        <v>0</v>
      </c>
      <c r="I2694" t="s">
        <v>1</v>
      </c>
      <c r="J2694" s="13"/>
      <c r="R2694" s="13"/>
      <c r="S2694" s="41">
        <v>1</v>
      </c>
      <c r="T2694" s="39"/>
      <c r="U2694" s="13"/>
      <c r="W2694" s="13"/>
    </row>
    <row r="2695" spans="1:23" x14ac:dyDescent="0.2">
      <c r="A2695" s="13"/>
      <c r="B2695" s="8" t="s">
        <v>0</v>
      </c>
      <c r="C2695" s="22" t="s">
        <v>10941</v>
      </c>
      <c r="D2695" s="8" t="s">
        <v>4369</v>
      </c>
      <c r="E2695" s="22" t="s">
        <v>4370</v>
      </c>
      <c r="F2695" s="32">
        <v>5000</v>
      </c>
      <c r="G2695" s="13">
        <v>0</v>
      </c>
      <c r="H2695" s="13">
        <v>0</v>
      </c>
      <c r="I2695" t="s">
        <v>1</v>
      </c>
      <c r="J2695" s="13"/>
      <c r="R2695" s="13"/>
      <c r="S2695" s="41">
        <v>1</v>
      </c>
      <c r="T2695" s="39"/>
      <c r="U2695" s="13"/>
      <c r="W2695" s="13"/>
    </row>
    <row r="2696" spans="1:23" x14ac:dyDescent="0.2">
      <c r="A2696" s="13"/>
      <c r="B2696" s="8" t="s">
        <v>0</v>
      </c>
      <c r="C2696" s="22" t="s">
        <v>10941</v>
      </c>
      <c r="D2696" s="8" t="s">
        <v>4372</v>
      </c>
      <c r="E2696" s="22" t="s">
        <v>4373</v>
      </c>
      <c r="F2696" s="32">
        <v>3100</v>
      </c>
      <c r="G2696" s="13">
        <v>0</v>
      </c>
      <c r="H2696" s="13">
        <v>0</v>
      </c>
      <c r="I2696" t="s">
        <v>1</v>
      </c>
      <c r="J2696" s="13"/>
      <c r="R2696" s="13">
        <v>3000</v>
      </c>
      <c r="S2696" s="41">
        <v>1</v>
      </c>
      <c r="T2696" s="39"/>
      <c r="U2696" s="13"/>
      <c r="W2696" s="13"/>
    </row>
    <row r="2697" spans="1:23" x14ac:dyDescent="0.2">
      <c r="A2697" s="13"/>
      <c r="B2697" s="8" t="s">
        <v>0</v>
      </c>
      <c r="C2697" s="22" t="s">
        <v>10941</v>
      </c>
      <c r="D2697" s="8" t="s">
        <v>4375</v>
      </c>
      <c r="E2697" s="22" t="s">
        <v>4376</v>
      </c>
      <c r="F2697" s="32">
        <v>9000</v>
      </c>
      <c r="G2697" s="13">
        <v>0</v>
      </c>
      <c r="H2697" s="13">
        <v>0</v>
      </c>
      <c r="I2697" t="s">
        <v>1</v>
      </c>
      <c r="J2697" s="13"/>
      <c r="R2697" s="13"/>
      <c r="S2697" s="41">
        <v>1</v>
      </c>
      <c r="T2697" s="39"/>
      <c r="U2697" s="13"/>
      <c r="W2697" s="13"/>
    </row>
    <row r="2698" spans="1:23" x14ac:dyDescent="0.2">
      <c r="A2698" s="13"/>
      <c r="B2698" s="8" t="s">
        <v>0</v>
      </c>
      <c r="C2698" s="22" t="s">
        <v>10941</v>
      </c>
      <c r="D2698" s="8" t="s">
        <v>4380</v>
      </c>
      <c r="E2698" s="22" t="s">
        <v>4381</v>
      </c>
      <c r="F2698" s="32">
        <v>2000</v>
      </c>
      <c r="G2698" s="13">
        <v>0</v>
      </c>
      <c r="H2698" s="13">
        <v>0</v>
      </c>
      <c r="I2698" t="s">
        <v>1</v>
      </c>
      <c r="J2698" s="13"/>
      <c r="R2698" s="13"/>
      <c r="S2698" s="41">
        <v>1</v>
      </c>
      <c r="T2698" s="39"/>
      <c r="U2698" s="13"/>
      <c r="W2698" s="13"/>
    </row>
    <row r="2699" spans="1:23" x14ac:dyDescent="0.2">
      <c r="A2699" s="13"/>
      <c r="B2699" s="8" t="s">
        <v>0</v>
      </c>
      <c r="C2699" s="22" t="s">
        <v>10941</v>
      </c>
      <c r="D2699" s="8" t="s">
        <v>4386</v>
      </c>
      <c r="E2699" s="22" t="s">
        <v>4387</v>
      </c>
      <c r="F2699" s="32">
        <v>4500</v>
      </c>
      <c r="G2699" s="13">
        <v>0</v>
      </c>
      <c r="H2699" s="13">
        <v>0</v>
      </c>
      <c r="I2699" t="s">
        <v>1</v>
      </c>
      <c r="J2699" s="13"/>
      <c r="R2699" s="13"/>
      <c r="S2699" s="41">
        <v>1</v>
      </c>
      <c r="T2699" s="39"/>
      <c r="U2699" s="13"/>
      <c r="W2699" s="13"/>
    </row>
    <row r="2700" spans="1:23" x14ac:dyDescent="0.2">
      <c r="A2700" s="13"/>
      <c r="B2700" s="8" t="s">
        <v>0</v>
      </c>
      <c r="C2700" s="22" t="s">
        <v>10941</v>
      </c>
      <c r="D2700" s="8" t="s">
        <v>4404</v>
      </c>
      <c r="E2700" s="22" t="s">
        <v>4405</v>
      </c>
      <c r="F2700" s="32">
        <v>1050</v>
      </c>
      <c r="G2700" s="13">
        <v>0</v>
      </c>
      <c r="H2700" s="13">
        <v>0</v>
      </c>
      <c r="I2700" t="s">
        <v>1</v>
      </c>
      <c r="J2700" s="13"/>
      <c r="R2700" s="13">
        <v>1100</v>
      </c>
      <c r="S2700" s="41">
        <v>1</v>
      </c>
      <c r="T2700" s="39"/>
      <c r="U2700" s="13"/>
      <c r="W2700" s="13"/>
    </row>
    <row r="2701" spans="1:23" x14ac:dyDescent="0.2">
      <c r="A2701" s="13"/>
      <c r="B2701" s="8" t="s">
        <v>0</v>
      </c>
      <c r="C2701" s="22" t="s">
        <v>10941</v>
      </c>
      <c r="D2701" s="8" t="s">
        <v>4539</v>
      </c>
      <c r="E2701" s="22" t="s">
        <v>4540</v>
      </c>
      <c r="F2701" s="32">
        <v>488</v>
      </c>
      <c r="G2701" s="13">
        <v>0</v>
      </c>
      <c r="H2701" s="13">
        <v>0</v>
      </c>
      <c r="I2701" t="s">
        <v>1</v>
      </c>
      <c r="J2701" s="13"/>
      <c r="R2701" s="13"/>
      <c r="S2701" s="41">
        <v>1</v>
      </c>
      <c r="T2701" s="39"/>
      <c r="U2701" s="13"/>
      <c r="W2701" s="13"/>
    </row>
    <row r="2702" spans="1:23" x14ac:dyDescent="0.2">
      <c r="A2702" s="13"/>
      <c r="B2702" s="8" t="s">
        <v>0</v>
      </c>
      <c r="C2702" s="22" t="s">
        <v>10941</v>
      </c>
      <c r="D2702" s="8" t="s">
        <v>8216</v>
      </c>
      <c r="E2702" s="22" t="s">
        <v>9989</v>
      </c>
      <c r="F2702" s="32">
        <v>1200</v>
      </c>
      <c r="G2702" s="13">
        <v>0</v>
      </c>
      <c r="H2702" s="13">
        <v>0</v>
      </c>
      <c r="I2702" t="s">
        <v>1</v>
      </c>
      <c r="J2702" s="13"/>
      <c r="R2702" s="13"/>
      <c r="S2702" s="41">
        <v>1</v>
      </c>
      <c r="T2702" s="13" t="s">
        <v>10797</v>
      </c>
      <c r="U2702" s="13"/>
      <c r="V2702">
        <v>48</v>
      </c>
      <c r="W2702" s="13"/>
    </row>
    <row r="2703" spans="1:23" x14ac:dyDescent="0.2">
      <c r="A2703" s="13"/>
      <c r="B2703" s="8" t="s">
        <v>0</v>
      </c>
      <c r="C2703" s="22" t="s">
        <v>10941</v>
      </c>
      <c r="D2703" s="8" t="s">
        <v>8217</v>
      </c>
      <c r="E2703" s="22" t="s">
        <v>9990</v>
      </c>
      <c r="F2703" s="32">
        <v>1087</v>
      </c>
      <c r="G2703" s="13">
        <v>0</v>
      </c>
      <c r="H2703" s="13">
        <v>0</v>
      </c>
      <c r="I2703" t="s">
        <v>1</v>
      </c>
      <c r="J2703" s="13"/>
      <c r="R2703" s="13"/>
      <c r="S2703" s="41">
        <v>1</v>
      </c>
      <c r="T2703" s="13" t="s">
        <v>10797</v>
      </c>
      <c r="U2703" s="13"/>
      <c r="W2703" s="13"/>
    </row>
    <row r="2704" spans="1:23" x14ac:dyDescent="0.2">
      <c r="A2704" s="13"/>
      <c r="B2704" s="8" t="s">
        <v>0</v>
      </c>
      <c r="C2704" s="22" t="s">
        <v>10941</v>
      </c>
      <c r="D2704" s="8" t="s">
        <v>8218</v>
      </c>
      <c r="E2704" s="22" t="s">
        <v>9991</v>
      </c>
      <c r="F2704" s="32">
        <v>704</v>
      </c>
      <c r="G2704" s="13">
        <v>0</v>
      </c>
      <c r="H2704" s="13">
        <v>0</v>
      </c>
      <c r="I2704" t="s">
        <v>1</v>
      </c>
      <c r="J2704" s="13"/>
      <c r="R2704" s="13"/>
      <c r="S2704" s="41">
        <v>1</v>
      </c>
      <c r="T2704" s="13" t="s">
        <v>10797</v>
      </c>
      <c r="U2704" s="13"/>
      <c r="W2704" s="13"/>
    </row>
    <row r="2705" spans="1:23" x14ac:dyDescent="0.2">
      <c r="A2705" s="13"/>
      <c r="B2705" s="8" t="s">
        <v>0</v>
      </c>
      <c r="C2705" s="22" t="s">
        <v>10941</v>
      </c>
      <c r="D2705" s="8" t="s">
        <v>5401</v>
      </c>
      <c r="E2705" s="22" t="s">
        <v>5402</v>
      </c>
      <c r="F2705" s="32">
        <v>767</v>
      </c>
      <c r="G2705" s="13">
        <v>0</v>
      </c>
      <c r="H2705" s="13">
        <v>0</v>
      </c>
      <c r="I2705" t="s">
        <v>1</v>
      </c>
      <c r="J2705" s="13"/>
      <c r="R2705" s="13"/>
      <c r="S2705" s="41">
        <v>1</v>
      </c>
      <c r="T2705" s="13" t="s">
        <v>10797</v>
      </c>
      <c r="U2705" s="13"/>
      <c r="W2705" s="13"/>
    </row>
    <row r="2706" spans="1:23" x14ac:dyDescent="0.2">
      <c r="A2706" s="13"/>
      <c r="B2706" s="8" t="s">
        <v>0</v>
      </c>
      <c r="C2706" s="22" t="s">
        <v>10941</v>
      </c>
      <c r="D2706" s="8" t="s">
        <v>8219</v>
      </c>
      <c r="E2706" s="22" t="s">
        <v>9992</v>
      </c>
      <c r="F2706" s="32">
        <v>301</v>
      </c>
      <c r="G2706" s="13">
        <v>0</v>
      </c>
      <c r="H2706" s="13">
        <v>0</v>
      </c>
      <c r="I2706" t="s">
        <v>1</v>
      </c>
      <c r="J2706" s="13"/>
      <c r="R2706" s="13"/>
      <c r="S2706" s="41">
        <v>1</v>
      </c>
      <c r="T2706" s="39"/>
      <c r="U2706" s="13"/>
      <c r="W2706" s="13"/>
    </row>
    <row r="2707" spans="1:23" x14ac:dyDescent="0.2">
      <c r="A2707" s="13"/>
      <c r="B2707" s="8" t="s">
        <v>0</v>
      </c>
      <c r="C2707" s="22" t="s">
        <v>10941</v>
      </c>
      <c r="D2707" s="8" t="s">
        <v>5553</v>
      </c>
      <c r="E2707" s="22" t="s">
        <v>5554</v>
      </c>
      <c r="F2707" s="32">
        <v>1650</v>
      </c>
      <c r="G2707" s="13">
        <v>0</v>
      </c>
      <c r="H2707" s="13">
        <v>0</v>
      </c>
      <c r="I2707" t="s">
        <v>1</v>
      </c>
      <c r="J2707" s="13"/>
      <c r="R2707" s="13"/>
      <c r="S2707" s="41">
        <v>1</v>
      </c>
      <c r="T2707" s="39"/>
      <c r="U2707" s="13"/>
      <c r="V2707">
        <v>573.64800000000002</v>
      </c>
      <c r="W2707" s="13"/>
    </row>
    <row r="2708" spans="1:23" x14ac:dyDescent="0.2">
      <c r="A2708" s="13"/>
      <c r="B2708" s="8" t="s">
        <v>0</v>
      </c>
      <c r="C2708" s="22" t="s">
        <v>10941</v>
      </c>
      <c r="D2708" s="8" t="s">
        <v>5561</v>
      </c>
      <c r="E2708" s="22" t="s">
        <v>5562</v>
      </c>
      <c r="F2708" s="32">
        <v>2000</v>
      </c>
      <c r="G2708" s="13">
        <v>0</v>
      </c>
      <c r="H2708" s="13">
        <v>0</v>
      </c>
      <c r="I2708" t="s">
        <v>1</v>
      </c>
      <c r="J2708" s="13"/>
      <c r="R2708" s="13"/>
      <c r="S2708" s="41">
        <v>1</v>
      </c>
      <c r="T2708" s="39"/>
      <c r="U2708" s="13"/>
      <c r="V2708">
        <v>444.78</v>
      </c>
      <c r="W2708" s="13"/>
    </row>
    <row r="2709" spans="1:23" x14ac:dyDescent="0.2">
      <c r="A2709" s="13"/>
      <c r="B2709" s="8" t="s">
        <v>0</v>
      </c>
      <c r="C2709" s="22" t="s">
        <v>10941</v>
      </c>
      <c r="D2709" s="8" t="s">
        <v>5567</v>
      </c>
      <c r="E2709" s="22" t="s">
        <v>5568</v>
      </c>
      <c r="F2709" s="32">
        <v>6000</v>
      </c>
      <c r="G2709" s="13">
        <v>0</v>
      </c>
      <c r="H2709" s="13">
        <v>0</v>
      </c>
      <c r="I2709" t="s">
        <v>1</v>
      </c>
      <c r="J2709" s="13"/>
      <c r="R2709" s="13"/>
      <c r="S2709" s="41">
        <v>1</v>
      </c>
      <c r="T2709" s="13" t="s">
        <v>10797</v>
      </c>
      <c r="U2709" s="13"/>
      <c r="W2709" s="13"/>
    </row>
    <row r="2710" spans="1:23" x14ac:dyDescent="0.2">
      <c r="A2710" s="13"/>
      <c r="B2710" s="8" t="s">
        <v>0</v>
      </c>
      <c r="C2710" s="22" t="s">
        <v>10941</v>
      </c>
      <c r="D2710" s="8" t="s">
        <v>8220</v>
      </c>
      <c r="E2710" s="22" t="s">
        <v>9993</v>
      </c>
      <c r="F2710" s="32">
        <v>2050</v>
      </c>
      <c r="G2710" s="13">
        <v>0</v>
      </c>
      <c r="H2710" s="13">
        <v>0</v>
      </c>
      <c r="I2710" t="s">
        <v>1</v>
      </c>
      <c r="J2710" s="13"/>
      <c r="R2710" s="13"/>
      <c r="S2710" s="41">
        <v>1</v>
      </c>
      <c r="T2710" s="13" t="s">
        <v>10797</v>
      </c>
      <c r="U2710" s="13"/>
      <c r="V2710">
        <v>57.42</v>
      </c>
      <c r="W2710" s="13"/>
    </row>
    <row r="2711" spans="1:23" x14ac:dyDescent="0.2">
      <c r="A2711" s="13"/>
      <c r="B2711" s="8" t="s">
        <v>0</v>
      </c>
      <c r="C2711" s="22" t="s">
        <v>10941</v>
      </c>
      <c r="D2711" s="8" t="s">
        <v>5572</v>
      </c>
      <c r="E2711" s="22" t="s">
        <v>5573</v>
      </c>
      <c r="F2711" s="32">
        <v>5000</v>
      </c>
      <c r="G2711" s="13">
        <v>0</v>
      </c>
      <c r="H2711" s="13">
        <v>0</v>
      </c>
      <c r="I2711" t="s">
        <v>1</v>
      </c>
      <c r="J2711" s="13"/>
      <c r="R2711" s="13"/>
      <c r="S2711" s="41">
        <v>1</v>
      </c>
      <c r="T2711" s="13" t="s">
        <v>10797</v>
      </c>
      <c r="U2711" s="13"/>
      <c r="W2711" s="13"/>
    </row>
    <row r="2712" spans="1:23" x14ac:dyDescent="0.2">
      <c r="A2712" s="13"/>
      <c r="B2712" s="8" t="s">
        <v>0</v>
      </c>
      <c r="C2712" s="22" t="s">
        <v>10941</v>
      </c>
      <c r="D2712" s="8" t="s">
        <v>5575</v>
      </c>
      <c r="E2712" s="22" t="s">
        <v>5576</v>
      </c>
      <c r="F2712" s="32">
        <v>1000</v>
      </c>
      <c r="G2712" s="13">
        <v>0</v>
      </c>
      <c r="H2712" s="13">
        <v>0</v>
      </c>
      <c r="I2712" t="s">
        <v>1</v>
      </c>
      <c r="J2712" s="13"/>
      <c r="R2712" s="13"/>
      <c r="S2712" s="41">
        <v>1</v>
      </c>
      <c r="T2712" s="13" t="s">
        <v>10797</v>
      </c>
      <c r="U2712" s="13"/>
      <c r="V2712">
        <v>194.68800000000002</v>
      </c>
      <c r="W2712" s="13"/>
    </row>
    <row r="2713" spans="1:23" x14ac:dyDescent="0.2">
      <c r="A2713" s="13"/>
      <c r="B2713" s="8" t="s">
        <v>0</v>
      </c>
      <c r="C2713" s="22" t="s">
        <v>10941</v>
      </c>
      <c r="D2713" s="8" t="s">
        <v>8221</v>
      </c>
      <c r="E2713" s="22" t="s">
        <v>9994</v>
      </c>
      <c r="F2713" s="32">
        <v>3500</v>
      </c>
      <c r="G2713" s="13">
        <v>0</v>
      </c>
      <c r="H2713" s="13">
        <v>0</v>
      </c>
      <c r="I2713" t="s">
        <v>1</v>
      </c>
      <c r="J2713" s="13"/>
      <c r="R2713" s="13"/>
      <c r="S2713" s="41">
        <v>1</v>
      </c>
      <c r="T2713" s="13" t="s">
        <v>10797</v>
      </c>
      <c r="U2713" s="13"/>
      <c r="V2713">
        <v>52.127999999999993</v>
      </c>
      <c r="W2713" s="13"/>
    </row>
    <row r="2714" spans="1:23" x14ac:dyDescent="0.2">
      <c r="A2714" s="13"/>
      <c r="B2714" s="8" t="s">
        <v>0</v>
      </c>
      <c r="C2714" s="22" t="s">
        <v>10941</v>
      </c>
      <c r="D2714" s="8" t="s">
        <v>8222</v>
      </c>
      <c r="E2714" s="22" t="s">
        <v>9995</v>
      </c>
      <c r="F2714" s="32">
        <v>2000</v>
      </c>
      <c r="G2714" s="13">
        <v>0</v>
      </c>
      <c r="H2714" s="13">
        <v>0</v>
      </c>
      <c r="I2714" t="s">
        <v>1</v>
      </c>
      <c r="J2714" s="13"/>
      <c r="R2714" s="13"/>
      <c r="S2714" s="41">
        <v>1</v>
      </c>
      <c r="T2714" s="13" t="s">
        <v>10797</v>
      </c>
      <c r="U2714" s="13"/>
      <c r="W2714" s="13"/>
    </row>
    <row r="2715" spans="1:23" x14ac:dyDescent="0.2">
      <c r="A2715" s="13"/>
      <c r="B2715" s="8" t="s">
        <v>0</v>
      </c>
      <c r="C2715" s="22" t="s">
        <v>10941</v>
      </c>
      <c r="D2715" s="8" t="s">
        <v>6458</v>
      </c>
      <c r="E2715" s="22" t="s">
        <v>6459</v>
      </c>
      <c r="F2715" s="32">
        <v>321</v>
      </c>
      <c r="G2715" s="13">
        <v>0</v>
      </c>
      <c r="H2715" s="13">
        <v>0</v>
      </c>
      <c r="I2715" t="s">
        <v>1</v>
      </c>
      <c r="J2715" s="13"/>
      <c r="R2715" s="13"/>
      <c r="S2715" s="41">
        <v>1</v>
      </c>
      <c r="T2715" s="13" t="s">
        <v>10797</v>
      </c>
      <c r="U2715" s="13"/>
      <c r="V2715">
        <v>257.78399999999999</v>
      </c>
      <c r="W2715" s="13"/>
    </row>
    <row r="2716" spans="1:23" x14ac:dyDescent="0.2">
      <c r="A2716" s="13"/>
      <c r="B2716" s="8" t="s">
        <v>0</v>
      </c>
      <c r="C2716" s="22" t="s">
        <v>10941</v>
      </c>
      <c r="D2716" s="8" t="s">
        <v>6408</v>
      </c>
      <c r="E2716" s="22" t="s">
        <v>6409</v>
      </c>
      <c r="F2716" s="32">
        <v>865</v>
      </c>
      <c r="G2716" s="13">
        <v>0</v>
      </c>
      <c r="H2716" s="13">
        <v>0</v>
      </c>
      <c r="I2716" t="s">
        <v>1</v>
      </c>
      <c r="J2716" s="13"/>
      <c r="R2716" s="13"/>
      <c r="S2716" s="41">
        <v>1</v>
      </c>
      <c r="T2716" s="13" t="s">
        <v>10797</v>
      </c>
      <c r="U2716" s="13"/>
      <c r="V2716">
        <v>351.64800000000002</v>
      </c>
      <c r="W2716" s="13"/>
    </row>
    <row r="2717" spans="1:23" x14ac:dyDescent="0.2">
      <c r="A2717" s="13"/>
      <c r="B2717" s="8" t="s">
        <v>0</v>
      </c>
      <c r="C2717" s="22" t="s">
        <v>10941</v>
      </c>
      <c r="D2717" s="8" t="s">
        <v>6483</v>
      </c>
      <c r="E2717" s="22" t="s">
        <v>6484</v>
      </c>
      <c r="F2717" s="32">
        <v>783</v>
      </c>
      <c r="G2717" s="13">
        <v>0</v>
      </c>
      <c r="H2717" s="13">
        <v>0</v>
      </c>
      <c r="I2717" t="s">
        <v>1</v>
      </c>
      <c r="J2717" s="13"/>
      <c r="R2717" s="13"/>
      <c r="S2717" s="41">
        <v>1</v>
      </c>
      <c r="T2717" s="13" t="s">
        <v>10797</v>
      </c>
      <c r="U2717" s="13"/>
      <c r="V2717">
        <v>383.72399999999999</v>
      </c>
      <c r="W2717" s="13"/>
    </row>
    <row r="2718" spans="1:23" x14ac:dyDescent="0.2">
      <c r="A2718" s="13"/>
      <c r="B2718" s="8" t="s">
        <v>0</v>
      </c>
      <c r="C2718" s="22" t="s">
        <v>10941</v>
      </c>
      <c r="D2718" s="8" t="s">
        <v>6411</v>
      </c>
      <c r="E2718" s="22" t="s">
        <v>6412</v>
      </c>
      <c r="F2718" s="32">
        <v>1073</v>
      </c>
      <c r="G2718" s="13">
        <v>0</v>
      </c>
      <c r="H2718" s="13">
        <v>0</v>
      </c>
      <c r="I2718" t="s">
        <v>1</v>
      </c>
      <c r="J2718" s="13"/>
      <c r="R2718" s="13"/>
      <c r="S2718" s="41">
        <v>1</v>
      </c>
      <c r="T2718" s="13" t="s">
        <v>10797</v>
      </c>
      <c r="U2718" s="13"/>
      <c r="V2718">
        <v>380.16</v>
      </c>
      <c r="W2718" s="13"/>
    </row>
    <row r="2719" spans="1:23" x14ac:dyDescent="0.2">
      <c r="A2719" s="13"/>
      <c r="B2719" s="8" t="s">
        <v>0</v>
      </c>
      <c r="C2719" s="22" t="s">
        <v>10941</v>
      </c>
      <c r="D2719" s="8" t="s">
        <v>6414</v>
      </c>
      <c r="E2719" s="22" t="s">
        <v>6415</v>
      </c>
      <c r="F2719" s="32">
        <v>649</v>
      </c>
      <c r="G2719" s="13">
        <v>0</v>
      </c>
      <c r="H2719" s="13">
        <v>0</v>
      </c>
      <c r="I2719" t="s">
        <v>1</v>
      </c>
      <c r="J2719" s="13"/>
      <c r="R2719" s="13"/>
      <c r="S2719" s="41">
        <v>1</v>
      </c>
      <c r="T2719" s="13" t="s">
        <v>10797</v>
      </c>
      <c r="U2719" s="13"/>
      <c r="V2719">
        <v>199.58399999999997</v>
      </c>
      <c r="W2719" s="13"/>
    </row>
    <row r="2720" spans="1:23" x14ac:dyDescent="0.2">
      <c r="A2720" s="13"/>
      <c r="B2720" s="8" t="s">
        <v>0</v>
      </c>
      <c r="C2720" s="22" t="s">
        <v>10941</v>
      </c>
      <c r="D2720" s="8" t="s">
        <v>6445</v>
      </c>
      <c r="E2720" s="22" t="s">
        <v>6446</v>
      </c>
      <c r="F2720" s="32">
        <v>642</v>
      </c>
      <c r="G2720" s="13">
        <v>0</v>
      </c>
      <c r="H2720" s="13">
        <v>0</v>
      </c>
      <c r="I2720" t="s">
        <v>1</v>
      </c>
      <c r="J2720" s="13"/>
      <c r="R2720" s="13"/>
      <c r="S2720" s="41">
        <v>1</v>
      </c>
      <c r="T2720" s="13" t="s">
        <v>10797</v>
      </c>
      <c r="U2720" s="13"/>
      <c r="V2720">
        <v>372.87360000000001</v>
      </c>
      <c r="W2720" s="13"/>
    </row>
    <row r="2721" spans="1:23" x14ac:dyDescent="0.2">
      <c r="A2721" s="13"/>
      <c r="B2721" s="8" t="s">
        <v>0</v>
      </c>
      <c r="C2721" s="22" t="s">
        <v>10941</v>
      </c>
      <c r="D2721" s="8" t="s">
        <v>6448</v>
      </c>
      <c r="E2721" s="22" t="s">
        <v>6449</v>
      </c>
      <c r="F2721" s="32">
        <v>567</v>
      </c>
      <c r="G2721" s="13">
        <v>0</v>
      </c>
      <c r="H2721" s="13">
        <v>0</v>
      </c>
      <c r="I2721" t="s">
        <v>1</v>
      </c>
      <c r="J2721" s="13"/>
      <c r="R2721" s="13"/>
      <c r="S2721" s="41">
        <v>1</v>
      </c>
      <c r="T2721" s="13" t="s">
        <v>10797</v>
      </c>
      <c r="U2721" s="13"/>
      <c r="V2721">
        <v>359.93159999999995</v>
      </c>
      <c r="W2721" s="13"/>
    </row>
    <row r="2722" spans="1:23" x14ac:dyDescent="0.2">
      <c r="A2722" s="13"/>
      <c r="B2722" s="8" t="s">
        <v>0</v>
      </c>
      <c r="C2722" s="22" t="s">
        <v>10941</v>
      </c>
      <c r="D2722" s="8" t="s">
        <v>6805</v>
      </c>
      <c r="E2722" s="22" t="s">
        <v>6806</v>
      </c>
      <c r="F2722" s="32">
        <v>1070</v>
      </c>
      <c r="G2722" s="13">
        <v>0</v>
      </c>
      <c r="H2722" s="13">
        <v>0</v>
      </c>
      <c r="I2722" t="s">
        <v>1</v>
      </c>
      <c r="J2722" s="13"/>
      <c r="R2722" s="13"/>
      <c r="S2722" s="41">
        <v>1</v>
      </c>
      <c r="T2722" s="43" t="s">
        <v>10797</v>
      </c>
      <c r="U2722" s="39"/>
      <c r="V2722">
        <v>619.06319999999994</v>
      </c>
      <c r="W2722" s="13"/>
    </row>
    <row r="2723" spans="1:23" x14ac:dyDescent="0.2">
      <c r="A2723" s="13"/>
      <c r="B2723" s="8" t="s">
        <v>0</v>
      </c>
      <c r="C2723" s="22" t="s">
        <v>10941</v>
      </c>
      <c r="D2723" s="8" t="s">
        <v>6802</v>
      </c>
      <c r="E2723" s="22" t="s">
        <v>6803</v>
      </c>
      <c r="F2723" s="32">
        <v>542</v>
      </c>
      <c r="G2723" s="13">
        <v>0</v>
      </c>
      <c r="H2723" s="13">
        <v>0</v>
      </c>
      <c r="I2723" t="s">
        <v>1</v>
      </c>
      <c r="J2723" s="13"/>
      <c r="R2723" s="13"/>
      <c r="S2723" s="41">
        <v>1</v>
      </c>
      <c r="T2723" s="13" t="s">
        <v>10797</v>
      </c>
      <c r="U2723" s="13"/>
      <c r="V2723">
        <v>265.91999999999996</v>
      </c>
      <c r="W2723" s="13"/>
    </row>
    <row r="2724" spans="1:23" x14ac:dyDescent="0.2">
      <c r="A2724" s="13"/>
      <c r="B2724" s="8" t="s">
        <v>0</v>
      </c>
      <c r="C2724" s="22" t="s">
        <v>10941</v>
      </c>
      <c r="D2724" s="8" t="s">
        <v>6583</v>
      </c>
      <c r="E2724" s="22" t="s">
        <v>6584</v>
      </c>
      <c r="F2724" s="32">
        <v>2050</v>
      </c>
      <c r="G2724" s="13">
        <v>0</v>
      </c>
      <c r="H2724" s="13">
        <v>0</v>
      </c>
      <c r="I2724" t="s">
        <v>1</v>
      </c>
      <c r="J2724" s="13"/>
      <c r="R2724" s="13"/>
      <c r="S2724" s="41">
        <v>1</v>
      </c>
      <c r="T2724" s="13"/>
      <c r="U2724" s="13"/>
      <c r="W2724" s="13"/>
    </row>
    <row r="2725" spans="1:23" x14ac:dyDescent="0.2">
      <c r="A2725" s="13"/>
      <c r="B2725" s="8" t="s">
        <v>0</v>
      </c>
      <c r="C2725" s="22" t="s">
        <v>10941</v>
      </c>
      <c r="D2725" s="8" t="s">
        <v>6591</v>
      </c>
      <c r="E2725" s="22" t="s">
        <v>6592</v>
      </c>
      <c r="F2725" s="32">
        <v>650</v>
      </c>
      <c r="G2725" s="13">
        <v>0</v>
      </c>
      <c r="H2725" s="13">
        <v>0</v>
      </c>
      <c r="I2725" t="s">
        <v>1</v>
      </c>
      <c r="J2725" s="13"/>
      <c r="R2725" s="13">
        <v>650</v>
      </c>
      <c r="S2725" s="41">
        <v>1</v>
      </c>
      <c r="T2725" s="13"/>
      <c r="U2725" s="13"/>
      <c r="W2725" s="13"/>
    </row>
    <row r="2726" spans="1:23" x14ac:dyDescent="0.2">
      <c r="A2726" s="13"/>
      <c r="B2726" s="8" t="s">
        <v>0</v>
      </c>
      <c r="C2726" s="22" t="s">
        <v>10941</v>
      </c>
      <c r="D2726" s="8" t="s">
        <v>6606</v>
      </c>
      <c r="E2726" s="22" t="s">
        <v>6607</v>
      </c>
      <c r="F2726" s="32">
        <v>377</v>
      </c>
      <c r="G2726" s="13">
        <v>0</v>
      </c>
      <c r="H2726" s="13">
        <v>0</v>
      </c>
      <c r="I2726" t="s">
        <v>1</v>
      </c>
      <c r="J2726" s="13"/>
      <c r="R2726" s="13">
        <v>400</v>
      </c>
      <c r="S2726" s="41">
        <v>1</v>
      </c>
      <c r="T2726" s="13"/>
      <c r="U2726" s="13"/>
      <c r="V2726">
        <v>-321.91199999999998</v>
      </c>
      <c r="W2726" s="13"/>
    </row>
    <row r="2727" spans="1:23" x14ac:dyDescent="0.2">
      <c r="A2727" s="13"/>
      <c r="B2727" s="8" t="s">
        <v>0</v>
      </c>
      <c r="C2727" s="22" t="s">
        <v>10941</v>
      </c>
      <c r="D2727" s="8" t="s">
        <v>6749</v>
      </c>
      <c r="E2727" s="22" t="s">
        <v>6750</v>
      </c>
      <c r="F2727" s="32">
        <v>650</v>
      </c>
      <c r="G2727" s="13">
        <v>0</v>
      </c>
      <c r="H2727" s="13">
        <v>0</v>
      </c>
      <c r="I2727" t="s">
        <v>1</v>
      </c>
      <c r="J2727" s="13"/>
      <c r="R2727" s="13"/>
      <c r="S2727" s="41">
        <v>1</v>
      </c>
      <c r="T2727" s="13"/>
      <c r="U2727" s="13"/>
      <c r="V2727">
        <v>609.69599999999991</v>
      </c>
      <c r="W2727" s="13"/>
    </row>
    <row r="2728" spans="1:23" x14ac:dyDescent="0.2">
      <c r="A2728" s="13"/>
      <c r="B2728" s="8" t="s">
        <v>0</v>
      </c>
      <c r="C2728" s="22" t="s">
        <v>10941</v>
      </c>
      <c r="D2728" s="8" t="s">
        <v>1323</v>
      </c>
      <c r="E2728" s="22" t="s">
        <v>1324</v>
      </c>
      <c r="F2728" s="32">
        <v>750000</v>
      </c>
      <c r="G2728" s="13">
        <v>0</v>
      </c>
      <c r="H2728" s="13">
        <v>0</v>
      </c>
      <c r="I2728" t="s">
        <v>1</v>
      </c>
      <c r="J2728" s="13"/>
      <c r="R2728" s="13">
        <f>134650+100000+125000+110000+80000+130000+15000</f>
        <v>694650</v>
      </c>
      <c r="S2728" s="41">
        <v>1</v>
      </c>
      <c r="T2728" s="43" t="s">
        <v>10798</v>
      </c>
      <c r="U2728" s="13" t="s">
        <v>10798</v>
      </c>
      <c r="W2728" s="13"/>
    </row>
    <row r="2729" spans="1:23" x14ac:dyDescent="0.2">
      <c r="A2729" s="13"/>
      <c r="B2729" s="8" t="s">
        <v>0</v>
      </c>
      <c r="C2729" s="22" t="s">
        <v>10941</v>
      </c>
      <c r="D2729" s="8" t="s">
        <v>1698</v>
      </c>
      <c r="E2729" s="22" t="s">
        <v>1699</v>
      </c>
      <c r="F2729" s="32">
        <v>400000</v>
      </c>
      <c r="G2729" s="13">
        <v>0</v>
      </c>
      <c r="H2729" s="13">
        <v>0</v>
      </c>
      <c r="I2729" t="s">
        <v>1</v>
      </c>
      <c r="J2729" s="13"/>
      <c r="R2729" s="13"/>
      <c r="S2729" s="41">
        <v>1</v>
      </c>
      <c r="T2729" s="43" t="s">
        <v>10798</v>
      </c>
      <c r="U2729" s="13" t="s">
        <v>10798</v>
      </c>
      <c r="W2729" s="13"/>
    </row>
    <row r="2730" spans="1:23" x14ac:dyDescent="0.2">
      <c r="A2730" s="13"/>
      <c r="B2730" s="8" t="s">
        <v>0</v>
      </c>
      <c r="C2730" s="22" t="s">
        <v>10941</v>
      </c>
      <c r="D2730" s="8" t="s">
        <v>2140</v>
      </c>
      <c r="E2730" s="22" t="s">
        <v>2141</v>
      </c>
      <c r="F2730" s="32">
        <v>700000</v>
      </c>
      <c r="G2730" s="13">
        <v>0</v>
      </c>
      <c r="H2730" s="13">
        <v>0</v>
      </c>
      <c r="I2730" t="s">
        <v>1</v>
      </c>
      <c r="J2730" s="13"/>
      <c r="R2730" s="13"/>
      <c r="S2730" s="41">
        <v>1</v>
      </c>
      <c r="T2730" s="13"/>
      <c r="U2730" s="13" t="s">
        <v>10798</v>
      </c>
      <c r="W2730" s="13"/>
    </row>
    <row r="2731" spans="1:23" x14ac:dyDescent="0.2">
      <c r="A2731" s="13"/>
      <c r="B2731" s="8" t="s">
        <v>0</v>
      </c>
      <c r="C2731" s="22" t="s">
        <v>10941</v>
      </c>
      <c r="D2731" s="8" t="s">
        <v>2748</v>
      </c>
      <c r="E2731" s="22" t="s">
        <v>2749</v>
      </c>
      <c r="F2731" s="32">
        <v>250000</v>
      </c>
      <c r="G2731" s="13">
        <v>0</v>
      </c>
      <c r="H2731" s="13">
        <v>0</v>
      </c>
      <c r="I2731" t="s">
        <v>1</v>
      </c>
      <c r="J2731" s="13"/>
      <c r="R2731" s="13">
        <v>66000</v>
      </c>
      <c r="S2731" s="41">
        <v>1</v>
      </c>
      <c r="T2731" s="13"/>
      <c r="U2731" s="13" t="s">
        <v>10798</v>
      </c>
      <c r="W2731" s="13"/>
    </row>
    <row r="2732" spans="1:23" x14ac:dyDescent="0.2">
      <c r="A2732" s="13"/>
      <c r="B2732" s="8" t="s">
        <v>0</v>
      </c>
      <c r="C2732" s="22" t="s">
        <v>10941</v>
      </c>
      <c r="D2732" s="8" t="s">
        <v>4532</v>
      </c>
      <c r="E2732" s="22" t="s">
        <v>4533</v>
      </c>
      <c r="F2732" s="32">
        <v>50000</v>
      </c>
      <c r="G2732" s="13">
        <v>0</v>
      </c>
      <c r="H2732" s="13">
        <v>0</v>
      </c>
      <c r="I2732" t="s">
        <v>1</v>
      </c>
      <c r="J2732" s="13"/>
      <c r="R2732" s="13">
        <f>10000+10000+5000+25000</f>
        <v>50000</v>
      </c>
      <c r="S2732" s="41">
        <v>1</v>
      </c>
      <c r="T2732" s="13"/>
      <c r="U2732" s="13"/>
      <c r="W2732" s="13"/>
    </row>
    <row r="2733" spans="1:23" x14ac:dyDescent="0.2">
      <c r="A2733" s="13"/>
      <c r="B2733" s="8" t="s">
        <v>0</v>
      </c>
      <c r="C2733" s="22" t="s">
        <v>10941</v>
      </c>
      <c r="D2733" s="8" t="s">
        <v>8223</v>
      </c>
      <c r="E2733" s="22" t="s">
        <v>9996</v>
      </c>
      <c r="F2733" s="32">
        <v>300000</v>
      </c>
      <c r="G2733" s="13">
        <v>0</v>
      </c>
      <c r="H2733" s="13">
        <v>0</v>
      </c>
      <c r="I2733" t="s">
        <v>1</v>
      </c>
      <c r="J2733" s="13"/>
      <c r="R2733" s="13"/>
      <c r="S2733" s="41">
        <v>1</v>
      </c>
      <c r="T2733" s="13"/>
      <c r="U2733" s="13" t="s">
        <v>10798</v>
      </c>
      <c r="W2733" s="13"/>
    </row>
    <row r="2734" spans="1:23" x14ac:dyDescent="0.2">
      <c r="A2734" s="13"/>
      <c r="B2734" s="8" t="s">
        <v>0</v>
      </c>
      <c r="C2734" s="22" t="s">
        <v>10941</v>
      </c>
      <c r="D2734" s="8" t="s">
        <v>1418</v>
      </c>
      <c r="E2734" s="22" t="s">
        <v>1419</v>
      </c>
      <c r="F2734" s="32">
        <v>900000</v>
      </c>
      <c r="G2734" s="13">
        <v>0</v>
      </c>
      <c r="H2734" s="13">
        <v>0</v>
      </c>
      <c r="I2734" t="s">
        <v>1</v>
      </c>
      <c r="J2734" s="13"/>
      <c r="R2734" s="13"/>
      <c r="S2734" s="41">
        <v>1</v>
      </c>
      <c r="T2734" s="13"/>
      <c r="U2734" s="13" t="s">
        <v>10798</v>
      </c>
      <c r="W2734" s="13"/>
    </row>
    <row r="2735" spans="1:23" x14ac:dyDescent="0.2">
      <c r="A2735" s="13"/>
      <c r="B2735" s="8" t="s">
        <v>0</v>
      </c>
      <c r="C2735" s="22" t="s">
        <v>10941</v>
      </c>
      <c r="D2735" s="8" t="s">
        <v>1691</v>
      </c>
      <c r="E2735" s="22" t="s">
        <v>1692</v>
      </c>
      <c r="F2735" s="32">
        <v>1050000</v>
      </c>
      <c r="G2735" s="13">
        <v>0</v>
      </c>
      <c r="H2735" s="13">
        <v>0</v>
      </c>
      <c r="I2735" t="s">
        <v>1</v>
      </c>
      <c r="J2735" s="13"/>
      <c r="R2735" s="13"/>
      <c r="S2735" s="41">
        <v>1</v>
      </c>
      <c r="T2735" s="13"/>
      <c r="U2735" s="13" t="s">
        <v>10798</v>
      </c>
      <c r="W2735" s="13"/>
    </row>
    <row r="2736" spans="1:23" x14ac:dyDescent="0.2">
      <c r="A2736" s="13"/>
      <c r="B2736" s="8" t="s">
        <v>0</v>
      </c>
      <c r="C2736" s="22" t="s">
        <v>10941</v>
      </c>
      <c r="D2736" s="8" t="s">
        <v>2135</v>
      </c>
      <c r="E2736" s="22" t="s">
        <v>2136</v>
      </c>
      <c r="F2736" s="32">
        <v>500000</v>
      </c>
      <c r="G2736" s="13">
        <v>0</v>
      </c>
      <c r="H2736" s="13">
        <v>0</v>
      </c>
      <c r="I2736" t="s">
        <v>1</v>
      </c>
      <c r="J2736" s="13"/>
      <c r="R2736" s="13">
        <f>36000+50000+50000+105000+259000</f>
        <v>500000</v>
      </c>
      <c r="S2736" s="41">
        <v>1</v>
      </c>
      <c r="T2736" s="39"/>
      <c r="U2736" s="13"/>
      <c r="W2736" s="13"/>
    </row>
    <row r="2737" spans="1:23" x14ac:dyDescent="0.2">
      <c r="A2737" s="13"/>
      <c r="B2737" s="8" t="s">
        <v>0</v>
      </c>
      <c r="C2737" s="22" t="s">
        <v>10941</v>
      </c>
      <c r="D2737" s="8" t="s">
        <v>2744</v>
      </c>
      <c r="E2737" s="22" t="s">
        <v>2745</v>
      </c>
      <c r="F2737" s="32">
        <v>350000</v>
      </c>
      <c r="G2737" s="13">
        <v>0</v>
      </c>
      <c r="H2737" s="13">
        <v>0</v>
      </c>
      <c r="I2737" t="s">
        <v>1</v>
      </c>
      <c r="J2737" s="13"/>
      <c r="R2737" s="13">
        <f>12000+60000+146000+132000</f>
        <v>350000</v>
      </c>
      <c r="S2737" s="41">
        <v>1</v>
      </c>
      <c r="T2737" s="43"/>
      <c r="U2737" s="13"/>
      <c r="W2737" s="13"/>
    </row>
    <row r="2738" spans="1:23" x14ac:dyDescent="0.2">
      <c r="A2738" s="13"/>
      <c r="B2738" s="8" t="s">
        <v>0</v>
      </c>
      <c r="C2738" s="22" t="s">
        <v>10941</v>
      </c>
      <c r="D2738" s="8" t="s">
        <v>6723</v>
      </c>
      <c r="E2738" s="22" t="s">
        <v>6724</v>
      </c>
      <c r="F2738" s="32">
        <v>10000</v>
      </c>
      <c r="G2738" s="13">
        <v>0</v>
      </c>
      <c r="H2738" s="13">
        <v>0</v>
      </c>
      <c r="I2738" t="s">
        <v>1</v>
      </c>
      <c r="J2738" s="13"/>
      <c r="R2738" s="13">
        <v>10000</v>
      </c>
      <c r="S2738" s="41">
        <v>1</v>
      </c>
      <c r="T2738" s="39"/>
      <c r="U2738" s="13"/>
      <c r="W2738" s="13"/>
    </row>
    <row r="2739" spans="1:23" x14ac:dyDescent="0.2">
      <c r="A2739" s="13"/>
      <c r="B2739" s="8" t="s">
        <v>0</v>
      </c>
      <c r="C2739" s="22" t="s">
        <v>10941</v>
      </c>
      <c r="D2739" s="8" t="s">
        <v>8224</v>
      </c>
      <c r="E2739" s="22" t="s">
        <v>9997</v>
      </c>
      <c r="F2739" s="32">
        <v>44571</v>
      </c>
      <c r="G2739" s="13">
        <v>0</v>
      </c>
      <c r="H2739" s="13">
        <v>0</v>
      </c>
      <c r="I2739" t="s">
        <v>1</v>
      </c>
      <c r="J2739" s="13"/>
      <c r="R2739" s="13"/>
      <c r="S2739" s="41">
        <v>4</v>
      </c>
      <c r="T2739" s="13"/>
      <c r="U2739" s="13" t="s">
        <v>10798</v>
      </c>
      <c r="W2739" s="13"/>
    </row>
    <row r="2740" spans="1:23" x14ac:dyDescent="0.2">
      <c r="A2740" s="13"/>
      <c r="B2740" s="8" t="s">
        <v>0</v>
      </c>
      <c r="C2740" s="22" t="s">
        <v>10941</v>
      </c>
      <c r="D2740" s="8" t="s">
        <v>8225</v>
      </c>
      <c r="E2740" s="22" t="s">
        <v>9998</v>
      </c>
      <c r="F2740" s="32">
        <v>13316</v>
      </c>
      <c r="G2740" s="13">
        <v>0</v>
      </c>
      <c r="H2740" s="13">
        <v>0</v>
      </c>
      <c r="I2740" t="s">
        <v>1</v>
      </c>
      <c r="J2740" s="13"/>
      <c r="R2740" s="13"/>
      <c r="S2740" s="41">
        <v>4</v>
      </c>
      <c r="T2740" s="13" t="s">
        <v>10797</v>
      </c>
      <c r="U2740" s="13"/>
      <c r="W2740" s="13"/>
    </row>
    <row r="2741" spans="1:23" x14ac:dyDescent="0.2">
      <c r="A2741" s="13"/>
      <c r="B2741" s="8" t="s">
        <v>0</v>
      </c>
      <c r="C2741" s="22" t="s">
        <v>10941</v>
      </c>
      <c r="D2741" s="8" t="s">
        <v>8226</v>
      </c>
      <c r="E2741" s="22" t="s">
        <v>9999</v>
      </c>
      <c r="F2741" s="32">
        <v>6831</v>
      </c>
      <c r="G2741" s="13">
        <v>0</v>
      </c>
      <c r="H2741" s="13">
        <v>0</v>
      </c>
      <c r="I2741" t="s">
        <v>1</v>
      </c>
      <c r="J2741" s="13"/>
      <c r="R2741" s="13"/>
      <c r="S2741" s="41">
        <v>4</v>
      </c>
      <c r="T2741" s="13" t="s">
        <v>10797</v>
      </c>
      <c r="U2741" s="13"/>
      <c r="W2741" s="13"/>
    </row>
    <row r="2742" spans="1:23" x14ac:dyDescent="0.2">
      <c r="A2742" s="13"/>
      <c r="B2742" s="8" t="s">
        <v>0</v>
      </c>
      <c r="C2742" s="22" t="s">
        <v>10941</v>
      </c>
      <c r="D2742" s="8" t="s">
        <v>1715</v>
      </c>
      <c r="E2742" s="22" t="s">
        <v>1716</v>
      </c>
      <c r="F2742" s="32">
        <v>21707</v>
      </c>
      <c r="G2742" s="13">
        <v>0</v>
      </c>
      <c r="H2742" s="13">
        <v>0</v>
      </c>
      <c r="I2742" t="s">
        <v>1</v>
      </c>
      <c r="J2742" s="13"/>
      <c r="R2742" s="13"/>
      <c r="S2742" s="41">
        <v>4</v>
      </c>
      <c r="T2742" s="13" t="s">
        <v>10797</v>
      </c>
      <c r="U2742" s="13"/>
      <c r="W2742" s="13"/>
    </row>
    <row r="2743" spans="1:23" x14ac:dyDescent="0.2">
      <c r="A2743" s="13"/>
      <c r="B2743" s="8" t="s">
        <v>0</v>
      </c>
      <c r="C2743" s="22" t="s">
        <v>10941</v>
      </c>
      <c r="D2743" s="8" t="s">
        <v>1759</v>
      </c>
      <c r="E2743" s="22" t="s">
        <v>1760</v>
      </c>
      <c r="F2743" s="32">
        <v>11268</v>
      </c>
      <c r="G2743" s="13">
        <v>0</v>
      </c>
      <c r="H2743" s="13">
        <v>0</v>
      </c>
      <c r="I2743" t="s">
        <v>1</v>
      </c>
      <c r="J2743" s="13"/>
      <c r="R2743" s="13"/>
      <c r="S2743" s="41">
        <v>4</v>
      </c>
      <c r="T2743" s="43" t="s">
        <v>10798</v>
      </c>
      <c r="U2743" s="13" t="s">
        <v>10802</v>
      </c>
      <c r="W2743" s="13"/>
    </row>
    <row r="2744" spans="1:23" x14ac:dyDescent="0.2">
      <c r="A2744" s="13"/>
      <c r="B2744" s="8" t="s">
        <v>0</v>
      </c>
      <c r="C2744" s="22" t="s">
        <v>10941</v>
      </c>
      <c r="D2744" s="8" t="s">
        <v>1762</v>
      </c>
      <c r="E2744" s="22" t="s">
        <v>1763</v>
      </c>
      <c r="F2744" s="32">
        <v>4926</v>
      </c>
      <c r="G2744" s="13">
        <v>0</v>
      </c>
      <c r="H2744" s="13">
        <v>0</v>
      </c>
      <c r="I2744" t="s">
        <v>1</v>
      </c>
      <c r="J2744" s="13"/>
      <c r="R2744" s="13"/>
      <c r="S2744" s="41">
        <v>4</v>
      </c>
      <c r="T2744" s="43" t="s">
        <v>10798</v>
      </c>
      <c r="U2744" s="13" t="s">
        <v>10802</v>
      </c>
      <c r="W2744" s="13"/>
    </row>
    <row r="2745" spans="1:23" x14ac:dyDescent="0.2">
      <c r="A2745" s="13"/>
      <c r="B2745" s="8" t="s">
        <v>0</v>
      </c>
      <c r="C2745" s="22" t="s">
        <v>10941</v>
      </c>
      <c r="D2745" s="8" t="s">
        <v>2202</v>
      </c>
      <c r="E2745" s="22" t="s">
        <v>2203</v>
      </c>
      <c r="F2745" s="32">
        <v>2410</v>
      </c>
      <c r="G2745" s="13">
        <v>0</v>
      </c>
      <c r="H2745" s="13">
        <v>0</v>
      </c>
      <c r="I2745" t="s">
        <v>1</v>
      </c>
      <c r="J2745" s="13"/>
      <c r="R2745" s="13"/>
      <c r="S2745" s="41">
        <v>4</v>
      </c>
      <c r="T2745" s="43"/>
      <c r="U2745" s="13"/>
      <c r="W2745" s="13"/>
    </row>
    <row r="2746" spans="1:23" x14ac:dyDescent="0.2">
      <c r="A2746" s="13"/>
      <c r="B2746" s="8" t="s">
        <v>0</v>
      </c>
      <c r="C2746" s="22" t="s">
        <v>10941</v>
      </c>
      <c r="D2746" s="8" t="s">
        <v>2165</v>
      </c>
      <c r="E2746" s="22" t="s">
        <v>2166</v>
      </c>
      <c r="F2746" s="32">
        <v>10972</v>
      </c>
      <c r="G2746" s="13">
        <v>0</v>
      </c>
      <c r="H2746" s="13">
        <v>0</v>
      </c>
      <c r="I2746" t="s">
        <v>1</v>
      </c>
      <c r="J2746" s="13"/>
      <c r="R2746" s="13">
        <v>6500</v>
      </c>
      <c r="S2746" s="41">
        <v>4</v>
      </c>
      <c r="T2746" s="43"/>
      <c r="U2746" s="13"/>
      <c r="W2746" s="13"/>
    </row>
    <row r="2747" spans="1:23" x14ac:dyDescent="0.2">
      <c r="A2747" s="13"/>
      <c r="B2747" s="8" t="s">
        <v>0</v>
      </c>
      <c r="C2747" s="22" t="s">
        <v>10941</v>
      </c>
      <c r="D2747" s="8" t="s">
        <v>8227</v>
      </c>
      <c r="E2747" s="22" t="s">
        <v>10000</v>
      </c>
      <c r="F2747" s="32">
        <v>3817</v>
      </c>
      <c r="G2747" s="13">
        <v>0</v>
      </c>
      <c r="H2747" s="13">
        <v>0</v>
      </c>
      <c r="I2747" t="s">
        <v>1</v>
      </c>
      <c r="J2747" s="13"/>
      <c r="R2747" s="13"/>
      <c r="S2747" s="41">
        <v>4</v>
      </c>
      <c r="T2747" s="43" t="s">
        <v>10798</v>
      </c>
      <c r="U2747" s="43" t="s">
        <v>10798</v>
      </c>
      <c r="W2747" s="13"/>
    </row>
    <row r="2748" spans="1:23" x14ac:dyDescent="0.2">
      <c r="A2748" s="13"/>
      <c r="B2748" s="8" t="s">
        <v>0</v>
      </c>
      <c r="C2748" s="22" t="s">
        <v>10941</v>
      </c>
      <c r="D2748" s="8" t="s">
        <v>2176</v>
      </c>
      <c r="E2748" s="22" t="s">
        <v>2177</v>
      </c>
      <c r="F2748" s="32">
        <v>13324</v>
      </c>
      <c r="G2748" s="13">
        <v>0</v>
      </c>
      <c r="H2748" s="13">
        <v>0</v>
      </c>
      <c r="I2748" t="s">
        <v>1</v>
      </c>
      <c r="J2748" s="13"/>
      <c r="R2748" s="13"/>
      <c r="S2748" s="41">
        <v>4</v>
      </c>
      <c r="T2748" s="43"/>
      <c r="U2748" s="13"/>
      <c r="W2748" s="13"/>
    </row>
    <row r="2749" spans="1:23" x14ac:dyDescent="0.2">
      <c r="A2749" s="13"/>
      <c r="B2749" s="8" t="s">
        <v>0</v>
      </c>
      <c r="C2749" s="22" t="s">
        <v>10941</v>
      </c>
      <c r="D2749" s="8" t="s">
        <v>8228</v>
      </c>
      <c r="E2749" s="22" t="s">
        <v>10001</v>
      </c>
      <c r="F2749" s="32">
        <v>8435</v>
      </c>
      <c r="G2749" s="13">
        <v>0</v>
      </c>
      <c r="H2749" s="13">
        <v>0</v>
      </c>
      <c r="I2749" t="s">
        <v>1</v>
      </c>
      <c r="J2749" s="13"/>
      <c r="R2749" s="13"/>
      <c r="S2749" s="41">
        <v>4</v>
      </c>
      <c r="T2749" s="43" t="s">
        <v>10798</v>
      </c>
      <c r="U2749" s="43" t="s">
        <v>10798</v>
      </c>
      <c r="W2749" s="13"/>
    </row>
    <row r="2750" spans="1:23" x14ac:dyDescent="0.2">
      <c r="A2750" s="13"/>
      <c r="B2750" s="8" t="s">
        <v>0</v>
      </c>
      <c r="C2750" s="22" t="s">
        <v>10941</v>
      </c>
      <c r="D2750" s="8" t="s">
        <v>8229</v>
      </c>
      <c r="E2750" s="22" t="s">
        <v>10002</v>
      </c>
      <c r="F2750" s="32">
        <v>2762</v>
      </c>
      <c r="G2750" s="13">
        <v>0</v>
      </c>
      <c r="H2750" s="13">
        <v>0</v>
      </c>
      <c r="I2750" t="s">
        <v>1</v>
      </c>
      <c r="J2750" s="13"/>
      <c r="R2750" s="13"/>
      <c r="S2750" s="41">
        <v>4</v>
      </c>
      <c r="T2750" s="39" t="s">
        <v>10797</v>
      </c>
      <c r="U2750" s="13"/>
      <c r="W2750" s="13"/>
    </row>
    <row r="2751" spans="1:23" x14ac:dyDescent="0.2">
      <c r="A2751" s="13"/>
      <c r="B2751" s="8" t="s">
        <v>0</v>
      </c>
      <c r="C2751" s="22" t="s">
        <v>10941</v>
      </c>
      <c r="D2751" s="8" t="s">
        <v>2806</v>
      </c>
      <c r="E2751" s="22" t="s">
        <v>2807</v>
      </c>
      <c r="F2751" s="32">
        <v>1878</v>
      </c>
      <c r="G2751" s="13">
        <v>0</v>
      </c>
      <c r="H2751" s="13">
        <v>0</v>
      </c>
      <c r="I2751" t="s">
        <v>1</v>
      </c>
      <c r="J2751" s="13"/>
      <c r="R2751" s="13"/>
      <c r="S2751" s="41">
        <v>2</v>
      </c>
      <c r="T2751" s="13" t="s">
        <v>10797</v>
      </c>
      <c r="U2751" s="13"/>
      <c r="W2751" s="13"/>
    </row>
    <row r="2752" spans="1:23" x14ac:dyDescent="0.2">
      <c r="A2752" s="13"/>
      <c r="B2752" s="8" t="s">
        <v>0</v>
      </c>
      <c r="C2752" s="22" t="s">
        <v>10941</v>
      </c>
      <c r="D2752" s="8" t="s">
        <v>2814</v>
      </c>
      <c r="E2752" s="22" t="s">
        <v>2815</v>
      </c>
      <c r="F2752" s="32">
        <v>1070</v>
      </c>
      <c r="G2752" s="13">
        <v>0</v>
      </c>
      <c r="H2752" s="13">
        <v>0</v>
      </c>
      <c r="I2752" t="s">
        <v>1</v>
      </c>
      <c r="J2752" s="13"/>
      <c r="R2752" s="13"/>
      <c r="S2752" s="41">
        <v>2</v>
      </c>
      <c r="T2752" s="13" t="s">
        <v>10797</v>
      </c>
      <c r="U2752" s="13"/>
      <c r="W2752" s="13"/>
    </row>
    <row r="2753" spans="1:23" x14ac:dyDescent="0.2">
      <c r="A2753" s="13"/>
      <c r="B2753" s="8" t="s">
        <v>0</v>
      </c>
      <c r="C2753" s="22" t="s">
        <v>10941</v>
      </c>
      <c r="D2753" s="8" t="s">
        <v>2773</v>
      </c>
      <c r="E2753" s="22" t="s">
        <v>2774</v>
      </c>
      <c r="F2753" s="32">
        <v>8109</v>
      </c>
      <c r="G2753" s="13">
        <v>0</v>
      </c>
      <c r="H2753" s="13">
        <v>0</v>
      </c>
      <c r="I2753" t="s">
        <v>1</v>
      </c>
      <c r="J2753" s="13"/>
      <c r="R2753" s="13"/>
      <c r="S2753" s="41">
        <v>2</v>
      </c>
      <c r="T2753" s="13" t="s">
        <v>10797</v>
      </c>
      <c r="U2753" s="13"/>
      <c r="W2753" s="13"/>
    </row>
    <row r="2754" spans="1:23" x14ac:dyDescent="0.2">
      <c r="A2754" s="13"/>
      <c r="B2754" s="8" t="s">
        <v>0</v>
      </c>
      <c r="C2754" s="22" t="s">
        <v>10941</v>
      </c>
      <c r="D2754" s="8" t="s">
        <v>8230</v>
      </c>
      <c r="E2754" s="22" t="s">
        <v>10003</v>
      </c>
      <c r="F2754" s="32">
        <v>3373</v>
      </c>
      <c r="G2754" s="13">
        <v>0</v>
      </c>
      <c r="H2754" s="13">
        <v>0</v>
      </c>
      <c r="I2754" t="s">
        <v>1</v>
      </c>
      <c r="J2754" s="13"/>
      <c r="R2754" s="13"/>
      <c r="S2754" s="41">
        <v>4</v>
      </c>
      <c r="T2754" s="13" t="s">
        <v>10797</v>
      </c>
      <c r="U2754" s="13"/>
      <c r="W2754" s="13"/>
    </row>
    <row r="2755" spans="1:23" x14ac:dyDescent="0.2">
      <c r="A2755" s="13"/>
      <c r="B2755" s="8" t="s">
        <v>0</v>
      </c>
      <c r="C2755" s="22" t="s">
        <v>10941</v>
      </c>
      <c r="D2755" s="8" t="s">
        <v>4629</v>
      </c>
      <c r="E2755" s="22" t="s">
        <v>4630</v>
      </c>
      <c r="F2755" s="32">
        <v>358</v>
      </c>
      <c r="G2755" s="13">
        <v>0</v>
      </c>
      <c r="H2755" s="13">
        <v>0</v>
      </c>
      <c r="I2755" t="s">
        <v>1</v>
      </c>
      <c r="J2755" s="13"/>
      <c r="R2755" s="13"/>
      <c r="S2755" s="41">
        <v>1</v>
      </c>
      <c r="T2755" s="43" t="s">
        <v>10798</v>
      </c>
      <c r="U2755" s="13" t="s">
        <v>10802</v>
      </c>
      <c r="W2755" s="13"/>
    </row>
    <row r="2756" spans="1:23" x14ac:dyDescent="0.2">
      <c r="A2756" s="13"/>
      <c r="B2756" s="8" t="s">
        <v>0</v>
      </c>
      <c r="C2756" s="22" t="s">
        <v>10941</v>
      </c>
      <c r="D2756" s="8" t="s">
        <v>4701</v>
      </c>
      <c r="E2756" s="22" t="s">
        <v>4702</v>
      </c>
      <c r="F2756" s="32">
        <v>168</v>
      </c>
      <c r="G2756" s="13">
        <v>0</v>
      </c>
      <c r="H2756" s="13">
        <v>0</v>
      </c>
      <c r="I2756" t="s">
        <v>1</v>
      </c>
      <c r="J2756" s="13"/>
      <c r="R2756" s="13"/>
      <c r="S2756" s="41">
        <v>1</v>
      </c>
      <c r="T2756" s="43" t="s">
        <v>10798</v>
      </c>
      <c r="U2756" s="13" t="s">
        <v>10802</v>
      </c>
      <c r="W2756" s="13"/>
    </row>
    <row r="2757" spans="1:23" x14ac:dyDescent="0.2">
      <c r="A2757" s="13"/>
      <c r="B2757" s="8" t="s">
        <v>0</v>
      </c>
      <c r="C2757" s="22" t="s">
        <v>10941</v>
      </c>
      <c r="D2757" s="8" t="s">
        <v>4653</v>
      </c>
      <c r="E2757" s="22" t="s">
        <v>4654</v>
      </c>
      <c r="F2757" s="32">
        <v>510</v>
      </c>
      <c r="G2757" s="13">
        <v>0</v>
      </c>
      <c r="H2757" s="13">
        <v>0</v>
      </c>
      <c r="I2757" t="s">
        <v>1</v>
      </c>
      <c r="J2757" s="13"/>
      <c r="R2757" s="13"/>
      <c r="S2757" s="41">
        <v>1</v>
      </c>
      <c r="T2757" s="43" t="s">
        <v>10798</v>
      </c>
      <c r="U2757" s="13" t="s">
        <v>10802</v>
      </c>
      <c r="W2757" s="13"/>
    </row>
    <row r="2758" spans="1:23" x14ac:dyDescent="0.2">
      <c r="A2758" s="13"/>
      <c r="B2758" s="8" t="s">
        <v>0</v>
      </c>
      <c r="C2758" s="22" t="s">
        <v>10941</v>
      </c>
      <c r="D2758" s="8" t="s">
        <v>4613</v>
      </c>
      <c r="E2758" s="22" t="s">
        <v>4614</v>
      </c>
      <c r="F2758" s="32">
        <v>461</v>
      </c>
      <c r="G2758" s="13">
        <v>0</v>
      </c>
      <c r="H2758" s="13">
        <v>0</v>
      </c>
      <c r="I2758" t="s">
        <v>1</v>
      </c>
      <c r="J2758" s="13"/>
      <c r="R2758" s="13"/>
      <c r="S2758" s="41">
        <v>1</v>
      </c>
      <c r="T2758" s="43" t="s">
        <v>10798</v>
      </c>
      <c r="U2758" s="13" t="s">
        <v>10802</v>
      </c>
      <c r="W2758" s="13"/>
    </row>
    <row r="2759" spans="1:23" x14ac:dyDescent="0.2">
      <c r="A2759" s="13"/>
      <c r="B2759" s="8" t="s">
        <v>0</v>
      </c>
      <c r="C2759" s="22" t="s">
        <v>10941</v>
      </c>
      <c r="D2759" s="8" t="s">
        <v>4618</v>
      </c>
      <c r="E2759" s="22" t="s">
        <v>4619</v>
      </c>
      <c r="F2759" s="32">
        <v>764</v>
      </c>
      <c r="G2759" s="13">
        <v>0</v>
      </c>
      <c r="H2759" s="13">
        <v>0</v>
      </c>
      <c r="I2759" t="s">
        <v>1</v>
      </c>
      <c r="J2759" s="13"/>
      <c r="R2759" s="13"/>
      <c r="S2759" s="41">
        <v>1</v>
      </c>
      <c r="T2759" s="43" t="s">
        <v>10798</v>
      </c>
      <c r="U2759" s="13" t="s">
        <v>10802</v>
      </c>
      <c r="W2759" s="13"/>
    </row>
    <row r="2760" spans="1:23" x14ac:dyDescent="0.2">
      <c r="A2760" s="13"/>
      <c r="B2760" s="8" t="s">
        <v>0</v>
      </c>
      <c r="C2760" s="22" t="s">
        <v>10941</v>
      </c>
      <c r="D2760" s="8" t="s">
        <v>1491</v>
      </c>
      <c r="E2760" s="22" t="s">
        <v>1492</v>
      </c>
      <c r="F2760" s="32">
        <v>300000</v>
      </c>
      <c r="G2760" s="13">
        <v>0</v>
      </c>
      <c r="H2760" s="13">
        <v>0</v>
      </c>
      <c r="I2760" t="s">
        <v>1</v>
      </c>
      <c r="J2760" s="13"/>
      <c r="R2760" s="13"/>
      <c r="S2760" s="41">
        <v>1</v>
      </c>
      <c r="T2760" s="39"/>
      <c r="U2760" s="13"/>
      <c r="W2760" s="13"/>
    </row>
    <row r="2761" spans="1:23" x14ac:dyDescent="0.2">
      <c r="A2761" s="13"/>
      <c r="B2761" s="8" t="s">
        <v>0</v>
      </c>
      <c r="C2761" s="22" t="s">
        <v>10941</v>
      </c>
      <c r="D2761" s="8" t="s">
        <v>1810</v>
      </c>
      <c r="E2761" s="22" t="s">
        <v>1811</v>
      </c>
      <c r="F2761" s="32">
        <v>200000</v>
      </c>
      <c r="G2761" s="13">
        <v>0</v>
      </c>
      <c r="H2761" s="13">
        <v>0</v>
      </c>
      <c r="I2761" t="s">
        <v>1</v>
      </c>
      <c r="J2761" s="13"/>
      <c r="R2761" s="13"/>
      <c r="S2761" s="41">
        <v>2</v>
      </c>
      <c r="T2761" s="13"/>
      <c r="U2761" s="13"/>
      <c r="W2761" s="13"/>
    </row>
    <row r="2762" spans="1:23" x14ac:dyDescent="0.2">
      <c r="A2762" s="13"/>
      <c r="B2762" s="8" t="s">
        <v>0</v>
      </c>
      <c r="C2762" s="22" t="s">
        <v>10941</v>
      </c>
      <c r="D2762" s="8" t="s">
        <v>2900</v>
      </c>
      <c r="E2762" s="22" t="s">
        <v>2901</v>
      </c>
      <c r="F2762" s="32">
        <v>15000</v>
      </c>
      <c r="G2762" s="13">
        <v>0</v>
      </c>
      <c r="H2762" s="13">
        <v>0</v>
      </c>
      <c r="I2762" t="s">
        <v>1</v>
      </c>
      <c r="J2762" s="13"/>
      <c r="R2762" s="13"/>
      <c r="S2762" s="41">
        <v>3</v>
      </c>
      <c r="T2762" s="43" t="s">
        <v>10798</v>
      </c>
      <c r="U2762" s="13" t="s">
        <v>10802</v>
      </c>
      <c r="W2762" s="13"/>
    </row>
    <row r="2763" spans="1:23" x14ac:dyDescent="0.2">
      <c r="A2763" s="13"/>
      <c r="B2763" s="8" t="s">
        <v>0</v>
      </c>
      <c r="C2763" s="22" t="s">
        <v>10941</v>
      </c>
      <c r="D2763" s="8" t="s">
        <v>2896</v>
      </c>
      <c r="E2763" s="22" t="s">
        <v>2897</v>
      </c>
      <c r="F2763" s="32">
        <v>50000</v>
      </c>
      <c r="G2763" s="13">
        <v>0</v>
      </c>
      <c r="H2763" s="13">
        <v>0</v>
      </c>
      <c r="I2763" t="s">
        <v>1</v>
      </c>
      <c r="J2763" s="13"/>
      <c r="R2763" s="13"/>
      <c r="S2763" s="41">
        <v>3</v>
      </c>
      <c r="T2763" s="13" t="s">
        <v>10797</v>
      </c>
      <c r="U2763" s="13"/>
      <c r="W2763" s="13"/>
    </row>
    <row r="2764" spans="1:23" x14ac:dyDescent="0.2">
      <c r="A2764" s="13"/>
      <c r="B2764" s="8" t="s">
        <v>0</v>
      </c>
      <c r="C2764" s="22" t="s">
        <v>10941</v>
      </c>
      <c r="D2764" s="8" t="s">
        <v>3361</v>
      </c>
      <c r="E2764" s="22" t="s">
        <v>3362</v>
      </c>
      <c r="F2764" s="32">
        <v>7500</v>
      </c>
      <c r="G2764" s="13">
        <v>0</v>
      </c>
      <c r="H2764" s="13">
        <v>0</v>
      </c>
      <c r="I2764" t="s">
        <v>1</v>
      </c>
      <c r="J2764" s="13"/>
      <c r="R2764" s="13"/>
      <c r="S2764" s="41">
        <v>2</v>
      </c>
      <c r="T2764" s="43" t="s">
        <v>10798</v>
      </c>
      <c r="U2764" s="13" t="s">
        <v>10802</v>
      </c>
      <c r="W2764" s="13"/>
    </row>
    <row r="2765" spans="1:23" x14ac:dyDescent="0.2">
      <c r="A2765" s="13"/>
      <c r="B2765" s="8" t="s">
        <v>0</v>
      </c>
      <c r="C2765" s="22" t="s">
        <v>10941</v>
      </c>
      <c r="D2765" s="8" t="s">
        <v>3706</v>
      </c>
      <c r="E2765" s="22" t="s">
        <v>3707</v>
      </c>
      <c r="F2765" s="32">
        <v>5000</v>
      </c>
      <c r="G2765" s="13">
        <v>0</v>
      </c>
      <c r="H2765" s="13">
        <v>0</v>
      </c>
      <c r="I2765" t="s">
        <v>1</v>
      </c>
      <c r="J2765" s="13"/>
      <c r="R2765" s="13"/>
      <c r="S2765" s="41">
        <v>2</v>
      </c>
      <c r="T2765" s="43" t="s">
        <v>10798</v>
      </c>
      <c r="U2765" s="13" t="s">
        <v>10802</v>
      </c>
      <c r="W2765" s="13"/>
    </row>
    <row r="2766" spans="1:23" x14ac:dyDescent="0.2">
      <c r="A2766" s="13"/>
      <c r="B2766" s="8" t="s">
        <v>0</v>
      </c>
      <c r="C2766" s="22" t="s">
        <v>10941</v>
      </c>
      <c r="D2766" s="8" t="s">
        <v>4686</v>
      </c>
      <c r="E2766" s="22" t="s">
        <v>4687</v>
      </c>
      <c r="F2766" s="32">
        <v>5500</v>
      </c>
      <c r="G2766" s="13">
        <v>0</v>
      </c>
      <c r="H2766" s="13">
        <v>0</v>
      </c>
      <c r="I2766" t="s">
        <v>1</v>
      </c>
      <c r="J2766" s="13"/>
      <c r="R2766" s="13"/>
      <c r="S2766" s="41">
        <v>2</v>
      </c>
      <c r="T2766" s="43"/>
      <c r="U2766" s="13" t="s">
        <v>10798</v>
      </c>
      <c r="W2766" s="13"/>
    </row>
    <row r="2767" spans="1:23" x14ac:dyDescent="0.2">
      <c r="A2767" s="13"/>
      <c r="B2767" s="8" t="s">
        <v>0</v>
      </c>
      <c r="C2767" s="22" t="s">
        <v>10941</v>
      </c>
      <c r="D2767" s="8" t="s">
        <v>4691</v>
      </c>
      <c r="E2767" s="22" t="s">
        <v>4692</v>
      </c>
      <c r="F2767" s="32">
        <v>4500</v>
      </c>
      <c r="G2767" s="13">
        <v>0</v>
      </c>
      <c r="H2767" s="13">
        <v>0</v>
      </c>
      <c r="I2767" t="s">
        <v>1</v>
      </c>
      <c r="J2767" s="13"/>
      <c r="R2767" s="13"/>
      <c r="S2767" s="41">
        <v>2</v>
      </c>
      <c r="T2767" s="43" t="s">
        <v>10798</v>
      </c>
      <c r="U2767" s="13" t="s">
        <v>10802</v>
      </c>
      <c r="W2767" s="13"/>
    </row>
    <row r="2768" spans="1:23" x14ac:dyDescent="0.2">
      <c r="A2768" s="13"/>
      <c r="B2768" s="8" t="s">
        <v>0</v>
      </c>
      <c r="C2768" s="22" t="s">
        <v>10941</v>
      </c>
      <c r="D2768" s="8" t="s">
        <v>5407</v>
      </c>
      <c r="E2768" s="22" t="s">
        <v>5408</v>
      </c>
      <c r="F2768" s="32">
        <v>2000</v>
      </c>
      <c r="G2768" s="13">
        <v>0</v>
      </c>
      <c r="H2768" s="13">
        <v>0</v>
      </c>
      <c r="I2768" t="s">
        <v>1</v>
      </c>
      <c r="J2768" s="13"/>
      <c r="R2768" s="13"/>
      <c r="S2768" s="41">
        <v>2</v>
      </c>
      <c r="T2768" s="39"/>
      <c r="U2768" s="13"/>
      <c r="W2768" s="13"/>
    </row>
    <row r="2769" spans="1:23" x14ac:dyDescent="0.2">
      <c r="A2769" s="13"/>
      <c r="B2769" s="8" t="s">
        <v>0</v>
      </c>
      <c r="C2769" s="22" t="s">
        <v>10941</v>
      </c>
      <c r="D2769" s="8" t="s">
        <v>1501</v>
      </c>
      <c r="E2769" s="22" t="s">
        <v>1502</v>
      </c>
      <c r="F2769" s="32">
        <v>65000</v>
      </c>
      <c r="G2769" s="13">
        <v>0</v>
      </c>
      <c r="H2769" s="13">
        <v>0</v>
      </c>
      <c r="I2769" t="s">
        <v>1</v>
      </c>
      <c r="J2769" s="13"/>
      <c r="R2769" s="13"/>
      <c r="S2769" s="41">
        <v>2</v>
      </c>
      <c r="T2769" s="39"/>
      <c r="U2769" s="13"/>
      <c r="W2769" s="13"/>
    </row>
    <row r="2770" spans="1:23" x14ac:dyDescent="0.2">
      <c r="A2770" s="13"/>
      <c r="B2770" s="8" t="s">
        <v>0</v>
      </c>
      <c r="C2770" s="22" t="s">
        <v>10941</v>
      </c>
      <c r="D2770" s="8" t="s">
        <v>3719</v>
      </c>
      <c r="E2770" s="22" t="s">
        <v>10004</v>
      </c>
      <c r="F2770" s="32">
        <v>8000</v>
      </c>
      <c r="G2770" s="13">
        <v>0</v>
      </c>
      <c r="H2770" s="13">
        <v>0</v>
      </c>
      <c r="I2770" t="s">
        <v>1</v>
      </c>
      <c r="J2770" s="13"/>
      <c r="R2770" s="13"/>
      <c r="S2770" s="41">
        <v>2</v>
      </c>
      <c r="T2770" s="39"/>
      <c r="U2770" s="13"/>
      <c r="W2770" s="13"/>
    </row>
    <row r="2771" spans="1:23" x14ac:dyDescent="0.2">
      <c r="A2771" s="13"/>
      <c r="B2771" s="8" t="s">
        <v>0</v>
      </c>
      <c r="C2771" s="22" t="s">
        <v>10941</v>
      </c>
      <c r="D2771" s="8" t="s">
        <v>1348</v>
      </c>
      <c r="E2771" s="22" t="s">
        <v>1349</v>
      </c>
      <c r="F2771" s="32">
        <v>33333</v>
      </c>
      <c r="G2771" s="13">
        <v>0</v>
      </c>
      <c r="H2771" s="13">
        <v>0</v>
      </c>
      <c r="I2771" t="s">
        <v>1</v>
      </c>
      <c r="J2771" s="13"/>
      <c r="R2771" s="13">
        <v>34000</v>
      </c>
      <c r="S2771" s="41">
        <v>4</v>
      </c>
      <c r="T2771" s="13"/>
      <c r="U2771" s="13"/>
      <c r="W2771" s="13"/>
    </row>
    <row r="2772" spans="1:23" x14ac:dyDescent="0.2">
      <c r="A2772" s="13"/>
      <c r="B2772" s="8" t="s">
        <v>0</v>
      </c>
      <c r="C2772" s="22" t="s">
        <v>10941</v>
      </c>
      <c r="D2772" s="8" t="s">
        <v>1351</v>
      </c>
      <c r="E2772" s="22" t="s">
        <v>1352</v>
      </c>
      <c r="F2772" s="32">
        <v>35429</v>
      </c>
      <c r="G2772" s="13">
        <v>0</v>
      </c>
      <c r="H2772" s="13">
        <v>0</v>
      </c>
      <c r="I2772" t="s">
        <v>1</v>
      </c>
      <c r="J2772" s="13"/>
      <c r="R2772" s="13"/>
      <c r="S2772" s="41">
        <v>4</v>
      </c>
      <c r="T2772" s="13" t="s">
        <v>10797</v>
      </c>
      <c r="U2772" s="13"/>
      <c r="W2772" s="13"/>
    </row>
    <row r="2773" spans="1:23" x14ac:dyDescent="0.2">
      <c r="A2773" s="13"/>
      <c r="B2773" s="8" t="s">
        <v>0</v>
      </c>
      <c r="C2773" s="22" t="s">
        <v>10941</v>
      </c>
      <c r="D2773" s="8" t="s">
        <v>1354</v>
      </c>
      <c r="E2773" s="22" t="s">
        <v>1355</v>
      </c>
      <c r="F2773" s="32">
        <v>25000</v>
      </c>
      <c r="G2773" s="13">
        <v>0</v>
      </c>
      <c r="H2773" s="13">
        <v>0</v>
      </c>
      <c r="I2773" t="s">
        <v>1</v>
      </c>
      <c r="J2773" s="13"/>
      <c r="R2773" s="13"/>
      <c r="S2773" s="41">
        <v>4</v>
      </c>
      <c r="T2773" s="13" t="s">
        <v>10797</v>
      </c>
      <c r="U2773" s="13"/>
      <c r="W2773" s="13"/>
    </row>
    <row r="2774" spans="1:23" x14ac:dyDescent="0.2">
      <c r="A2774" s="13"/>
      <c r="B2774" s="8" t="s">
        <v>0</v>
      </c>
      <c r="C2774" s="22" t="s">
        <v>10941</v>
      </c>
      <c r="D2774" s="8" t="s">
        <v>1467</v>
      </c>
      <c r="E2774" s="22" t="s">
        <v>1468</v>
      </c>
      <c r="F2774" s="32">
        <v>21277</v>
      </c>
      <c r="G2774" s="13">
        <v>0</v>
      </c>
      <c r="H2774" s="13">
        <v>0</v>
      </c>
      <c r="I2774" t="s">
        <v>1</v>
      </c>
      <c r="J2774" s="13"/>
      <c r="R2774" s="13"/>
      <c r="S2774" s="41">
        <v>4</v>
      </c>
      <c r="T2774" s="13" t="s">
        <v>10797</v>
      </c>
      <c r="U2774" s="13"/>
      <c r="W2774" s="13"/>
    </row>
    <row r="2775" spans="1:23" x14ac:dyDescent="0.2">
      <c r="A2775" s="13"/>
      <c r="B2775" s="8" t="s">
        <v>0</v>
      </c>
      <c r="C2775" s="22" t="s">
        <v>10941</v>
      </c>
      <c r="D2775" s="8" t="s">
        <v>1768</v>
      </c>
      <c r="E2775" s="22" t="s">
        <v>1769</v>
      </c>
      <c r="F2775" s="32">
        <v>27123</v>
      </c>
      <c r="G2775" s="13">
        <v>0</v>
      </c>
      <c r="H2775" s="13">
        <v>0</v>
      </c>
      <c r="I2775" t="s">
        <v>1</v>
      </c>
      <c r="J2775" s="13"/>
      <c r="R2775" s="13"/>
      <c r="S2775" s="41">
        <v>4</v>
      </c>
      <c r="T2775" s="13" t="s">
        <v>10797</v>
      </c>
      <c r="U2775" s="13"/>
      <c r="W2775" s="13"/>
    </row>
    <row r="2776" spans="1:23" x14ac:dyDescent="0.2">
      <c r="A2776" s="13"/>
      <c r="B2776" s="8" t="s">
        <v>0</v>
      </c>
      <c r="C2776" s="22" t="s">
        <v>10941</v>
      </c>
      <c r="D2776" s="8" t="s">
        <v>1771</v>
      </c>
      <c r="E2776" s="22" t="s">
        <v>1772</v>
      </c>
      <c r="F2776" s="32">
        <v>16206</v>
      </c>
      <c r="G2776" s="13">
        <v>0</v>
      </c>
      <c r="H2776" s="13">
        <v>0</v>
      </c>
      <c r="I2776" t="s">
        <v>1</v>
      </c>
      <c r="J2776" s="13"/>
      <c r="R2776" s="13"/>
      <c r="S2776" s="41">
        <v>4</v>
      </c>
      <c r="T2776" s="13" t="s">
        <v>10797</v>
      </c>
      <c r="U2776" s="13"/>
      <c r="W2776" s="13"/>
    </row>
    <row r="2777" spans="1:23" x14ac:dyDescent="0.2">
      <c r="A2777" s="13"/>
      <c r="B2777" s="8" t="s">
        <v>0</v>
      </c>
      <c r="C2777" s="22" t="s">
        <v>10941</v>
      </c>
      <c r="D2777" s="8" t="s">
        <v>8231</v>
      </c>
      <c r="E2777" s="22" t="s">
        <v>10005</v>
      </c>
      <c r="F2777" s="32">
        <v>21100</v>
      </c>
      <c r="G2777" s="13">
        <v>0</v>
      </c>
      <c r="H2777" s="13">
        <v>0</v>
      </c>
      <c r="I2777" t="s">
        <v>1</v>
      </c>
      <c r="J2777" s="13"/>
      <c r="R2777" s="13"/>
      <c r="S2777" s="41">
        <v>4</v>
      </c>
      <c r="T2777" s="13" t="s">
        <v>10797</v>
      </c>
      <c r="U2777" s="13"/>
      <c r="W2777" s="13"/>
    </row>
    <row r="2778" spans="1:23" x14ac:dyDescent="0.2">
      <c r="A2778" s="13"/>
      <c r="B2778" s="8" t="s">
        <v>0</v>
      </c>
      <c r="C2778" s="22" t="s">
        <v>10941</v>
      </c>
      <c r="D2778" s="8" t="s">
        <v>8232</v>
      </c>
      <c r="E2778" s="22" t="s">
        <v>10006</v>
      </c>
      <c r="F2778" s="32">
        <v>4785</v>
      </c>
      <c r="G2778" s="13">
        <v>0</v>
      </c>
      <c r="H2778" s="13">
        <v>0</v>
      </c>
      <c r="I2778" t="s">
        <v>1</v>
      </c>
      <c r="J2778" s="13"/>
      <c r="R2778" s="13"/>
      <c r="S2778" s="41">
        <v>4</v>
      </c>
      <c r="T2778" s="13" t="s">
        <v>10797</v>
      </c>
      <c r="U2778" s="13"/>
      <c r="W2778" s="13"/>
    </row>
    <row r="2779" spans="1:23" x14ac:dyDescent="0.2">
      <c r="A2779" s="13"/>
      <c r="B2779" s="8" t="s">
        <v>0</v>
      </c>
      <c r="C2779" s="22" t="s">
        <v>10941</v>
      </c>
      <c r="D2779" s="8" t="s">
        <v>1783</v>
      </c>
      <c r="E2779" s="22" t="s">
        <v>1784</v>
      </c>
      <c r="F2779" s="32">
        <v>12500</v>
      </c>
      <c r="G2779" s="13">
        <v>0</v>
      </c>
      <c r="H2779" s="13">
        <v>0</v>
      </c>
      <c r="I2779" t="s">
        <v>1</v>
      </c>
      <c r="J2779" s="13"/>
      <c r="R2779" s="13"/>
      <c r="S2779" s="41">
        <v>4</v>
      </c>
      <c r="T2779" s="13" t="s">
        <v>10797</v>
      </c>
      <c r="U2779" s="13"/>
      <c r="W2779" s="13"/>
    </row>
    <row r="2780" spans="1:23" x14ac:dyDescent="0.2">
      <c r="A2780" s="13"/>
      <c r="B2780" s="8" t="s">
        <v>0</v>
      </c>
      <c r="C2780" s="22" t="s">
        <v>10941</v>
      </c>
      <c r="D2780" s="8" t="s">
        <v>2215</v>
      </c>
      <c r="E2780" s="22" t="s">
        <v>2216</v>
      </c>
      <c r="F2780" s="32">
        <v>7510</v>
      </c>
      <c r="G2780" s="13">
        <v>0</v>
      </c>
      <c r="H2780" s="13">
        <v>0</v>
      </c>
      <c r="I2780" t="s">
        <v>1</v>
      </c>
      <c r="J2780" s="13"/>
      <c r="R2780" s="13"/>
      <c r="S2780" s="41">
        <v>4</v>
      </c>
      <c r="T2780" s="39"/>
      <c r="U2780" s="13"/>
      <c r="W2780" s="13"/>
    </row>
    <row r="2781" spans="1:23" x14ac:dyDescent="0.2">
      <c r="A2781" s="13"/>
      <c r="B2781" s="8" t="s">
        <v>0</v>
      </c>
      <c r="C2781" s="22" t="s">
        <v>10941</v>
      </c>
      <c r="D2781" s="8" t="s">
        <v>2871</v>
      </c>
      <c r="E2781" s="22" t="s">
        <v>2872</v>
      </c>
      <c r="F2781" s="32">
        <v>2776</v>
      </c>
      <c r="G2781" s="13">
        <v>0</v>
      </c>
      <c r="H2781" s="13">
        <v>0</v>
      </c>
      <c r="I2781" t="s">
        <v>1</v>
      </c>
      <c r="J2781" s="13"/>
      <c r="R2781" s="13"/>
      <c r="S2781" s="41">
        <v>2</v>
      </c>
      <c r="T2781" s="13"/>
      <c r="U2781" s="13"/>
      <c r="W2781" s="13"/>
    </row>
    <row r="2782" spans="1:23" x14ac:dyDescent="0.2">
      <c r="A2782" s="13"/>
      <c r="B2782" s="8" t="s">
        <v>0</v>
      </c>
      <c r="C2782" s="22" t="s">
        <v>10941</v>
      </c>
      <c r="D2782" s="8" t="s">
        <v>2875</v>
      </c>
      <c r="E2782" s="22" t="s">
        <v>2876</v>
      </c>
      <c r="F2782" s="32">
        <v>1577</v>
      </c>
      <c r="G2782" s="13">
        <v>0</v>
      </c>
      <c r="H2782" s="13">
        <v>0</v>
      </c>
      <c r="I2782" t="s">
        <v>1</v>
      </c>
      <c r="J2782" s="13"/>
      <c r="R2782" s="13"/>
      <c r="S2782" s="41">
        <v>2</v>
      </c>
      <c r="T2782" s="13"/>
      <c r="U2782" s="13"/>
      <c r="W2782" s="13"/>
    </row>
    <row r="2783" spans="1:23" x14ac:dyDescent="0.2">
      <c r="A2783" s="13"/>
      <c r="B2783" s="8" t="s">
        <v>0</v>
      </c>
      <c r="C2783" s="22" t="s">
        <v>10941</v>
      </c>
      <c r="D2783" s="8" t="s">
        <v>2878</v>
      </c>
      <c r="E2783" s="22" t="s">
        <v>2879</v>
      </c>
      <c r="F2783" s="32">
        <v>2050</v>
      </c>
      <c r="G2783" s="13">
        <v>0</v>
      </c>
      <c r="H2783" s="13">
        <v>0</v>
      </c>
      <c r="I2783" t="s">
        <v>1</v>
      </c>
      <c r="J2783" s="13"/>
      <c r="R2783" s="13"/>
      <c r="S2783" s="41">
        <v>2</v>
      </c>
      <c r="T2783" s="13"/>
      <c r="U2783" s="13"/>
      <c r="W2783" s="13"/>
    </row>
    <row r="2784" spans="1:23" x14ac:dyDescent="0.2">
      <c r="A2784" s="13"/>
      <c r="B2784" s="8" t="s">
        <v>0</v>
      </c>
      <c r="C2784" s="22" t="s">
        <v>10941</v>
      </c>
      <c r="D2784" s="8" t="s">
        <v>3659</v>
      </c>
      <c r="E2784" s="22" t="s">
        <v>3660</v>
      </c>
      <c r="F2784" s="32">
        <v>1099</v>
      </c>
      <c r="G2784" s="13">
        <v>0</v>
      </c>
      <c r="H2784" s="13">
        <v>0</v>
      </c>
      <c r="I2784" t="s">
        <v>1</v>
      </c>
      <c r="J2784" s="13"/>
      <c r="R2784" s="13"/>
      <c r="S2784" s="41">
        <v>4</v>
      </c>
      <c r="T2784" s="43" t="s">
        <v>10798</v>
      </c>
      <c r="U2784" s="13" t="s">
        <v>10802</v>
      </c>
      <c r="W2784" s="13"/>
    </row>
    <row r="2785" spans="1:23" x14ac:dyDescent="0.2">
      <c r="A2785" s="13"/>
      <c r="B2785" s="8" t="s">
        <v>0</v>
      </c>
      <c r="C2785" s="22" t="s">
        <v>10941</v>
      </c>
      <c r="D2785" s="8" t="s">
        <v>3666</v>
      </c>
      <c r="E2785" s="22" t="s">
        <v>3667</v>
      </c>
      <c r="F2785" s="32">
        <v>2271</v>
      </c>
      <c r="G2785" s="13">
        <v>0</v>
      </c>
      <c r="H2785" s="13">
        <v>0</v>
      </c>
      <c r="I2785" t="s">
        <v>1</v>
      </c>
      <c r="J2785" s="13"/>
      <c r="R2785" s="13"/>
      <c r="S2785" s="41">
        <v>4</v>
      </c>
      <c r="T2785" s="43" t="s">
        <v>10798</v>
      </c>
      <c r="U2785" s="13" t="s">
        <v>10802</v>
      </c>
      <c r="W2785" s="13"/>
    </row>
    <row r="2786" spans="1:23" x14ac:dyDescent="0.2">
      <c r="A2786" s="13"/>
      <c r="B2786" s="8" t="s">
        <v>0</v>
      </c>
      <c r="C2786" s="22" t="s">
        <v>10941</v>
      </c>
      <c r="D2786" s="8" t="s">
        <v>3686</v>
      </c>
      <c r="E2786" s="22" t="s">
        <v>3687</v>
      </c>
      <c r="F2786" s="32">
        <v>649</v>
      </c>
      <c r="G2786" s="13">
        <v>0</v>
      </c>
      <c r="H2786" s="13">
        <v>0</v>
      </c>
      <c r="I2786" t="s">
        <v>1</v>
      </c>
      <c r="J2786" s="13"/>
      <c r="R2786" s="13"/>
      <c r="S2786" s="41">
        <v>4</v>
      </c>
      <c r="T2786" s="43" t="s">
        <v>10798</v>
      </c>
      <c r="U2786" s="13" t="s">
        <v>10802</v>
      </c>
      <c r="W2786" s="13"/>
    </row>
    <row r="2787" spans="1:23" x14ac:dyDescent="0.2">
      <c r="A2787" s="13"/>
      <c r="B2787" s="8" t="s">
        <v>0</v>
      </c>
      <c r="C2787" s="22" t="s">
        <v>10941</v>
      </c>
      <c r="D2787" s="8" t="s">
        <v>1814</v>
      </c>
      <c r="E2787" s="22" t="s">
        <v>1815</v>
      </c>
      <c r="F2787" s="32">
        <v>75000</v>
      </c>
      <c r="G2787" s="13">
        <v>0</v>
      </c>
      <c r="H2787" s="13">
        <v>0</v>
      </c>
      <c r="I2787" t="s">
        <v>1</v>
      </c>
      <c r="J2787" s="13"/>
      <c r="R2787" s="13">
        <f>5016+69984</f>
        <v>75000</v>
      </c>
      <c r="S2787" s="41">
        <v>1</v>
      </c>
      <c r="T2787" s="39"/>
      <c r="U2787" s="13"/>
      <c r="W2787" s="13"/>
    </row>
    <row r="2788" spans="1:23" x14ac:dyDescent="0.2">
      <c r="A2788" s="13"/>
      <c r="B2788" s="8" t="s">
        <v>0</v>
      </c>
      <c r="C2788" s="22" t="s">
        <v>10941</v>
      </c>
      <c r="D2788" s="8" t="s">
        <v>6439</v>
      </c>
      <c r="E2788" s="22" t="s">
        <v>6440</v>
      </c>
      <c r="F2788" s="32">
        <v>2500</v>
      </c>
      <c r="G2788" s="13">
        <v>0</v>
      </c>
      <c r="H2788" s="13">
        <v>0</v>
      </c>
      <c r="I2788" t="s">
        <v>1</v>
      </c>
      <c r="J2788" s="13"/>
      <c r="R2788" s="13"/>
      <c r="S2788" s="41">
        <v>1</v>
      </c>
      <c r="T2788" s="43" t="s">
        <v>10798</v>
      </c>
      <c r="U2788" s="43" t="s">
        <v>10802</v>
      </c>
      <c r="W2788" s="13"/>
    </row>
    <row r="2789" spans="1:23" x14ac:dyDescent="0.2">
      <c r="A2789" s="13"/>
      <c r="B2789" s="8" t="s">
        <v>0</v>
      </c>
      <c r="C2789" s="22" t="s">
        <v>10942</v>
      </c>
      <c r="D2789" s="8" t="s">
        <v>8233</v>
      </c>
      <c r="E2789" s="11" t="s">
        <v>10007</v>
      </c>
      <c r="F2789" s="32">
        <v>10000</v>
      </c>
      <c r="G2789" s="13">
        <v>0</v>
      </c>
      <c r="H2789" s="13">
        <v>6800</v>
      </c>
      <c r="I2789" t="s">
        <v>1</v>
      </c>
      <c r="J2789" s="13"/>
      <c r="R2789" s="13">
        <v>3500</v>
      </c>
      <c r="S2789" s="41">
        <v>1</v>
      </c>
      <c r="T2789" s="13"/>
      <c r="U2789" s="39"/>
      <c r="W2789" s="13"/>
    </row>
    <row r="2790" spans="1:23" x14ac:dyDescent="0.2">
      <c r="A2790" s="13"/>
      <c r="B2790" s="8" t="s">
        <v>0</v>
      </c>
      <c r="C2790" s="22" t="s">
        <v>10943</v>
      </c>
      <c r="D2790" s="8" t="s">
        <v>1723</v>
      </c>
      <c r="E2790" s="22" t="s">
        <v>1724</v>
      </c>
      <c r="F2790" s="13">
        <v>81984</v>
      </c>
      <c r="G2790" s="13">
        <v>0</v>
      </c>
      <c r="H2790" s="13">
        <v>29000</v>
      </c>
      <c r="I2790" t="s">
        <v>1</v>
      </c>
      <c r="J2790" s="13"/>
      <c r="R2790" s="13">
        <v>22000</v>
      </c>
      <c r="S2790" s="41">
        <v>4</v>
      </c>
      <c r="T2790" s="13" t="s">
        <v>10797</v>
      </c>
      <c r="U2790" s="13"/>
      <c r="W2790" s="13"/>
    </row>
    <row r="2791" spans="1:23" x14ac:dyDescent="0.2">
      <c r="A2791" s="13"/>
      <c r="B2791" s="8" t="s">
        <v>0</v>
      </c>
      <c r="C2791" s="22" t="s">
        <v>10943</v>
      </c>
      <c r="D2791" s="8" t="s">
        <v>1810</v>
      </c>
      <c r="E2791" s="22" t="s">
        <v>1811</v>
      </c>
      <c r="F2791" s="13">
        <v>81984</v>
      </c>
      <c r="G2791" s="13">
        <v>0</v>
      </c>
      <c r="H2791" s="13">
        <v>0</v>
      </c>
      <c r="I2791" t="s">
        <v>1</v>
      </c>
      <c r="J2791" s="13"/>
      <c r="R2791" s="13">
        <f>66000+16000</f>
        <v>82000</v>
      </c>
      <c r="S2791" s="41">
        <v>1</v>
      </c>
      <c r="T2791" s="13"/>
      <c r="U2791" s="13"/>
      <c r="W2791" s="13"/>
    </row>
    <row r="2792" spans="1:23" x14ac:dyDescent="0.2">
      <c r="A2792" s="13"/>
      <c r="B2792" s="8" t="s">
        <v>0</v>
      </c>
      <c r="C2792" s="22" t="s">
        <v>10943</v>
      </c>
      <c r="D2792" s="8" t="s">
        <v>1814</v>
      </c>
      <c r="E2792" s="22" t="s">
        <v>1815</v>
      </c>
      <c r="F2792" s="13">
        <v>81984</v>
      </c>
      <c r="G2792" s="13">
        <v>0</v>
      </c>
      <c r="H2792" s="13">
        <v>0</v>
      </c>
      <c r="I2792" t="s">
        <v>1</v>
      </c>
      <c r="J2792" s="13"/>
      <c r="R2792" s="13">
        <f>32000+49984</f>
        <v>81984</v>
      </c>
      <c r="S2792" s="41">
        <v>1</v>
      </c>
      <c r="T2792" s="39"/>
      <c r="U2792" s="13"/>
      <c r="W2792" s="13"/>
    </row>
    <row r="2793" spans="1:23" x14ac:dyDescent="0.2">
      <c r="A2793" s="13"/>
      <c r="B2793" s="8" t="s">
        <v>0</v>
      </c>
      <c r="C2793" s="22" t="s">
        <v>10944</v>
      </c>
      <c r="D2793" s="8" t="s">
        <v>8234</v>
      </c>
      <c r="E2793" s="22" t="s">
        <v>10008</v>
      </c>
      <c r="F2793" s="13">
        <v>131100</v>
      </c>
      <c r="G2793" s="13">
        <v>0</v>
      </c>
      <c r="H2793" s="13">
        <v>26000</v>
      </c>
      <c r="I2793" t="s">
        <v>1</v>
      </c>
      <c r="J2793" s="13"/>
      <c r="R2793" s="13"/>
      <c r="S2793" s="41">
        <v>4</v>
      </c>
      <c r="T2793" s="13"/>
      <c r="U2793" s="13"/>
      <c r="W2793" s="13"/>
    </row>
    <row r="2794" spans="1:23" x14ac:dyDescent="0.2">
      <c r="A2794" s="13"/>
      <c r="B2794" s="8" t="s">
        <v>0</v>
      </c>
      <c r="C2794" s="22" t="s">
        <v>10945</v>
      </c>
      <c r="D2794" s="8" t="s">
        <v>8235</v>
      </c>
      <c r="E2794" s="22" t="s">
        <v>10009</v>
      </c>
      <c r="F2794" s="13">
        <v>13200</v>
      </c>
      <c r="G2794" s="13">
        <v>0</v>
      </c>
      <c r="H2794" s="13">
        <v>0</v>
      </c>
      <c r="I2794" t="s">
        <v>1</v>
      </c>
      <c r="J2794" s="13"/>
      <c r="R2794" s="13">
        <v>13200</v>
      </c>
      <c r="S2794" s="41">
        <v>1</v>
      </c>
      <c r="T2794" s="39"/>
      <c r="U2794" s="13"/>
      <c r="W2794" s="13"/>
    </row>
    <row r="2795" spans="1:23" x14ac:dyDescent="0.2">
      <c r="A2795" s="13"/>
      <c r="B2795" s="8" t="s">
        <v>0</v>
      </c>
      <c r="C2795" s="22" t="s">
        <v>10946</v>
      </c>
      <c r="D2795" s="8" t="s">
        <v>8236</v>
      </c>
      <c r="E2795" s="22" t="s">
        <v>10010</v>
      </c>
      <c r="F2795" s="13">
        <v>48800</v>
      </c>
      <c r="G2795" s="13">
        <v>0</v>
      </c>
      <c r="H2795" s="13">
        <v>0</v>
      </c>
      <c r="I2795" t="s">
        <v>1</v>
      </c>
      <c r="J2795" s="13"/>
      <c r="R2795" s="13"/>
      <c r="S2795" s="41">
        <v>2</v>
      </c>
      <c r="T2795" s="39"/>
      <c r="U2795" s="13" t="s">
        <v>10798</v>
      </c>
      <c r="W2795" s="13"/>
    </row>
    <row r="2796" spans="1:23" x14ac:dyDescent="0.2">
      <c r="A2796" s="13"/>
      <c r="B2796" s="8" t="s">
        <v>0</v>
      </c>
      <c r="C2796" s="22" t="s">
        <v>10946</v>
      </c>
      <c r="D2796" s="8" t="s">
        <v>8237</v>
      </c>
      <c r="E2796" s="22" t="s">
        <v>10011</v>
      </c>
      <c r="F2796" s="13">
        <v>25750</v>
      </c>
      <c r="G2796" s="13">
        <v>0</v>
      </c>
      <c r="H2796" s="13">
        <v>0</v>
      </c>
      <c r="I2796" t="s">
        <v>1</v>
      </c>
      <c r="J2796" s="13"/>
      <c r="R2796" s="13">
        <f>4000+20000</f>
        <v>24000</v>
      </c>
      <c r="S2796" s="41">
        <v>2</v>
      </c>
      <c r="T2796" s="39"/>
      <c r="U2796" s="13" t="s">
        <v>10798</v>
      </c>
      <c r="W2796" s="13"/>
    </row>
    <row r="2797" spans="1:23" x14ac:dyDescent="0.2">
      <c r="A2797" s="13"/>
      <c r="B2797" s="8" t="s">
        <v>0</v>
      </c>
      <c r="C2797" s="22" t="s">
        <v>10946</v>
      </c>
      <c r="D2797" s="8" t="s">
        <v>8238</v>
      </c>
      <c r="E2797" s="22" t="s">
        <v>10012</v>
      </c>
      <c r="F2797" s="13">
        <v>4550</v>
      </c>
      <c r="G2797" s="13">
        <v>0</v>
      </c>
      <c r="H2797" s="13">
        <v>0</v>
      </c>
      <c r="I2797" t="s">
        <v>1</v>
      </c>
      <c r="J2797" s="13"/>
      <c r="R2797" s="13">
        <v>5500</v>
      </c>
      <c r="S2797" s="41">
        <v>2</v>
      </c>
      <c r="T2797" s="39"/>
      <c r="U2797" s="13"/>
      <c r="W2797" s="13"/>
    </row>
    <row r="2798" spans="1:23" x14ac:dyDescent="0.2">
      <c r="A2798" s="13"/>
      <c r="B2798" s="8" t="s">
        <v>0</v>
      </c>
      <c r="C2798" s="22" t="s">
        <v>10946</v>
      </c>
      <c r="D2798" s="8" t="s">
        <v>8239</v>
      </c>
      <c r="E2798" s="22" t="s">
        <v>10013</v>
      </c>
      <c r="F2798" s="13">
        <v>10080</v>
      </c>
      <c r="G2798" s="13">
        <v>0</v>
      </c>
      <c r="H2798" s="13">
        <v>0</v>
      </c>
      <c r="I2798" t="s">
        <v>1</v>
      </c>
      <c r="J2798" s="13"/>
      <c r="R2798" s="13">
        <v>11000</v>
      </c>
      <c r="S2798" s="41">
        <v>2</v>
      </c>
      <c r="T2798" s="39"/>
      <c r="U2798" s="13"/>
      <c r="W2798" s="13"/>
    </row>
    <row r="2799" spans="1:23" x14ac:dyDescent="0.2">
      <c r="A2799" s="13"/>
      <c r="B2799" s="8" t="s">
        <v>0</v>
      </c>
      <c r="C2799" s="22" t="s">
        <v>10946</v>
      </c>
      <c r="D2799" s="8" t="s">
        <v>8240</v>
      </c>
      <c r="E2799" s="22" t="s">
        <v>10014</v>
      </c>
      <c r="F2799" s="13">
        <v>14400</v>
      </c>
      <c r="G2799" s="13">
        <v>0</v>
      </c>
      <c r="H2799" s="13">
        <v>0</v>
      </c>
      <c r="I2799" t="s">
        <v>1</v>
      </c>
      <c r="J2799" s="13"/>
      <c r="R2799" s="13">
        <v>15000</v>
      </c>
      <c r="S2799" s="41">
        <v>2</v>
      </c>
      <c r="T2799" s="39"/>
      <c r="U2799" s="13"/>
      <c r="W2799" s="13"/>
    </row>
    <row r="2800" spans="1:23" x14ac:dyDescent="0.2">
      <c r="A2800" s="13"/>
      <c r="B2800" s="8" t="s">
        <v>0</v>
      </c>
      <c r="C2800" s="22" t="s">
        <v>10946</v>
      </c>
      <c r="D2800" s="8" t="s">
        <v>8241</v>
      </c>
      <c r="E2800" s="22" t="s">
        <v>10015</v>
      </c>
      <c r="F2800" s="13">
        <v>24840</v>
      </c>
      <c r="G2800" s="13">
        <v>0</v>
      </c>
      <c r="H2800" s="13">
        <v>0</v>
      </c>
      <c r="I2800" t="s">
        <v>1</v>
      </c>
      <c r="J2800" s="13"/>
      <c r="R2800" s="13">
        <f>5000+10000+7500+3500</f>
        <v>26000</v>
      </c>
      <c r="S2800" s="41">
        <v>2</v>
      </c>
      <c r="T2800" s="39"/>
      <c r="U2800" s="13"/>
      <c r="W2800" s="13"/>
    </row>
    <row r="2801" spans="1:23" x14ac:dyDescent="0.2">
      <c r="A2801" s="13"/>
      <c r="B2801" s="8" t="s">
        <v>0</v>
      </c>
      <c r="C2801" s="22" t="s">
        <v>10946</v>
      </c>
      <c r="D2801" s="8" t="s">
        <v>8242</v>
      </c>
      <c r="E2801" s="22" t="s">
        <v>10016</v>
      </c>
      <c r="F2801" s="13">
        <v>19730</v>
      </c>
      <c r="G2801" s="13">
        <v>0</v>
      </c>
      <c r="H2801" s="13">
        <v>0</v>
      </c>
      <c r="I2801" t="s">
        <v>1</v>
      </c>
      <c r="J2801" s="13"/>
      <c r="R2801" s="13">
        <f>10000+6000+5000</f>
        <v>21000</v>
      </c>
      <c r="S2801" s="41">
        <v>2</v>
      </c>
      <c r="T2801" s="39"/>
      <c r="U2801" s="13"/>
      <c r="W2801" s="13"/>
    </row>
    <row r="2802" spans="1:23" x14ac:dyDescent="0.2">
      <c r="A2802" s="13"/>
      <c r="B2802" s="8" t="s">
        <v>0</v>
      </c>
      <c r="C2802" s="22" t="s">
        <v>10946</v>
      </c>
      <c r="D2802" s="8" t="s">
        <v>8243</v>
      </c>
      <c r="E2802" s="22" t="s">
        <v>10017</v>
      </c>
      <c r="F2802" s="13">
        <v>2300</v>
      </c>
      <c r="G2802" s="13">
        <v>0</v>
      </c>
      <c r="H2802" s="13">
        <v>0</v>
      </c>
      <c r="I2802" t="s">
        <v>1</v>
      </c>
      <c r="J2802" s="13"/>
      <c r="R2802" s="13">
        <v>3500</v>
      </c>
      <c r="S2802" s="41">
        <v>2</v>
      </c>
      <c r="T2802" s="39"/>
      <c r="U2802" s="13"/>
      <c r="W2802" s="13"/>
    </row>
    <row r="2803" spans="1:23" x14ac:dyDescent="0.2">
      <c r="A2803" s="13"/>
      <c r="B2803" s="8" t="s">
        <v>0</v>
      </c>
      <c r="C2803" s="22" t="s">
        <v>10946</v>
      </c>
      <c r="D2803" s="8" t="s">
        <v>7700</v>
      </c>
      <c r="E2803" s="22" t="s">
        <v>9461</v>
      </c>
      <c r="F2803" s="13">
        <v>170250</v>
      </c>
      <c r="G2803" s="13">
        <v>0</v>
      </c>
      <c r="H2803" s="13">
        <v>0</v>
      </c>
      <c r="I2803" t="s">
        <v>1</v>
      </c>
      <c r="J2803" s="13"/>
      <c r="R2803" s="13"/>
      <c r="S2803" s="41">
        <v>2</v>
      </c>
      <c r="T2803" s="39"/>
      <c r="U2803" s="13"/>
      <c r="W2803" s="13"/>
    </row>
    <row r="2804" spans="1:23" x14ac:dyDescent="0.2">
      <c r="A2804" s="13"/>
      <c r="B2804" s="8" t="s">
        <v>0</v>
      </c>
      <c r="C2804" s="22" t="s">
        <v>10947</v>
      </c>
      <c r="D2804" s="8" t="s">
        <v>8244</v>
      </c>
      <c r="E2804" s="22" t="s">
        <v>10018</v>
      </c>
      <c r="F2804" s="13">
        <v>20592</v>
      </c>
      <c r="G2804" s="13">
        <v>0</v>
      </c>
      <c r="H2804" s="13">
        <v>0</v>
      </c>
      <c r="I2804" t="s">
        <v>1</v>
      </c>
      <c r="J2804" s="13"/>
      <c r="R2804" s="13">
        <v>21000</v>
      </c>
      <c r="S2804" s="41">
        <v>4</v>
      </c>
      <c r="T2804" s="13"/>
      <c r="U2804" s="13"/>
      <c r="W2804" s="13"/>
    </row>
    <row r="2805" spans="1:23" x14ac:dyDescent="0.2">
      <c r="A2805" s="13"/>
      <c r="B2805" s="8" t="s">
        <v>0</v>
      </c>
      <c r="C2805" s="22" t="s">
        <v>10948</v>
      </c>
      <c r="D2805" s="8" t="s">
        <v>4882</v>
      </c>
      <c r="E2805" s="22" t="s">
        <v>4883</v>
      </c>
      <c r="F2805" s="13">
        <v>3040</v>
      </c>
      <c r="G2805" s="13">
        <v>0</v>
      </c>
      <c r="H2805" s="13">
        <v>0</v>
      </c>
      <c r="I2805" t="s">
        <v>1</v>
      </c>
      <c r="J2805" s="13"/>
      <c r="R2805" s="13">
        <v>3500</v>
      </c>
      <c r="S2805" s="41">
        <v>1</v>
      </c>
      <c r="T2805" s="13"/>
      <c r="U2805" s="13"/>
      <c r="W2805" s="13"/>
    </row>
    <row r="2806" spans="1:23" x14ac:dyDescent="0.2">
      <c r="A2806" s="13"/>
      <c r="B2806" s="8" t="s">
        <v>0</v>
      </c>
      <c r="C2806" s="22" t="s">
        <v>10948</v>
      </c>
      <c r="D2806" s="8" t="s">
        <v>3047</v>
      </c>
      <c r="E2806" s="22" t="s">
        <v>3011</v>
      </c>
      <c r="F2806" s="13">
        <v>12000</v>
      </c>
      <c r="G2806" s="13">
        <v>0</v>
      </c>
      <c r="H2806" s="13">
        <v>0</v>
      </c>
      <c r="I2806" t="s">
        <v>1</v>
      </c>
      <c r="J2806" s="13"/>
      <c r="R2806" s="13"/>
      <c r="S2806" s="41">
        <v>3</v>
      </c>
      <c r="T2806" s="43" t="s">
        <v>10798</v>
      </c>
      <c r="U2806" s="39" t="s">
        <v>10803</v>
      </c>
      <c r="W2806" s="13"/>
    </row>
    <row r="2807" spans="1:23" x14ac:dyDescent="0.2">
      <c r="A2807" s="13"/>
      <c r="B2807" s="8" t="s">
        <v>0</v>
      </c>
      <c r="C2807" s="22" t="s">
        <v>10949</v>
      </c>
      <c r="D2807" s="8" t="s">
        <v>6130</v>
      </c>
      <c r="E2807" s="22" t="s">
        <v>6131</v>
      </c>
      <c r="F2807" s="13">
        <v>103</v>
      </c>
      <c r="G2807" s="13">
        <v>0</v>
      </c>
      <c r="H2807" s="13">
        <v>0</v>
      </c>
      <c r="I2807" t="s">
        <v>1</v>
      </c>
      <c r="J2807" s="13"/>
      <c r="R2807" s="13"/>
      <c r="S2807" s="41">
        <v>1</v>
      </c>
      <c r="T2807" s="39"/>
      <c r="U2807" s="13"/>
      <c r="W2807" s="13"/>
    </row>
    <row r="2808" spans="1:23" x14ac:dyDescent="0.2">
      <c r="A2808" s="13"/>
      <c r="B2808" s="8" t="s">
        <v>0</v>
      </c>
      <c r="C2808" s="22" t="s">
        <v>10949</v>
      </c>
      <c r="D2808" s="8" t="s">
        <v>6136</v>
      </c>
      <c r="E2808" s="22" t="s">
        <v>6137</v>
      </c>
      <c r="F2808" s="13">
        <v>2428</v>
      </c>
      <c r="G2808" s="13">
        <v>0</v>
      </c>
      <c r="H2808" s="13">
        <v>0</v>
      </c>
      <c r="I2808" t="s">
        <v>1</v>
      </c>
      <c r="J2808" s="13"/>
      <c r="R2808" s="13"/>
      <c r="S2808" s="41">
        <v>1</v>
      </c>
      <c r="T2808" s="39"/>
      <c r="U2808" s="13"/>
      <c r="W2808" s="13"/>
    </row>
    <row r="2809" spans="1:23" x14ac:dyDescent="0.2">
      <c r="A2809" s="13"/>
      <c r="B2809" s="8" t="s">
        <v>0</v>
      </c>
      <c r="C2809" s="22" t="s">
        <v>10949</v>
      </c>
      <c r="D2809" s="8" t="s">
        <v>6153</v>
      </c>
      <c r="E2809" s="22" t="s">
        <v>6154</v>
      </c>
      <c r="F2809" s="13">
        <v>672</v>
      </c>
      <c r="G2809" s="13">
        <v>0</v>
      </c>
      <c r="H2809" s="13">
        <v>0</v>
      </c>
      <c r="I2809" t="s">
        <v>1</v>
      </c>
      <c r="J2809" s="13"/>
      <c r="R2809" s="13"/>
      <c r="S2809" s="41">
        <v>1</v>
      </c>
      <c r="T2809" s="39"/>
      <c r="U2809" s="13"/>
      <c r="W2809" s="13"/>
    </row>
    <row r="2810" spans="1:23" x14ac:dyDescent="0.2">
      <c r="A2810" s="13"/>
      <c r="B2810" s="8" t="s">
        <v>0</v>
      </c>
      <c r="C2810" s="22" t="s">
        <v>10949</v>
      </c>
      <c r="D2810" s="8" t="s">
        <v>6182</v>
      </c>
      <c r="E2810" s="22" t="s">
        <v>6183</v>
      </c>
      <c r="F2810" s="13">
        <v>715</v>
      </c>
      <c r="G2810" s="13">
        <v>0</v>
      </c>
      <c r="H2810" s="13">
        <v>0</v>
      </c>
      <c r="I2810" t="s">
        <v>1</v>
      </c>
      <c r="J2810" s="13"/>
      <c r="R2810" s="13"/>
      <c r="S2810" s="41">
        <v>1</v>
      </c>
      <c r="T2810" s="39"/>
      <c r="U2810" s="13"/>
      <c r="W2810" s="13"/>
    </row>
    <row r="2811" spans="1:23" x14ac:dyDescent="0.2">
      <c r="A2811" s="13"/>
      <c r="B2811" s="8" t="s">
        <v>0</v>
      </c>
      <c r="C2811" s="22" t="s">
        <v>10949</v>
      </c>
      <c r="D2811" s="8" t="s">
        <v>5505</v>
      </c>
      <c r="E2811" s="22" t="s">
        <v>5506</v>
      </c>
      <c r="F2811" s="13">
        <v>1536</v>
      </c>
      <c r="G2811" s="13">
        <v>0</v>
      </c>
      <c r="H2811" s="13">
        <v>0</v>
      </c>
      <c r="I2811" t="s">
        <v>1</v>
      </c>
      <c r="J2811" s="13"/>
      <c r="R2811" s="13"/>
      <c r="S2811" s="41">
        <v>1</v>
      </c>
      <c r="T2811" s="13"/>
      <c r="U2811" s="13"/>
      <c r="W2811" s="13"/>
    </row>
    <row r="2812" spans="1:23" x14ac:dyDescent="0.2">
      <c r="A2812" s="13"/>
      <c r="B2812" s="8" t="s">
        <v>0</v>
      </c>
      <c r="C2812" s="22" t="s">
        <v>10949</v>
      </c>
      <c r="D2812" s="8" t="s">
        <v>6091</v>
      </c>
      <c r="E2812" s="22" t="s">
        <v>6092</v>
      </c>
      <c r="F2812" s="13">
        <v>720</v>
      </c>
      <c r="G2812" s="13">
        <v>0</v>
      </c>
      <c r="H2812" s="13">
        <v>0</v>
      </c>
      <c r="I2812" t="s">
        <v>1</v>
      </c>
      <c r="J2812" s="13"/>
      <c r="R2812" s="13"/>
      <c r="S2812" s="41">
        <v>1</v>
      </c>
      <c r="T2812" s="13"/>
      <c r="U2812" s="13"/>
      <c r="W2812" s="13"/>
    </row>
    <row r="2813" spans="1:23" x14ac:dyDescent="0.2">
      <c r="A2813" s="13"/>
      <c r="B2813" s="8" t="s">
        <v>0</v>
      </c>
      <c r="C2813" s="22" t="s">
        <v>10949</v>
      </c>
      <c r="D2813" s="8" t="s">
        <v>6096</v>
      </c>
      <c r="E2813" s="22" t="s">
        <v>6097</v>
      </c>
      <c r="F2813" s="13">
        <v>1792</v>
      </c>
      <c r="G2813" s="13">
        <v>0</v>
      </c>
      <c r="H2813" s="13">
        <v>0</v>
      </c>
      <c r="I2813" t="s">
        <v>1</v>
      </c>
      <c r="J2813" s="13"/>
      <c r="R2813" s="13"/>
      <c r="S2813" s="41">
        <v>1</v>
      </c>
      <c r="T2813" s="39"/>
      <c r="U2813" s="13"/>
      <c r="W2813" s="13"/>
    </row>
    <row r="2814" spans="1:23" x14ac:dyDescent="0.2">
      <c r="A2814" s="13"/>
      <c r="B2814" s="8" t="s">
        <v>0</v>
      </c>
      <c r="C2814" s="22" t="s">
        <v>10949</v>
      </c>
      <c r="D2814" s="8" t="s">
        <v>6101</v>
      </c>
      <c r="E2814" s="22" t="s">
        <v>6102</v>
      </c>
      <c r="F2814" s="13">
        <v>10</v>
      </c>
      <c r="G2814" s="13">
        <v>0</v>
      </c>
      <c r="H2814" s="13">
        <v>0</v>
      </c>
      <c r="I2814" t="s">
        <v>1</v>
      </c>
      <c r="J2814" s="13"/>
      <c r="R2814" s="13"/>
      <c r="S2814" s="41">
        <v>1</v>
      </c>
      <c r="T2814" s="39"/>
      <c r="U2814" s="13"/>
      <c r="W2814" s="13"/>
    </row>
    <row r="2815" spans="1:23" x14ac:dyDescent="0.2">
      <c r="A2815" s="13"/>
      <c r="B2815" s="8" t="s">
        <v>0</v>
      </c>
      <c r="C2815" s="22" t="s">
        <v>10949</v>
      </c>
      <c r="D2815" s="8" t="s">
        <v>6106</v>
      </c>
      <c r="E2815" s="22" t="s">
        <v>6107</v>
      </c>
      <c r="F2815" s="13">
        <v>555</v>
      </c>
      <c r="G2815" s="13">
        <v>0</v>
      </c>
      <c r="H2815" s="13">
        <v>0</v>
      </c>
      <c r="I2815" t="s">
        <v>1</v>
      </c>
      <c r="J2815" s="13"/>
      <c r="R2815" s="13"/>
      <c r="S2815" s="41">
        <v>1</v>
      </c>
      <c r="T2815" s="39"/>
      <c r="U2815" s="13"/>
      <c r="W2815" s="13"/>
    </row>
    <row r="2816" spans="1:23" x14ac:dyDescent="0.2">
      <c r="A2816" s="13"/>
      <c r="B2816" s="8" t="s">
        <v>0</v>
      </c>
      <c r="C2816" s="22" t="s">
        <v>10949</v>
      </c>
      <c r="D2816" s="8" t="s">
        <v>5462</v>
      </c>
      <c r="E2816" s="22" t="s">
        <v>5463</v>
      </c>
      <c r="F2816" s="13">
        <v>1536</v>
      </c>
      <c r="G2816" s="13">
        <v>0</v>
      </c>
      <c r="H2816" s="13">
        <v>0</v>
      </c>
      <c r="I2816" t="s">
        <v>1</v>
      </c>
      <c r="J2816" s="13"/>
      <c r="R2816" s="13"/>
      <c r="S2816" s="41">
        <v>1</v>
      </c>
      <c r="T2816" s="39"/>
      <c r="U2816" s="13"/>
      <c r="W2816" s="13"/>
    </row>
    <row r="2817" spans="1:23" x14ac:dyDescent="0.2">
      <c r="A2817" s="13"/>
      <c r="B2817" s="8" t="s">
        <v>0</v>
      </c>
      <c r="C2817" s="22" t="s">
        <v>10949</v>
      </c>
      <c r="D2817" s="8" t="s">
        <v>5995</v>
      </c>
      <c r="E2817" s="22" t="s">
        <v>5996</v>
      </c>
      <c r="F2817" s="13">
        <v>6995</v>
      </c>
      <c r="G2817" s="13">
        <v>0</v>
      </c>
      <c r="H2817" s="13">
        <v>0</v>
      </c>
      <c r="I2817" t="s">
        <v>1</v>
      </c>
      <c r="J2817" s="13"/>
      <c r="R2817" s="13"/>
      <c r="S2817" s="41">
        <v>1</v>
      </c>
      <c r="T2817" s="39"/>
      <c r="U2817" s="13"/>
      <c r="W2817" s="13"/>
    </row>
    <row r="2818" spans="1:23" x14ac:dyDescent="0.2">
      <c r="A2818" s="13"/>
      <c r="B2818" s="8" t="s">
        <v>0</v>
      </c>
      <c r="C2818" s="22" t="s">
        <v>10950</v>
      </c>
      <c r="D2818" s="8" t="s">
        <v>8245</v>
      </c>
      <c r="E2818" s="22" t="s">
        <v>10019</v>
      </c>
      <c r="F2818" s="13">
        <v>3077</v>
      </c>
      <c r="G2818" s="13">
        <v>0</v>
      </c>
      <c r="H2818" s="13">
        <v>0</v>
      </c>
      <c r="I2818" t="s">
        <v>1</v>
      </c>
      <c r="J2818" s="13"/>
      <c r="R2818" s="13"/>
      <c r="S2818" s="41">
        <v>4</v>
      </c>
      <c r="T2818" s="39"/>
      <c r="U2818" s="13"/>
      <c r="W2818" s="13"/>
    </row>
    <row r="2819" spans="1:23" x14ac:dyDescent="0.2">
      <c r="A2819" s="13"/>
      <c r="B2819" s="8" t="s">
        <v>0</v>
      </c>
      <c r="C2819" s="22" t="s">
        <v>10950</v>
      </c>
      <c r="D2819" s="8" t="s">
        <v>8246</v>
      </c>
      <c r="E2819" s="22" t="s">
        <v>10020</v>
      </c>
      <c r="F2819" s="13">
        <v>3077</v>
      </c>
      <c r="G2819" s="13">
        <v>0</v>
      </c>
      <c r="H2819" s="13">
        <v>0</v>
      </c>
      <c r="I2819" t="s">
        <v>1</v>
      </c>
      <c r="J2819" s="13"/>
      <c r="R2819" s="13"/>
      <c r="S2819" s="41">
        <v>4</v>
      </c>
      <c r="T2819" s="39"/>
      <c r="U2819" s="13"/>
      <c r="W2819" s="13"/>
    </row>
    <row r="2820" spans="1:23" x14ac:dyDescent="0.2">
      <c r="A2820" s="13"/>
      <c r="B2820" s="8" t="s">
        <v>0</v>
      </c>
      <c r="C2820" s="22" t="s">
        <v>10950</v>
      </c>
      <c r="D2820" s="8" t="s">
        <v>8247</v>
      </c>
      <c r="E2820" s="22" t="s">
        <v>10021</v>
      </c>
      <c r="F2820" s="13">
        <v>2740</v>
      </c>
      <c r="G2820" s="13">
        <v>0</v>
      </c>
      <c r="H2820" s="13">
        <v>0</v>
      </c>
      <c r="I2820" t="s">
        <v>1</v>
      </c>
      <c r="J2820" s="13"/>
      <c r="R2820" s="13"/>
      <c r="S2820" s="41">
        <v>4</v>
      </c>
      <c r="T2820" s="39"/>
      <c r="U2820" s="13"/>
      <c r="W2820" s="13"/>
    </row>
    <row r="2821" spans="1:23" x14ac:dyDescent="0.2">
      <c r="A2821" s="13"/>
      <c r="B2821" s="8" t="s">
        <v>0</v>
      </c>
      <c r="C2821" s="22" t="s">
        <v>10950</v>
      </c>
      <c r="D2821" s="8" t="s">
        <v>8248</v>
      </c>
      <c r="E2821" s="22" t="s">
        <v>10022</v>
      </c>
      <c r="F2821" s="13">
        <v>2597</v>
      </c>
      <c r="G2821" s="13">
        <v>0</v>
      </c>
      <c r="H2821" s="13">
        <v>0</v>
      </c>
      <c r="I2821" t="s">
        <v>1</v>
      </c>
      <c r="J2821" s="13"/>
      <c r="R2821" s="13"/>
      <c r="S2821" s="41">
        <v>4</v>
      </c>
      <c r="T2821" s="39"/>
      <c r="U2821" s="13"/>
      <c r="W2821" s="13"/>
    </row>
    <row r="2822" spans="1:23" x14ac:dyDescent="0.2">
      <c r="A2822" s="13"/>
      <c r="B2822" s="8" t="s">
        <v>0</v>
      </c>
      <c r="C2822" s="22" t="s">
        <v>10950</v>
      </c>
      <c r="D2822" s="8" t="s">
        <v>8249</v>
      </c>
      <c r="E2822" s="22" t="s">
        <v>10023</v>
      </c>
      <c r="F2822" s="13">
        <v>2410</v>
      </c>
      <c r="G2822" s="13">
        <v>0</v>
      </c>
      <c r="H2822" s="13">
        <v>0</v>
      </c>
      <c r="I2822" t="s">
        <v>1</v>
      </c>
      <c r="J2822" s="13"/>
      <c r="R2822" s="13"/>
      <c r="S2822" s="41">
        <v>4</v>
      </c>
      <c r="T2822" s="39"/>
      <c r="U2822" s="13"/>
      <c r="W2822" s="13"/>
    </row>
    <row r="2823" spans="1:23" x14ac:dyDescent="0.2">
      <c r="A2823" s="13"/>
      <c r="B2823" s="8" t="s">
        <v>0</v>
      </c>
      <c r="C2823" s="22" t="s">
        <v>10950</v>
      </c>
      <c r="D2823" s="8" t="s">
        <v>8250</v>
      </c>
      <c r="E2823" s="22" t="s">
        <v>10024</v>
      </c>
      <c r="F2823" s="13">
        <v>2151</v>
      </c>
      <c r="G2823" s="13">
        <v>0</v>
      </c>
      <c r="H2823" s="13">
        <v>0</v>
      </c>
      <c r="I2823" t="s">
        <v>1</v>
      </c>
      <c r="J2823" s="13"/>
      <c r="R2823" s="13"/>
      <c r="S2823" s="41">
        <v>4</v>
      </c>
      <c r="T2823" s="39"/>
      <c r="U2823" s="13"/>
      <c r="W2823" s="13"/>
    </row>
    <row r="2824" spans="1:23" x14ac:dyDescent="0.2">
      <c r="A2824" s="13"/>
      <c r="B2824" s="8" t="s">
        <v>0</v>
      </c>
      <c r="C2824" s="22" t="s">
        <v>10950</v>
      </c>
      <c r="D2824" s="8" t="s">
        <v>8251</v>
      </c>
      <c r="E2824" s="22" t="s">
        <v>10025</v>
      </c>
      <c r="F2824" s="13">
        <v>1980</v>
      </c>
      <c r="G2824" s="13">
        <v>0</v>
      </c>
      <c r="H2824" s="13">
        <v>0</v>
      </c>
      <c r="I2824" t="s">
        <v>1</v>
      </c>
      <c r="J2824" s="13"/>
      <c r="R2824" s="13"/>
      <c r="S2824" s="41">
        <v>4</v>
      </c>
      <c r="T2824" s="39"/>
      <c r="U2824" s="13"/>
      <c r="W2824" s="13"/>
    </row>
    <row r="2825" spans="1:23" x14ac:dyDescent="0.2">
      <c r="A2825" s="13"/>
      <c r="B2825" s="8" t="s">
        <v>0</v>
      </c>
      <c r="C2825" s="22" t="s">
        <v>10950</v>
      </c>
      <c r="D2825" s="8" t="s">
        <v>8252</v>
      </c>
      <c r="E2825" s="22" t="s">
        <v>10026</v>
      </c>
      <c r="F2825" s="13">
        <v>1835</v>
      </c>
      <c r="G2825" s="13">
        <v>0</v>
      </c>
      <c r="H2825" s="13">
        <v>0</v>
      </c>
      <c r="I2825" t="s">
        <v>1</v>
      </c>
      <c r="J2825" s="13"/>
      <c r="R2825" s="13"/>
      <c r="S2825" s="41">
        <v>4</v>
      </c>
      <c r="T2825" s="39"/>
      <c r="U2825" s="13"/>
      <c r="W2825" s="13"/>
    </row>
    <row r="2826" spans="1:23" x14ac:dyDescent="0.2">
      <c r="A2826" s="13"/>
      <c r="B2826" s="8" t="s">
        <v>0</v>
      </c>
      <c r="C2826" s="22" t="s">
        <v>10941</v>
      </c>
      <c r="D2826" s="8" t="s">
        <v>8253</v>
      </c>
      <c r="E2826" s="22" t="s">
        <v>10027</v>
      </c>
      <c r="F2826" s="13">
        <v>5000</v>
      </c>
      <c r="G2826" s="13">
        <v>0</v>
      </c>
      <c r="H2826" s="13">
        <v>0</v>
      </c>
      <c r="I2826" t="s">
        <v>1</v>
      </c>
      <c r="J2826" s="13"/>
      <c r="R2826" s="13"/>
      <c r="S2826" s="41">
        <v>4</v>
      </c>
      <c r="T2826" s="39"/>
      <c r="U2826" s="13"/>
      <c r="W2826" s="13"/>
    </row>
    <row r="2827" spans="1:23" x14ac:dyDescent="0.2">
      <c r="A2827" s="13"/>
      <c r="B2827" s="8" t="s">
        <v>0</v>
      </c>
      <c r="C2827" s="22" t="s">
        <v>10941</v>
      </c>
      <c r="D2827" s="8" t="s">
        <v>8254</v>
      </c>
      <c r="E2827" s="22" t="s">
        <v>10028</v>
      </c>
      <c r="F2827" s="13">
        <v>14000</v>
      </c>
      <c r="G2827" s="13">
        <v>0</v>
      </c>
      <c r="H2827" s="13">
        <v>0</v>
      </c>
      <c r="I2827" t="s">
        <v>1</v>
      </c>
      <c r="J2827" s="13"/>
      <c r="R2827" s="13"/>
      <c r="S2827" s="41">
        <v>4</v>
      </c>
      <c r="T2827" s="39"/>
      <c r="U2827" s="13"/>
      <c r="W2827" s="13"/>
    </row>
    <row r="2828" spans="1:23" x14ac:dyDescent="0.2">
      <c r="A2828" s="13"/>
      <c r="B2828" s="8" t="s">
        <v>0</v>
      </c>
      <c r="C2828" s="22" t="s">
        <v>10941</v>
      </c>
      <c r="D2828" s="8" t="s">
        <v>7086</v>
      </c>
      <c r="E2828" s="22" t="s">
        <v>7087</v>
      </c>
      <c r="F2828" s="13">
        <v>11000</v>
      </c>
      <c r="G2828" s="13">
        <v>0</v>
      </c>
      <c r="H2828" s="13">
        <v>0</v>
      </c>
      <c r="I2828" t="s">
        <v>1</v>
      </c>
      <c r="J2828" s="13"/>
      <c r="R2828" s="13"/>
      <c r="S2828" s="41">
        <v>1</v>
      </c>
      <c r="T2828" s="39"/>
      <c r="U2828" s="13"/>
      <c r="W2828" s="13"/>
    </row>
    <row r="2829" spans="1:23" x14ac:dyDescent="0.2">
      <c r="A2829" s="13"/>
      <c r="B2829" s="8" t="s">
        <v>0</v>
      </c>
      <c r="C2829" s="22" t="s">
        <v>10941</v>
      </c>
      <c r="D2829" s="8" t="s">
        <v>7095</v>
      </c>
      <c r="E2829" s="22" t="s">
        <v>7096</v>
      </c>
      <c r="F2829" s="13">
        <v>20000</v>
      </c>
      <c r="G2829" s="13">
        <v>0</v>
      </c>
      <c r="H2829" s="13">
        <v>0</v>
      </c>
      <c r="I2829" t="s">
        <v>1</v>
      </c>
      <c r="J2829" s="13"/>
      <c r="R2829" s="13"/>
      <c r="S2829" s="41">
        <v>1</v>
      </c>
      <c r="T2829" s="39"/>
      <c r="U2829" s="13"/>
      <c r="W2829" s="13"/>
    </row>
    <row r="2830" spans="1:23" x14ac:dyDescent="0.2">
      <c r="A2830" s="13"/>
      <c r="B2830" s="8" t="s">
        <v>0</v>
      </c>
      <c r="C2830" s="22" t="s">
        <v>10951</v>
      </c>
      <c r="D2830" s="8" t="s">
        <v>8255</v>
      </c>
      <c r="E2830" s="22" t="s">
        <v>10029</v>
      </c>
      <c r="F2830" s="13">
        <v>115200</v>
      </c>
      <c r="G2830" s="13">
        <v>0</v>
      </c>
      <c r="H2830" s="13">
        <v>0</v>
      </c>
      <c r="I2830" t="s">
        <v>1</v>
      </c>
      <c r="J2830" s="13"/>
      <c r="R2830" s="13">
        <f>4000+32000+29000+51000</f>
        <v>116000</v>
      </c>
      <c r="S2830" s="41">
        <v>4</v>
      </c>
      <c r="T2830" s="13"/>
      <c r="U2830" s="39"/>
      <c r="W2830" s="13"/>
    </row>
    <row r="2831" spans="1:23" x14ac:dyDescent="0.2">
      <c r="A2831" s="13"/>
      <c r="B2831" s="8" t="s">
        <v>0</v>
      </c>
      <c r="C2831" s="22" t="s">
        <v>10951</v>
      </c>
      <c r="D2831" s="8" t="s">
        <v>8256</v>
      </c>
      <c r="E2831" s="22" t="s">
        <v>10030</v>
      </c>
      <c r="F2831" s="13">
        <v>57600</v>
      </c>
      <c r="G2831" s="13">
        <v>0</v>
      </c>
      <c r="H2831" s="13">
        <v>0</v>
      </c>
      <c r="I2831" t="s">
        <v>1</v>
      </c>
      <c r="J2831" s="13"/>
      <c r="R2831" s="13">
        <f>45000+13000</f>
        <v>58000</v>
      </c>
      <c r="S2831" s="41">
        <v>4</v>
      </c>
      <c r="T2831" s="13"/>
      <c r="U2831" s="13"/>
      <c r="W2831" s="13"/>
    </row>
    <row r="2832" spans="1:23" x14ac:dyDescent="0.2">
      <c r="A2832" s="13"/>
      <c r="B2832" s="8" t="s">
        <v>0</v>
      </c>
      <c r="C2832" s="22" t="s">
        <v>10951</v>
      </c>
      <c r="D2832" s="8" t="s">
        <v>2340</v>
      </c>
      <c r="E2832" s="22" t="s">
        <v>2341</v>
      </c>
      <c r="F2832" s="13">
        <v>108000</v>
      </c>
      <c r="G2832" s="13">
        <v>0</v>
      </c>
      <c r="H2832" s="13">
        <v>0</v>
      </c>
      <c r="I2832" t="s">
        <v>1</v>
      </c>
      <c r="J2832" s="13"/>
      <c r="R2832" s="13">
        <f>35600+49000+24000</f>
        <v>108600</v>
      </c>
      <c r="S2832" s="41">
        <v>4</v>
      </c>
      <c r="T2832" s="13"/>
      <c r="U2832" s="13"/>
      <c r="W2832" s="13"/>
    </row>
    <row r="2833" spans="1:23" x14ac:dyDescent="0.2">
      <c r="A2833" s="13"/>
      <c r="B2833" s="8" t="s">
        <v>0</v>
      </c>
      <c r="C2833" s="22" t="s">
        <v>10951</v>
      </c>
      <c r="D2833" s="8" t="s">
        <v>2343</v>
      </c>
      <c r="E2833" s="22" t="s">
        <v>2344</v>
      </c>
      <c r="F2833" s="13">
        <v>28800</v>
      </c>
      <c r="G2833" s="13">
        <v>0</v>
      </c>
      <c r="H2833" s="13">
        <v>0</v>
      </c>
      <c r="I2833" t="s">
        <v>1</v>
      </c>
      <c r="J2833" s="13"/>
      <c r="R2833" s="13">
        <v>29500</v>
      </c>
      <c r="S2833" s="41">
        <v>4</v>
      </c>
      <c r="T2833" s="39"/>
      <c r="U2833" s="13"/>
      <c r="W2833" s="13"/>
    </row>
    <row r="2834" spans="1:23" x14ac:dyDescent="0.2">
      <c r="A2834" s="13"/>
      <c r="B2834" s="8" t="s">
        <v>0</v>
      </c>
      <c r="C2834" s="22" t="s">
        <v>10951</v>
      </c>
      <c r="D2834" s="8" t="s">
        <v>8257</v>
      </c>
      <c r="E2834" s="22" t="s">
        <v>10031</v>
      </c>
      <c r="F2834" s="13">
        <v>57600</v>
      </c>
      <c r="G2834" s="13">
        <v>0</v>
      </c>
      <c r="H2834" s="13">
        <v>20000</v>
      </c>
      <c r="I2834" t="s">
        <v>1</v>
      </c>
      <c r="J2834" s="13"/>
      <c r="R2834" s="13">
        <f>20000+18500</f>
        <v>38500</v>
      </c>
      <c r="S2834" s="41">
        <v>4</v>
      </c>
      <c r="T2834" s="39"/>
      <c r="U2834" s="13"/>
      <c r="W2834" s="13"/>
    </row>
    <row r="2835" spans="1:23" x14ac:dyDescent="0.2">
      <c r="A2835" s="13"/>
      <c r="B2835" s="8" t="s">
        <v>0</v>
      </c>
      <c r="C2835" s="22" t="s">
        <v>10951</v>
      </c>
      <c r="D2835" s="8" t="s">
        <v>2346</v>
      </c>
      <c r="E2835" s="22" t="s">
        <v>2347</v>
      </c>
      <c r="F2835" s="13">
        <v>10800</v>
      </c>
      <c r="G2835" s="13">
        <v>0</v>
      </c>
      <c r="H2835" s="13">
        <v>0</v>
      </c>
      <c r="I2835" t="s">
        <v>1</v>
      </c>
      <c r="J2835" s="13"/>
      <c r="R2835" s="13">
        <v>11500</v>
      </c>
      <c r="S2835" s="41">
        <v>4</v>
      </c>
      <c r="T2835" s="13"/>
      <c r="U2835" s="13"/>
      <c r="W2835" s="13"/>
    </row>
    <row r="2836" spans="1:23" x14ac:dyDescent="0.2">
      <c r="A2836" s="13"/>
      <c r="B2836" s="8" t="s">
        <v>0</v>
      </c>
      <c r="C2836" s="22" t="s">
        <v>10952</v>
      </c>
      <c r="D2836" s="8" t="s">
        <v>8258</v>
      </c>
      <c r="E2836" s="22" t="s">
        <v>10032</v>
      </c>
      <c r="F2836" s="13">
        <v>1929</v>
      </c>
      <c r="G2836" s="13">
        <v>0</v>
      </c>
      <c r="H2836" s="13">
        <v>0</v>
      </c>
      <c r="I2836" t="s">
        <v>1</v>
      </c>
      <c r="J2836" s="13"/>
      <c r="R2836" s="13">
        <v>2100</v>
      </c>
      <c r="S2836" s="41">
        <v>1</v>
      </c>
      <c r="T2836" s="13"/>
      <c r="U2836" s="13"/>
      <c r="W2836" s="13"/>
    </row>
    <row r="2837" spans="1:23" x14ac:dyDescent="0.2">
      <c r="A2837" s="13"/>
      <c r="B2837" s="8" t="s">
        <v>0</v>
      </c>
      <c r="C2837" s="22" t="s">
        <v>10953</v>
      </c>
      <c r="D2837" s="8" t="s">
        <v>2510</v>
      </c>
      <c r="E2837" s="22" t="s">
        <v>2511</v>
      </c>
      <c r="F2837" s="13">
        <v>60000</v>
      </c>
      <c r="G2837" s="13">
        <v>0</v>
      </c>
      <c r="H2837" s="13">
        <v>0</v>
      </c>
      <c r="I2837" t="s">
        <v>1</v>
      </c>
      <c r="J2837" s="13"/>
      <c r="R2837" s="13">
        <f>37000+23500</f>
        <v>60500</v>
      </c>
      <c r="S2837" s="41">
        <v>4</v>
      </c>
      <c r="T2837" s="13"/>
      <c r="U2837" s="39"/>
      <c r="W2837" s="13"/>
    </row>
    <row r="2838" spans="1:23" x14ac:dyDescent="0.2">
      <c r="A2838" s="13"/>
      <c r="B2838" s="8" t="s">
        <v>0</v>
      </c>
      <c r="C2838" s="22" t="s">
        <v>10954</v>
      </c>
      <c r="D2838" s="8" t="s">
        <v>8259</v>
      </c>
      <c r="E2838" s="22" t="s">
        <v>10033</v>
      </c>
      <c r="F2838" s="13">
        <v>420</v>
      </c>
      <c r="G2838" s="13">
        <v>0</v>
      </c>
      <c r="H2838" s="13">
        <v>0</v>
      </c>
      <c r="I2838" t="s">
        <v>1</v>
      </c>
      <c r="J2838" s="13"/>
      <c r="R2838" s="13"/>
      <c r="S2838" s="41">
        <v>1</v>
      </c>
      <c r="T2838" s="43"/>
      <c r="U2838" s="13" t="s">
        <v>10801</v>
      </c>
      <c r="W2838" s="13"/>
    </row>
    <row r="2839" spans="1:23" x14ac:dyDescent="0.2">
      <c r="A2839" s="13"/>
      <c r="B2839" s="8" t="s">
        <v>0</v>
      </c>
      <c r="C2839" s="22" t="s">
        <v>10954</v>
      </c>
      <c r="D2839" s="8" t="s">
        <v>5179</v>
      </c>
      <c r="E2839" s="22" t="s">
        <v>9666</v>
      </c>
      <c r="F2839" s="13">
        <v>720</v>
      </c>
      <c r="G2839" s="13">
        <v>0</v>
      </c>
      <c r="H2839" s="13">
        <v>0</v>
      </c>
      <c r="I2839" t="s">
        <v>1</v>
      </c>
      <c r="J2839" s="13"/>
      <c r="R2839" s="13"/>
      <c r="S2839" s="41">
        <v>1</v>
      </c>
      <c r="T2839" s="13" t="s">
        <v>10797</v>
      </c>
      <c r="U2839" s="13"/>
      <c r="W2839" s="13"/>
    </row>
    <row r="2840" spans="1:23" x14ac:dyDescent="0.2">
      <c r="A2840" s="13"/>
      <c r="B2840" s="8" t="s">
        <v>0</v>
      </c>
      <c r="C2840" s="22" t="s">
        <v>10954</v>
      </c>
      <c r="D2840" s="8" t="s">
        <v>1238</v>
      </c>
      <c r="E2840" s="22" t="s">
        <v>10034</v>
      </c>
      <c r="F2840" s="13">
        <v>480</v>
      </c>
      <c r="G2840" s="13">
        <v>0</v>
      </c>
      <c r="H2840" s="13">
        <v>0</v>
      </c>
      <c r="I2840" t="s">
        <v>1</v>
      </c>
      <c r="J2840" s="13"/>
      <c r="R2840" s="13"/>
      <c r="S2840" s="41">
        <v>1</v>
      </c>
      <c r="T2840" s="13"/>
      <c r="U2840" s="13" t="s">
        <v>10802</v>
      </c>
      <c r="W2840" s="13"/>
    </row>
    <row r="2841" spans="1:23" x14ac:dyDescent="0.2">
      <c r="A2841" s="13"/>
      <c r="B2841" s="8" t="s">
        <v>0</v>
      </c>
      <c r="C2841" s="22" t="s">
        <v>10954</v>
      </c>
      <c r="D2841" s="8" t="s">
        <v>835</v>
      </c>
      <c r="E2841" s="22" t="s">
        <v>9415</v>
      </c>
      <c r="F2841" s="13">
        <v>160</v>
      </c>
      <c r="G2841" s="13">
        <v>0</v>
      </c>
      <c r="H2841" s="13">
        <v>0</v>
      </c>
      <c r="I2841" t="s">
        <v>1</v>
      </c>
      <c r="J2841" s="13"/>
      <c r="R2841" s="13"/>
      <c r="S2841" s="41">
        <v>1</v>
      </c>
      <c r="T2841" s="13"/>
      <c r="U2841" s="13"/>
      <c r="W2841" s="13"/>
    </row>
    <row r="2842" spans="1:23" x14ac:dyDescent="0.2">
      <c r="A2842" s="13"/>
      <c r="B2842" s="8" t="s">
        <v>0</v>
      </c>
      <c r="C2842" s="22" t="s">
        <v>10954</v>
      </c>
      <c r="D2842" s="8" t="s">
        <v>941</v>
      </c>
      <c r="E2842" s="22" t="s">
        <v>10035</v>
      </c>
      <c r="F2842" s="13">
        <v>80</v>
      </c>
      <c r="G2842" s="13">
        <v>0</v>
      </c>
      <c r="H2842" s="13">
        <v>0</v>
      </c>
      <c r="I2842" t="s">
        <v>1</v>
      </c>
      <c r="J2842" s="13"/>
      <c r="R2842" s="13"/>
      <c r="S2842" s="41">
        <v>1</v>
      </c>
      <c r="T2842" s="43"/>
      <c r="U2842" s="13" t="s">
        <v>10802</v>
      </c>
      <c r="W2842" s="13"/>
    </row>
    <row r="2843" spans="1:23" x14ac:dyDescent="0.2">
      <c r="A2843" s="13"/>
      <c r="B2843" s="8" t="s">
        <v>0</v>
      </c>
      <c r="C2843" s="22" t="s">
        <v>10954</v>
      </c>
      <c r="D2843" s="8" t="s">
        <v>1257</v>
      </c>
      <c r="E2843" s="22" t="s">
        <v>1258</v>
      </c>
      <c r="F2843" s="13">
        <v>50</v>
      </c>
      <c r="G2843" s="13">
        <v>0</v>
      </c>
      <c r="H2843" s="13">
        <v>0</v>
      </c>
      <c r="I2843" t="s">
        <v>1</v>
      </c>
      <c r="J2843" s="13"/>
      <c r="R2843" s="13"/>
      <c r="S2843" s="41">
        <v>1</v>
      </c>
      <c r="T2843" s="43"/>
      <c r="U2843" s="13"/>
      <c r="W2843" s="13"/>
    </row>
    <row r="2844" spans="1:23" x14ac:dyDescent="0.2">
      <c r="A2844" s="13"/>
      <c r="B2844" s="8" t="s">
        <v>0</v>
      </c>
      <c r="C2844" s="22" t="s">
        <v>10954</v>
      </c>
      <c r="D2844" s="8" t="s">
        <v>517</v>
      </c>
      <c r="E2844" s="22" t="s">
        <v>9673</v>
      </c>
      <c r="F2844" s="13">
        <v>150</v>
      </c>
      <c r="G2844" s="13">
        <v>0</v>
      </c>
      <c r="H2844" s="13">
        <v>0</v>
      </c>
      <c r="I2844" t="s">
        <v>1</v>
      </c>
      <c r="J2844" s="13"/>
      <c r="R2844" s="13"/>
      <c r="S2844" s="41">
        <v>1</v>
      </c>
      <c r="T2844" s="13" t="s">
        <v>10797</v>
      </c>
      <c r="U2844" s="13"/>
      <c r="W2844" s="13"/>
    </row>
    <row r="2845" spans="1:23" x14ac:dyDescent="0.2">
      <c r="A2845" s="13"/>
      <c r="B2845" s="8" t="s">
        <v>0</v>
      </c>
      <c r="C2845" s="22" t="s">
        <v>10954</v>
      </c>
      <c r="D2845" s="8" t="s">
        <v>2578</v>
      </c>
      <c r="E2845" s="22" t="s">
        <v>2579</v>
      </c>
      <c r="F2845" s="13">
        <v>1000</v>
      </c>
      <c r="G2845" s="13">
        <v>0</v>
      </c>
      <c r="H2845" s="13">
        <v>0</v>
      </c>
      <c r="I2845" t="s">
        <v>1</v>
      </c>
      <c r="J2845" s="13"/>
      <c r="R2845" s="13"/>
      <c r="S2845" s="41">
        <v>1</v>
      </c>
      <c r="T2845" s="43"/>
      <c r="U2845" s="13" t="s">
        <v>10801</v>
      </c>
      <c r="W2845" s="13"/>
    </row>
    <row r="2846" spans="1:23" x14ac:dyDescent="0.2">
      <c r="A2846" s="13"/>
      <c r="B2846" s="8" t="s">
        <v>0</v>
      </c>
      <c r="C2846" s="22" t="s">
        <v>10954</v>
      </c>
      <c r="D2846" s="8" t="s">
        <v>3248</v>
      </c>
      <c r="E2846" s="22" t="s">
        <v>3249</v>
      </c>
      <c r="F2846" s="13">
        <v>600</v>
      </c>
      <c r="G2846" s="13">
        <v>0</v>
      </c>
      <c r="H2846" s="13">
        <v>0</v>
      </c>
      <c r="I2846" t="s">
        <v>1</v>
      </c>
      <c r="J2846" s="13"/>
      <c r="R2846" s="13"/>
      <c r="S2846" s="41">
        <v>1</v>
      </c>
      <c r="T2846" s="43"/>
      <c r="U2846" s="13" t="s">
        <v>10798</v>
      </c>
      <c r="W2846" s="13"/>
    </row>
    <row r="2847" spans="1:23" x14ac:dyDescent="0.2">
      <c r="A2847" s="13"/>
      <c r="B2847" s="8" t="s">
        <v>0</v>
      </c>
      <c r="C2847" s="22" t="s">
        <v>10954</v>
      </c>
      <c r="D2847" s="8" t="s">
        <v>3287</v>
      </c>
      <c r="E2847" s="22" t="s">
        <v>3288</v>
      </c>
      <c r="F2847" s="13">
        <v>50</v>
      </c>
      <c r="G2847" s="13">
        <v>0</v>
      </c>
      <c r="H2847" s="13">
        <v>0</v>
      </c>
      <c r="I2847" t="s">
        <v>1</v>
      </c>
      <c r="J2847" s="13"/>
      <c r="R2847" s="13"/>
      <c r="S2847" s="41">
        <v>1</v>
      </c>
      <c r="T2847" s="43"/>
      <c r="U2847" s="13" t="s">
        <v>10798</v>
      </c>
      <c r="W2847" s="13"/>
    </row>
    <row r="2848" spans="1:23" x14ac:dyDescent="0.2">
      <c r="A2848" s="13"/>
      <c r="B2848" s="8" t="s">
        <v>0</v>
      </c>
      <c r="C2848" s="22" t="s">
        <v>10954</v>
      </c>
      <c r="D2848" s="8" t="s">
        <v>1997</v>
      </c>
      <c r="E2848" s="22" t="s">
        <v>10036</v>
      </c>
      <c r="F2848" s="13">
        <v>160</v>
      </c>
      <c r="G2848" s="13">
        <v>0</v>
      </c>
      <c r="H2848" s="13">
        <v>0</v>
      </c>
      <c r="I2848" t="s">
        <v>1</v>
      </c>
      <c r="J2848" s="13"/>
      <c r="R2848" s="13"/>
      <c r="S2848" s="41">
        <v>1</v>
      </c>
      <c r="T2848" s="13"/>
      <c r="U2848" s="13"/>
      <c r="W2848" s="13"/>
    </row>
    <row r="2849" spans="1:23" x14ac:dyDescent="0.2">
      <c r="A2849" s="13"/>
      <c r="B2849" s="8" t="s">
        <v>0</v>
      </c>
      <c r="C2849" s="22" t="s">
        <v>10954</v>
      </c>
      <c r="D2849" s="8" t="s">
        <v>2003</v>
      </c>
      <c r="E2849" s="22" t="s">
        <v>10037</v>
      </c>
      <c r="F2849" s="13">
        <v>400</v>
      </c>
      <c r="G2849" s="13">
        <v>0</v>
      </c>
      <c r="H2849" s="13">
        <v>0</v>
      </c>
      <c r="I2849" t="s">
        <v>1</v>
      </c>
      <c r="J2849" s="13"/>
      <c r="R2849" s="13">
        <v>1000</v>
      </c>
      <c r="S2849" s="41">
        <v>1</v>
      </c>
      <c r="T2849" s="13"/>
      <c r="U2849" s="13"/>
      <c r="W2849" s="13"/>
    </row>
    <row r="2850" spans="1:23" x14ac:dyDescent="0.2">
      <c r="A2850" s="13"/>
      <c r="B2850" s="8" t="s">
        <v>0</v>
      </c>
      <c r="C2850" s="22" t="s">
        <v>10954</v>
      </c>
      <c r="D2850" s="8" t="s">
        <v>6038</v>
      </c>
      <c r="E2850" s="22" t="s">
        <v>9250</v>
      </c>
      <c r="F2850" s="13">
        <v>600</v>
      </c>
      <c r="G2850" s="13">
        <v>0</v>
      </c>
      <c r="H2850" s="13">
        <v>0</v>
      </c>
      <c r="I2850" t="s">
        <v>1</v>
      </c>
      <c r="J2850" s="13"/>
      <c r="R2850" s="13"/>
      <c r="S2850" s="41">
        <v>1</v>
      </c>
      <c r="T2850" s="43"/>
      <c r="U2850" s="13"/>
      <c r="W2850" s="13"/>
    </row>
    <row r="2851" spans="1:23" x14ac:dyDescent="0.2">
      <c r="A2851" s="13"/>
      <c r="B2851" s="8" t="s">
        <v>0</v>
      </c>
      <c r="C2851" s="22" t="s">
        <v>10954</v>
      </c>
      <c r="D2851" s="8" t="s">
        <v>2572</v>
      </c>
      <c r="E2851" s="22" t="s">
        <v>2573</v>
      </c>
      <c r="F2851" s="13">
        <v>800</v>
      </c>
      <c r="G2851" s="13">
        <v>0</v>
      </c>
      <c r="H2851" s="13">
        <v>0</v>
      </c>
      <c r="I2851" t="s">
        <v>1</v>
      </c>
      <c r="J2851" s="13"/>
      <c r="R2851" s="13"/>
      <c r="S2851" s="41">
        <v>1</v>
      </c>
      <c r="T2851" s="43"/>
      <c r="U2851" s="39" t="s">
        <v>10802</v>
      </c>
      <c r="W2851" s="13"/>
    </row>
    <row r="2852" spans="1:23" x14ac:dyDescent="0.2">
      <c r="A2852" s="13"/>
      <c r="B2852" s="8" t="s">
        <v>0</v>
      </c>
      <c r="C2852" s="22" t="s">
        <v>10954</v>
      </c>
      <c r="D2852" s="8" t="s">
        <v>2600</v>
      </c>
      <c r="E2852" s="22" t="s">
        <v>10038</v>
      </c>
      <c r="F2852" s="13">
        <v>300</v>
      </c>
      <c r="G2852" s="13">
        <v>0</v>
      </c>
      <c r="H2852" s="13">
        <v>0</v>
      </c>
      <c r="I2852" t="s">
        <v>1</v>
      </c>
      <c r="J2852" s="13"/>
      <c r="R2852" s="13"/>
      <c r="S2852" s="41">
        <v>1</v>
      </c>
      <c r="T2852" s="43"/>
      <c r="U2852" s="39" t="s">
        <v>10802</v>
      </c>
      <c r="W2852" s="13"/>
    </row>
    <row r="2853" spans="1:23" x14ac:dyDescent="0.2">
      <c r="A2853" s="13"/>
      <c r="B2853" s="8" t="s">
        <v>0</v>
      </c>
      <c r="C2853" s="22" t="s">
        <v>10954</v>
      </c>
      <c r="D2853" s="8" t="s">
        <v>4127</v>
      </c>
      <c r="E2853" s="22" t="s">
        <v>4128</v>
      </c>
      <c r="F2853" s="13">
        <v>288</v>
      </c>
      <c r="G2853" s="13">
        <v>0</v>
      </c>
      <c r="H2853" s="13">
        <v>0</v>
      </c>
      <c r="I2853" t="s">
        <v>1</v>
      </c>
      <c r="J2853" s="13"/>
      <c r="R2853" s="13">
        <v>1000</v>
      </c>
      <c r="S2853" s="41">
        <v>1</v>
      </c>
      <c r="T2853" s="13"/>
      <c r="U2853" s="13"/>
      <c r="W2853" s="13"/>
    </row>
    <row r="2854" spans="1:23" x14ac:dyDescent="0.2">
      <c r="A2854" s="13"/>
      <c r="B2854" s="8" t="s">
        <v>0</v>
      </c>
      <c r="C2854" s="22" t="s">
        <v>10954</v>
      </c>
      <c r="D2854" s="8" t="s">
        <v>5290</v>
      </c>
      <c r="E2854" s="22" t="s">
        <v>10039</v>
      </c>
      <c r="F2854" s="13">
        <v>640</v>
      </c>
      <c r="G2854" s="13">
        <v>0</v>
      </c>
      <c r="H2854" s="13">
        <v>0</v>
      </c>
      <c r="I2854" t="s">
        <v>1</v>
      </c>
      <c r="J2854" s="13"/>
      <c r="R2854" s="13"/>
      <c r="S2854" s="41">
        <v>1</v>
      </c>
      <c r="T2854" s="13"/>
      <c r="U2854" s="13"/>
      <c r="W2854" s="13"/>
    </row>
    <row r="2855" spans="1:23" x14ac:dyDescent="0.2">
      <c r="A2855" s="13"/>
      <c r="B2855" s="8" t="s">
        <v>0</v>
      </c>
      <c r="C2855" s="22" t="s">
        <v>10954</v>
      </c>
      <c r="D2855" s="8" t="s">
        <v>1077</v>
      </c>
      <c r="E2855" s="22" t="s">
        <v>1078</v>
      </c>
      <c r="F2855" s="13">
        <v>200</v>
      </c>
      <c r="G2855" s="13">
        <v>0</v>
      </c>
      <c r="H2855" s="13">
        <v>0</v>
      </c>
      <c r="I2855" t="s">
        <v>1</v>
      </c>
      <c r="J2855" s="13"/>
      <c r="R2855" s="13"/>
      <c r="S2855" s="41">
        <v>1</v>
      </c>
      <c r="T2855" s="39"/>
      <c r="U2855" s="13"/>
      <c r="W2855" s="13"/>
    </row>
    <row r="2856" spans="1:23" x14ac:dyDescent="0.2">
      <c r="A2856" s="13"/>
      <c r="B2856" s="8" t="s">
        <v>0</v>
      </c>
      <c r="C2856" s="22" t="s">
        <v>10954</v>
      </c>
      <c r="D2856" s="8" t="s">
        <v>5183</v>
      </c>
      <c r="E2856" s="22" t="s">
        <v>9249</v>
      </c>
      <c r="F2856" s="13">
        <v>160</v>
      </c>
      <c r="G2856" s="13">
        <v>0</v>
      </c>
      <c r="H2856" s="13">
        <v>0</v>
      </c>
      <c r="I2856" t="s">
        <v>1</v>
      </c>
      <c r="J2856" s="13"/>
      <c r="R2856" s="13">
        <v>800</v>
      </c>
      <c r="S2856" s="41">
        <v>1</v>
      </c>
      <c r="T2856" s="13"/>
      <c r="U2856" s="13"/>
      <c r="W2856" s="13"/>
    </row>
    <row r="2857" spans="1:23" x14ac:dyDescent="0.2">
      <c r="A2857" s="13"/>
      <c r="B2857" s="8" t="s">
        <v>0</v>
      </c>
      <c r="C2857" s="22" t="s">
        <v>10954</v>
      </c>
      <c r="D2857" s="8" t="s">
        <v>11</v>
      </c>
      <c r="E2857" s="22" t="s">
        <v>12</v>
      </c>
      <c r="F2857" s="13">
        <v>500</v>
      </c>
      <c r="G2857" s="13">
        <v>0</v>
      </c>
      <c r="H2857" s="13">
        <v>0</v>
      </c>
      <c r="I2857" t="s">
        <v>1</v>
      </c>
      <c r="J2857" s="13"/>
      <c r="R2857" s="13"/>
      <c r="S2857" s="41">
        <v>1</v>
      </c>
      <c r="T2857" s="39"/>
      <c r="U2857" s="13"/>
      <c r="W2857" s="13"/>
    </row>
    <row r="2858" spans="1:23" x14ac:dyDescent="0.2">
      <c r="A2858" s="13"/>
      <c r="B2858" s="8" t="s">
        <v>0</v>
      </c>
      <c r="C2858" s="22" t="s">
        <v>10954</v>
      </c>
      <c r="D2858" s="8" t="s">
        <v>1305</v>
      </c>
      <c r="E2858" s="22" t="s">
        <v>1306</v>
      </c>
      <c r="F2858" s="13">
        <v>1800</v>
      </c>
      <c r="G2858" s="13">
        <v>0</v>
      </c>
      <c r="H2858" s="13">
        <v>0</v>
      </c>
      <c r="I2858" t="s">
        <v>1</v>
      </c>
      <c r="J2858" s="13"/>
      <c r="R2858" s="13"/>
      <c r="S2858" s="41">
        <v>1</v>
      </c>
      <c r="T2858" s="39"/>
      <c r="U2858" s="13"/>
      <c r="W2858" s="13"/>
    </row>
    <row r="2859" spans="1:23" x14ac:dyDescent="0.2">
      <c r="A2859" s="13"/>
      <c r="B2859" s="8" t="s">
        <v>0</v>
      </c>
      <c r="C2859" s="22" t="s">
        <v>10954</v>
      </c>
      <c r="D2859" s="8" t="s">
        <v>612</v>
      </c>
      <c r="E2859" s="22" t="s">
        <v>613</v>
      </c>
      <c r="F2859" s="13">
        <v>75</v>
      </c>
      <c r="G2859" s="13">
        <v>0</v>
      </c>
      <c r="H2859" s="13">
        <v>0</v>
      </c>
      <c r="I2859" t="s">
        <v>1</v>
      </c>
      <c r="J2859" s="13"/>
      <c r="R2859" s="13"/>
      <c r="S2859" s="41">
        <v>1</v>
      </c>
      <c r="T2859" s="13"/>
      <c r="U2859" s="13" t="s">
        <v>10798</v>
      </c>
      <c r="W2859" s="13"/>
    </row>
    <row r="2860" spans="1:23" x14ac:dyDescent="0.2">
      <c r="A2860" s="13"/>
      <c r="B2860" s="8" t="s">
        <v>0</v>
      </c>
      <c r="C2860" s="22" t="s">
        <v>10955</v>
      </c>
      <c r="D2860" s="8" t="s">
        <v>3015</v>
      </c>
      <c r="E2860" s="22" t="s">
        <v>3016</v>
      </c>
      <c r="F2860" s="13">
        <v>10000</v>
      </c>
      <c r="G2860" s="13">
        <v>0</v>
      </c>
      <c r="H2860" s="13">
        <v>0</v>
      </c>
      <c r="I2860" t="s">
        <v>1</v>
      </c>
      <c r="J2860" s="13"/>
      <c r="R2860" s="13"/>
      <c r="S2860" s="41">
        <v>1</v>
      </c>
      <c r="T2860" s="43" t="s">
        <v>10798</v>
      </c>
      <c r="U2860" s="13" t="s">
        <v>10798</v>
      </c>
      <c r="W2860" s="13"/>
    </row>
    <row r="2861" spans="1:23" x14ac:dyDescent="0.2">
      <c r="A2861" s="13"/>
      <c r="B2861" s="8" t="s">
        <v>0</v>
      </c>
      <c r="C2861" s="22" t="s">
        <v>10956</v>
      </c>
      <c r="D2861" s="8" t="s">
        <v>8260</v>
      </c>
      <c r="E2861" s="22" t="s">
        <v>10040</v>
      </c>
      <c r="F2861" s="13">
        <v>10200</v>
      </c>
      <c r="G2861" s="13">
        <v>0</v>
      </c>
      <c r="H2861" s="13">
        <v>0</v>
      </c>
      <c r="I2861" t="s">
        <v>1</v>
      </c>
      <c r="J2861" s="13"/>
      <c r="R2861" s="13"/>
      <c r="S2861" s="41">
        <v>1</v>
      </c>
      <c r="T2861" s="43"/>
      <c r="U2861" s="13" t="s">
        <v>10803</v>
      </c>
      <c r="W2861" s="13"/>
    </row>
    <row r="2862" spans="1:23" x14ac:dyDescent="0.2">
      <c r="A2862" s="13"/>
      <c r="B2862" s="8" t="s">
        <v>0</v>
      </c>
      <c r="C2862" s="22" t="s">
        <v>10957</v>
      </c>
      <c r="D2862" s="8" t="s">
        <v>8261</v>
      </c>
      <c r="E2862" s="22" t="s">
        <v>10041</v>
      </c>
      <c r="F2862" s="13">
        <v>50000</v>
      </c>
      <c r="G2862" s="13">
        <v>0</v>
      </c>
      <c r="H2862" s="13">
        <v>0</v>
      </c>
      <c r="I2862" t="s">
        <v>1</v>
      </c>
      <c r="J2862" s="13"/>
      <c r="R2862" s="13">
        <v>50000</v>
      </c>
      <c r="S2862" s="41">
        <v>1</v>
      </c>
      <c r="T2862" s="39"/>
      <c r="U2862" s="13"/>
      <c r="W2862" s="13"/>
    </row>
    <row r="2863" spans="1:23" x14ac:dyDescent="0.2">
      <c r="A2863" s="13"/>
      <c r="B2863" s="8" t="s">
        <v>0</v>
      </c>
      <c r="C2863" s="22" t="s">
        <v>10946</v>
      </c>
      <c r="D2863" s="8" t="s">
        <v>8262</v>
      </c>
      <c r="E2863" s="22" t="s">
        <v>10042</v>
      </c>
      <c r="F2863" s="13">
        <v>19800</v>
      </c>
      <c r="G2863" s="13">
        <v>0</v>
      </c>
      <c r="H2863" s="13">
        <v>0</v>
      </c>
      <c r="I2863" t="s">
        <v>1</v>
      </c>
      <c r="J2863" s="13"/>
      <c r="R2863" s="13"/>
      <c r="S2863" s="41">
        <v>2</v>
      </c>
      <c r="T2863" s="39"/>
      <c r="U2863" s="13" t="s">
        <v>10798</v>
      </c>
      <c r="W2863" s="13"/>
    </row>
    <row r="2864" spans="1:23" x14ac:dyDescent="0.2">
      <c r="A2864" s="13"/>
      <c r="B2864" s="8" t="s">
        <v>0</v>
      </c>
      <c r="C2864" s="22" t="s">
        <v>7196</v>
      </c>
      <c r="D2864" s="8" t="s">
        <v>7090</v>
      </c>
      <c r="E2864" s="22" t="s">
        <v>7091</v>
      </c>
      <c r="F2864" s="13">
        <v>8000</v>
      </c>
      <c r="G2864" s="13">
        <v>0</v>
      </c>
      <c r="H2864" s="13">
        <v>0</v>
      </c>
      <c r="I2864" t="s">
        <v>1</v>
      </c>
      <c r="J2864" s="13"/>
      <c r="R2864" s="13"/>
      <c r="S2864" s="41">
        <v>1</v>
      </c>
      <c r="T2864" s="39"/>
      <c r="U2864" s="13"/>
      <c r="W2864" s="13"/>
    </row>
    <row r="2865" spans="1:23" x14ac:dyDescent="0.2">
      <c r="A2865" s="13"/>
      <c r="B2865" s="8" t="s">
        <v>0</v>
      </c>
      <c r="C2865" s="22" t="s">
        <v>7132</v>
      </c>
      <c r="D2865" s="8" t="s">
        <v>7090</v>
      </c>
      <c r="E2865" s="22" t="s">
        <v>7091</v>
      </c>
      <c r="F2865" s="13">
        <v>1600</v>
      </c>
      <c r="G2865" s="13">
        <v>0</v>
      </c>
      <c r="H2865" s="13">
        <v>0</v>
      </c>
      <c r="I2865" t="s">
        <v>1</v>
      </c>
      <c r="J2865" s="13"/>
      <c r="R2865" s="13"/>
      <c r="S2865" s="41">
        <v>1</v>
      </c>
      <c r="T2865" s="39"/>
      <c r="U2865" s="13"/>
      <c r="W2865" s="13"/>
    </row>
    <row r="2866" spans="1:23" x14ac:dyDescent="0.2">
      <c r="A2866" s="13"/>
      <c r="B2866" s="8" t="s">
        <v>0</v>
      </c>
      <c r="C2866" s="22" t="s">
        <v>7130</v>
      </c>
      <c r="D2866" s="8" t="s">
        <v>7090</v>
      </c>
      <c r="E2866" s="22" t="s">
        <v>7091</v>
      </c>
      <c r="F2866" s="13">
        <v>435</v>
      </c>
      <c r="G2866" s="13">
        <v>0</v>
      </c>
      <c r="H2866" s="13">
        <v>0</v>
      </c>
      <c r="I2866" t="s">
        <v>1</v>
      </c>
      <c r="J2866" s="13"/>
      <c r="R2866" s="13"/>
      <c r="S2866" s="41">
        <v>1</v>
      </c>
      <c r="T2866" s="39"/>
      <c r="U2866" s="13"/>
      <c r="W2866" s="13"/>
    </row>
    <row r="2867" spans="1:23" x14ac:dyDescent="0.2">
      <c r="A2867" s="13"/>
      <c r="B2867" s="8" t="s">
        <v>0</v>
      </c>
      <c r="C2867" s="22" t="s">
        <v>10958</v>
      </c>
      <c r="D2867" s="8" t="s">
        <v>8263</v>
      </c>
      <c r="E2867" s="22" t="s">
        <v>10043</v>
      </c>
      <c r="F2867" s="13">
        <v>1500</v>
      </c>
      <c r="G2867" s="13">
        <v>0</v>
      </c>
      <c r="H2867" s="13">
        <v>0</v>
      </c>
      <c r="I2867" t="s">
        <v>1</v>
      </c>
      <c r="J2867" s="13"/>
      <c r="R2867" s="13"/>
      <c r="S2867" s="41">
        <v>1</v>
      </c>
      <c r="T2867" s="43" t="s">
        <v>10798</v>
      </c>
      <c r="U2867" s="13" t="s">
        <v>10802</v>
      </c>
      <c r="W2867" s="13"/>
    </row>
    <row r="2868" spans="1:23" x14ac:dyDescent="0.2">
      <c r="A2868" s="13"/>
      <c r="B2868" s="8" t="s">
        <v>0</v>
      </c>
      <c r="C2868" s="22" t="s">
        <v>10959</v>
      </c>
      <c r="D2868" s="8" t="s">
        <v>3820</v>
      </c>
      <c r="E2868" s="22" t="s">
        <v>3821</v>
      </c>
      <c r="F2868" s="13">
        <v>1500</v>
      </c>
      <c r="G2868" s="13">
        <v>0</v>
      </c>
      <c r="H2868" s="13">
        <v>0</v>
      </c>
      <c r="I2868" t="s">
        <v>1</v>
      </c>
      <c r="J2868" s="13"/>
      <c r="R2868" s="13"/>
      <c r="S2868" s="41">
        <v>4</v>
      </c>
      <c r="T2868" s="13" t="s">
        <v>10797</v>
      </c>
      <c r="U2868" s="13"/>
      <c r="W2868" s="13"/>
    </row>
    <row r="2869" spans="1:23" x14ac:dyDescent="0.2">
      <c r="A2869" s="13"/>
      <c r="B2869" s="8" t="s">
        <v>0</v>
      </c>
      <c r="C2869" s="22" t="s">
        <v>10959</v>
      </c>
      <c r="D2869" s="8" t="s">
        <v>7975</v>
      </c>
      <c r="E2869" s="22" t="s">
        <v>9746</v>
      </c>
      <c r="F2869" s="13">
        <v>1500</v>
      </c>
      <c r="G2869" s="13">
        <v>0</v>
      </c>
      <c r="H2869" s="13">
        <v>0</v>
      </c>
      <c r="I2869" t="s">
        <v>1</v>
      </c>
      <c r="J2869" s="13"/>
      <c r="R2869" s="13"/>
      <c r="S2869" s="41">
        <v>4</v>
      </c>
      <c r="T2869" s="13" t="s">
        <v>10797</v>
      </c>
      <c r="U2869" s="13"/>
      <c r="W2869" s="13"/>
    </row>
    <row r="2870" spans="1:23" x14ac:dyDescent="0.2">
      <c r="A2870" s="13"/>
      <c r="B2870" s="8" t="s">
        <v>0</v>
      </c>
      <c r="C2870" s="22" t="s">
        <v>10959</v>
      </c>
      <c r="D2870" s="8" t="s">
        <v>8264</v>
      </c>
      <c r="E2870" s="22" t="s">
        <v>10044</v>
      </c>
      <c r="F2870" s="13">
        <v>500</v>
      </c>
      <c r="G2870" s="13">
        <v>0</v>
      </c>
      <c r="H2870" s="13">
        <v>0</v>
      </c>
      <c r="I2870" t="s">
        <v>1</v>
      </c>
      <c r="J2870" s="13"/>
      <c r="R2870" s="13"/>
      <c r="S2870" s="41">
        <v>4</v>
      </c>
      <c r="T2870" s="13" t="s">
        <v>10797</v>
      </c>
      <c r="U2870" s="13"/>
      <c r="W2870" s="13"/>
    </row>
    <row r="2871" spans="1:23" x14ac:dyDescent="0.2">
      <c r="A2871" s="13"/>
      <c r="B2871" s="8" t="s">
        <v>0</v>
      </c>
      <c r="C2871" s="22" t="s">
        <v>10959</v>
      </c>
      <c r="D2871" s="8" t="s">
        <v>8265</v>
      </c>
      <c r="E2871" s="22" t="s">
        <v>10045</v>
      </c>
      <c r="F2871" s="13">
        <v>1500</v>
      </c>
      <c r="G2871" s="13">
        <v>0</v>
      </c>
      <c r="H2871" s="13">
        <v>0</v>
      </c>
      <c r="I2871" t="s">
        <v>1</v>
      </c>
      <c r="J2871" s="13"/>
      <c r="R2871" s="13"/>
      <c r="S2871" s="41">
        <v>4</v>
      </c>
      <c r="T2871" s="13" t="s">
        <v>10797</v>
      </c>
      <c r="U2871" s="13"/>
      <c r="W2871" s="13"/>
    </row>
    <row r="2872" spans="1:23" x14ac:dyDescent="0.2">
      <c r="A2872" s="13"/>
      <c r="B2872" s="8" t="s">
        <v>0</v>
      </c>
      <c r="C2872" s="22" t="s">
        <v>10959</v>
      </c>
      <c r="D2872" s="8" t="s">
        <v>3807</v>
      </c>
      <c r="E2872" s="22" t="s">
        <v>3808</v>
      </c>
      <c r="F2872" s="13">
        <v>1500</v>
      </c>
      <c r="G2872" s="13">
        <v>0</v>
      </c>
      <c r="H2872" s="13">
        <v>0</v>
      </c>
      <c r="I2872" t="s">
        <v>1</v>
      </c>
      <c r="J2872" s="13"/>
      <c r="R2872" s="13"/>
      <c r="S2872" s="41">
        <v>4</v>
      </c>
      <c r="T2872" s="13" t="s">
        <v>10797</v>
      </c>
      <c r="U2872" s="13"/>
      <c r="W2872" s="13"/>
    </row>
    <row r="2873" spans="1:23" x14ac:dyDescent="0.2">
      <c r="A2873" s="13"/>
      <c r="B2873" s="8" t="s">
        <v>0</v>
      </c>
      <c r="C2873" s="22" t="s">
        <v>10959</v>
      </c>
      <c r="D2873" s="8" t="s">
        <v>8266</v>
      </c>
      <c r="E2873" s="22" t="s">
        <v>10046</v>
      </c>
      <c r="F2873" s="13">
        <v>1500</v>
      </c>
      <c r="G2873" s="13">
        <v>0</v>
      </c>
      <c r="H2873" s="13">
        <v>0</v>
      </c>
      <c r="I2873" t="s">
        <v>1</v>
      </c>
      <c r="J2873" s="13"/>
      <c r="R2873" s="13"/>
      <c r="S2873" s="41">
        <v>4</v>
      </c>
      <c r="T2873" s="13" t="s">
        <v>10797</v>
      </c>
      <c r="U2873" s="13"/>
      <c r="W2873" s="13"/>
    </row>
    <row r="2874" spans="1:23" x14ac:dyDescent="0.2">
      <c r="A2874" s="13"/>
      <c r="B2874" s="8" t="s">
        <v>0</v>
      </c>
      <c r="C2874" s="22" t="s">
        <v>10959</v>
      </c>
      <c r="D2874" s="8" t="s">
        <v>7889</v>
      </c>
      <c r="E2874" s="22" t="s">
        <v>9654</v>
      </c>
      <c r="F2874" s="13">
        <v>1500</v>
      </c>
      <c r="G2874" s="13">
        <v>0</v>
      </c>
      <c r="H2874" s="13">
        <v>0</v>
      </c>
      <c r="I2874" t="s">
        <v>1</v>
      </c>
      <c r="J2874" s="13"/>
      <c r="R2874" s="13"/>
      <c r="S2874" s="41">
        <v>4</v>
      </c>
      <c r="T2874" s="13" t="s">
        <v>10797</v>
      </c>
      <c r="U2874" s="13"/>
      <c r="W2874" s="13"/>
    </row>
    <row r="2875" spans="1:23" x14ac:dyDescent="0.2">
      <c r="A2875" s="13"/>
      <c r="B2875" s="8" t="s">
        <v>0</v>
      </c>
      <c r="C2875" s="22" t="s">
        <v>10959</v>
      </c>
      <c r="D2875" s="8" t="s">
        <v>8267</v>
      </c>
      <c r="E2875" s="22" t="s">
        <v>10047</v>
      </c>
      <c r="F2875" s="13">
        <v>500</v>
      </c>
      <c r="G2875" s="13">
        <v>0</v>
      </c>
      <c r="H2875" s="13">
        <v>0</v>
      </c>
      <c r="I2875" t="s">
        <v>1</v>
      </c>
      <c r="J2875" s="13"/>
      <c r="R2875" s="13"/>
      <c r="S2875" s="41">
        <v>4</v>
      </c>
      <c r="T2875" s="13" t="s">
        <v>10797</v>
      </c>
      <c r="U2875" s="13"/>
      <c r="W2875" s="13"/>
    </row>
    <row r="2876" spans="1:23" x14ac:dyDescent="0.2">
      <c r="A2876" s="13"/>
      <c r="B2876" s="8" t="s">
        <v>0</v>
      </c>
      <c r="C2876" s="22" t="s">
        <v>10959</v>
      </c>
      <c r="D2876" s="8" t="s">
        <v>8268</v>
      </c>
      <c r="E2876" s="22" t="s">
        <v>10048</v>
      </c>
      <c r="F2876" s="13">
        <v>500</v>
      </c>
      <c r="G2876" s="13">
        <v>0</v>
      </c>
      <c r="H2876" s="13">
        <v>0</v>
      </c>
      <c r="I2876" t="s">
        <v>1</v>
      </c>
      <c r="J2876" s="13"/>
      <c r="R2876" s="13"/>
      <c r="S2876" s="41">
        <v>2</v>
      </c>
      <c r="T2876" s="13"/>
      <c r="U2876" s="13" t="s">
        <v>10802</v>
      </c>
      <c r="W2876" s="13"/>
    </row>
    <row r="2877" spans="1:23" x14ac:dyDescent="0.2">
      <c r="A2877" s="13"/>
      <c r="B2877" s="8" t="s">
        <v>0</v>
      </c>
      <c r="C2877" s="22" t="s">
        <v>10959</v>
      </c>
      <c r="D2877" s="8" t="s">
        <v>8103</v>
      </c>
      <c r="E2877" s="22" t="s">
        <v>9863</v>
      </c>
      <c r="F2877" s="13">
        <v>2649</v>
      </c>
      <c r="G2877" s="13">
        <v>0</v>
      </c>
      <c r="H2877" s="13">
        <v>0</v>
      </c>
      <c r="I2877" t="s">
        <v>1</v>
      </c>
      <c r="J2877" s="13"/>
      <c r="R2877" s="13">
        <v>2649</v>
      </c>
      <c r="S2877" s="41">
        <v>1</v>
      </c>
      <c r="T2877" s="39"/>
      <c r="U2877" s="13"/>
      <c r="W2877" s="13"/>
    </row>
    <row r="2878" spans="1:23" x14ac:dyDescent="0.2">
      <c r="A2878" s="13"/>
      <c r="B2878" s="8" t="s">
        <v>0</v>
      </c>
      <c r="C2878" s="22" t="s">
        <v>10960</v>
      </c>
      <c r="D2878" s="8" t="s">
        <v>8269</v>
      </c>
      <c r="E2878" s="22" t="s">
        <v>10049</v>
      </c>
      <c r="F2878" s="13">
        <v>2020</v>
      </c>
      <c r="G2878" s="13">
        <v>0</v>
      </c>
      <c r="H2878" s="13">
        <v>0</v>
      </c>
      <c r="I2878" t="s">
        <v>1</v>
      </c>
      <c r="J2878" s="13"/>
      <c r="R2878" s="13"/>
      <c r="S2878" s="41">
        <v>4</v>
      </c>
      <c r="T2878" s="13"/>
      <c r="U2878" s="39" t="s">
        <v>10803</v>
      </c>
      <c r="W2878" s="13"/>
    </row>
    <row r="2879" spans="1:23" x14ac:dyDescent="0.2">
      <c r="A2879" s="13"/>
      <c r="B2879" s="8" t="s">
        <v>0</v>
      </c>
      <c r="C2879" s="22" t="s">
        <v>10960</v>
      </c>
      <c r="D2879" s="8" t="s">
        <v>3928</v>
      </c>
      <c r="E2879" s="22" t="s">
        <v>3929</v>
      </c>
      <c r="F2879" s="13">
        <v>520</v>
      </c>
      <c r="G2879" s="13">
        <v>0</v>
      </c>
      <c r="H2879" s="13">
        <v>0</v>
      </c>
      <c r="I2879" t="s">
        <v>1</v>
      </c>
      <c r="J2879" s="13"/>
      <c r="R2879" s="13">
        <v>800</v>
      </c>
      <c r="S2879" s="41">
        <v>4</v>
      </c>
      <c r="T2879" s="13"/>
      <c r="U2879" s="13"/>
      <c r="W2879" s="13"/>
    </row>
    <row r="2880" spans="1:23" x14ac:dyDescent="0.2">
      <c r="A2880" s="13"/>
      <c r="B2880" s="8" t="s">
        <v>0</v>
      </c>
      <c r="C2880" s="22" t="s">
        <v>10960</v>
      </c>
      <c r="D2880" s="8" t="s">
        <v>8270</v>
      </c>
      <c r="E2880" s="22" t="s">
        <v>10050</v>
      </c>
      <c r="F2880" s="13">
        <v>570</v>
      </c>
      <c r="G2880" s="13">
        <v>0</v>
      </c>
      <c r="H2880" s="13">
        <v>0</v>
      </c>
      <c r="I2880" t="s">
        <v>1</v>
      </c>
      <c r="J2880" s="13"/>
      <c r="R2880" s="13">
        <v>800</v>
      </c>
      <c r="S2880" s="41">
        <v>1</v>
      </c>
      <c r="T2880" s="39"/>
      <c r="U2880" s="13"/>
      <c r="W2880" s="13"/>
    </row>
    <row r="2881" spans="1:23" x14ac:dyDescent="0.2">
      <c r="A2881" s="13"/>
      <c r="B2881" s="8" t="s">
        <v>0</v>
      </c>
      <c r="C2881" s="22" t="s">
        <v>10960</v>
      </c>
      <c r="D2881" s="8" t="s">
        <v>8271</v>
      </c>
      <c r="E2881" s="22" t="s">
        <v>10051</v>
      </c>
      <c r="F2881" s="13">
        <v>110</v>
      </c>
      <c r="G2881" s="13">
        <v>0</v>
      </c>
      <c r="H2881" s="13">
        <v>0</v>
      </c>
      <c r="I2881" t="s">
        <v>1</v>
      </c>
      <c r="J2881" s="13"/>
      <c r="R2881" s="13"/>
      <c r="S2881" s="41">
        <v>1</v>
      </c>
      <c r="T2881" s="39"/>
      <c r="U2881" s="13"/>
      <c r="W2881" s="13"/>
    </row>
    <row r="2882" spans="1:23" x14ac:dyDescent="0.2">
      <c r="A2882" s="13"/>
      <c r="B2882" s="8" t="s">
        <v>0</v>
      </c>
      <c r="C2882" s="22" t="s">
        <v>10960</v>
      </c>
      <c r="D2882" s="8" t="s">
        <v>8272</v>
      </c>
      <c r="E2882" s="22" t="s">
        <v>10052</v>
      </c>
      <c r="F2882" s="13">
        <v>55</v>
      </c>
      <c r="G2882" s="13">
        <v>0</v>
      </c>
      <c r="H2882" s="13">
        <v>0</v>
      </c>
      <c r="I2882" t="s">
        <v>1</v>
      </c>
      <c r="J2882" s="13"/>
      <c r="R2882" s="13"/>
      <c r="S2882" s="41">
        <v>1</v>
      </c>
      <c r="T2882" s="39"/>
      <c r="U2882" s="13"/>
      <c r="W2882" s="13"/>
    </row>
    <row r="2883" spans="1:23" x14ac:dyDescent="0.2">
      <c r="A2883" s="13"/>
      <c r="B2883" s="8" t="s">
        <v>0</v>
      </c>
      <c r="C2883" s="22" t="s">
        <v>10960</v>
      </c>
      <c r="D2883" s="8" t="s">
        <v>8273</v>
      </c>
      <c r="E2883" s="22" t="s">
        <v>10053</v>
      </c>
      <c r="F2883" s="13">
        <v>520</v>
      </c>
      <c r="G2883" s="13">
        <v>0</v>
      </c>
      <c r="H2883" s="13">
        <v>0</v>
      </c>
      <c r="I2883" t="s">
        <v>1</v>
      </c>
      <c r="J2883" s="13"/>
      <c r="R2883" s="13"/>
      <c r="S2883" s="41">
        <v>2</v>
      </c>
      <c r="T2883" s="39"/>
      <c r="U2883" s="13" t="s">
        <v>10801</v>
      </c>
      <c r="W2883" s="13"/>
    </row>
    <row r="2884" spans="1:23" x14ac:dyDescent="0.2">
      <c r="A2884" s="13"/>
      <c r="B2884" s="8" t="s">
        <v>0</v>
      </c>
      <c r="C2884" s="22" t="s">
        <v>10960</v>
      </c>
      <c r="D2884" s="8" t="s">
        <v>8274</v>
      </c>
      <c r="E2884" s="22" t="s">
        <v>10054</v>
      </c>
      <c r="F2884" s="13">
        <v>55</v>
      </c>
      <c r="G2884" s="13">
        <v>0</v>
      </c>
      <c r="H2884" s="13">
        <v>0</v>
      </c>
      <c r="I2884" t="s">
        <v>1</v>
      </c>
      <c r="J2884" s="13"/>
      <c r="R2884" s="13"/>
      <c r="S2884" s="41">
        <v>2</v>
      </c>
      <c r="T2884" s="39"/>
      <c r="U2884" s="13" t="s">
        <v>10801</v>
      </c>
      <c r="W2884" s="13"/>
    </row>
    <row r="2885" spans="1:23" x14ac:dyDescent="0.2">
      <c r="A2885" s="13"/>
      <c r="B2885" s="8" t="s">
        <v>0</v>
      </c>
      <c r="C2885" s="22" t="s">
        <v>10960</v>
      </c>
      <c r="D2885" s="8" t="s">
        <v>8275</v>
      </c>
      <c r="E2885" s="22" t="s">
        <v>10055</v>
      </c>
      <c r="F2885" s="13">
        <v>55</v>
      </c>
      <c r="G2885" s="13">
        <v>0</v>
      </c>
      <c r="H2885" s="13">
        <v>0</v>
      </c>
      <c r="I2885" t="s">
        <v>1</v>
      </c>
      <c r="J2885" s="13"/>
      <c r="R2885" s="13">
        <v>200</v>
      </c>
      <c r="S2885" s="41">
        <v>4</v>
      </c>
      <c r="T2885" s="13"/>
      <c r="U2885" s="13"/>
      <c r="W2885" s="13"/>
    </row>
    <row r="2886" spans="1:23" x14ac:dyDescent="0.2">
      <c r="A2886" s="13"/>
      <c r="B2886" s="8" t="s">
        <v>0</v>
      </c>
      <c r="C2886" s="22" t="s">
        <v>10960</v>
      </c>
      <c r="D2886" s="8" t="s">
        <v>8276</v>
      </c>
      <c r="E2886" s="22" t="s">
        <v>10056</v>
      </c>
      <c r="F2886" s="13">
        <v>160</v>
      </c>
      <c r="G2886" s="13">
        <v>0</v>
      </c>
      <c r="H2886" s="13">
        <v>0</v>
      </c>
      <c r="I2886" t="s">
        <v>1</v>
      </c>
      <c r="J2886" s="13"/>
      <c r="R2886" s="13"/>
      <c r="S2886" s="41">
        <v>1</v>
      </c>
      <c r="T2886" s="39"/>
      <c r="U2886" s="13"/>
      <c r="W2886" s="13"/>
    </row>
    <row r="2887" spans="1:23" x14ac:dyDescent="0.2">
      <c r="A2887" s="13"/>
      <c r="B2887" s="8" t="s">
        <v>0</v>
      </c>
      <c r="C2887" s="22" t="s">
        <v>10960</v>
      </c>
      <c r="D2887" s="8" t="s">
        <v>8277</v>
      </c>
      <c r="E2887" s="22" t="s">
        <v>10057</v>
      </c>
      <c r="F2887" s="13">
        <v>55</v>
      </c>
      <c r="G2887" s="13">
        <v>0</v>
      </c>
      <c r="H2887" s="13">
        <v>0</v>
      </c>
      <c r="I2887" t="s">
        <v>1</v>
      </c>
      <c r="J2887" s="13"/>
      <c r="R2887" s="13"/>
      <c r="S2887" s="41">
        <v>1</v>
      </c>
      <c r="T2887" s="39"/>
      <c r="U2887" s="13"/>
      <c r="W2887" s="13"/>
    </row>
    <row r="2888" spans="1:23" x14ac:dyDescent="0.2">
      <c r="A2888" s="13"/>
      <c r="B2888" s="8" t="s">
        <v>0</v>
      </c>
      <c r="C2888" s="22" t="s">
        <v>10960</v>
      </c>
      <c r="D2888" s="8" t="s">
        <v>8278</v>
      </c>
      <c r="E2888" s="22" t="s">
        <v>10058</v>
      </c>
      <c r="F2888" s="13">
        <v>55</v>
      </c>
      <c r="G2888" s="13">
        <v>0</v>
      </c>
      <c r="H2888" s="13">
        <v>0</v>
      </c>
      <c r="I2888" t="s">
        <v>1</v>
      </c>
      <c r="J2888" s="13"/>
      <c r="R2888" s="13"/>
      <c r="S2888" s="41">
        <v>1</v>
      </c>
      <c r="T2888" s="39"/>
      <c r="U2888" s="13"/>
      <c r="W2888" s="13"/>
    </row>
    <row r="2889" spans="1:23" x14ac:dyDescent="0.2">
      <c r="A2889" s="13"/>
      <c r="B2889" s="8" t="s">
        <v>0</v>
      </c>
      <c r="C2889" s="22" t="s">
        <v>10960</v>
      </c>
      <c r="D2889" s="8" t="s">
        <v>8279</v>
      </c>
      <c r="E2889" s="22" t="s">
        <v>10059</v>
      </c>
      <c r="F2889" s="13">
        <v>260</v>
      </c>
      <c r="G2889" s="13">
        <v>0</v>
      </c>
      <c r="H2889" s="13">
        <v>0</v>
      </c>
      <c r="I2889" t="s">
        <v>1</v>
      </c>
      <c r="J2889" s="13"/>
      <c r="R2889" s="13"/>
      <c r="S2889" s="41">
        <v>1</v>
      </c>
      <c r="T2889" s="13"/>
      <c r="U2889" s="13"/>
      <c r="W2889" s="13"/>
    </row>
    <row r="2890" spans="1:23" x14ac:dyDescent="0.2">
      <c r="A2890" s="13"/>
      <c r="B2890" s="8" t="s">
        <v>0</v>
      </c>
      <c r="C2890" s="22" t="s">
        <v>10960</v>
      </c>
      <c r="D2890" s="8" t="s">
        <v>8280</v>
      </c>
      <c r="E2890" s="22" t="s">
        <v>10060</v>
      </c>
      <c r="F2890" s="13">
        <v>310</v>
      </c>
      <c r="G2890" s="13">
        <v>0</v>
      </c>
      <c r="H2890" s="13">
        <v>0</v>
      </c>
      <c r="I2890" t="s">
        <v>1</v>
      </c>
      <c r="J2890" s="13"/>
      <c r="R2890" s="13"/>
      <c r="S2890" s="41">
        <v>1</v>
      </c>
      <c r="T2890" s="13"/>
      <c r="U2890" s="13"/>
      <c r="W2890" s="13"/>
    </row>
    <row r="2891" spans="1:23" x14ac:dyDescent="0.2">
      <c r="A2891" s="13"/>
      <c r="B2891" s="8" t="s">
        <v>0</v>
      </c>
      <c r="C2891" s="22" t="s">
        <v>10960</v>
      </c>
      <c r="D2891" s="8" t="s">
        <v>8281</v>
      </c>
      <c r="E2891" s="22" t="s">
        <v>10061</v>
      </c>
      <c r="F2891" s="13">
        <v>55</v>
      </c>
      <c r="G2891" s="13">
        <v>0</v>
      </c>
      <c r="H2891" s="13">
        <v>0</v>
      </c>
      <c r="I2891" t="s">
        <v>1</v>
      </c>
      <c r="J2891" s="13"/>
      <c r="R2891" s="13"/>
      <c r="S2891" s="41">
        <v>1</v>
      </c>
      <c r="T2891" s="13"/>
      <c r="U2891" s="13"/>
      <c r="W2891" s="13"/>
    </row>
    <row r="2892" spans="1:23" x14ac:dyDescent="0.2">
      <c r="A2892" s="13"/>
      <c r="B2892" s="8" t="s">
        <v>0</v>
      </c>
      <c r="C2892" s="22" t="s">
        <v>10960</v>
      </c>
      <c r="D2892" s="8" t="s">
        <v>8282</v>
      </c>
      <c r="E2892" s="22" t="s">
        <v>10062</v>
      </c>
      <c r="F2892" s="13">
        <v>55</v>
      </c>
      <c r="G2892" s="13">
        <v>0</v>
      </c>
      <c r="H2892" s="13">
        <v>0</v>
      </c>
      <c r="I2892" t="s">
        <v>1</v>
      </c>
      <c r="J2892" s="13"/>
      <c r="R2892" s="13">
        <v>250</v>
      </c>
      <c r="S2892" s="41">
        <v>1</v>
      </c>
      <c r="T2892" s="13"/>
      <c r="U2892" s="13"/>
      <c r="W2892" s="13"/>
    </row>
    <row r="2893" spans="1:23" x14ac:dyDescent="0.2">
      <c r="A2893" s="13"/>
      <c r="B2893" s="8" t="s">
        <v>0</v>
      </c>
      <c r="C2893" s="22" t="s">
        <v>10960</v>
      </c>
      <c r="D2893" s="8" t="s">
        <v>8283</v>
      </c>
      <c r="E2893" s="22" t="s">
        <v>10063</v>
      </c>
      <c r="F2893" s="13">
        <v>260</v>
      </c>
      <c r="G2893" s="13">
        <v>0</v>
      </c>
      <c r="H2893" s="13">
        <v>0</v>
      </c>
      <c r="I2893" t="s">
        <v>1</v>
      </c>
      <c r="J2893" s="13"/>
      <c r="R2893" s="13">
        <v>500</v>
      </c>
      <c r="S2893" s="41">
        <v>1</v>
      </c>
      <c r="T2893" s="13"/>
      <c r="U2893" s="13"/>
      <c r="W2893" s="13"/>
    </row>
    <row r="2894" spans="1:23" x14ac:dyDescent="0.2">
      <c r="A2894" s="13"/>
      <c r="B2894" s="8" t="s">
        <v>0</v>
      </c>
      <c r="C2894" s="22" t="s">
        <v>10960</v>
      </c>
      <c r="D2894" s="8" t="s">
        <v>8284</v>
      </c>
      <c r="E2894" s="22" t="s">
        <v>10064</v>
      </c>
      <c r="F2894" s="13">
        <v>55</v>
      </c>
      <c r="G2894" s="13">
        <v>0</v>
      </c>
      <c r="H2894" s="13">
        <v>0</v>
      </c>
      <c r="I2894" t="s">
        <v>1</v>
      </c>
      <c r="J2894" s="13"/>
      <c r="R2894" s="13">
        <v>200</v>
      </c>
      <c r="S2894" s="41">
        <v>1</v>
      </c>
      <c r="T2894" s="13"/>
      <c r="U2894" s="13"/>
      <c r="W2894" s="13"/>
    </row>
    <row r="2895" spans="1:23" x14ac:dyDescent="0.2">
      <c r="A2895" s="13"/>
      <c r="B2895" s="8" t="s">
        <v>0</v>
      </c>
      <c r="C2895" s="22" t="s">
        <v>10960</v>
      </c>
      <c r="D2895" s="8" t="s">
        <v>8285</v>
      </c>
      <c r="E2895" s="22" t="s">
        <v>10065</v>
      </c>
      <c r="F2895" s="13">
        <v>55</v>
      </c>
      <c r="G2895" s="13">
        <v>0</v>
      </c>
      <c r="H2895" s="13">
        <v>0</v>
      </c>
      <c r="I2895" t="s">
        <v>1</v>
      </c>
      <c r="J2895" s="13"/>
      <c r="R2895" s="13"/>
      <c r="S2895" s="41">
        <v>1</v>
      </c>
      <c r="T2895" s="39"/>
      <c r="U2895" s="13"/>
      <c r="W2895" s="13"/>
    </row>
    <row r="2896" spans="1:23" x14ac:dyDescent="0.2">
      <c r="A2896" s="13"/>
      <c r="B2896" s="8" t="s">
        <v>0</v>
      </c>
      <c r="C2896" s="22" t="s">
        <v>10960</v>
      </c>
      <c r="D2896" s="8" t="s">
        <v>8286</v>
      </c>
      <c r="E2896" s="22" t="s">
        <v>10066</v>
      </c>
      <c r="F2896" s="13">
        <v>2020</v>
      </c>
      <c r="G2896" s="13">
        <v>0</v>
      </c>
      <c r="H2896" s="13">
        <v>0</v>
      </c>
      <c r="I2896" t="s">
        <v>1</v>
      </c>
      <c r="J2896" s="13"/>
      <c r="R2896" s="13"/>
      <c r="S2896" s="41">
        <v>1</v>
      </c>
      <c r="T2896" s="13"/>
      <c r="U2896" s="13" t="s">
        <v>10801</v>
      </c>
      <c r="W2896" s="13"/>
    </row>
    <row r="2897" spans="1:23" x14ac:dyDescent="0.2">
      <c r="A2897" s="13"/>
      <c r="B2897" s="8" t="s">
        <v>0</v>
      </c>
      <c r="C2897" s="22" t="s">
        <v>10960</v>
      </c>
      <c r="D2897" s="8" t="s">
        <v>5955</v>
      </c>
      <c r="E2897" s="22" t="s">
        <v>5956</v>
      </c>
      <c r="F2897" s="13">
        <v>1565</v>
      </c>
      <c r="G2897" s="13">
        <v>0</v>
      </c>
      <c r="H2897" s="13">
        <v>0</v>
      </c>
      <c r="I2897" t="s">
        <v>1</v>
      </c>
      <c r="J2897" s="13"/>
      <c r="R2897" s="13"/>
      <c r="S2897" s="41">
        <v>2</v>
      </c>
      <c r="T2897" s="39"/>
      <c r="U2897" s="13"/>
      <c r="W2897" s="13"/>
    </row>
    <row r="2898" spans="1:23" x14ac:dyDescent="0.2">
      <c r="A2898" s="13"/>
      <c r="B2898" s="8" t="s">
        <v>0</v>
      </c>
      <c r="C2898" s="22" t="s">
        <v>10960</v>
      </c>
      <c r="D2898" s="8" t="s">
        <v>8287</v>
      </c>
      <c r="E2898" s="22" t="s">
        <v>10067</v>
      </c>
      <c r="F2898" s="13">
        <v>4040</v>
      </c>
      <c r="G2898" s="13">
        <v>0</v>
      </c>
      <c r="H2898" s="13">
        <v>0</v>
      </c>
      <c r="I2898" t="s">
        <v>1</v>
      </c>
      <c r="J2898" s="13"/>
      <c r="R2898" s="13"/>
      <c r="S2898" s="41">
        <v>1</v>
      </c>
      <c r="T2898" s="39"/>
      <c r="U2898" s="13"/>
      <c r="W2898" s="13"/>
    </row>
    <row r="2899" spans="1:23" x14ac:dyDescent="0.2">
      <c r="A2899" s="13"/>
      <c r="B2899" s="8" t="s">
        <v>0</v>
      </c>
      <c r="C2899" s="22" t="s">
        <v>10960</v>
      </c>
      <c r="D2899" s="8" t="s">
        <v>3180</v>
      </c>
      <c r="E2899" s="22" t="s">
        <v>10068</v>
      </c>
      <c r="F2899" s="13">
        <v>1150</v>
      </c>
      <c r="G2899" s="13">
        <v>0</v>
      </c>
      <c r="H2899" s="13">
        <v>0</v>
      </c>
      <c r="I2899" t="s">
        <v>1</v>
      </c>
      <c r="J2899" s="13"/>
      <c r="R2899" s="13">
        <v>1200</v>
      </c>
      <c r="S2899" s="41">
        <v>1</v>
      </c>
      <c r="T2899" s="39"/>
      <c r="U2899" s="13"/>
      <c r="W2899" s="13"/>
    </row>
    <row r="2900" spans="1:23" x14ac:dyDescent="0.2">
      <c r="A2900" s="13"/>
      <c r="B2900" s="8" t="s">
        <v>0</v>
      </c>
      <c r="C2900" s="22" t="s">
        <v>10960</v>
      </c>
      <c r="D2900" s="8" t="s">
        <v>4101</v>
      </c>
      <c r="E2900" s="22" t="s">
        <v>4102</v>
      </c>
      <c r="F2900" s="13">
        <v>1700</v>
      </c>
      <c r="G2900" s="13">
        <v>0</v>
      </c>
      <c r="H2900" s="13">
        <v>0</v>
      </c>
      <c r="I2900" t="s">
        <v>1</v>
      </c>
      <c r="J2900" s="13"/>
      <c r="R2900" s="13"/>
      <c r="S2900" s="41">
        <v>1</v>
      </c>
      <c r="T2900" s="39"/>
      <c r="U2900" s="13"/>
      <c r="W2900" s="13"/>
    </row>
    <row r="2901" spans="1:23" x14ac:dyDescent="0.2">
      <c r="A2901" s="13"/>
      <c r="B2901" s="8" t="s">
        <v>0</v>
      </c>
      <c r="C2901" s="22" t="s">
        <v>10960</v>
      </c>
      <c r="D2901" s="8" t="s">
        <v>5250</v>
      </c>
      <c r="E2901" s="22" t="s">
        <v>5251</v>
      </c>
      <c r="F2901" s="13">
        <v>650</v>
      </c>
      <c r="G2901" s="13">
        <v>0</v>
      </c>
      <c r="H2901" s="13">
        <v>0</v>
      </c>
      <c r="I2901" t="s">
        <v>1</v>
      </c>
      <c r="J2901" s="13"/>
      <c r="R2901" s="13"/>
      <c r="S2901" s="41">
        <v>1</v>
      </c>
      <c r="T2901" s="43" t="s">
        <v>10798</v>
      </c>
      <c r="U2901" s="13" t="s">
        <v>10798</v>
      </c>
      <c r="W2901" s="13"/>
    </row>
    <row r="2902" spans="1:23" x14ac:dyDescent="0.2">
      <c r="A2902" s="13"/>
      <c r="B2902" s="8" t="s">
        <v>0</v>
      </c>
      <c r="C2902" s="22" t="s">
        <v>10960</v>
      </c>
      <c r="D2902" s="8" t="s">
        <v>6227</v>
      </c>
      <c r="E2902" s="22" t="s">
        <v>6228</v>
      </c>
      <c r="F2902" s="13">
        <v>3130</v>
      </c>
      <c r="G2902" s="13">
        <v>0</v>
      </c>
      <c r="H2902" s="13">
        <v>0</v>
      </c>
      <c r="I2902" t="s">
        <v>1</v>
      </c>
      <c r="J2902" s="13"/>
      <c r="R2902" s="13">
        <f>3500+9000</f>
        <v>12500</v>
      </c>
      <c r="S2902" s="41">
        <v>1</v>
      </c>
      <c r="T2902" s="39"/>
      <c r="U2902" s="13"/>
      <c r="W2902" s="13"/>
    </row>
    <row r="2903" spans="1:23" x14ac:dyDescent="0.2">
      <c r="A2903" s="13"/>
      <c r="B2903" s="8" t="s">
        <v>0</v>
      </c>
      <c r="C2903" s="22" t="s">
        <v>10961</v>
      </c>
      <c r="D2903" s="8" t="s">
        <v>8244</v>
      </c>
      <c r="E2903" s="22" t="s">
        <v>10018</v>
      </c>
      <c r="F2903" s="13">
        <v>11850</v>
      </c>
      <c r="G2903" s="13">
        <v>0</v>
      </c>
      <c r="H2903" s="13">
        <v>0</v>
      </c>
      <c r="I2903" t="s">
        <v>1</v>
      </c>
      <c r="J2903" s="13"/>
      <c r="R2903" s="13">
        <v>12000</v>
      </c>
      <c r="S2903" s="41">
        <v>4</v>
      </c>
      <c r="T2903" s="13"/>
      <c r="U2903" s="13"/>
      <c r="W2903" s="13"/>
    </row>
    <row r="2904" spans="1:23" x14ac:dyDescent="0.2">
      <c r="A2904" s="13"/>
      <c r="B2904" s="8" t="s">
        <v>0</v>
      </c>
      <c r="C2904" s="22" t="s">
        <v>10961</v>
      </c>
      <c r="D2904" s="8" t="s">
        <v>8150</v>
      </c>
      <c r="E2904" s="22" t="s">
        <v>9909</v>
      </c>
      <c r="F2904" s="13">
        <v>3000</v>
      </c>
      <c r="G2904" s="13">
        <v>0</v>
      </c>
      <c r="H2904" s="13">
        <v>0</v>
      </c>
      <c r="I2904" t="s">
        <v>1</v>
      </c>
      <c r="J2904" s="13"/>
      <c r="R2904" s="13">
        <f>2500+9000</f>
        <v>11500</v>
      </c>
      <c r="S2904" s="41">
        <v>4</v>
      </c>
      <c r="T2904" s="39"/>
      <c r="U2904" s="13"/>
      <c r="W2904" s="13"/>
    </row>
    <row r="2905" spans="1:23" x14ac:dyDescent="0.2">
      <c r="A2905" s="13"/>
      <c r="B2905" s="8" t="s">
        <v>0</v>
      </c>
      <c r="C2905" s="22" t="s">
        <v>10961</v>
      </c>
      <c r="D2905" s="8" t="s">
        <v>3615</v>
      </c>
      <c r="E2905" s="22" t="s">
        <v>3616</v>
      </c>
      <c r="F2905" s="13">
        <v>3000</v>
      </c>
      <c r="G2905" s="13">
        <v>0</v>
      </c>
      <c r="H2905" s="13">
        <v>0</v>
      </c>
      <c r="I2905" t="s">
        <v>1</v>
      </c>
      <c r="J2905" s="13"/>
      <c r="R2905" s="13"/>
      <c r="S2905" s="41">
        <v>2</v>
      </c>
      <c r="T2905" s="13"/>
      <c r="U2905" s="13" t="s">
        <v>10802</v>
      </c>
      <c r="W2905" s="13"/>
    </row>
    <row r="2906" spans="1:23" x14ac:dyDescent="0.2">
      <c r="A2906" s="13"/>
      <c r="B2906" s="8" t="s">
        <v>0</v>
      </c>
      <c r="C2906" s="22" t="s">
        <v>10961</v>
      </c>
      <c r="D2906" s="8" t="s">
        <v>2681</v>
      </c>
      <c r="E2906" s="22" t="s">
        <v>2682</v>
      </c>
      <c r="F2906" s="13">
        <v>5000</v>
      </c>
      <c r="G2906" s="13">
        <v>0</v>
      </c>
      <c r="H2906" s="13">
        <v>0</v>
      </c>
      <c r="I2906" t="s">
        <v>1</v>
      </c>
      <c r="J2906" s="13"/>
      <c r="R2906" s="13"/>
      <c r="S2906" s="41">
        <v>2</v>
      </c>
      <c r="T2906" s="39"/>
      <c r="U2906" s="13" t="s">
        <v>10798</v>
      </c>
      <c r="W2906" s="13"/>
    </row>
    <row r="2907" spans="1:23" x14ac:dyDescent="0.2">
      <c r="A2907" s="13" t="s">
        <v>7580</v>
      </c>
      <c r="B2907" s="8" t="s">
        <v>0</v>
      </c>
      <c r="C2907" s="22" t="s">
        <v>10962</v>
      </c>
      <c r="D2907" s="8" t="s">
        <v>8288</v>
      </c>
      <c r="E2907" s="22" t="s">
        <v>10069</v>
      </c>
      <c r="F2907" s="13">
        <v>719</v>
      </c>
      <c r="G2907" s="13">
        <v>0</v>
      </c>
      <c r="H2907" s="13">
        <v>0</v>
      </c>
      <c r="I2907" t="s">
        <v>1</v>
      </c>
      <c r="J2907" s="13"/>
      <c r="R2907" s="13">
        <v>1000</v>
      </c>
      <c r="S2907" s="41">
        <v>1</v>
      </c>
      <c r="T2907" s="13"/>
      <c r="U2907" s="13"/>
      <c r="W2907" s="13"/>
    </row>
    <row r="2908" spans="1:23" x14ac:dyDescent="0.2">
      <c r="A2908" s="13"/>
      <c r="B2908" s="8" t="s">
        <v>0</v>
      </c>
      <c r="C2908" s="22" t="s">
        <v>10963</v>
      </c>
      <c r="D2908" s="8" t="s">
        <v>8289</v>
      </c>
      <c r="E2908" s="22" t="s">
        <v>10070</v>
      </c>
      <c r="F2908" s="13">
        <v>7200</v>
      </c>
      <c r="G2908" s="13">
        <v>0</v>
      </c>
      <c r="H2908" s="13">
        <v>0</v>
      </c>
      <c r="I2908" t="s">
        <v>1</v>
      </c>
      <c r="J2908" s="13"/>
      <c r="R2908" s="13">
        <f>3500+4500</f>
        <v>8000</v>
      </c>
      <c r="S2908" s="41">
        <v>4</v>
      </c>
      <c r="T2908" s="39"/>
      <c r="U2908" s="13"/>
      <c r="W2908" s="13"/>
    </row>
    <row r="2909" spans="1:23" x14ac:dyDescent="0.2">
      <c r="A2909" s="13"/>
      <c r="B2909" s="8" t="s">
        <v>0</v>
      </c>
      <c r="C2909" s="22" t="s">
        <v>10963</v>
      </c>
      <c r="D2909" s="8" t="s">
        <v>8290</v>
      </c>
      <c r="E2909" s="22" t="s">
        <v>10071</v>
      </c>
      <c r="F2909" s="13">
        <v>3600</v>
      </c>
      <c r="G2909" s="13">
        <v>0</v>
      </c>
      <c r="H2909" s="13">
        <v>0</v>
      </c>
      <c r="I2909" t="s">
        <v>1</v>
      </c>
      <c r="J2909" s="13"/>
      <c r="R2909" s="13"/>
      <c r="S2909" s="41">
        <v>2</v>
      </c>
      <c r="T2909" s="39"/>
      <c r="U2909" s="13" t="s">
        <v>10801</v>
      </c>
      <c r="W2909" s="13"/>
    </row>
    <row r="2910" spans="1:23" x14ac:dyDescent="0.2">
      <c r="A2910" s="13"/>
      <c r="B2910" s="8" t="s">
        <v>0</v>
      </c>
      <c r="C2910" s="22" t="s">
        <v>10963</v>
      </c>
      <c r="D2910" s="8" t="s">
        <v>8291</v>
      </c>
      <c r="E2910" s="22" t="s">
        <v>10072</v>
      </c>
      <c r="F2910" s="13">
        <v>383</v>
      </c>
      <c r="G2910" s="13">
        <v>0</v>
      </c>
      <c r="H2910" s="13">
        <v>0</v>
      </c>
      <c r="I2910" t="s">
        <v>1</v>
      </c>
      <c r="J2910" s="13"/>
      <c r="R2910" s="13"/>
      <c r="S2910" s="41">
        <v>4</v>
      </c>
      <c r="T2910" s="43"/>
      <c r="U2910" s="13" t="s">
        <v>10798</v>
      </c>
      <c r="W2910" s="13"/>
    </row>
    <row r="2911" spans="1:23" x14ac:dyDescent="0.2">
      <c r="A2911" s="13"/>
      <c r="B2911" s="8" t="s">
        <v>0</v>
      </c>
      <c r="C2911" s="22" t="s">
        <v>10963</v>
      </c>
      <c r="D2911" s="8" t="s">
        <v>8292</v>
      </c>
      <c r="E2911" s="22" t="s">
        <v>10073</v>
      </c>
      <c r="F2911" s="13">
        <v>5760</v>
      </c>
      <c r="G2911" s="13">
        <v>0</v>
      </c>
      <c r="H2911" s="13">
        <v>0</v>
      </c>
      <c r="I2911" t="s">
        <v>1</v>
      </c>
      <c r="J2911" s="13"/>
      <c r="R2911" s="13">
        <v>6000</v>
      </c>
      <c r="S2911" s="41">
        <v>4</v>
      </c>
      <c r="T2911" s="39"/>
      <c r="U2911" s="13"/>
      <c r="W2911" s="13"/>
    </row>
    <row r="2912" spans="1:23" x14ac:dyDescent="0.2">
      <c r="A2912" s="13"/>
      <c r="B2912" s="8" t="s">
        <v>0</v>
      </c>
      <c r="C2912" s="22" t="s">
        <v>10963</v>
      </c>
      <c r="D2912" s="8" t="s">
        <v>8154</v>
      </c>
      <c r="E2912" s="22" t="s">
        <v>9913</v>
      </c>
      <c r="F2912" s="13">
        <v>3600</v>
      </c>
      <c r="G2912" s="13">
        <v>0</v>
      </c>
      <c r="H2912" s="13">
        <v>0</v>
      </c>
      <c r="I2912" t="s">
        <v>1</v>
      </c>
      <c r="J2912" s="13"/>
      <c r="R2912" s="13">
        <v>3600</v>
      </c>
      <c r="S2912" s="41">
        <v>4</v>
      </c>
      <c r="T2912" s="13"/>
      <c r="U2912" s="13"/>
      <c r="W2912" s="13"/>
    </row>
    <row r="2913" spans="1:23" x14ac:dyDescent="0.2">
      <c r="A2913" s="13"/>
      <c r="B2913" s="8" t="s">
        <v>0</v>
      </c>
      <c r="C2913" s="22" t="s">
        <v>10963</v>
      </c>
      <c r="D2913" s="8" t="s">
        <v>8293</v>
      </c>
      <c r="E2913" s="22" t="s">
        <v>10074</v>
      </c>
      <c r="F2913" s="13">
        <v>1590</v>
      </c>
      <c r="G2913" s="13">
        <v>0</v>
      </c>
      <c r="H2913" s="13">
        <v>0</v>
      </c>
      <c r="I2913" t="s">
        <v>1</v>
      </c>
      <c r="J2913" s="13"/>
      <c r="R2913" s="13">
        <v>1700</v>
      </c>
      <c r="S2913" s="41">
        <v>4</v>
      </c>
      <c r="T2913" s="39"/>
      <c r="U2913" s="13"/>
      <c r="W2913" s="13"/>
    </row>
    <row r="2914" spans="1:23" x14ac:dyDescent="0.2">
      <c r="A2914" s="13"/>
      <c r="B2914" s="8" t="s">
        <v>0</v>
      </c>
      <c r="C2914" s="22" t="s">
        <v>10963</v>
      </c>
      <c r="D2914" s="8" t="s">
        <v>8294</v>
      </c>
      <c r="E2914" s="22" t="s">
        <v>10075</v>
      </c>
      <c r="F2914" s="13">
        <v>3600</v>
      </c>
      <c r="G2914" s="13">
        <v>0</v>
      </c>
      <c r="H2914" s="13">
        <v>0</v>
      </c>
      <c r="I2914" t="s">
        <v>1</v>
      </c>
      <c r="J2914" s="13"/>
      <c r="R2914" s="13"/>
      <c r="S2914" s="41">
        <v>1</v>
      </c>
      <c r="T2914" s="39"/>
      <c r="U2914" s="13"/>
      <c r="W2914" s="13"/>
    </row>
    <row r="2915" spans="1:23" x14ac:dyDescent="0.2">
      <c r="A2915" s="13"/>
      <c r="B2915" s="8" t="s">
        <v>0</v>
      </c>
      <c r="C2915" s="22" t="s">
        <v>10963</v>
      </c>
      <c r="D2915" s="8" t="s">
        <v>7961</v>
      </c>
      <c r="E2915" s="22" t="s">
        <v>9730</v>
      </c>
      <c r="F2915" s="13">
        <v>3600</v>
      </c>
      <c r="G2915" s="13">
        <v>0</v>
      </c>
      <c r="H2915" s="13">
        <v>0</v>
      </c>
      <c r="I2915" t="s">
        <v>1</v>
      </c>
      <c r="J2915" s="13"/>
      <c r="R2915" s="13"/>
      <c r="S2915" s="41">
        <v>1</v>
      </c>
      <c r="T2915" s="39"/>
      <c r="U2915" s="13"/>
      <c r="W2915" s="13"/>
    </row>
    <row r="2916" spans="1:23" x14ac:dyDescent="0.2">
      <c r="A2916" s="13"/>
      <c r="B2916" s="8" t="s">
        <v>0</v>
      </c>
      <c r="C2916" s="22" t="s">
        <v>10963</v>
      </c>
      <c r="D2916" s="8" t="s">
        <v>8295</v>
      </c>
      <c r="E2916" s="22" t="s">
        <v>10076</v>
      </c>
      <c r="F2916" s="13">
        <v>530</v>
      </c>
      <c r="G2916" s="13">
        <v>0</v>
      </c>
      <c r="H2916" s="13">
        <v>0</v>
      </c>
      <c r="I2916" t="s">
        <v>1</v>
      </c>
      <c r="J2916" s="13"/>
      <c r="R2916" s="13"/>
      <c r="S2916" s="41">
        <v>1</v>
      </c>
      <c r="T2916" s="39"/>
      <c r="U2916" s="13"/>
      <c r="W2916" s="13"/>
    </row>
    <row r="2917" spans="1:23" x14ac:dyDescent="0.2">
      <c r="A2917" s="13"/>
      <c r="B2917" s="8" t="s">
        <v>0</v>
      </c>
      <c r="C2917" s="22" t="s">
        <v>10963</v>
      </c>
      <c r="D2917" s="8" t="s">
        <v>8296</v>
      </c>
      <c r="E2917" s="22" t="s">
        <v>10077</v>
      </c>
      <c r="F2917" s="13">
        <v>530</v>
      </c>
      <c r="G2917" s="13">
        <v>0</v>
      </c>
      <c r="H2917" s="13">
        <v>0</v>
      </c>
      <c r="I2917" t="s">
        <v>1</v>
      </c>
      <c r="J2917" s="13"/>
      <c r="R2917" s="13"/>
      <c r="S2917" s="41">
        <v>1</v>
      </c>
      <c r="T2917" s="39"/>
      <c r="U2917" s="13"/>
      <c r="W2917" s="13"/>
    </row>
    <row r="2918" spans="1:23" x14ac:dyDescent="0.2">
      <c r="A2918" s="13"/>
      <c r="B2918" s="8" t="s">
        <v>0</v>
      </c>
      <c r="C2918" s="22" t="s">
        <v>10963</v>
      </c>
      <c r="D2918" s="8" t="s">
        <v>1870</v>
      </c>
      <c r="E2918" s="22" t="s">
        <v>1871</v>
      </c>
      <c r="F2918" s="13">
        <v>57600</v>
      </c>
      <c r="G2918" s="13">
        <v>0</v>
      </c>
      <c r="H2918" s="13">
        <v>0</v>
      </c>
      <c r="I2918" t="s">
        <v>1</v>
      </c>
      <c r="J2918" s="13"/>
      <c r="R2918" s="13">
        <f>30000+28000</f>
        <v>58000</v>
      </c>
      <c r="S2918" s="41">
        <v>4</v>
      </c>
      <c r="T2918" s="13"/>
      <c r="U2918" s="13"/>
      <c r="W2918" s="13"/>
    </row>
    <row r="2919" spans="1:23" x14ac:dyDescent="0.2">
      <c r="A2919" s="13"/>
      <c r="B2919" s="8" t="s">
        <v>0</v>
      </c>
      <c r="C2919" s="22" t="s">
        <v>10963</v>
      </c>
      <c r="D2919" s="8" t="s">
        <v>8297</v>
      </c>
      <c r="E2919" s="22" t="s">
        <v>10078</v>
      </c>
      <c r="F2919" s="13">
        <v>57600</v>
      </c>
      <c r="G2919" s="13">
        <v>0</v>
      </c>
      <c r="H2919" s="13">
        <v>0</v>
      </c>
      <c r="I2919" t="s">
        <v>1</v>
      </c>
      <c r="J2919" s="13"/>
      <c r="R2919" s="13">
        <f>12000+46000</f>
        <v>58000</v>
      </c>
      <c r="S2919" s="41">
        <v>4</v>
      </c>
      <c r="T2919" s="13"/>
      <c r="U2919" s="13"/>
      <c r="W2919" s="13"/>
    </row>
    <row r="2920" spans="1:23" x14ac:dyDescent="0.2">
      <c r="A2920" s="13"/>
      <c r="B2920" s="8" t="s">
        <v>0</v>
      </c>
      <c r="C2920" s="22" t="s">
        <v>10963</v>
      </c>
      <c r="D2920" s="8" t="s">
        <v>8298</v>
      </c>
      <c r="E2920" s="22" t="s">
        <v>2027</v>
      </c>
      <c r="F2920" s="13">
        <v>6404</v>
      </c>
      <c r="G2920" s="13">
        <v>0</v>
      </c>
      <c r="H2920" s="13">
        <v>0</v>
      </c>
      <c r="I2920" t="s">
        <v>1</v>
      </c>
      <c r="J2920" s="13"/>
      <c r="R2920" s="13">
        <v>7000</v>
      </c>
      <c r="S2920" s="41">
        <v>4</v>
      </c>
      <c r="T2920" s="43"/>
      <c r="U2920" s="13"/>
      <c r="W2920" s="13"/>
    </row>
    <row r="2921" spans="1:23" x14ac:dyDescent="0.2">
      <c r="A2921" s="13"/>
      <c r="B2921" s="8" t="s">
        <v>0</v>
      </c>
      <c r="C2921" s="22" t="s">
        <v>10963</v>
      </c>
      <c r="D2921" s="8" t="s">
        <v>8299</v>
      </c>
      <c r="E2921" s="22" t="s">
        <v>10079</v>
      </c>
      <c r="F2921" s="13">
        <v>5398</v>
      </c>
      <c r="G2921" s="13">
        <v>0</v>
      </c>
      <c r="H2921" s="13">
        <v>0</v>
      </c>
      <c r="I2921" t="s">
        <v>1</v>
      </c>
      <c r="J2921" s="13"/>
      <c r="R2921" s="13">
        <v>6000</v>
      </c>
      <c r="S2921" s="41">
        <v>4</v>
      </c>
      <c r="T2921" s="13"/>
      <c r="U2921" s="13"/>
      <c r="W2921" s="13"/>
    </row>
    <row r="2922" spans="1:23" x14ac:dyDescent="0.2">
      <c r="A2922" s="13"/>
      <c r="B2922" s="8" t="s">
        <v>0</v>
      </c>
      <c r="C2922" s="22" t="s">
        <v>10963</v>
      </c>
      <c r="D2922" s="8" t="s">
        <v>8300</v>
      </c>
      <c r="E2922" s="22" t="s">
        <v>10080</v>
      </c>
      <c r="F2922" s="13">
        <v>7200</v>
      </c>
      <c r="G2922" s="13">
        <v>0</v>
      </c>
      <c r="H2922" s="13">
        <v>0</v>
      </c>
      <c r="I2922" t="s">
        <v>1</v>
      </c>
      <c r="J2922" s="13"/>
      <c r="R2922" s="13">
        <v>8000</v>
      </c>
      <c r="S2922" s="41">
        <v>4</v>
      </c>
      <c r="T2922" s="39"/>
      <c r="U2922" s="13"/>
      <c r="W2922" s="13"/>
    </row>
    <row r="2923" spans="1:23" x14ac:dyDescent="0.2">
      <c r="A2923" s="13"/>
      <c r="B2923" s="8" t="s">
        <v>0</v>
      </c>
      <c r="C2923" s="22" t="s">
        <v>10963</v>
      </c>
      <c r="D2923" s="8" t="s">
        <v>8301</v>
      </c>
      <c r="E2923" s="22" t="s">
        <v>10081</v>
      </c>
      <c r="F2923" s="13">
        <v>21600</v>
      </c>
      <c r="G2923" s="13">
        <v>0</v>
      </c>
      <c r="H2923" s="13">
        <v>0</v>
      </c>
      <c r="I2923" t="s">
        <v>1</v>
      </c>
      <c r="J2923" s="13"/>
      <c r="R2923" s="13">
        <v>22000</v>
      </c>
      <c r="S2923" s="41">
        <v>4</v>
      </c>
      <c r="T2923" s="13"/>
      <c r="U2923" s="39"/>
      <c r="W2923" s="13"/>
    </row>
    <row r="2924" spans="1:23" x14ac:dyDescent="0.2">
      <c r="A2924" s="13"/>
      <c r="B2924" s="8" t="s">
        <v>0</v>
      </c>
      <c r="C2924" s="22" t="s">
        <v>10963</v>
      </c>
      <c r="D2924" s="8" t="s">
        <v>8302</v>
      </c>
      <c r="E2924" s="22" t="s">
        <v>10082</v>
      </c>
      <c r="F2924" s="13">
        <v>17100</v>
      </c>
      <c r="G2924" s="13">
        <v>0</v>
      </c>
      <c r="H2924" s="13">
        <v>0</v>
      </c>
      <c r="I2924" t="s">
        <v>1</v>
      </c>
      <c r="J2924" s="13"/>
      <c r="R2924" s="13">
        <f>12000+6000</f>
        <v>18000</v>
      </c>
      <c r="S2924" s="41">
        <v>4</v>
      </c>
      <c r="T2924" s="13"/>
      <c r="U2924" s="13"/>
      <c r="W2924" s="13"/>
    </row>
    <row r="2925" spans="1:23" x14ac:dyDescent="0.2">
      <c r="A2925" s="13"/>
      <c r="B2925" s="8" t="s">
        <v>0</v>
      </c>
      <c r="C2925" s="22" t="s">
        <v>10963</v>
      </c>
      <c r="D2925" s="8" t="s">
        <v>8303</v>
      </c>
      <c r="E2925" s="22" t="s">
        <v>10083</v>
      </c>
      <c r="F2925" s="13">
        <v>7200</v>
      </c>
      <c r="G2925" s="13">
        <v>0</v>
      </c>
      <c r="H2925" s="13">
        <v>0</v>
      </c>
      <c r="I2925" t="s">
        <v>1</v>
      </c>
      <c r="J2925" s="13"/>
      <c r="R2925" s="13">
        <v>8000</v>
      </c>
      <c r="S2925" s="41">
        <v>4</v>
      </c>
      <c r="T2925" s="13"/>
      <c r="U2925" s="13"/>
      <c r="W2925" s="13"/>
    </row>
    <row r="2926" spans="1:23" x14ac:dyDescent="0.2">
      <c r="A2926" s="13"/>
      <c r="B2926" s="8" t="s">
        <v>0</v>
      </c>
      <c r="C2926" s="22" t="s">
        <v>10963</v>
      </c>
      <c r="D2926" s="8" t="s">
        <v>8304</v>
      </c>
      <c r="E2926" s="22" t="s">
        <v>10084</v>
      </c>
      <c r="F2926" s="13">
        <v>14400</v>
      </c>
      <c r="G2926" s="13">
        <v>0</v>
      </c>
      <c r="H2926" s="13">
        <v>0</v>
      </c>
      <c r="I2926" t="s">
        <v>1</v>
      </c>
      <c r="J2926" s="13"/>
      <c r="R2926" s="13">
        <v>15000</v>
      </c>
      <c r="S2926" s="41">
        <v>4</v>
      </c>
      <c r="T2926" s="39"/>
      <c r="U2926" s="13"/>
      <c r="W2926" s="13"/>
    </row>
    <row r="2927" spans="1:23" x14ac:dyDescent="0.2">
      <c r="A2927" s="13"/>
      <c r="B2927" s="8" t="s">
        <v>0</v>
      </c>
      <c r="C2927" s="22" t="s">
        <v>10963</v>
      </c>
      <c r="D2927" s="8" t="s">
        <v>8305</v>
      </c>
      <c r="E2927" s="22" t="s">
        <v>10085</v>
      </c>
      <c r="F2927" s="13">
        <v>7200</v>
      </c>
      <c r="G2927" s="13">
        <v>0</v>
      </c>
      <c r="H2927" s="13">
        <v>0</v>
      </c>
      <c r="I2927" t="s">
        <v>1</v>
      </c>
      <c r="J2927" s="13"/>
      <c r="R2927" s="13">
        <v>8000</v>
      </c>
      <c r="S2927" s="41">
        <v>4</v>
      </c>
      <c r="T2927" s="39"/>
      <c r="U2927" s="13"/>
      <c r="W2927" s="13"/>
    </row>
    <row r="2928" spans="1:23" x14ac:dyDescent="0.2">
      <c r="A2928" s="13"/>
      <c r="B2928" s="8" t="s">
        <v>0</v>
      </c>
      <c r="C2928" s="22" t="s">
        <v>10963</v>
      </c>
      <c r="D2928" s="8" t="s">
        <v>8306</v>
      </c>
      <c r="E2928" s="22" t="s">
        <v>10086</v>
      </c>
      <c r="F2928" s="13">
        <v>14400</v>
      </c>
      <c r="G2928" s="13">
        <v>0</v>
      </c>
      <c r="H2928" s="13">
        <v>0</v>
      </c>
      <c r="I2928" t="s">
        <v>1</v>
      </c>
      <c r="J2928" s="13"/>
      <c r="R2928" s="13"/>
      <c r="S2928" s="41">
        <v>2</v>
      </c>
      <c r="T2928" s="39"/>
      <c r="U2928" s="13" t="s">
        <v>10798</v>
      </c>
      <c r="W2928" s="13"/>
    </row>
    <row r="2929" spans="1:23" x14ac:dyDescent="0.2">
      <c r="A2929" s="13"/>
      <c r="B2929" s="8" t="s">
        <v>0</v>
      </c>
      <c r="C2929" s="22" t="s">
        <v>10963</v>
      </c>
      <c r="D2929" s="8" t="s">
        <v>8307</v>
      </c>
      <c r="E2929" s="22" t="s">
        <v>10087</v>
      </c>
      <c r="F2929" s="13">
        <v>14400</v>
      </c>
      <c r="G2929" s="13">
        <v>0</v>
      </c>
      <c r="H2929" s="13">
        <v>0</v>
      </c>
      <c r="I2929" t="s">
        <v>1</v>
      </c>
      <c r="J2929" s="13"/>
      <c r="R2929" s="13"/>
      <c r="S2929" s="41">
        <v>2</v>
      </c>
      <c r="T2929" s="39"/>
      <c r="U2929" s="13" t="s">
        <v>10798</v>
      </c>
      <c r="W2929" s="13"/>
    </row>
    <row r="2930" spans="1:23" x14ac:dyDescent="0.2">
      <c r="A2930" s="13"/>
      <c r="B2930" s="8" t="s">
        <v>0</v>
      </c>
      <c r="C2930" s="22" t="s">
        <v>10963</v>
      </c>
      <c r="D2930" s="8" t="s">
        <v>8308</v>
      </c>
      <c r="E2930" s="22" t="s">
        <v>10088</v>
      </c>
      <c r="F2930" s="13">
        <v>28800</v>
      </c>
      <c r="G2930" s="13">
        <v>0</v>
      </c>
      <c r="H2930" s="13">
        <v>0</v>
      </c>
      <c r="I2930" t="s">
        <v>1</v>
      </c>
      <c r="J2930" s="13"/>
      <c r="R2930" s="13">
        <v>4000</v>
      </c>
      <c r="S2930" s="41">
        <v>2</v>
      </c>
      <c r="T2930" s="39"/>
      <c r="U2930" s="13" t="s">
        <v>10798</v>
      </c>
      <c r="W2930" s="13"/>
    </row>
    <row r="2931" spans="1:23" x14ac:dyDescent="0.2">
      <c r="A2931" s="13"/>
      <c r="B2931" s="8" t="s">
        <v>0</v>
      </c>
      <c r="C2931" s="22" t="s">
        <v>10963</v>
      </c>
      <c r="D2931" s="8" t="s">
        <v>8309</v>
      </c>
      <c r="E2931" s="22" t="s">
        <v>10089</v>
      </c>
      <c r="F2931" s="13">
        <v>7200</v>
      </c>
      <c r="G2931" s="13">
        <v>0</v>
      </c>
      <c r="H2931" s="13">
        <v>0</v>
      </c>
      <c r="I2931" t="s">
        <v>1</v>
      </c>
      <c r="J2931" s="13"/>
      <c r="R2931" s="13">
        <v>8000</v>
      </c>
      <c r="S2931" s="41">
        <v>2</v>
      </c>
      <c r="T2931" s="39"/>
      <c r="U2931" s="13"/>
      <c r="W2931" s="13"/>
    </row>
    <row r="2932" spans="1:23" x14ac:dyDescent="0.2">
      <c r="A2932" s="13"/>
      <c r="B2932" s="8" t="s">
        <v>0</v>
      </c>
      <c r="C2932" s="22" t="s">
        <v>10963</v>
      </c>
      <c r="D2932" s="8" t="s">
        <v>7930</v>
      </c>
      <c r="E2932" s="22" t="s">
        <v>9698</v>
      </c>
      <c r="F2932" s="13">
        <v>7200</v>
      </c>
      <c r="G2932" s="13">
        <v>0</v>
      </c>
      <c r="H2932" s="13">
        <v>0</v>
      </c>
      <c r="I2932" t="s">
        <v>1</v>
      </c>
      <c r="J2932" s="13"/>
      <c r="R2932" s="13">
        <v>5000</v>
      </c>
      <c r="S2932" s="41">
        <v>4</v>
      </c>
      <c r="T2932" s="43"/>
      <c r="U2932" s="13" t="s">
        <v>10801</v>
      </c>
      <c r="W2932" s="13"/>
    </row>
    <row r="2933" spans="1:23" x14ac:dyDescent="0.2">
      <c r="A2933" s="13"/>
      <c r="B2933" s="8" t="s">
        <v>0</v>
      </c>
      <c r="C2933" s="22" t="s">
        <v>10963</v>
      </c>
      <c r="D2933" s="8" t="s">
        <v>8310</v>
      </c>
      <c r="E2933" s="22" t="s">
        <v>10090</v>
      </c>
      <c r="F2933" s="13">
        <v>14400</v>
      </c>
      <c r="G2933" s="13">
        <v>0</v>
      </c>
      <c r="H2933" s="13">
        <v>0</v>
      </c>
      <c r="I2933" t="s">
        <v>1</v>
      </c>
      <c r="J2933" s="13"/>
      <c r="R2933" s="13">
        <v>15000</v>
      </c>
      <c r="S2933" s="41">
        <v>4</v>
      </c>
      <c r="T2933" s="13"/>
      <c r="U2933" s="13"/>
      <c r="W2933" s="13"/>
    </row>
    <row r="2934" spans="1:23" x14ac:dyDescent="0.2">
      <c r="A2934" s="13"/>
      <c r="B2934" s="8" t="s">
        <v>0</v>
      </c>
      <c r="C2934" s="22" t="s">
        <v>10963</v>
      </c>
      <c r="D2934" s="8" t="s">
        <v>8311</v>
      </c>
      <c r="E2934" s="22" t="s">
        <v>10091</v>
      </c>
      <c r="F2934" s="13">
        <v>7200</v>
      </c>
      <c r="G2934" s="13">
        <v>0</v>
      </c>
      <c r="H2934" s="13">
        <v>0</v>
      </c>
      <c r="I2934" t="s">
        <v>1</v>
      </c>
      <c r="J2934" s="13"/>
      <c r="R2934" s="13">
        <f>7000+500</f>
        <v>7500</v>
      </c>
      <c r="S2934" s="41">
        <v>4</v>
      </c>
      <c r="T2934" s="13"/>
      <c r="U2934" s="13"/>
      <c r="W2934" s="13"/>
    </row>
    <row r="2935" spans="1:23" x14ac:dyDescent="0.2">
      <c r="A2935" s="13"/>
      <c r="B2935" s="8" t="s">
        <v>0</v>
      </c>
      <c r="C2935" s="22" t="s">
        <v>10963</v>
      </c>
      <c r="D2935" s="8" t="s">
        <v>8312</v>
      </c>
      <c r="E2935" s="22" t="s">
        <v>10092</v>
      </c>
      <c r="F2935" s="13">
        <v>11520</v>
      </c>
      <c r="G2935" s="13">
        <v>0</v>
      </c>
      <c r="H2935" s="13">
        <v>0</v>
      </c>
      <c r="I2935" t="s">
        <v>1</v>
      </c>
      <c r="J2935" s="13"/>
      <c r="R2935" s="13">
        <v>12000</v>
      </c>
      <c r="S2935" s="41">
        <v>4</v>
      </c>
      <c r="T2935" s="13"/>
      <c r="U2935" s="13"/>
      <c r="W2935" s="13"/>
    </row>
    <row r="2936" spans="1:23" x14ac:dyDescent="0.2">
      <c r="A2936" s="13"/>
      <c r="B2936" s="8" t="s">
        <v>0</v>
      </c>
      <c r="C2936" s="22" t="s">
        <v>10963</v>
      </c>
      <c r="D2936" s="8" t="s">
        <v>3867</v>
      </c>
      <c r="E2936" s="22" t="s">
        <v>3868</v>
      </c>
      <c r="F2936" s="13">
        <v>11520</v>
      </c>
      <c r="G2936" s="13">
        <v>0</v>
      </c>
      <c r="H2936" s="13">
        <v>0</v>
      </c>
      <c r="I2936" t="s">
        <v>1</v>
      </c>
      <c r="J2936" s="13"/>
      <c r="R2936" s="13">
        <v>12500</v>
      </c>
      <c r="S2936" s="41">
        <v>4</v>
      </c>
      <c r="T2936" s="13"/>
      <c r="U2936" s="13"/>
      <c r="W2936" s="13"/>
    </row>
    <row r="2937" spans="1:23" x14ac:dyDescent="0.2">
      <c r="A2937" s="13"/>
      <c r="B2937" s="8" t="s">
        <v>0</v>
      </c>
      <c r="C2937" s="22" t="s">
        <v>10963</v>
      </c>
      <c r="D2937" s="8" t="s">
        <v>8313</v>
      </c>
      <c r="E2937" s="22" t="s">
        <v>10093</v>
      </c>
      <c r="F2937" s="13">
        <v>7200</v>
      </c>
      <c r="G2937" s="13">
        <v>0</v>
      </c>
      <c r="H2937" s="13">
        <v>0</v>
      </c>
      <c r="I2937" t="s">
        <v>1</v>
      </c>
      <c r="J2937" s="13"/>
      <c r="R2937" s="13">
        <v>7500</v>
      </c>
      <c r="S2937" s="41">
        <v>4</v>
      </c>
      <c r="T2937" s="13"/>
      <c r="U2937" s="13"/>
      <c r="W2937" s="13"/>
    </row>
    <row r="2938" spans="1:23" x14ac:dyDescent="0.2">
      <c r="A2938" s="13"/>
      <c r="B2938" s="8" t="s">
        <v>0</v>
      </c>
      <c r="C2938" s="22" t="s">
        <v>10963</v>
      </c>
      <c r="D2938" s="8" t="s">
        <v>8314</v>
      </c>
      <c r="E2938" s="22" t="s">
        <v>10094</v>
      </c>
      <c r="F2938" s="13">
        <v>3600</v>
      </c>
      <c r="G2938" s="13">
        <v>0</v>
      </c>
      <c r="H2938" s="13">
        <v>0</v>
      </c>
      <c r="I2938" t="s">
        <v>1</v>
      </c>
      <c r="J2938" s="13"/>
      <c r="R2938" s="13">
        <v>4000</v>
      </c>
      <c r="S2938" s="41">
        <v>4</v>
      </c>
      <c r="T2938" s="13"/>
      <c r="U2938" s="13"/>
      <c r="W2938" s="13"/>
    </row>
    <row r="2939" spans="1:23" x14ac:dyDescent="0.2">
      <c r="A2939" s="13"/>
      <c r="B2939" s="8" t="s">
        <v>0</v>
      </c>
      <c r="C2939" s="22" t="s">
        <v>10963</v>
      </c>
      <c r="D2939" s="8" t="s">
        <v>4865</v>
      </c>
      <c r="E2939" s="22" t="s">
        <v>4866</v>
      </c>
      <c r="F2939" s="13">
        <v>1800</v>
      </c>
      <c r="G2939" s="13">
        <v>0</v>
      </c>
      <c r="H2939" s="13">
        <v>0</v>
      </c>
      <c r="I2939" t="s">
        <v>1</v>
      </c>
      <c r="J2939" s="13"/>
      <c r="R2939" s="13">
        <v>2500</v>
      </c>
      <c r="S2939" s="41">
        <v>1</v>
      </c>
      <c r="T2939" s="13"/>
      <c r="U2939" s="13"/>
      <c r="W2939" s="13"/>
    </row>
    <row r="2940" spans="1:23" x14ac:dyDescent="0.2">
      <c r="A2940" s="13"/>
      <c r="B2940" s="8" t="s">
        <v>0</v>
      </c>
      <c r="C2940" s="22" t="s">
        <v>10963</v>
      </c>
      <c r="D2940" s="8" t="s">
        <v>4868</v>
      </c>
      <c r="E2940" s="22" t="s">
        <v>4869</v>
      </c>
      <c r="F2940" s="13">
        <v>10800</v>
      </c>
      <c r="G2940" s="13">
        <v>0</v>
      </c>
      <c r="H2940" s="13">
        <v>0</v>
      </c>
      <c r="I2940" t="s">
        <v>1</v>
      </c>
      <c r="J2940" s="13"/>
      <c r="R2940" s="13">
        <v>11000</v>
      </c>
      <c r="S2940" s="41">
        <v>1</v>
      </c>
      <c r="T2940" s="43"/>
      <c r="U2940" s="13"/>
      <c r="W2940" s="13"/>
    </row>
    <row r="2941" spans="1:23" x14ac:dyDescent="0.2">
      <c r="A2941" s="13"/>
      <c r="B2941" s="8" t="s">
        <v>0</v>
      </c>
      <c r="C2941" s="22" t="s">
        <v>10963</v>
      </c>
      <c r="D2941" s="8" t="s">
        <v>7935</v>
      </c>
      <c r="E2941" s="22" t="s">
        <v>9703</v>
      </c>
      <c r="F2941" s="13">
        <v>2880</v>
      </c>
      <c r="G2941" s="13">
        <v>0</v>
      </c>
      <c r="H2941" s="13">
        <v>0</v>
      </c>
      <c r="I2941" t="s">
        <v>1</v>
      </c>
      <c r="J2941" s="13"/>
      <c r="R2941" s="13">
        <v>3000</v>
      </c>
      <c r="S2941" s="41">
        <v>1</v>
      </c>
      <c r="T2941" s="13"/>
      <c r="U2941" s="13"/>
      <c r="W2941" s="13"/>
    </row>
    <row r="2942" spans="1:23" x14ac:dyDescent="0.2">
      <c r="A2942" s="13"/>
      <c r="B2942" s="8" t="s">
        <v>0</v>
      </c>
      <c r="C2942" s="22" t="s">
        <v>10963</v>
      </c>
      <c r="D2942" s="8" t="s">
        <v>7999</v>
      </c>
      <c r="E2942" s="22" t="s">
        <v>9771</v>
      </c>
      <c r="F2942" s="13">
        <v>2880</v>
      </c>
      <c r="G2942" s="13">
        <v>0</v>
      </c>
      <c r="H2942" s="13">
        <v>0</v>
      </c>
      <c r="I2942" t="s">
        <v>1</v>
      </c>
      <c r="J2942" s="13"/>
      <c r="R2942" s="13">
        <v>3100</v>
      </c>
      <c r="S2942" s="41">
        <v>1</v>
      </c>
      <c r="T2942" s="13"/>
      <c r="U2942" s="13"/>
      <c r="W2942" s="13"/>
    </row>
    <row r="2943" spans="1:23" x14ac:dyDescent="0.2">
      <c r="A2943" s="13"/>
      <c r="B2943" s="8" t="s">
        <v>0</v>
      </c>
      <c r="C2943" s="22" t="s">
        <v>10963</v>
      </c>
      <c r="D2943" s="8" t="s">
        <v>7936</v>
      </c>
      <c r="E2943" s="22" t="s">
        <v>9704</v>
      </c>
      <c r="F2943" s="13">
        <v>5760</v>
      </c>
      <c r="G2943" s="13">
        <v>0</v>
      </c>
      <c r="H2943" s="13">
        <v>0</v>
      </c>
      <c r="I2943" t="s">
        <v>1</v>
      </c>
      <c r="J2943" s="13"/>
      <c r="R2943" s="13"/>
      <c r="S2943" s="41">
        <v>1</v>
      </c>
      <c r="T2943" s="43" t="s">
        <v>10798</v>
      </c>
      <c r="U2943" s="13" t="s">
        <v>10803</v>
      </c>
      <c r="W2943" s="13"/>
    </row>
    <row r="2944" spans="1:23" x14ac:dyDescent="0.2">
      <c r="A2944" s="13"/>
      <c r="B2944" s="8" t="s">
        <v>0</v>
      </c>
      <c r="C2944" s="22" t="s">
        <v>10963</v>
      </c>
      <c r="D2944" s="8" t="s">
        <v>4871</v>
      </c>
      <c r="E2944" s="22" t="s">
        <v>4872</v>
      </c>
      <c r="F2944" s="13">
        <v>1080</v>
      </c>
      <c r="G2944" s="13">
        <v>0</v>
      </c>
      <c r="H2944" s="13">
        <v>0</v>
      </c>
      <c r="I2944" t="s">
        <v>1</v>
      </c>
      <c r="J2944" s="13"/>
      <c r="R2944" s="13">
        <v>1300</v>
      </c>
      <c r="S2944" s="41">
        <v>1</v>
      </c>
      <c r="T2944" s="13"/>
      <c r="U2944" s="13"/>
      <c r="W2944" s="13"/>
    </row>
    <row r="2945" spans="1:23" x14ac:dyDescent="0.2">
      <c r="A2945" s="13"/>
      <c r="B2945" s="8" t="s">
        <v>0</v>
      </c>
      <c r="C2945" s="22" t="s">
        <v>10963</v>
      </c>
      <c r="D2945" s="8" t="s">
        <v>8000</v>
      </c>
      <c r="E2945" s="22" t="s">
        <v>4874</v>
      </c>
      <c r="F2945" s="13">
        <v>2160</v>
      </c>
      <c r="G2945" s="13">
        <v>0</v>
      </c>
      <c r="H2945" s="13">
        <v>0</v>
      </c>
      <c r="I2945" t="s">
        <v>1</v>
      </c>
      <c r="J2945" s="13"/>
      <c r="R2945" s="13">
        <v>2200</v>
      </c>
      <c r="S2945" s="41">
        <v>1</v>
      </c>
      <c r="T2945" s="13"/>
      <c r="U2945" s="13"/>
      <c r="W2945" s="13"/>
    </row>
    <row r="2946" spans="1:23" x14ac:dyDescent="0.2">
      <c r="A2946" s="13"/>
      <c r="B2946" s="8" t="s">
        <v>0</v>
      </c>
      <c r="C2946" s="22" t="s">
        <v>10963</v>
      </c>
      <c r="D2946" s="8" t="s">
        <v>8176</v>
      </c>
      <c r="E2946" s="22" t="s">
        <v>9934</v>
      </c>
      <c r="F2946" s="13">
        <v>1080</v>
      </c>
      <c r="G2946" s="13">
        <v>0</v>
      </c>
      <c r="H2946" s="13">
        <v>0</v>
      </c>
      <c r="I2946" t="s">
        <v>1</v>
      </c>
      <c r="J2946" s="13"/>
      <c r="R2946" s="13">
        <v>1300</v>
      </c>
      <c r="S2946" s="41">
        <v>1</v>
      </c>
      <c r="T2946" s="13"/>
      <c r="U2946" s="13"/>
      <c r="W2946" s="13"/>
    </row>
    <row r="2947" spans="1:23" x14ac:dyDescent="0.2">
      <c r="A2947" s="13"/>
      <c r="B2947" s="8" t="s">
        <v>0</v>
      </c>
      <c r="C2947" s="22" t="s">
        <v>10963</v>
      </c>
      <c r="D2947" s="8" t="s">
        <v>5910</v>
      </c>
      <c r="E2947" s="22" t="s">
        <v>5911</v>
      </c>
      <c r="F2947" s="13">
        <v>265</v>
      </c>
      <c r="G2947" s="13">
        <v>0</v>
      </c>
      <c r="H2947" s="13">
        <v>0</v>
      </c>
      <c r="I2947" t="s">
        <v>1</v>
      </c>
      <c r="J2947" s="13"/>
      <c r="R2947" s="13">
        <v>450</v>
      </c>
      <c r="S2947" s="41">
        <v>1</v>
      </c>
      <c r="T2947" s="13"/>
      <c r="U2947" s="13"/>
      <c r="W2947" s="13"/>
    </row>
    <row r="2948" spans="1:23" x14ac:dyDescent="0.2">
      <c r="A2948" s="13"/>
      <c r="B2948" s="8" t="s">
        <v>0</v>
      </c>
      <c r="C2948" s="22" t="s">
        <v>10963</v>
      </c>
      <c r="D2948" s="8" t="s">
        <v>8315</v>
      </c>
      <c r="E2948" s="22" t="s">
        <v>10095</v>
      </c>
      <c r="F2948" s="13">
        <v>86400</v>
      </c>
      <c r="G2948" s="13">
        <v>0</v>
      </c>
      <c r="H2948" s="13">
        <v>0</v>
      </c>
      <c r="I2948" t="s">
        <v>1</v>
      </c>
      <c r="J2948" s="13"/>
      <c r="R2948" s="13">
        <f>3000+47000+33000+20000</f>
        <v>103000</v>
      </c>
      <c r="S2948" s="41">
        <v>4</v>
      </c>
      <c r="T2948" s="43"/>
      <c r="U2948" s="39"/>
      <c r="W2948" s="13"/>
    </row>
    <row r="2949" spans="1:23" x14ac:dyDescent="0.2">
      <c r="A2949" s="13"/>
      <c r="B2949" s="8" t="s">
        <v>0</v>
      </c>
      <c r="C2949" s="22" t="s">
        <v>10963</v>
      </c>
      <c r="D2949" s="8" t="s">
        <v>8316</v>
      </c>
      <c r="E2949" s="22" t="s">
        <v>10096</v>
      </c>
      <c r="F2949" s="13">
        <v>7200</v>
      </c>
      <c r="G2949" s="13">
        <v>0</v>
      </c>
      <c r="H2949" s="13">
        <v>0</v>
      </c>
      <c r="I2949" t="s">
        <v>1</v>
      </c>
      <c r="J2949" s="13"/>
      <c r="R2949" s="13">
        <f>5000+3000</f>
        <v>8000</v>
      </c>
      <c r="S2949" s="41">
        <v>4</v>
      </c>
      <c r="T2949" s="39"/>
      <c r="U2949" s="13"/>
      <c r="W2949" s="13"/>
    </row>
    <row r="2950" spans="1:23" x14ac:dyDescent="0.2">
      <c r="A2950" s="13"/>
      <c r="B2950" s="8" t="s">
        <v>0</v>
      </c>
      <c r="C2950" s="22" t="s">
        <v>10963</v>
      </c>
      <c r="D2950" s="8" t="s">
        <v>8317</v>
      </c>
      <c r="E2950" s="22" t="s">
        <v>10097</v>
      </c>
      <c r="F2950" s="13">
        <v>28800</v>
      </c>
      <c r="G2950" s="13">
        <v>0</v>
      </c>
      <c r="H2950" s="13">
        <v>0</v>
      </c>
      <c r="I2950" t="s">
        <v>1</v>
      </c>
      <c r="J2950" s="13"/>
      <c r="R2950" s="13"/>
      <c r="S2950" s="41">
        <v>2</v>
      </c>
      <c r="T2950" s="39"/>
      <c r="U2950" s="13" t="s">
        <v>10798</v>
      </c>
      <c r="W2950" s="13"/>
    </row>
    <row r="2951" spans="1:23" x14ac:dyDescent="0.2">
      <c r="A2951" s="13"/>
      <c r="B2951" s="8" t="s">
        <v>0</v>
      </c>
      <c r="C2951" s="22" t="s">
        <v>10963</v>
      </c>
      <c r="D2951" s="8" t="s">
        <v>8318</v>
      </c>
      <c r="E2951" s="22" t="s">
        <v>10098</v>
      </c>
      <c r="F2951" s="13">
        <v>26792</v>
      </c>
      <c r="G2951" s="13">
        <v>0</v>
      </c>
      <c r="H2951" s="13">
        <v>0</v>
      </c>
      <c r="I2951" t="s">
        <v>1</v>
      </c>
      <c r="J2951" s="13"/>
      <c r="R2951" s="13">
        <v>3000</v>
      </c>
      <c r="S2951" s="41">
        <v>2</v>
      </c>
      <c r="T2951" s="39"/>
      <c r="U2951" s="13" t="s">
        <v>10798</v>
      </c>
      <c r="W2951" s="13"/>
    </row>
    <row r="2952" spans="1:23" x14ac:dyDescent="0.2">
      <c r="A2952" s="13"/>
      <c r="B2952" s="8" t="s">
        <v>0</v>
      </c>
      <c r="C2952" s="22" t="s">
        <v>10963</v>
      </c>
      <c r="D2952" s="8" t="s">
        <v>8319</v>
      </c>
      <c r="E2952" s="22" t="s">
        <v>10099</v>
      </c>
      <c r="F2952" s="13">
        <v>14400</v>
      </c>
      <c r="G2952" s="13">
        <v>0</v>
      </c>
      <c r="H2952" s="13">
        <v>0</v>
      </c>
      <c r="I2952" t="s">
        <v>1</v>
      </c>
      <c r="J2952" s="13"/>
      <c r="R2952" s="13">
        <v>15000</v>
      </c>
      <c r="S2952" s="41">
        <v>2</v>
      </c>
      <c r="T2952" s="39"/>
      <c r="U2952" s="13"/>
      <c r="W2952" s="13"/>
    </row>
    <row r="2953" spans="1:23" x14ac:dyDescent="0.2">
      <c r="A2953" s="13"/>
      <c r="B2953" s="8" t="s">
        <v>0</v>
      </c>
      <c r="C2953" s="22" t="s">
        <v>10963</v>
      </c>
      <c r="D2953" s="8" t="s">
        <v>8320</v>
      </c>
      <c r="E2953" s="22" t="s">
        <v>10100</v>
      </c>
      <c r="F2953" s="13">
        <v>282</v>
      </c>
      <c r="G2953" s="13">
        <v>0</v>
      </c>
      <c r="H2953" s="13">
        <v>0</v>
      </c>
      <c r="I2953" t="s">
        <v>1</v>
      </c>
      <c r="J2953" s="13"/>
      <c r="R2953" s="13"/>
      <c r="S2953" s="41">
        <v>2</v>
      </c>
      <c r="T2953" s="39"/>
      <c r="U2953" s="13" t="s">
        <v>10801</v>
      </c>
      <c r="W2953" s="13"/>
    </row>
    <row r="2954" spans="1:23" x14ac:dyDescent="0.2">
      <c r="A2954" s="13"/>
      <c r="B2954" s="8" t="s">
        <v>0</v>
      </c>
      <c r="C2954" s="22" t="s">
        <v>10963</v>
      </c>
      <c r="D2954" s="8" t="s">
        <v>8321</v>
      </c>
      <c r="E2954" s="22" t="s">
        <v>10101</v>
      </c>
      <c r="F2954" s="13">
        <v>14400</v>
      </c>
      <c r="G2954" s="13">
        <v>0</v>
      </c>
      <c r="H2954" s="13">
        <v>0</v>
      </c>
      <c r="I2954" t="s">
        <v>1</v>
      </c>
      <c r="J2954" s="13"/>
      <c r="R2954" s="13"/>
      <c r="S2954" s="41">
        <v>4</v>
      </c>
      <c r="T2954" s="43" t="s">
        <v>10798</v>
      </c>
      <c r="U2954" s="13" t="s">
        <v>10798</v>
      </c>
      <c r="W2954" s="13"/>
    </row>
    <row r="2955" spans="1:23" x14ac:dyDescent="0.2">
      <c r="A2955" s="13"/>
      <c r="B2955" s="8" t="s">
        <v>0</v>
      </c>
      <c r="C2955" s="22" t="s">
        <v>10963</v>
      </c>
      <c r="D2955" s="8" t="s">
        <v>8322</v>
      </c>
      <c r="E2955" s="22" t="s">
        <v>10102</v>
      </c>
      <c r="F2955" s="13">
        <v>14400</v>
      </c>
      <c r="G2955" s="13">
        <v>0</v>
      </c>
      <c r="H2955" s="13">
        <v>0</v>
      </c>
      <c r="I2955" t="s">
        <v>1</v>
      </c>
      <c r="J2955" s="13"/>
      <c r="R2955" s="13"/>
      <c r="S2955" s="41">
        <v>4</v>
      </c>
      <c r="T2955" s="43"/>
      <c r="U2955" s="13" t="s">
        <v>10801</v>
      </c>
      <c r="W2955" s="13"/>
    </row>
    <row r="2956" spans="1:23" x14ac:dyDescent="0.2">
      <c r="A2956" s="13"/>
      <c r="B2956" s="8" t="s">
        <v>0</v>
      </c>
      <c r="C2956" s="22" t="s">
        <v>10963</v>
      </c>
      <c r="D2956" s="8" t="s">
        <v>8323</v>
      </c>
      <c r="E2956" s="22" t="s">
        <v>10103</v>
      </c>
      <c r="F2956" s="13">
        <v>28800</v>
      </c>
      <c r="G2956" s="13">
        <v>0</v>
      </c>
      <c r="H2956" s="13">
        <v>0</v>
      </c>
      <c r="I2956" t="s">
        <v>1</v>
      </c>
      <c r="J2956" s="13"/>
      <c r="R2956" s="13"/>
      <c r="S2956" s="41">
        <v>4</v>
      </c>
      <c r="T2956" s="43"/>
      <c r="U2956" s="13" t="s">
        <v>10801</v>
      </c>
      <c r="W2956" s="13"/>
    </row>
    <row r="2957" spans="1:23" x14ac:dyDescent="0.2">
      <c r="A2957" s="13"/>
      <c r="B2957" s="8" t="s">
        <v>0</v>
      </c>
      <c r="C2957" s="22" t="s">
        <v>10963</v>
      </c>
      <c r="D2957" s="8" t="s">
        <v>8324</v>
      </c>
      <c r="E2957" s="22" t="s">
        <v>10104</v>
      </c>
      <c r="F2957" s="13">
        <v>154</v>
      </c>
      <c r="G2957" s="13">
        <v>0</v>
      </c>
      <c r="H2957" s="13">
        <v>0</v>
      </c>
      <c r="I2957" t="s">
        <v>1</v>
      </c>
      <c r="J2957" s="13"/>
      <c r="R2957" s="13"/>
      <c r="S2957" s="41">
        <v>4</v>
      </c>
      <c r="T2957" s="43"/>
      <c r="U2957" s="13" t="s">
        <v>10801</v>
      </c>
      <c r="W2957" s="13"/>
    </row>
    <row r="2958" spans="1:23" x14ac:dyDescent="0.2">
      <c r="A2958" s="13"/>
      <c r="B2958" s="8" t="s">
        <v>0</v>
      </c>
      <c r="C2958" s="22" t="s">
        <v>10963</v>
      </c>
      <c r="D2958" s="8" t="s">
        <v>8325</v>
      </c>
      <c r="E2958" s="22" t="s">
        <v>80</v>
      </c>
      <c r="F2958" s="13">
        <v>28800</v>
      </c>
      <c r="G2958" s="13">
        <v>0</v>
      </c>
      <c r="H2958" s="13">
        <v>3600</v>
      </c>
      <c r="I2958" t="s">
        <v>1</v>
      </c>
      <c r="J2958" s="13"/>
      <c r="R2958" s="13">
        <f>10000+15500</f>
        <v>25500</v>
      </c>
      <c r="S2958" s="41">
        <v>4</v>
      </c>
      <c r="T2958" s="13"/>
      <c r="U2958" s="13"/>
      <c r="W2958" s="13"/>
    </row>
    <row r="2959" spans="1:23" x14ac:dyDescent="0.2">
      <c r="A2959" s="13"/>
      <c r="B2959" s="8" t="s">
        <v>0</v>
      </c>
      <c r="C2959" s="22" t="s">
        <v>10963</v>
      </c>
      <c r="D2959" s="8" t="s">
        <v>3873</v>
      </c>
      <c r="E2959" s="22" t="s">
        <v>3874</v>
      </c>
      <c r="F2959" s="13">
        <v>28800</v>
      </c>
      <c r="G2959" s="13">
        <v>0</v>
      </c>
      <c r="H2959" s="13">
        <v>0</v>
      </c>
      <c r="I2959" t="s">
        <v>1</v>
      </c>
      <c r="J2959" s="13"/>
      <c r="R2959" s="13">
        <f>13500+8000+7500</f>
        <v>29000</v>
      </c>
      <c r="S2959" s="41">
        <v>4</v>
      </c>
      <c r="T2959" s="13"/>
      <c r="U2959" s="13"/>
      <c r="W2959" s="13"/>
    </row>
    <row r="2960" spans="1:23" x14ac:dyDescent="0.2">
      <c r="A2960" s="13"/>
      <c r="B2960" s="8" t="s">
        <v>0</v>
      </c>
      <c r="C2960" s="22" t="s">
        <v>10963</v>
      </c>
      <c r="D2960" s="8" t="s">
        <v>8326</v>
      </c>
      <c r="E2960" s="22" t="s">
        <v>10105</v>
      </c>
      <c r="F2960" s="13">
        <v>1440</v>
      </c>
      <c r="G2960" s="13">
        <v>0</v>
      </c>
      <c r="H2960" s="13">
        <v>0</v>
      </c>
      <c r="I2960" t="s">
        <v>1</v>
      </c>
      <c r="J2960" s="13"/>
      <c r="R2960" s="13"/>
      <c r="S2960" s="41">
        <v>4</v>
      </c>
      <c r="T2960" s="43"/>
      <c r="U2960" s="13" t="s">
        <v>10801</v>
      </c>
      <c r="W2960" s="13"/>
    </row>
    <row r="2961" spans="1:23" x14ac:dyDescent="0.2">
      <c r="A2961" s="13"/>
      <c r="B2961" s="8" t="s">
        <v>0</v>
      </c>
      <c r="C2961" s="22" t="s">
        <v>10963</v>
      </c>
      <c r="D2961" s="8" t="s">
        <v>8327</v>
      </c>
      <c r="E2961" s="22" t="s">
        <v>10106</v>
      </c>
      <c r="F2961" s="13">
        <v>7200</v>
      </c>
      <c r="G2961" s="13">
        <v>0</v>
      </c>
      <c r="H2961" s="13">
        <v>0</v>
      </c>
      <c r="I2961" t="s">
        <v>1</v>
      </c>
      <c r="J2961" s="13"/>
      <c r="R2961" s="13">
        <v>8000</v>
      </c>
      <c r="S2961" s="41">
        <v>1</v>
      </c>
      <c r="T2961" s="13"/>
      <c r="U2961" s="13"/>
      <c r="W2961" s="13"/>
    </row>
    <row r="2962" spans="1:23" x14ac:dyDescent="0.2">
      <c r="A2962" s="13"/>
      <c r="B2962" s="8" t="s">
        <v>0</v>
      </c>
      <c r="C2962" s="22" t="s">
        <v>10964</v>
      </c>
      <c r="D2962" s="8" t="s">
        <v>5035</v>
      </c>
      <c r="E2962" s="22" t="s">
        <v>5036</v>
      </c>
      <c r="F2962" s="13">
        <v>5616</v>
      </c>
      <c r="G2962" s="13">
        <v>0</v>
      </c>
      <c r="H2962" s="13">
        <v>0</v>
      </c>
      <c r="I2962" t="s">
        <v>1</v>
      </c>
      <c r="J2962" s="13"/>
      <c r="R2962" s="13"/>
      <c r="S2962" s="41">
        <v>2</v>
      </c>
      <c r="T2962" s="13"/>
      <c r="U2962" s="39" t="s">
        <v>10798</v>
      </c>
      <c r="W2962" s="13"/>
    </row>
    <row r="2963" spans="1:23" x14ac:dyDescent="0.2">
      <c r="A2963" s="13"/>
      <c r="B2963" s="8" t="s">
        <v>0</v>
      </c>
      <c r="C2963" s="22" t="s">
        <v>10965</v>
      </c>
      <c r="D2963" s="8" t="s">
        <v>8328</v>
      </c>
      <c r="E2963" s="22" t="s">
        <v>10107</v>
      </c>
      <c r="F2963" s="13">
        <v>424</v>
      </c>
      <c r="G2963" s="13">
        <v>0</v>
      </c>
      <c r="H2963" s="13">
        <v>0</v>
      </c>
      <c r="I2963" t="s">
        <v>1</v>
      </c>
      <c r="J2963" s="13"/>
      <c r="R2963" s="13"/>
      <c r="S2963" s="41">
        <v>2</v>
      </c>
      <c r="T2963" s="39"/>
      <c r="U2963" s="13"/>
      <c r="W2963" s="13"/>
    </row>
    <row r="2964" spans="1:23" x14ac:dyDescent="0.2">
      <c r="A2964" s="13"/>
      <c r="B2964" s="8" t="s">
        <v>0</v>
      </c>
      <c r="C2964" s="22" t="s">
        <v>10965</v>
      </c>
      <c r="D2964" s="8" t="s">
        <v>7753</v>
      </c>
      <c r="E2964" s="22" t="s">
        <v>10108</v>
      </c>
      <c r="F2964" s="13">
        <v>811</v>
      </c>
      <c r="G2964" s="13">
        <v>0</v>
      </c>
      <c r="H2964" s="13">
        <v>0</v>
      </c>
      <c r="I2964" t="s">
        <v>1</v>
      </c>
      <c r="J2964" s="13"/>
      <c r="R2964" s="13"/>
      <c r="S2964" s="41">
        <v>2</v>
      </c>
      <c r="T2964" s="39"/>
      <c r="U2964" s="13"/>
      <c r="W2964" s="13"/>
    </row>
    <row r="2965" spans="1:23" x14ac:dyDescent="0.2">
      <c r="A2965" s="13"/>
      <c r="B2965" s="8" t="s">
        <v>0</v>
      </c>
      <c r="C2965" s="22" t="s">
        <v>10965</v>
      </c>
      <c r="D2965" s="8" t="s">
        <v>7754</v>
      </c>
      <c r="E2965" s="22" t="s">
        <v>10109</v>
      </c>
      <c r="F2965" s="13">
        <v>32</v>
      </c>
      <c r="G2965" s="13">
        <v>0</v>
      </c>
      <c r="H2965" s="13">
        <v>0</v>
      </c>
      <c r="I2965" t="s">
        <v>1</v>
      </c>
      <c r="J2965" s="13"/>
      <c r="R2965" s="13"/>
      <c r="S2965" s="41">
        <v>2</v>
      </c>
      <c r="T2965" s="39"/>
      <c r="U2965" s="13"/>
      <c r="W2965" s="13"/>
    </row>
    <row r="2966" spans="1:23" x14ac:dyDescent="0.2">
      <c r="A2966" s="13"/>
      <c r="B2966" s="8" t="s">
        <v>0</v>
      </c>
      <c r="C2966" s="22" t="s">
        <v>10965</v>
      </c>
      <c r="D2966" s="8" t="s">
        <v>7755</v>
      </c>
      <c r="E2966" s="22" t="s">
        <v>10110</v>
      </c>
      <c r="F2966" s="13">
        <v>3740</v>
      </c>
      <c r="G2966" s="13">
        <v>0</v>
      </c>
      <c r="H2966" s="13">
        <v>0</v>
      </c>
      <c r="I2966" t="s">
        <v>1</v>
      </c>
      <c r="J2966" s="13"/>
      <c r="R2966" s="13"/>
      <c r="S2966" s="41">
        <v>2</v>
      </c>
      <c r="T2966" s="39"/>
      <c r="U2966" s="13"/>
      <c r="W2966" s="13"/>
    </row>
    <row r="2967" spans="1:23" x14ac:dyDescent="0.2">
      <c r="A2967" s="13"/>
      <c r="B2967" s="8" t="s">
        <v>0</v>
      </c>
      <c r="C2967" s="22" t="s">
        <v>10965</v>
      </c>
      <c r="D2967" s="8" t="s">
        <v>7757</v>
      </c>
      <c r="E2967" s="22" t="s">
        <v>10111</v>
      </c>
      <c r="F2967" s="13">
        <v>1050</v>
      </c>
      <c r="G2967" s="13">
        <v>0</v>
      </c>
      <c r="H2967" s="13">
        <v>0</v>
      </c>
      <c r="I2967" t="s">
        <v>1</v>
      </c>
      <c r="J2967" s="13"/>
      <c r="R2967" s="13"/>
      <c r="S2967" s="41">
        <v>2</v>
      </c>
      <c r="T2967" s="39"/>
      <c r="U2967" s="13"/>
      <c r="W2967" s="13"/>
    </row>
    <row r="2968" spans="1:23" x14ac:dyDescent="0.2">
      <c r="A2968" s="13"/>
      <c r="B2968" s="8" t="s">
        <v>0</v>
      </c>
      <c r="C2968" s="22" t="s">
        <v>10965</v>
      </c>
      <c r="D2968" s="8" t="s">
        <v>7764</v>
      </c>
      <c r="E2968" s="22" t="s">
        <v>9530</v>
      </c>
      <c r="F2968" s="13">
        <v>455</v>
      </c>
      <c r="G2968" s="13">
        <v>0</v>
      </c>
      <c r="H2968" s="13">
        <v>0</v>
      </c>
      <c r="I2968" t="s">
        <v>1</v>
      </c>
      <c r="J2968" s="13"/>
      <c r="R2968" s="13">
        <v>400</v>
      </c>
      <c r="S2968" s="41">
        <v>2</v>
      </c>
      <c r="T2968" s="39"/>
      <c r="U2968" s="13"/>
      <c r="W2968" s="13"/>
    </row>
    <row r="2969" spans="1:23" x14ac:dyDescent="0.2">
      <c r="A2969" s="13"/>
      <c r="B2969" s="8" t="s">
        <v>0</v>
      </c>
      <c r="C2969" s="22" t="s">
        <v>10965</v>
      </c>
      <c r="D2969" s="8" t="s">
        <v>8329</v>
      </c>
      <c r="E2969" s="22" t="s">
        <v>10112</v>
      </c>
      <c r="F2969" s="13">
        <v>1000</v>
      </c>
      <c r="G2969" s="13">
        <v>0</v>
      </c>
      <c r="H2969" s="13">
        <v>0</v>
      </c>
      <c r="I2969" t="s">
        <v>1</v>
      </c>
      <c r="J2969" s="13"/>
      <c r="R2969" s="13"/>
      <c r="S2969" s="41">
        <v>2</v>
      </c>
      <c r="T2969" s="39"/>
      <c r="U2969" s="13"/>
      <c r="W2969" s="13"/>
    </row>
    <row r="2970" spans="1:23" x14ac:dyDescent="0.2">
      <c r="A2970" s="13"/>
      <c r="B2970" s="8" t="s">
        <v>0</v>
      </c>
      <c r="C2970" s="22" t="s">
        <v>10965</v>
      </c>
      <c r="D2970" s="8" t="s">
        <v>8330</v>
      </c>
      <c r="E2970" s="22" t="s">
        <v>10113</v>
      </c>
      <c r="F2970" s="13">
        <v>496</v>
      </c>
      <c r="G2970" s="13">
        <v>0</v>
      </c>
      <c r="H2970" s="13">
        <v>0</v>
      </c>
      <c r="I2970" t="s">
        <v>1</v>
      </c>
      <c r="J2970" s="13"/>
      <c r="R2970" s="13"/>
      <c r="S2970" s="41">
        <v>1</v>
      </c>
      <c r="T2970" s="13"/>
      <c r="U2970" s="39" t="s">
        <v>10801</v>
      </c>
      <c r="W2970" s="13"/>
    </row>
    <row r="2971" spans="1:23" x14ac:dyDescent="0.2">
      <c r="A2971" s="13"/>
      <c r="B2971" s="8" t="s">
        <v>0</v>
      </c>
      <c r="C2971" s="22" t="s">
        <v>10965</v>
      </c>
      <c r="D2971" s="8" t="s">
        <v>7777</v>
      </c>
      <c r="E2971" s="22" t="s">
        <v>9543</v>
      </c>
      <c r="F2971" s="13">
        <v>1384</v>
      </c>
      <c r="G2971" s="13">
        <v>0</v>
      </c>
      <c r="H2971" s="13">
        <v>0</v>
      </c>
      <c r="I2971" t="s">
        <v>1</v>
      </c>
      <c r="J2971" s="13"/>
      <c r="R2971" s="13"/>
      <c r="S2971" s="41">
        <v>1</v>
      </c>
      <c r="T2971" s="13"/>
      <c r="U2971" s="39" t="s">
        <v>10801</v>
      </c>
      <c r="W2971" s="13"/>
    </row>
    <row r="2972" spans="1:23" x14ac:dyDescent="0.2">
      <c r="A2972" s="13"/>
      <c r="B2972" s="8" t="s">
        <v>0</v>
      </c>
      <c r="C2972" s="22" t="s">
        <v>10965</v>
      </c>
      <c r="D2972" s="8" t="s">
        <v>7788</v>
      </c>
      <c r="E2972" s="22" t="s">
        <v>10114</v>
      </c>
      <c r="F2972" s="13">
        <v>660</v>
      </c>
      <c r="G2972" s="13">
        <v>0</v>
      </c>
      <c r="H2972" s="13">
        <v>0</v>
      </c>
      <c r="I2972" t="s">
        <v>1</v>
      </c>
      <c r="J2972" s="13"/>
      <c r="R2972" s="13"/>
      <c r="S2972" s="41">
        <v>1</v>
      </c>
      <c r="T2972" s="13"/>
      <c r="U2972" s="39" t="s">
        <v>10801</v>
      </c>
      <c r="W2972" s="13"/>
    </row>
    <row r="2973" spans="1:23" x14ac:dyDescent="0.2">
      <c r="A2973" s="13"/>
      <c r="B2973" s="8" t="s">
        <v>0</v>
      </c>
      <c r="C2973" s="22" t="s">
        <v>10965</v>
      </c>
      <c r="D2973" s="8" t="s">
        <v>7790</v>
      </c>
      <c r="E2973" s="22" t="s">
        <v>10115</v>
      </c>
      <c r="F2973" s="13">
        <v>3785</v>
      </c>
      <c r="G2973" s="13">
        <v>0</v>
      </c>
      <c r="H2973" s="13">
        <v>0</v>
      </c>
      <c r="I2973" t="s">
        <v>1</v>
      </c>
      <c r="J2973" s="13"/>
      <c r="R2973" s="13"/>
      <c r="S2973" s="41">
        <v>1</v>
      </c>
      <c r="T2973" s="13"/>
      <c r="U2973" s="39" t="s">
        <v>10801</v>
      </c>
      <c r="W2973" s="13"/>
    </row>
    <row r="2974" spans="1:23" x14ac:dyDescent="0.2">
      <c r="A2974" s="13"/>
      <c r="B2974" s="8" t="s">
        <v>0</v>
      </c>
      <c r="C2974" s="22" t="s">
        <v>10965</v>
      </c>
      <c r="D2974" s="8" t="s">
        <v>7771</v>
      </c>
      <c r="E2974" s="22" t="s">
        <v>10116</v>
      </c>
      <c r="F2974" s="13">
        <v>1576</v>
      </c>
      <c r="G2974" s="13">
        <v>0</v>
      </c>
      <c r="H2974" s="13">
        <v>0</v>
      </c>
      <c r="I2974" t="s">
        <v>1</v>
      </c>
      <c r="J2974" s="13"/>
      <c r="R2974" s="13"/>
      <c r="S2974" s="41">
        <v>1</v>
      </c>
      <c r="T2974" s="13"/>
      <c r="U2974" s="39" t="s">
        <v>10801</v>
      </c>
      <c r="W2974" s="13"/>
    </row>
    <row r="2975" spans="1:23" x14ac:dyDescent="0.2">
      <c r="A2975" s="13"/>
      <c r="B2975" s="8" t="s">
        <v>0</v>
      </c>
      <c r="C2975" s="22" t="s">
        <v>10965</v>
      </c>
      <c r="D2975" s="8" t="s">
        <v>7791</v>
      </c>
      <c r="E2975" s="22" t="s">
        <v>10117</v>
      </c>
      <c r="F2975" s="13">
        <v>3320</v>
      </c>
      <c r="G2975" s="13">
        <v>0</v>
      </c>
      <c r="H2975" s="13">
        <v>0</v>
      </c>
      <c r="I2975" t="s">
        <v>1</v>
      </c>
      <c r="J2975" s="13"/>
      <c r="R2975" s="13"/>
      <c r="S2975" s="41">
        <v>1</v>
      </c>
      <c r="T2975" s="13"/>
      <c r="U2975" s="39" t="s">
        <v>10801</v>
      </c>
      <c r="W2975" s="13"/>
    </row>
    <row r="2976" spans="1:23" x14ac:dyDescent="0.2">
      <c r="A2976" s="13"/>
      <c r="B2976" s="8" t="s">
        <v>0</v>
      </c>
      <c r="C2976" s="22" t="s">
        <v>10965</v>
      </c>
      <c r="D2976" s="8" t="s">
        <v>777</v>
      </c>
      <c r="E2976" s="22" t="s">
        <v>10118</v>
      </c>
      <c r="F2976" s="13">
        <v>192</v>
      </c>
      <c r="G2976" s="13">
        <v>0</v>
      </c>
      <c r="H2976" s="13">
        <v>0</v>
      </c>
      <c r="I2976" t="s">
        <v>1</v>
      </c>
      <c r="J2976" s="13"/>
      <c r="R2976" s="13"/>
      <c r="S2976" s="41">
        <v>1</v>
      </c>
      <c r="T2976" s="13"/>
      <c r="U2976" s="39"/>
      <c r="W2976" s="13"/>
    </row>
    <row r="2977" spans="1:23" x14ac:dyDescent="0.2">
      <c r="A2977" s="13"/>
      <c r="B2977" s="8" t="s">
        <v>0</v>
      </c>
      <c r="C2977" s="22" t="s">
        <v>10965</v>
      </c>
      <c r="D2977" s="8" t="s">
        <v>7773</v>
      </c>
      <c r="E2977" s="22" t="s">
        <v>10119</v>
      </c>
      <c r="F2977" s="13">
        <v>1634</v>
      </c>
      <c r="G2977" s="13">
        <v>0</v>
      </c>
      <c r="H2977" s="13">
        <v>0</v>
      </c>
      <c r="I2977" t="s">
        <v>1</v>
      </c>
      <c r="J2977" s="13"/>
      <c r="R2977" s="13"/>
      <c r="S2977" s="41">
        <v>1</v>
      </c>
      <c r="T2977" s="13"/>
      <c r="U2977" s="39" t="s">
        <v>10801</v>
      </c>
      <c r="W2977" s="13"/>
    </row>
    <row r="2978" spans="1:23" x14ac:dyDescent="0.2">
      <c r="A2978" s="13"/>
      <c r="B2978" s="8" t="s">
        <v>0</v>
      </c>
      <c r="C2978" s="22" t="s">
        <v>10965</v>
      </c>
      <c r="D2978" s="8" t="s">
        <v>7775</v>
      </c>
      <c r="E2978" s="22" t="s">
        <v>10120</v>
      </c>
      <c r="F2978" s="13">
        <v>12</v>
      </c>
      <c r="G2978" s="13">
        <v>0</v>
      </c>
      <c r="H2978" s="13">
        <v>0</v>
      </c>
      <c r="I2978" t="s">
        <v>1</v>
      </c>
      <c r="J2978" s="13"/>
      <c r="R2978" s="13"/>
      <c r="S2978" s="41">
        <v>1</v>
      </c>
      <c r="T2978" s="13"/>
      <c r="U2978" s="39"/>
      <c r="W2978" s="13"/>
    </row>
    <row r="2979" spans="1:23" x14ac:dyDescent="0.2">
      <c r="A2979" s="13"/>
      <c r="B2979" s="8" t="s">
        <v>0</v>
      </c>
      <c r="C2979" s="22" t="s">
        <v>10965</v>
      </c>
      <c r="D2979" s="8" t="s">
        <v>7774</v>
      </c>
      <c r="E2979" s="22" t="s">
        <v>10121</v>
      </c>
      <c r="F2979" s="13">
        <v>1024</v>
      </c>
      <c r="G2979" s="13">
        <v>0</v>
      </c>
      <c r="H2979" s="13">
        <v>0</v>
      </c>
      <c r="I2979" t="s">
        <v>1</v>
      </c>
      <c r="J2979" s="13"/>
      <c r="R2979" s="13"/>
      <c r="S2979" s="41">
        <v>1</v>
      </c>
      <c r="T2979" s="13"/>
      <c r="U2979" s="39" t="s">
        <v>10801</v>
      </c>
      <c r="W2979" s="13"/>
    </row>
    <row r="2980" spans="1:23" x14ac:dyDescent="0.2">
      <c r="A2980" s="13"/>
      <c r="B2980" s="8" t="s">
        <v>0</v>
      </c>
      <c r="C2980" s="22" t="s">
        <v>10965</v>
      </c>
      <c r="D2980" s="8" t="s">
        <v>8331</v>
      </c>
      <c r="E2980" s="22" t="s">
        <v>10122</v>
      </c>
      <c r="F2980" s="13">
        <v>300</v>
      </c>
      <c r="G2980" s="13">
        <v>0</v>
      </c>
      <c r="H2980" s="13">
        <v>0</v>
      </c>
      <c r="I2980" t="s">
        <v>1</v>
      </c>
      <c r="J2980" s="13"/>
      <c r="R2980" s="13"/>
      <c r="S2980" s="41">
        <v>1</v>
      </c>
      <c r="T2980" s="13"/>
      <c r="U2980" s="39" t="s">
        <v>10801</v>
      </c>
      <c r="W2980" s="13"/>
    </row>
    <row r="2981" spans="1:23" x14ac:dyDescent="0.2">
      <c r="A2981" s="13"/>
      <c r="B2981" s="8" t="s">
        <v>0</v>
      </c>
      <c r="C2981" s="22" t="s">
        <v>10965</v>
      </c>
      <c r="D2981" s="8" t="s">
        <v>7780</v>
      </c>
      <c r="E2981" s="22" t="s">
        <v>10123</v>
      </c>
      <c r="F2981" s="13">
        <v>250</v>
      </c>
      <c r="G2981" s="13">
        <v>0</v>
      </c>
      <c r="H2981" s="13">
        <v>0</v>
      </c>
      <c r="I2981" t="s">
        <v>1</v>
      </c>
      <c r="J2981" s="13"/>
      <c r="R2981" s="13"/>
      <c r="S2981" s="13"/>
      <c r="T2981" s="13"/>
      <c r="U2981" s="39" t="s">
        <v>10801</v>
      </c>
      <c r="W2981" s="13"/>
    </row>
    <row r="2982" spans="1:23" x14ac:dyDescent="0.2">
      <c r="A2982" s="13"/>
      <c r="B2982" s="8" t="s">
        <v>0</v>
      </c>
      <c r="C2982" s="22" t="s">
        <v>10965</v>
      </c>
      <c r="D2982" s="8" t="s">
        <v>7781</v>
      </c>
      <c r="E2982" s="22" t="s">
        <v>10124</v>
      </c>
      <c r="F2982" s="13">
        <v>300</v>
      </c>
      <c r="G2982" s="13">
        <v>0</v>
      </c>
      <c r="H2982" s="13">
        <v>0</v>
      </c>
      <c r="I2982" t="s">
        <v>1</v>
      </c>
      <c r="J2982" s="13"/>
      <c r="R2982" s="13"/>
      <c r="S2982" s="13"/>
      <c r="T2982" s="13"/>
      <c r="U2982" s="39" t="s">
        <v>10801</v>
      </c>
      <c r="W2982" s="13"/>
    </row>
    <row r="2983" spans="1:23" x14ac:dyDescent="0.2">
      <c r="A2983" s="13"/>
      <c r="B2983" s="8" t="s">
        <v>0</v>
      </c>
      <c r="C2983" s="22" t="s">
        <v>10965</v>
      </c>
      <c r="D2983" s="8" t="s">
        <v>8332</v>
      </c>
      <c r="E2983" s="22" t="s">
        <v>10125</v>
      </c>
      <c r="F2983" s="13">
        <v>256</v>
      </c>
      <c r="G2983" s="13">
        <v>0</v>
      </c>
      <c r="H2983" s="13">
        <v>0</v>
      </c>
      <c r="I2983" t="s">
        <v>1</v>
      </c>
      <c r="J2983" s="13"/>
      <c r="R2983" s="13"/>
      <c r="S2983" s="41">
        <v>4</v>
      </c>
      <c r="T2983" s="13"/>
      <c r="U2983" s="13" t="s">
        <v>10802</v>
      </c>
      <c r="W2983" s="13"/>
    </row>
    <row r="2984" spans="1:23" x14ac:dyDescent="0.2">
      <c r="A2984" s="13"/>
      <c r="B2984" s="8" t="s">
        <v>0</v>
      </c>
      <c r="C2984" s="22" t="s">
        <v>10965</v>
      </c>
      <c r="D2984" s="8" t="s">
        <v>8333</v>
      </c>
      <c r="E2984" s="22" t="s">
        <v>10126</v>
      </c>
      <c r="F2984" s="13">
        <v>3000</v>
      </c>
      <c r="G2984" s="13">
        <v>0</v>
      </c>
      <c r="H2984" s="13">
        <v>0</v>
      </c>
      <c r="I2984" t="s">
        <v>1</v>
      </c>
      <c r="J2984" s="13"/>
      <c r="R2984" s="13"/>
      <c r="S2984" s="41">
        <v>4</v>
      </c>
      <c r="T2984" s="13"/>
      <c r="U2984" s="13" t="s">
        <v>10802</v>
      </c>
      <c r="W2984" s="13"/>
    </row>
    <row r="2985" spans="1:23" x14ac:dyDescent="0.2">
      <c r="A2985" s="13"/>
      <c r="B2985" s="8" t="s">
        <v>0</v>
      </c>
      <c r="C2985" s="22" t="s">
        <v>10965</v>
      </c>
      <c r="D2985" s="8" t="s">
        <v>290</v>
      </c>
      <c r="E2985" s="22" t="s">
        <v>10127</v>
      </c>
      <c r="F2985" s="13">
        <v>1632</v>
      </c>
      <c r="G2985" s="13">
        <v>0</v>
      </c>
      <c r="H2985" s="13">
        <v>0</v>
      </c>
      <c r="I2985" t="s">
        <v>1</v>
      </c>
      <c r="J2985" s="13"/>
      <c r="R2985" s="13"/>
      <c r="S2985" s="41">
        <v>4</v>
      </c>
      <c r="T2985" s="13"/>
      <c r="U2985" s="13" t="s">
        <v>10802</v>
      </c>
      <c r="W2985" s="13"/>
    </row>
    <row r="2986" spans="1:23" x14ac:dyDescent="0.2">
      <c r="A2986" s="13"/>
      <c r="B2986" s="8" t="s">
        <v>0</v>
      </c>
      <c r="C2986" s="22" t="s">
        <v>10965</v>
      </c>
      <c r="D2986" s="8" t="s">
        <v>7795</v>
      </c>
      <c r="E2986" s="22" t="s">
        <v>10128</v>
      </c>
      <c r="F2986" s="13">
        <v>2687</v>
      </c>
      <c r="G2986" s="13">
        <v>0</v>
      </c>
      <c r="H2986" s="13">
        <v>0</v>
      </c>
      <c r="I2986" t="s">
        <v>1</v>
      </c>
      <c r="J2986" s="13"/>
      <c r="R2986" s="13"/>
      <c r="S2986" s="41">
        <v>4</v>
      </c>
      <c r="T2986" s="39"/>
      <c r="U2986" s="13"/>
      <c r="W2986" s="13"/>
    </row>
    <row r="2987" spans="1:23" x14ac:dyDescent="0.2">
      <c r="A2987" s="13"/>
      <c r="B2987" s="8" t="s">
        <v>0</v>
      </c>
      <c r="C2987" s="22" t="s">
        <v>10965</v>
      </c>
      <c r="D2987" s="8" t="s">
        <v>7796</v>
      </c>
      <c r="E2987" s="22" t="s">
        <v>10129</v>
      </c>
      <c r="F2987" s="13">
        <v>1431</v>
      </c>
      <c r="G2987" s="13">
        <v>0</v>
      </c>
      <c r="H2987" s="13">
        <v>0</v>
      </c>
      <c r="I2987" t="s">
        <v>1</v>
      </c>
      <c r="J2987" s="13"/>
      <c r="R2987" s="13"/>
      <c r="S2987" s="41">
        <v>4</v>
      </c>
      <c r="T2987" s="39"/>
      <c r="U2987" s="13"/>
      <c r="W2987" s="13"/>
    </row>
    <row r="2988" spans="1:23" x14ac:dyDescent="0.2">
      <c r="A2988" s="13"/>
      <c r="B2988" s="8" t="s">
        <v>0</v>
      </c>
      <c r="C2988" s="22" t="s">
        <v>10965</v>
      </c>
      <c r="D2988" s="8" t="s">
        <v>7798</v>
      </c>
      <c r="E2988" s="22" t="s">
        <v>10130</v>
      </c>
      <c r="F2988" s="13">
        <v>100</v>
      </c>
      <c r="G2988" s="13">
        <v>0</v>
      </c>
      <c r="H2988" s="13">
        <v>0</v>
      </c>
      <c r="I2988" t="s">
        <v>1</v>
      </c>
      <c r="J2988" s="13"/>
      <c r="R2988" s="13"/>
      <c r="S2988" s="41">
        <v>4</v>
      </c>
      <c r="T2988" s="39"/>
      <c r="U2988" s="13"/>
      <c r="W2988" s="13"/>
    </row>
    <row r="2989" spans="1:23" x14ac:dyDescent="0.2">
      <c r="A2989" s="13"/>
      <c r="B2989" s="8" t="s">
        <v>0</v>
      </c>
      <c r="C2989" s="22" t="s">
        <v>10965</v>
      </c>
      <c r="D2989" s="8" t="s">
        <v>7810</v>
      </c>
      <c r="E2989" s="22" t="s">
        <v>9576</v>
      </c>
      <c r="F2989" s="13">
        <v>390</v>
      </c>
      <c r="G2989" s="13">
        <v>0</v>
      </c>
      <c r="H2989" s="13">
        <v>0</v>
      </c>
      <c r="I2989" t="s">
        <v>1</v>
      </c>
      <c r="J2989" s="13"/>
      <c r="R2989" s="13"/>
      <c r="S2989" s="41">
        <v>4</v>
      </c>
      <c r="T2989" s="39"/>
      <c r="U2989" s="13"/>
      <c r="W2989" s="13"/>
    </row>
    <row r="2990" spans="1:23" x14ac:dyDescent="0.2">
      <c r="A2990" s="13"/>
      <c r="B2990" s="8" t="s">
        <v>0</v>
      </c>
      <c r="C2990" s="22" t="s">
        <v>10965</v>
      </c>
      <c r="D2990" s="8" t="s">
        <v>7799</v>
      </c>
      <c r="E2990" s="22" t="s">
        <v>10131</v>
      </c>
      <c r="F2990" s="13">
        <v>1624</v>
      </c>
      <c r="G2990" s="13">
        <v>0</v>
      </c>
      <c r="H2990" s="13">
        <v>0</v>
      </c>
      <c r="I2990" t="s">
        <v>1</v>
      </c>
      <c r="J2990" s="13"/>
      <c r="R2990" s="13"/>
      <c r="S2990" s="41">
        <v>4</v>
      </c>
      <c r="T2990" s="39"/>
      <c r="U2990" s="13"/>
      <c r="W2990" s="13"/>
    </row>
    <row r="2991" spans="1:23" x14ac:dyDescent="0.2">
      <c r="A2991" s="13"/>
      <c r="B2991" s="8" t="s">
        <v>0</v>
      </c>
      <c r="C2991" s="22" t="s">
        <v>10965</v>
      </c>
      <c r="D2991" s="8" t="s">
        <v>7811</v>
      </c>
      <c r="E2991" s="22" t="s">
        <v>10132</v>
      </c>
      <c r="F2991" s="13">
        <v>705</v>
      </c>
      <c r="G2991" s="13">
        <v>0</v>
      </c>
      <c r="H2991" s="13">
        <v>0</v>
      </c>
      <c r="I2991" t="s">
        <v>1</v>
      </c>
      <c r="J2991" s="13"/>
      <c r="R2991" s="13"/>
      <c r="S2991" s="41">
        <v>4</v>
      </c>
      <c r="T2991" s="13"/>
      <c r="U2991" s="13" t="s">
        <v>10802</v>
      </c>
      <c r="W2991" s="13"/>
    </row>
    <row r="2992" spans="1:23" x14ac:dyDescent="0.2">
      <c r="A2992" s="13"/>
      <c r="B2992" s="8" t="s">
        <v>0</v>
      </c>
      <c r="C2992" s="22" t="s">
        <v>10965</v>
      </c>
      <c r="D2992" s="8" t="s">
        <v>8334</v>
      </c>
      <c r="E2992" s="22" t="s">
        <v>10133</v>
      </c>
      <c r="F2992" s="13">
        <v>1102</v>
      </c>
      <c r="G2992" s="13">
        <v>0</v>
      </c>
      <c r="H2992" s="13">
        <v>0</v>
      </c>
      <c r="I2992" t="s">
        <v>1</v>
      </c>
      <c r="J2992" s="13"/>
      <c r="R2992" s="13"/>
      <c r="S2992" s="41">
        <v>4</v>
      </c>
      <c r="T2992" s="13"/>
      <c r="U2992" s="13" t="s">
        <v>10802</v>
      </c>
      <c r="W2992" s="13"/>
    </row>
    <row r="2993" spans="1:23" x14ac:dyDescent="0.2">
      <c r="A2993" s="13"/>
      <c r="B2993" s="8" t="s">
        <v>0</v>
      </c>
      <c r="C2993" s="22" t="s">
        <v>10965</v>
      </c>
      <c r="D2993" s="8" t="s">
        <v>7812</v>
      </c>
      <c r="E2993" s="22" t="s">
        <v>9578</v>
      </c>
      <c r="F2993" s="13">
        <v>865</v>
      </c>
      <c r="G2993" s="13">
        <v>0</v>
      </c>
      <c r="H2993" s="13">
        <v>0</v>
      </c>
      <c r="I2993" t="s">
        <v>1</v>
      </c>
      <c r="J2993" s="13"/>
      <c r="R2993" s="13"/>
      <c r="S2993" s="41">
        <v>4</v>
      </c>
      <c r="T2993" s="39"/>
      <c r="U2993" s="13"/>
      <c r="W2993" s="13"/>
    </row>
    <row r="2994" spans="1:23" x14ac:dyDescent="0.2">
      <c r="A2994" s="13"/>
      <c r="B2994" s="8" t="s">
        <v>0</v>
      </c>
      <c r="C2994" s="22" t="s">
        <v>10965</v>
      </c>
      <c r="D2994" s="8" t="s">
        <v>8335</v>
      </c>
      <c r="E2994" s="22" t="s">
        <v>10134</v>
      </c>
      <c r="F2994" s="13">
        <v>1000</v>
      </c>
      <c r="G2994" s="13">
        <v>0</v>
      </c>
      <c r="H2994" s="13">
        <v>0</v>
      </c>
      <c r="I2994" t="s">
        <v>1</v>
      </c>
      <c r="J2994" s="13"/>
      <c r="R2994" s="13"/>
      <c r="S2994" s="41">
        <v>4</v>
      </c>
      <c r="T2994" s="39"/>
      <c r="U2994" s="13"/>
      <c r="W2994" s="13"/>
    </row>
    <row r="2995" spans="1:23" x14ac:dyDescent="0.2">
      <c r="A2995" s="13"/>
      <c r="B2995" s="8" t="s">
        <v>0</v>
      </c>
      <c r="C2995" s="22" t="s">
        <v>10965</v>
      </c>
      <c r="D2995" s="8" t="s">
        <v>8336</v>
      </c>
      <c r="E2995" s="22" t="s">
        <v>10135</v>
      </c>
      <c r="F2995" s="13">
        <v>500</v>
      </c>
      <c r="G2995" s="13">
        <v>0</v>
      </c>
      <c r="H2995" s="13">
        <v>0</v>
      </c>
      <c r="I2995" t="s">
        <v>1</v>
      </c>
      <c r="J2995" s="13"/>
      <c r="R2995" s="13"/>
      <c r="S2995" s="41">
        <v>1</v>
      </c>
      <c r="T2995" s="39"/>
      <c r="U2995" s="13"/>
      <c r="W2995" s="13"/>
    </row>
    <row r="2996" spans="1:23" x14ac:dyDescent="0.2">
      <c r="A2996" s="13"/>
      <c r="B2996" s="8" t="s">
        <v>0</v>
      </c>
      <c r="C2996" s="22" t="s">
        <v>10965</v>
      </c>
      <c r="D2996" s="8" t="s">
        <v>7807</v>
      </c>
      <c r="E2996" s="22" t="s">
        <v>10136</v>
      </c>
      <c r="F2996" s="13">
        <v>500</v>
      </c>
      <c r="G2996" s="13">
        <v>0</v>
      </c>
      <c r="H2996" s="13">
        <v>0</v>
      </c>
      <c r="I2996" t="s">
        <v>1</v>
      </c>
      <c r="J2996" s="13"/>
      <c r="R2996" s="13"/>
      <c r="S2996" s="41">
        <v>4</v>
      </c>
      <c r="T2996" s="39"/>
      <c r="U2996" s="13"/>
      <c r="W2996" s="13"/>
    </row>
    <row r="2997" spans="1:23" x14ac:dyDescent="0.2">
      <c r="A2997" s="13"/>
      <c r="B2997" s="8" t="s">
        <v>0</v>
      </c>
      <c r="C2997" s="22" t="s">
        <v>10965</v>
      </c>
      <c r="D2997" s="8" t="s">
        <v>8337</v>
      </c>
      <c r="E2997" s="22" t="s">
        <v>10137</v>
      </c>
      <c r="F2997" s="13">
        <v>500</v>
      </c>
      <c r="G2997" s="13">
        <v>0</v>
      </c>
      <c r="H2997" s="13">
        <v>0</v>
      </c>
      <c r="I2997" t="s">
        <v>1</v>
      </c>
      <c r="J2997" s="13"/>
      <c r="R2997" s="13"/>
      <c r="S2997" s="41">
        <v>4</v>
      </c>
      <c r="T2997" s="39"/>
      <c r="U2997" s="13"/>
      <c r="W2997" s="13"/>
    </row>
    <row r="2998" spans="1:23" x14ac:dyDescent="0.2">
      <c r="A2998" s="13"/>
      <c r="B2998" s="8" t="s">
        <v>0</v>
      </c>
      <c r="C2998" s="22" t="s">
        <v>10965</v>
      </c>
      <c r="D2998" s="8" t="s">
        <v>8338</v>
      </c>
      <c r="E2998" s="22" t="s">
        <v>10138</v>
      </c>
      <c r="F2998" s="13">
        <v>575</v>
      </c>
      <c r="G2998" s="13">
        <v>0</v>
      </c>
      <c r="H2998" s="13">
        <v>0</v>
      </c>
      <c r="I2998" t="s">
        <v>1</v>
      </c>
      <c r="J2998" s="13"/>
      <c r="R2998" s="13"/>
      <c r="S2998" s="13"/>
      <c r="T2998" s="39"/>
      <c r="U2998" s="13"/>
      <c r="W2998" s="13"/>
    </row>
    <row r="2999" spans="1:23" x14ac:dyDescent="0.2">
      <c r="A2999" s="13"/>
      <c r="B2999" s="8" t="s">
        <v>0</v>
      </c>
      <c r="C2999" s="22" t="s">
        <v>10965</v>
      </c>
      <c r="D2999" s="8" t="s">
        <v>7825</v>
      </c>
      <c r="E2999" s="22" t="s">
        <v>10139</v>
      </c>
      <c r="F2999" s="13">
        <v>905</v>
      </c>
      <c r="G2999" s="13">
        <v>0</v>
      </c>
      <c r="H2999" s="13">
        <v>0</v>
      </c>
      <c r="I2999" t="s">
        <v>1</v>
      </c>
      <c r="J2999" s="13"/>
      <c r="R2999" s="13"/>
      <c r="S2999" s="41">
        <v>1</v>
      </c>
      <c r="T2999" s="39"/>
      <c r="U2999" s="13"/>
      <c r="W2999" s="13"/>
    </row>
    <row r="3000" spans="1:23" x14ac:dyDescent="0.2">
      <c r="A3000" s="13"/>
      <c r="B3000" s="8" t="s">
        <v>0</v>
      </c>
      <c r="C3000" s="22" t="s">
        <v>10965</v>
      </c>
      <c r="D3000" s="8" t="s">
        <v>1226</v>
      </c>
      <c r="E3000" s="22" t="s">
        <v>10140</v>
      </c>
      <c r="F3000" s="13">
        <v>397</v>
      </c>
      <c r="G3000" s="13">
        <v>0</v>
      </c>
      <c r="H3000" s="13">
        <v>0</v>
      </c>
      <c r="I3000" t="s">
        <v>1</v>
      </c>
      <c r="J3000" s="13"/>
      <c r="R3000" s="13"/>
      <c r="S3000" s="41">
        <v>1</v>
      </c>
      <c r="T3000" s="39"/>
      <c r="U3000" s="13"/>
      <c r="W3000" s="13"/>
    </row>
    <row r="3001" spans="1:23" x14ac:dyDescent="0.2">
      <c r="A3001" s="13"/>
      <c r="B3001" s="8" t="s">
        <v>0</v>
      </c>
      <c r="C3001" s="22" t="s">
        <v>10965</v>
      </c>
      <c r="D3001" s="8" t="s">
        <v>7818</v>
      </c>
      <c r="E3001" s="22" t="s">
        <v>10141</v>
      </c>
      <c r="F3001" s="13">
        <v>724</v>
      </c>
      <c r="G3001" s="13">
        <v>0</v>
      </c>
      <c r="H3001" s="13">
        <v>0</v>
      </c>
      <c r="I3001" t="s">
        <v>1</v>
      </c>
      <c r="J3001" s="13"/>
      <c r="R3001" s="13"/>
      <c r="S3001" s="41">
        <v>1</v>
      </c>
      <c r="T3001" s="39"/>
      <c r="U3001" s="13"/>
      <c r="W3001" s="13"/>
    </row>
    <row r="3002" spans="1:23" x14ac:dyDescent="0.2">
      <c r="A3002" s="13"/>
      <c r="B3002" s="8" t="s">
        <v>0</v>
      </c>
      <c r="C3002" s="22" t="s">
        <v>10965</v>
      </c>
      <c r="D3002" s="8" t="s">
        <v>7821</v>
      </c>
      <c r="E3002" s="22" t="s">
        <v>10142</v>
      </c>
      <c r="F3002" s="13">
        <v>507</v>
      </c>
      <c r="G3002" s="13">
        <v>0</v>
      </c>
      <c r="H3002" s="13">
        <v>0</v>
      </c>
      <c r="I3002" t="s">
        <v>1</v>
      </c>
      <c r="J3002" s="13"/>
      <c r="R3002" s="13"/>
      <c r="S3002" s="41">
        <v>1</v>
      </c>
      <c r="T3002" s="39"/>
      <c r="U3002" s="13"/>
      <c r="W3002" s="13"/>
    </row>
    <row r="3003" spans="1:23" x14ac:dyDescent="0.2">
      <c r="A3003" s="13"/>
      <c r="B3003" s="8" t="s">
        <v>0</v>
      </c>
      <c r="C3003" s="22" t="s">
        <v>10965</v>
      </c>
      <c r="D3003" s="8" t="s">
        <v>7690</v>
      </c>
      <c r="E3003" s="22" t="s">
        <v>10143</v>
      </c>
      <c r="F3003" s="13">
        <v>356</v>
      </c>
      <c r="G3003" s="13">
        <v>0</v>
      </c>
      <c r="H3003" s="13">
        <v>0</v>
      </c>
      <c r="I3003" t="s">
        <v>1</v>
      </c>
      <c r="J3003" s="13"/>
      <c r="R3003" s="13"/>
      <c r="S3003" s="41">
        <v>1</v>
      </c>
      <c r="T3003" s="39"/>
      <c r="U3003" s="13"/>
      <c r="W3003" s="13"/>
    </row>
    <row r="3004" spans="1:23" x14ac:dyDescent="0.2">
      <c r="A3004" s="13"/>
      <c r="B3004" s="8" t="s">
        <v>0</v>
      </c>
      <c r="C3004" s="22" t="s">
        <v>10965</v>
      </c>
      <c r="D3004" s="8" t="s">
        <v>7823</v>
      </c>
      <c r="E3004" s="22" t="s">
        <v>10144</v>
      </c>
      <c r="F3004" s="13">
        <v>856</v>
      </c>
      <c r="G3004" s="13">
        <v>0</v>
      </c>
      <c r="H3004" s="13">
        <v>0</v>
      </c>
      <c r="I3004" t="s">
        <v>1</v>
      </c>
      <c r="J3004" s="13"/>
      <c r="R3004" s="13"/>
      <c r="S3004" s="41">
        <v>1</v>
      </c>
      <c r="T3004" s="39"/>
      <c r="U3004" s="13"/>
      <c r="W3004" s="13"/>
    </row>
    <row r="3005" spans="1:23" x14ac:dyDescent="0.2">
      <c r="A3005" s="13"/>
      <c r="B3005" s="8" t="s">
        <v>0</v>
      </c>
      <c r="C3005" s="22" t="s">
        <v>10965</v>
      </c>
      <c r="D3005" s="8" t="s">
        <v>8339</v>
      </c>
      <c r="E3005" s="22" t="s">
        <v>10145</v>
      </c>
      <c r="F3005" s="13">
        <v>100</v>
      </c>
      <c r="G3005" s="13">
        <v>0</v>
      </c>
      <c r="H3005" s="13">
        <v>0</v>
      </c>
      <c r="I3005" t="s">
        <v>1</v>
      </c>
      <c r="J3005" s="13"/>
      <c r="R3005" s="13"/>
      <c r="S3005" s="13"/>
      <c r="T3005" s="39"/>
      <c r="U3005" s="13"/>
      <c r="W3005" s="13"/>
    </row>
    <row r="3006" spans="1:23" x14ac:dyDescent="0.2">
      <c r="A3006" s="13"/>
      <c r="B3006" s="8" t="s">
        <v>0</v>
      </c>
      <c r="C3006" s="22" t="s">
        <v>10965</v>
      </c>
      <c r="D3006" s="8" t="s">
        <v>8340</v>
      </c>
      <c r="E3006" s="22" t="s">
        <v>10146</v>
      </c>
      <c r="F3006" s="13">
        <v>6</v>
      </c>
      <c r="G3006" s="13">
        <v>0</v>
      </c>
      <c r="H3006" s="13">
        <v>0</v>
      </c>
      <c r="I3006" t="s">
        <v>1</v>
      </c>
      <c r="J3006" s="13"/>
      <c r="R3006" s="13"/>
      <c r="S3006" s="13"/>
      <c r="T3006" s="39"/>
      <c r="U3006" s="13"/>
      <c r="W3006" s="13"/>
    </row>
    <row r="3007" spans="1:23" x14ac:dyDescent="0.2">
      <c r="A3007" s="13"/>
      <c r="B3007" s="8" t="s">
        <v>0</v>
      </c>
      <c r="C3007" s="22" t="s">
        <v>10965</v>
      </c>
      <c r="D3007" s="8" t="s">
        <v>7692</v>
      </c>
      <c r="E3007" s="22" t="s">
        <v>10147</v>
      </c>
      <c r="F3007" s="13">
        <v>224</v>
      </c>
      <c r="G3007" s="13">
        <v>0</v>
      </c>
      <c r="H3007" s="13">
        <v>0</v>
      </c>
      <c r="I3007" t="s">
        <v>1</v>
      </c>
      <c r="J3007" s="13"/>
      <c r="R3007" s="13"/>
      <c r="S3007" s="41">
        <v>1</v>
      </c>
      <c r="T3007" s="39"/>
      <c r="U3007" s="13" t="s">
        <v>10803</v>
      </c>
      <c r="W3007" s="13"/>
    </row>
    <row r="3008" spans="1:23" x14ac:dyDescent="0.2">
      <c r="A3008" s="13"/>
      <c r="B3008" s="8" t="s">
        <v>0</v>
      </c>
      <c r="C3008" s="22" t="s">
        <v>10965</v>
      </c>
      <c r="D3008" s="8" t="s">
        <v>7751</v>
      </c>
      <c r="E3008" s="22" t="s">
        <v>9517</v>
      </c>
      <c r="F3008" s="13">
        <v>50</v>
      </c>
      <c r="G3008" s="13">
        <v>0</v>
      </c>
      <c r="H3008" s="13">
        <v>0</v>
      </c>
      <c r="I3008" t="s">
        <v>1</v>
      </c>
      <c r="J3008" s="13"/>
      <c r="R3008" s="13"/>
      <c r="S3008" s="41">
        <v>1</v>
      </c>
      <c r="T3008" s="39"/>
      <c r="U3008" s="13" t="s">
        <v>10803</v>
      </c>
      <c r="W3008" s="13"/>
    </row>
    <row r="3009" spans="1:23" x14ac:dyDescent="0.2">
      <c r="A3009" s="13"/>
      <c r="B3009" s="8" t="s">
        <v>0</v>
      </c>
      <c r="C3009" s="22" t="s">
        <v>10965</v>
      </c>
      <c r="D3009" s="8" t="s">
        <v>287</v>
      </c>
      <c r="E3009" s="22" t="s">
        <v>10148</v>
      </c>
      <c r="F3009" s="13">
        <v>200</v>
      </c>
      <c r="G3009" s="13">
        <v>0</v>
      </c>
      <c r="H3009" s="13">
        <v>0</v>
      </c>
      <c r="I3009" t="s">
        <v>1</v>
      </c>
      <c r="J3009" s="13"/>
      <c r="R3009" s="13"/>
      <c r="S3009" s="41">
        <v>1</v>
      </c>
      <c r="T3009" s="39"/>
      <c r="U3009" s="13" t="s">
        <v>10803</v>
      </c>
      <c r="W3009" s="13"/>
    </row>
    <row r="3010" spans="1:23" x14ac:dyDescent="0.2">
      <c r="A3010" s="13"/>
      <c r="B3010" s="8" t="s">
        <v>0</v>
      </c>
      <c r="C3010" s="22" t="s">
        <v>10965</v>
      </c>
      <c r="D3010" s="8" t="s">
        <v>7752</v>
      </c>
      <c r="E3010" s="22" t="s">
        <v>9518</v>
      </c>
      <c r="F3010" s="13">
        <v>36</v>
      </c>
      <c r="G3010" s="13">
        <v>0</v>
      </c>
      <c r="H3010" s="13">
        <v>0</v>
      </c>
      <c r="I3010" t="s">
        <v>1</v>
      </c>
      <c r="J3010" s="13"/>
      <c r="R3010" s="13">
        <v>50</v>
      </c>
      <c r="S3010" s="41">
        <v>1</v>
      </c>
      <c r="T3010" s="39"/>
      <c r="U3010" s="13"/>
      <c r="W3010" s="13"/>
    </row>
    <row r="3011" spans="1:23" x14ac:dyDescent="0.2">
      <c r="A3011" s="13"/>
      <c r="B3011" s="8" t="s">
        <v>0</v>
      </c>
      <c r="C3011" s="22" t="s">
        <v>10965</v>
      </c>
      <c r="D3011" s="8" t="s">
        <v>7740</v>
      </c>
      <c r="E3011" s="22" t="s">
        <v>10149</v>
      </c>
      <c r="F3011" s="13">
        <v>488</v>
      </c>
      <c r="G3011" s="13">
        <v>0</v>
      </c>
      <c r="H3011" s="13">
        <v>0</v>
      </c>
      <c r="I3011" t="s">
        <v>1</v>
      </c>
      <c r="J3011" s="13"/>
      <c r="R3011" s="13"/>
      <c r="S3011" s="41">
        <v>1</v>
      </c>
      <c r="T3011" s="39"/>
      <c r="U3011" s="13" t="s">
        <v>10801</v>
      </c>
      <c r="W3011" s="13"/>
    </row>
    <row r="3012" spans="1:23" x14ac:dyDescent="0.2">
      <c r="A3012" s="13"/>
      <c r="B3012" s="8" t="s">
        <v>0</v>
      </c>
      <c r="C3012" s="22" t="s">
        <v>10965</v>
      </c>
      <c r="D3012" s="8" t="s">
        <v>8341</v>
      </c>
      <c r="E3012" s="22" t="s">
        <v>10150</v>
      </c>
      <c r="F3012" s="13">
        <v>87</v>
      </c>
      <c r="G3012" s="13">
        <v>0</v>
      </c>
      <c r="H3012" s="13">
        <v>0</v>
      </c>
      <c r="I3012" t="s">
        <v>1</v>
      </c>
      <c r="J3012" s="13"/>
      <c r="R3012" s="13"/>
      <c r="S3012" s="41">
        <v>1</v>
      </c>
      <c r="T3012" s="39"/>
      <c r="U3012" s="13"/>
      <c r="W3012" s="13"/>
    </row>
    <row r="3013" spans="1:23" x14ac:dyDescent="0.2">
      <c r="A3013" s="13"/>
      <c r="B3013" s="8" t="s">
        <v>0</v>
      </c>
      <c r="C3013" s="22" t="s">
        <v>10965</v>
      </c>
      <c r="D3013" s="8" t="s">
        <v>7828</v>
      </c>
      <c r="E3013" s="22" t="s">
        <v>9594</v>
      </c>
      <c r="F3013" s="13">
        <v>264</v>
      </c>
      <c r="G3013" s="13">
        <v>0</v>
      </c>
      <c r="H3013" s="13">
        <v>0</v>
      </c>
      <c r="I3013" t="s">
        <v>1</v>
      </c>
      <c r="J3013" s="13"/>
      <c r="R3013" s="13">
        <v>500</v>
      </c>
      <c r="S3013" s="41">
        <v>2</v>
      </c>
      <c r="T3013" s="39"/>
      <c r="U3013" s="13"/>
      <c r="W3013" s="13"/>
    </row>
    <row r="3014" spans="1:23" x14ac:dyDescent="0.2">
      <c r="A3014" s="13"/>
      <c r="B3014" s="8" t="s">
        <v>0</v>
      </c>
      <c r="C3014" s="22" t="s">
        <v>10965</v>
      </c>
      <c r="D3014" s="8" t="s">
        <v>7829</v>
      </c>
      <c r="E3014" s="22" t="s">
        <v>10151</v>
      </c>
      <c r="F3014" s="13">
        <v>274</v>
      </c>
      <c r="G3014" s="13">
        <v>0</v>
      </c>
      <c r="H3014" s="13">
        <v>0</v>
      </c>
      <c r="I3014" t="s">
        <v>1</v>
      </c>
      <c r="J3014" s="13"/>
      <c r="R3014" s="13">
        <v>300</v>
      </c>
      <c r="S3014" s="41">
        <v>2</v>
      </c>
      <c r="T3014" s="39"/>
      <c r="U3014" s="13"/>
      <c r="W3014" s="13"/>
    </row>
    <row r="3015" spans="1:23" x14ac:dyDescent="0.2">
      <c r="A3015" s="13"/>
      <c r="B3015" s="8" t="s">
        <v>0</v>
      </c>
      <c r="C3015" s="22" t="s">
        <v>10965</v>
      </c>
      <c r="D3015" s="8" t="s">
        <v>7830</v>
      </c>
      <c r="E3015" s="22" t="s">
        <v>9596</v>
      </c>
      <c r="F3015" s="13">
        <v>500</v>
      </c>
      <c r="G3015" s="13">
        <v>0</v>
      </c>
      <c r="H3015" s="13">
        <v>0</v>
      </c>
      <c r="I3015" t="s">
        <v>1</v>
      </c>
      <c r="J3015" s="13"/>
      <c r="R3015" s="13"/>
      <c r="S3015" s="41">
        <v>1</v>
      </c>
      <c r="T3015" s="39"/>
      <c r="U3015" s="13"/>
      <c r="W3015" s="13"/>
    </row>
    <row r="3016" spans="1:23" x14ac:dyDescent="0.2">
      <c r="A3016" s="13"/>
      <c r="B3016" s="8" t="s">
        <v>0</v>
      </c>
      <c r="C3016" s="22" t="s">
        <v>10965</v>
      </c>
      <c r="D3016" s="8" t="s">
        <v>7737</v>
      </c>
      <c r="E3016" s="22" t="s">
        <v>10152</v>
      </c>
      <c r="F3016" s="13">
        <v>28</v>
      </c>
      <c r="G3016" s="13">
        <v>0</v>
      </c>
      <c r="H3016" s="13">
        <v>0</v>
      </c>
      <c r="I3016" t="s">
        <v>1</v>
      </c>
      <c r="J3016" s="13"/>
      <c r="R3016" s="13"/>
      <c r="S3016" s="41">
        <v>1</v>
      </c>
      <c r="T3016" s="39"/>
      <c r="U3016" s="13"/>
      <c r="W3016" s="13"/>
    </row>
    <row r="3017" spans="1:23" x14ac:dyDescent="0.2">
      <c r="A3017" s="13"/>
      <c r="B3017" s="8" t="s">
        <v>0</v>
      </c>
      <c r="C3017" s="22" t="s">
        <v>10965</v>
      </c>
      <c r="D3017" s="8" t="s">
        <v>7694</v>
      </c>
      <c r="E3017" s="22" t="s">
        <v>10153</v>
      </c>
      <c r="F3017" s="13">
        <v>32</v>
      </c>
      <c r="G3017" s="13">
        <v>0</v>
      </c>
      <c r="H3017" s="13">
        <v>0</v>
      </c>
      <c r="I3017" t="s">
        <v>1</v>
      </c>
      <c r="J3017" s="13"/>
      <c r="R3017" s="13"/>
      <c r="S3017" s="41">
        <v>1</v>
      </c>
      <c r="T3017" s="39"/>
      <c r="U3017" s="13"/>
      <c r="W3017" s="13"/>
    </row>
    <row r="3018" spans="1:23" x14ac:dyDescent="0.2">
      <c r="A3018" s="13"/>
      <c r="B3018" s="8" t="s">
        <v>0</v>
      </c>
      <c r="C3018" s="22" t="s">
        <v>10965</v>
      </c>
      <c r="D3018" s="8" t="s">
        <v>7739</v>
      </c>
      <c r="E3018" s="22" t="s">
        <v>10154</v>
      </c>
      <c r="F3018" s="13">
        <v>64</v>
      </c>
      <c r="G3018" s="13">
        <v>0</v>
      </c>
      <c r="H3018" s="13">
        <v>0</v>
      </c>
      <c r="I3018" t="s">
        <v>1</v>
      </c>
      <c r="J3018" s="13"/>
      <c r="R3018" s="13"/>
      <c r="S3018" s="41">
        <v>1</v>
      </c>
      <c r="T3018" s="39"/>
      <c r="U3018" s="13" t="s">
        <v>10801</v>
      </c>
      <c r="W3018" s="13"/>
    </row>
    <row r="3019" spans="1:23" x14ac:dyDescent="0.2">
      <c r="A3019" s="13"/>
      <c r="B3019" s="8" t="s">
        <v>0</v>
      </c>
      <c r="C3019" s="22" t="s">
        <v>10965</v>
      </c>
      <c r="D3019" s="8" t="s">
        <v>8342</v>
      </c>
      <c r="E3019" s="22" t="s">
        <v>10155</v>
      </c>
      <c r="F3019" s="13">
        <v>16</v>
      </c>
      <c r="G3019" s="13">
        <v>0</v>
      </c>
      <c r="H3019" s="13">
        <v>0</v>
      </c>
      <c r="I3019" t="s">
        <v>1</v>
      </c>
      <c r="J3019" s="13"/>
      <c r="R3019" s="13"/>
      <c r="S3019" s="41">
        <v>1</v>
      </c>
      <c r="T3019" s="39"/>
      <c r="U3019" s="13"/>
      <c r="W3019" s="13"/>
    </row>
    <row r="3020" spans="1:23" x14ac:dyDescent="0.2">
      <c r="A3020" s="13"/>
      <c r="B3020" s="8" t="s">
        <v>0</v>
      </c>
      <c r="C3020" s="22" t="s">
        <v>10965</v>
      </c>
      <c r="D3020" s="8" t="s">
        <v>8343</v>
      </c>
      <c r="E3020" s="22" t="s">
        <v>10156</v>
      </c>
      <c r="F3020" s="13">
        <v>16</v>
      </c>
      <c r="G3020" s="13">
        <v>0</v>
      </c>
      <c r="H3020" s="13">
        <v>0</v>
      </c>
      <c r="I3020" t="s">
        <v>1</v>
      </c>
      <c r="J3020" s="13"/>
      <c r="R3020" s="13"/>
      <c r="S3020" s="13"/>
      <c r="T3020" s="13"/>
      <c r="U3020" s="39" t="s">
        <v>10801</v>
      </c>
      <c r="W3020" s="13"/>
    </row>
    <row r="3021" spans="1:23" x14ac:dyDescent="0.2">
      <c r="A3021" s="13"/>
      <c r="B3021" s="8" t="s">
        <v>0</v>
      </c>
      <c r="C3021" s="22" t="s">
        <v>10965</v>
      </c>
      <c r="D3021" s="8" t="s">
        <v>7770</v>
      </c>
      <c r="E3021" s="22" t="s">
        <v>10157</v>
      </c>
      <c r="F3021" s="13">
        <v>68</v>
      </c>
      <c r="G3021" s="13">
        <v>0</v>
      </c>
      <c r="H3021" s="13">
        <v>0</v>
      </c>
      <c r="I3021" t="s">
        <v>1</v>
      </c>
      <c r="J3021" s="13"/>
      <c r="R3021" s="13"/>
      <c r="S3021" s="41">
        <v>1</v>
      </c>
      <c r="T3021" s="13"/>
      <c r="U3021" s="39"/>
      <c r="W3021" s="13"/>
    </row>
    <row r="3022" spans="1:23" x14ac:dyDescent="0.2">
      <c r="A3022" s="13"/>
      <c r="B3022" s="8" t="s">
        <v>0</v>
      </c>
      <c r="C3022" s="22" t="s">
        <v>10965</v>
      </c>
      <c r="D3022" s="8" t="s">
        <v>7776</v>
      </c>
      <c r="E3022" s="22" t="s">
        <v>10158</v>
      </c>
      <c r="F3022" s="13">
        <v>48</v>
      </c>
      <c r="G3022" s="13">
        <v>0</v>
      </c>
      <c r="H3022" s="13">
        <v>0</v>
      </c>
      <c r="I3022" t="s">
        <v>1</v>
      </c>
      <c r="J3022" s="13"/>
      <c r="R3022" s="13"/>
      <c r="S3022" s="41">
        <v>1</v>
      </c>
      <c r="T3022" s="13"/>
      <c r="U3022" s="39" t="s">
        <v>10801</v>
      </c>
      <c r="W3022" s="13"/>
    </row>
    <row r="3023" spans="1:23" x14ac:dyDescent="0.2">
      <c r="A3023" s="13"/>
      <c r="B3023" s="8" t="s">
        <v>0</v>
      </c>
      <c r="C3023" s="22" t="s">
        <v>10965</v>
      </c>
      <c r="D3023" s="8" t="s">
        <v>7793</v>
      </c>
      <c r="E3023" s="22" t="s">
        <v>9559</v>
      </c>
      <c r="F3023" s="13">
        <v>48</v>
      </c>
      <c r="G3023" s="13">
        <v>0</v>
      </c>
      <c r="H3023" s="13">
        <v>0</v>
      </c>
      <c r="I3023" t="s">
        <v>1</v>
      </c>
      <c r="J3023" s="13"/>
      <c r="R3023" s="13"/>
      <c r="S3023" s="41">
        <v>1</v>
      </c>
      <c r="T3023" s="13"/>
      <c r="U3023" s="39" t="s">
        <v>10801</v>
      </c>
      <c r="W3023" s="13"/>
    </row>
    <row r="3024" spans="1:23" x14ac:dyDescent="0.2">
      <c r="A3024" s="13"/>
      <c r="B3024" s="8" t="s">
        <v>0</v>
      </c>
      <c r="C3024" s="22" t="s">
        <v>10965</v>
      </c>
      <c r="D3024" s="8" t="s">
        <v>8344</v>
      </c>
      <c r="E3024" s="22" t="s">
        <v>10159</v>
      </c>
      <c r="F3024" s="13">
        <v>4</v>
      </c>
      <c r="G3024" s="13">
        <v>0</v>
      </c>
      <c r="H3024" s="13">
        <v>0</v>
      </c>
      <c r="I3024" t="s">
        <v>1</v>
      </c>
      <c r="J3024" s="13"/>
      <c r="R3024" s="13"/>
      <c r="S3024" s="41">
        <v>1</v>
      </c>
      <c r="T3024" s="39"/>
      <c r="U3024" s="13"/>
      <c r="W3024" s="13"/>
    </row>
    <row r="3025" spans="1:23" x14ac:dyDescent="0.2">
      <c r="A3025" s="13"/>
      <c r="B3025" s="8" t="s">
        <v>0</v>
      </c>
      <c r="C3025" s="22" t="s">
        <v>10965</v>
      </c>
      <c r="D3025" s="8" t="s">
        <v>7800</v>
      </c>
      <c r="E3025" s="22" t="s">
        <v>10160</v>
      </c>
      <c r="F3025" s="13">
        <v>16</v>
      </c>
      <c r="G3025" s="13">
        <v>0</v>
      </c>
      <c r="H3025" s="13">
        <v>0</v>
      </c>
      <c r="I3025" t="s">
        <v>1</v>
      </c>
      <c r="J3025" s="13"/>
      <c r="R3025" s="13"/>
      <c r="S3025" s="41">
        <v>4</v>
      </c>
      <c r="T3025" s="39"/>
      <c r="U3025" s="13"/>
      <c r="W3025" s="13"/>
    </row>
    <row r="3026" spans="1:23" x14ac:dyDescent="0.2">
      <c r="A3026" s="13"/>
      <c r="B3026" s="8" t="s">
        <v>0</v>
      </c>
      <c r="C3026" s="22" t="s">
        <v>10965</v>
      </c>
      <c r="D3026" s="8" t="s">
        <v>7803</v>
      </c>
      <c r="E3026" s="22" t="s">
        <v>10161</v>
      </c>
      <c r="F3026" s="13">
        <v>4</v>
      </c>
      <c r="G3026" s="13">
        <v>0</v>
      </c>
      <c r="H3026" s="13">
        <v>0</v>
      </c>
      <c r="I3026" t="s">
        <v>1</v>
      </c>
      <c r="J3026" s="13"/>
      <c r="R3026" s="13"/>
      <c r="S3026" s="41">
        <v>4</v>
      </c>
      <c r="T3026" s="39"/>
      <c r="U3026" s="13"/>
      <c r="W3026" s="13"/>
    </row>
    <row r="3027" spans="1:23" x14ac:dyDescent="0.2">
      <c r="A3027" s="13"/>
      <c r="B3027" s="8" t="s">
        <v>0</v>
      </c>
      <c r="C3027" s="22" t="s">
        <v>10965</v>
      </c>
      <c r="D3027" s="8" t="s">
        <v>7688</v>
      </c>
      <c r="E3027" s="22" t="s">
        <v>10162</v>
      </c>
      <c r="F3027" s="13">
        <v>672</v>
      </c>
      <c r="G3027" s="13">
        <v>0</v>
      </c>
      <c r="H3027" s="13">
        <v>0</v>
      </c>
      <c r="I3027" t="s">
        <v>1</v>
      </c>
      <c r="J3027" s="13"/>
      <c r="R3027" s="13"/>
      <c r="S3027" s="41">
        <v>1</v>
      </c>
      <c r="T3027" s="39"/>
      <c r="U3027" s="13"/>
      <c r="W3027" s="13"/>
    </row>
    <row r="3028" spans="1:23" x14ac:dyDescent="0.2">
      <c r="A3028" s="13"/>
      <c r="B3028" s="8" t="s">
        <v>0</v>
      </c>
      <c r="C3028" s="22" t="s">
        <v>10965</v>
      </c>
      <c r="D3028" s="8" t="s">
        <v>7819</v>
      </c>
      <c r="E3028" s="22" t="s">
        <v>10163</v>
      </c>
      <c r="F3028" s="13">
        <v>72</v>
      </c>
      <c r="G3028" s="13">
        <v>0</v>
      </c>
      <c r="H3028" s="13">
        <v>0</v>
      </c>
      <c r="I3028" t="s">
        <v>1</v>
      </c>
      <c r="J3028" s="13"/>
      <c r="R3028" s="13"/>
      <c r="S3028" s="41">
        <v>1</v>
      </c>
      <c r="T3028" s="39"/>
      <c r="U3028" s="13"/>
      <c r="W3028" s="13"/>
    </row>
    <row r="3029" spans="1:23" x14ac:dyDescent="0.2">
      <c r="A3029" s="13"/>
      <c r="B3029" s="8" t="s">
        <v>0</v>
      </c>
      <c r="C3029" s="22" t="s">
        <v>10965</v>
      </c>
      <c r="D3029" s="8" t="s">
        <v>7820</v>
      </c>
      <c r="E3029" s="22" t="s">
        <v>10164</v>
      </c>
      <c r="F3029" s="13">
        <v>72</v>
      </c>
      <c r="G3029" s="13">
        <v>0</v>
      </c>
      <c r="H3029" s="13">
        <v>0</v>
      </c>
      <c r="I3029" t="s">
        <v>1</v>
      </c>
      <c r="J3029" s="13"/>
      <c r="R3029" s="13"/>
      <c r="S3029" s="41">
        <v>1</v>
      </c>
      <c r="T3029" s="39"/>
      <c r="U3029" s="13"/>
      <c r="W3029" s="13"/>
    </row>
    <row r="3030" spans="1:23" x14ac:dyDescent="0.2">
      <c r="A3030" s="13"/>
      <c r="B3030" s="8" t="s">
        <v>0</v>
      </c>
      <c r="C3030" s="22" t="s">
        <v>10965</v>
      </c>
      <c r="D3030" s="8" t="s">
        <v>7831</v>
      </c>
      <c r="E3030" s="22" t="s">
        <v>9597</v>
      </c>
      <c r="F3030" s="13">
        <v>16100</v>
      </c>
      <c r="G3030" s="13">
        <v>0</v>
      </c>
      <c r="H3030" s="13">
        <v>0</v>
      </c>
      <c r="I3030" t="s">
        <v>1</v>
      </c>
      <c r="J3030" s="13"/>
      <c r="R3030" s="13"/>
      <c r="S3030" s="41">
        <v>3</v>
      </c>
      <c r="T3030" s="39"/>
      <c r="U3030" s="13"/>
      <c r="W3030" s="13"/>
    </row>
    <row r="3031" spans="1:23" x14ac:dyDescent="0.2">
      <c r="A3031" s="13"/>
      <c r="B3031" s="8" t="s">
        <v>0</v>
      </c>
      <c r="C3031" s="22" t="s">
        <v>10965</v>
      </c>
      <c r="D3031" s="8" t="s">
        <v>1020</v>
      </c>
      <c r="E3031" s="22" t="s">
        <v>1021</v>
      </c>
      <c r="F3031" s="13">
        <v>32632</v>
      </c>
      <c r="G3031" s="13">
        <v>0</v>
      </c>
      <c r="H3031" s="13">
        <v>0</v>
      </c>
      <c r="I3031" t="s">
        <v>1</v>
      </c>
      <c r="J3031" s="13"/>
      <c r="R3031" s="13"/>
      <c r="S3031" s="41">
        <v>3</v>
      </c>
      <c r="T3031" s="39"/>
      <c r="U3031" s="13"/>
      <c r="W3031" s="13"/>
    </row>
    <row r="3032" spans="1:23" x14ac:dyDescent="0.2">
      <c r="A3032" s="13"/>
      <c r="B3032" s="8" t="s">
        <v>0</v>
      </c>
      <c r="C3032" s="22" t="s">
        <v>10965</v>
      </c>
      <c r="D3032" s="8" t="s">
        <v>750</v>
      </c>
      <c r="E3032" s="22" t="s">
        <v>751</v>
      </c>
      <c r="F3032" s="13">
        <v>30226</v>
      </c>
      <c r="G3032" s="13">
        <v>0</v>
      </c>
      <c r="H3032" s="13">
        <v>0</v>
      </c>
      <c r="I3032" t="s">
        <v>1</v>
      </c>
      <c r="J3032" s="13"/>
      <c r="R3032" s="13"/>
      <c r="S3032" s="41">
        <v>2</v>
      </c>
      <c r="T3032" s="39"/>
      <c r="U3032" s="13"/>
      <c r="W3032" s="13"/>
    </row>
    <row r="3033" spans="1:23" x14ac:dyDescent="0.2">
      <c r="A3033" s="13"/>
      <c r="B3033" s="8" t="s">
        <v>0</v>
      </c>
      <c r="C3033" s="22" t="s">
        <v>10965</v>
      </c>
      <c r="D3033" s="8" t="s">
        <v>1201</v>
      </c>
      <c r="E3033" s="22" t="s">
        <v>1202</v>
      </c>
      <c r="F3033" s="13">
        <v>11484</v>
      </c>
      <c r="G3033" s="13">
        <v>0</v>
      </c>
      <c r="H3033" s="13">
        <v>0</v>
      </c>
      <c r="I3033" t="s">
        <v>1</v>
      </c>
      <c r="J3033" s="13"/>
      <c r="R3033" s="13"/>
      <c r="S3033" s="41">
        <v>1</v>
      </c>
      <c r="T3033" s="39"/>
      <c r="U3033" s="13"/>
      <c r="W3033" s="13"/>
    </row>
    <row r="3034" spans="1:23" x14ac:dyDescent="0.2">
      <c r="A3034" s="13"/>
      <c r="B3034" s="8" t="s">
        <v>0</v>
      </c>
      <c r="C3034" s="22" t="s">
        <v>10965</v>
      </c>
      <c r="D3034" s="8" t="s">
        <v>7696</v>
      </c>
      <c r="E3034" s="22" t="s">
        <v>9436</v>
      </c>
      <c r="F3034" s="13">
        <v>2450</v>
      </c>
      <c r="G3034" s="13">
        <v>0</v>
      </c>
      <c r="H3034" s="13">
        <v>0</v>
      </c>
      <c r="I3034" t="s">
        <v>1</v>
      </c>
      <c r="J3034" s="13"/>
      <c r="R3034" s="13"/>
      <c r="S3034" s="41">
        <v>1</v>
      </c>
      <c r="T3034" s="39"/>
      <c r="U3034" s="13"/>
      <c r="W3034" s="13"/>
    </row>
    <row r="3035" spans="1:23" x14ac:dyDescent="0.2">
      <c r="A3035" s="13"/>
      <c r="B3035" s="8" t="s">
        <v>0</v>
      </c>
      <c r="C3035" s="22" t="s">
        <v>10965</v>
      </c>
      <c r="D3035" s="8" t="s">
        <v>8345</v>
      </c>
      <c r="E3035" s="22" t="s">
        <v>10165</v>
      </c>
      <c r="F3035" s="13">
        <v>409</v>
      </c>
      <c r="G3035" s="13">
        <v>0</v>
      </c>
      <c r="H3035" s="13">
        <v>0</v>
      </c>
      <c r="I3035" t="s">
        <v>1</v>
      </c>
      <c r="J3035" s="13"/>
      <c r="R3035" s="13"/>
      <c r="S3035" s="41">
        <v>1</v>
      </c>
      <c r="T3035" s="39"/>
      <c r="U3035" s="13"/>
      <c r="W3035" s="13"/>
    </row>
    <row r="3036" spans="1:23" x14ac:dyDescent="0.2">
      <c r="A3036" s="13"/>
      <c r="B3036" s="8" t="s">
        <v>0</v>
      </c>
      <c r="C3036" s="22" t="s">
        <v>10965</v>
      </c>
      <c r="D3036" s="8" t="s">
        <v>7848</v>
      </c>
      <c r="E3036" s="22" t="s">
        <v>10166</v>
      </c>
      <c r="F3036" s="13">
        <v>1136</v>
      </c>
      <c r="G3036" s="13">
        <v>0</v>
      </c>
      <c r="H3036" s="13">
        <v>0</v>
      </c>
      <c r="I3036" t="s">
        <v>1</v>
      </c>
      <c r="J3036" s="13"/>
      <c r="R3036" s="13"/>
      <c r="S3036" s="41">
        <v>1</v>
      </c>
      <c r="T3036" s="39"/>
      <c r="U3036" s="13"/>
      <c r="W3036" s="13"/>
    </row>
    <row r="3037" spans="1:23" x14ac:dyDescent="0.2">
      <c r="A3037" s="13"/>
      <c r="B3037" s="8" t="s">
        <v>0</v>
      </c>
      <c r="C3037" s="22" t="s">
        <v>10965</v>
      </c>
      <c r="D3037" s="8" t="s">
        <v>7858</v>
      </c>
      <c r="E3037" s="22" t="s">
        <v>10167</v>
      </c>
      <c r="F3037" s="13">
        <v>122</v>
      </c>
      <c r="G3037" s="13">
        <v>0</v>
      </c>
      <c r="H3037" s="13">
        <v>0</v>
      </c>
      <c r="I3037" t="s">
        <v>1</v>
      </c>
      <c r="J3037" s="13"/>
      <c r="R3037" s="13"/>
      <c r="S3037" s="41">
        <v>1</v>
      </c>
      <c r="T3037" s="39"/>
      <c r="U3037" s="13"/>
      <c r="W3037" s="13"/>
    </row>
    <row r="3038" spans="1:23" x14ac:dyDescent="0.2">
      <c r="A3038" s="13"/>
      <c r="B3038" s="8" t="s">
        <v>0</v>
      </c>
      <c r="C3038" s="22" t="s">
        <v>10965</v>
      </c>
      <c r="D3038" s="8" t="s">
        <v>7850</v>
      </c>
      <c r="E3038" s="22" t="s">
        <v>10168</v>
      </c>
      <c r="F3038" s="13">
        <v>144</v>
      </c>
      <c r="G3038" s="13">
        <v>0</v>
      </c>
      <c r="H3038" s="13">
        <v>0</v>
      </c>
      <c r="I3038" t="s">
        <v>1</v>
      </c>
      <c r="J3038" s="13"/>
      <c r="R3038" s="13"/>
      <c r="S3038" s="41">
        <v>1</v>
      </c>
      <c r="T3038" s="39"/>
      <c r="U3038" s="13"/>
      <c r="W3038" s="13"/>
    </row>
    <row r="3039" spans="1:23" x14ac:dyDescent="0.2">
      <c r="A3039" s="13"/>
      <c r="B3039" s="8" t="s">
        <v>0</v>
      </c>
      <c r="C3039" s="22" t="s">
        <v>10965</v>
      </c>
      <c r="D3039" s="8" t="s">
        <v>7860</v>
      </c>
      <c r="E3039" s="22" t="s">
        <v>10169</v>
      </c>
      <c r="F3039" s="13">
        <v>19</v>
      </c>
      <c r="G3039" s="13">
        <v>0</v>
      </c>
      <c r="H3039" s="13">
        <v>0</v>
      </c>
      <c r="I3039" t="s">
        <v>1</v>
      </c>
      <c r="J3039" s="13"/>
      <c r="R3039" s="13"/>
      <c r="S3039" s="41">
        <v>1</v>
      </c>
      <c r="T3039" s="39"/>
      <c r="U3039" s="13"/>
      <c r="W3039" s="13"/>
    </row>
    <row r="3040" spans="1:23" x14ac:dyDescent="0.2">
      <c r="A3040" s="13"/>
      <c r="B3040" s="8" t="s">
        <v>0</v>
      </c>
      <c r="C3040" s="22" t="s">
        <v>10965</v>
      </c>
      <c r="D3040" s="8" t="s">
        <v>8346</v>
      </c>
      <c r="E3040" s="22" t="s">
        <v>10170</v>
      </c>
      <c r="F3040" s="13">
        <v>19</v>
      </c>
      <c r="G3040" s="13">
        <v>0</v>
      </c>
      <c r="H3040" s="13">
        <v>0</v>
      </c>
      <c r="I3040" t="s">
        <v>1</v>
      </c>
      <c r="J3040" s="13"/>
      <c r="R3040" s="13"/>
      <c r="S3040" s="13"/>
      <c r="T3040" s="39"/>
      <c r="U3040" s="13"/>
      <c r="W3040" s="13"/>
    </row>
    <row r="3041" spans="1:23" x14ac:dyDescent="0.2">
      <c r="A3041" s="13"/>
      <c r="B3041" s="8" t="s">
        <v>0</v>
      </c>
      <c r="C3041" s="22" t="s">
        <v>10965</v>
      </c>
      <c r="D3041" s="8" t="s">
        <v>8347</v>
      </c>
      <c r="E3041" s="22" t="s">
        <v>10171</v>
      </c>
      <c r="F3041" s="13">
        <v>80</v>
      </c>
      <c r="G3041" s="13">
        <v>0</v>
      </c>
      <c r="H3041" s="13">
        <v>0</v>
      </c>
      <c r="I3041" t="s">
        <v>1</v>
      </c>
      <c r="J3041" s="13"/>
      <c r="R3041" s="13"/>
      <c r="S3041" s="41">
        <v>1</v>
      </c>
      <c r="T3041" s="39"/>
      <c r="U3041" s="13" t="s">
        <v>10802</v>
      </c>
      <c r="W3041" s="13"/>
    </row>
    <row r="3042" spans="1:23" x14ac:dyDescent="0.2">
      <c r="A3042" s="13"/>
      <c r="B3042" s="8" t="s">
        <v>0</v>
      </c>
      <c r="C3042" s="22" t="s">
        <v>10965</v>
      </c>
      <c r="D3042" s="8" t="s">
        <v>7841</v>
      </c>
      <c r="E3042" s="22" t="s">
        <v>10172</v>
      </c>
      <c r="F3042" s="13">
        <v>76</v>
      </c>
      <c r="G3042" s="13">
        <v>0</v>
      </c>
      <c r="H3042" s="13">
        <v>0</v>
      </c>
      <c r="I3042" t="s">
        <v>1</v>
      </c>
      <c r="J3042" s="13"/>
      <c r="R3042" s="13"/>
      <c r="S3042" s="41">
        <v>1</v>
      </c>
      <c r="T3042" s="39"/>
      <c r="U3042" s="13" t="s">
        <v>10802</v>
      </c>
      <c r="W3042" s="13"/>
    </row>
    <row r="3043" spans="1:23" x14ac:dyDescent="0.2">
      <c r="A3043" s="13"/>
      <c r="B3043" s="8" t="s">
        <v>0</v>
      </c>
      <c r="C3043" s="22" t="s">
        <v>10965</v>
      </c>
      <c r="D3043" s="8" t="s">
        <v>8348</v>
      </c>
      <c r="E3043" s="22" t="s">
        <v>10173</v>
      </c>
      <c r="F3043" s="13">
        <v>56</v>
      </c>
      <c r="G3043" s="13">
        <v>0</v>
      </c>
      <c r="H3043" s="13">
        <v>0</v>
      </c>
      <c r="I3043" t="s">
        <v>1</v>
      </c>
      <c r="J3043" s="13"/>
      <c r="R3043" s="13"/>
      <c r="S3043" s="41">
        <v>1</v>
      </c>
      <c r="T3043" s="39"/>
      <c r="U3043" s="13"/>
      <c r="W3043" s="13"/>
    </row>
    <row r="3044" spans="1:23" x14ac:dyDescent="0.2">
      <c r="A3044" s="13"/>
      <c r="B3044" s="8" t="s">
        <v>0</v>
      </c>
      <c r="C3044" s="22" t="s">
        <v>10965</v>
      </c>
      <c r="D3044" s="8" t="s">
        <v>8349</v>
      </c>
      <c r="E3044" s="22" t="s">
        <v>10174</v>
      </c>
      <c r="F3044" s="13">
        <v>56</v>
      </c>
      <c r="G3044" s="13">
        <v>0</v>
      </c>
      <c r="H3044" s="13">
        <v>0</v>
      </c>
      <c r="I3044" t="s">
        <v>1</v>
      </c>
      <c r="J3044" s="13"/>
      <c r="R3044" s="13"/>
      <c r="S3044" s="41">
        <v>1</v>
      </c>
      <c r="T3044" s="39"/>
      <c r="U3044" s="13"/>
      <c r="W3044" s="13"/>
    </row>
    <row r="3045" spans="1:23" x14ac:dyDescent="0.2">
      <c r="A3045" s="13"/>
      <c r="B3045" s="8" t="s">
        <v>0</v>
      </c>
      <c r="C3045" s="22" t="s">
        <v>10965</v>
      </c>
      <c r="D3045" s="8" t="s">
        <v>8350</v>
      </c>
      <c r="E3045" s="22" t="s">
        <v>10175</v>
      </c>
      <c r="F3045" s="13">
        <v>20</v>
      </c>
      <c r="G3045" s="13">
        <v>0</v>
      </c>
      <c r="H3045" s="13">
        <v>0</v>
      </c>
      <c r="I3045" t="s">
        <v>1</v>
      </c>
      <c r="J3045" s="13"/>
      <c r="R3045" s="13"/>
      <c r="S3045" s="13"/>
      <c r="T3045" s="39"/>
      <c r="U3045" s="13"/>
      <c r="W3045" s="13"/>
    </row>
    <row r="3046" spans="1:23" x14ac:dyDescent="0.2">
      <c r="A3046" s="13"/>
      <c r="B3046" s="8" t="s">
        <v>0</v>
      </c>
      <c r="C3046" s="22" t="s">
        <v>10965</v>
      </c>
      <c r="D3046" s="8" t="s">
        <v>8351</v>
      </c>
      <c r="E3046" s="22" t="s">
        <v>10176</v>
      </c>
      <c r="F3046" s="13">
        <v>56</v>
      </c>
      <c r="G3046" s="13">
        <v>0</v>
      </c>
      <c r="H3046" s="13">
        <v>0</v>
      </c>
      <c r="I3046" t="s">
        <v>1</v>
      </c>
      <c r="J3046" s="13"/>
      <c r="R3046" s="13"/>
      <c r="S3046" s="13"/>
      <c r="T3046" s="39"/>
      <c r="U3046" s="13"/>
      <c r="W3046" s="13"/>
    </row>
    <row r="3047" spans="1:23" x14ac:dyDescent="0.2">
      <c r="A3047" s="13"/>
      <c r="B3047" s="8" t="s">
        <v>0</v>
      </c>
      <c r="C3047" s="22" t="s">
        <v>10965</v>
      </c>
      <c r="D3047" s="8" t="s">
        <v>8352</v>
      </c>
      <c r="E3047" s="22" t="s">
        <v>10177</v>
      </c>
      <c r="F3047" s="13">
        <v>15</v>
      </c>
      <c r="G3047" s="13">
        <v>0</v>
      </c>
      <c r="H3047" s="13">
        <v>0</v>
      </c>
      <c r="I3047" t="s">
        <v>1</v>
      </c>
      <c r="J3047" s="13"/>
      <c r="R3047" s="13"/>
      <c r="S3047" s="13"/>
      <c r="T3047" s="39"/>
      <c r="U3047" s="13"/>
      <c r="W3047" s="13"/>
    </row>
    <row r="3048" spans="1:23" x14ac:dyDescent="0.2">
      <c r="A3048" s="13"/>
      <c r="B3048" s="8" t="s">
        <v>0</v>
      </c>
      <c r="C3048" s="22" t="s">
        <v>10965</v>
      </c>
      <c r="D3048" s="8" t="s">
        <v>8353</v>
      </c>
      <c r="E3048" s="22" t="s">
        <v>10178</v>
      </c>
      <c r="F3048" s="13">
        <v>140</v>
      </c>
      <c r="G3048" s="13">
        <v>0</v>
      </c>
      <c r="H3048" s="13">
        <v>0</v>
      </c>
      <c r="I3048" t="s">
        <v>1</v>
      </c>
      <c r="J3048" s="13"/>
      <c r="R3048" s="13"/>
      <c r="S3048" s="13"/>
      <c r="T3048" s="39"/>
      <c r="U3048" s="13"/>
      <c r="W3048" s="13"/>
    </row>
    <row r="3049" spans="1:23" x14ac:dyDescent="0.2">
      <c r="A3049" s="13"/>
      <c r="B3049" s="8" t="s">
        <v>0</v>
      </c>
      <c r="C3049" s="22" t="s">
        <v>10965</v>
      </c>
      <c r="D3049" s="8" t="s">
        <v>7832</v>
      </c>
      <c r="E3049" s="22" t="s">
        <v>10179</v>
      </c>
      <c r="F3049" s="13">
        <v>192</v>
      </c>
      <c r="G3049" s="13">
        <v>0</v>
      </c>
      <c r="H3049" s="13">
        <v>0</v>
      </c>
      <c r="I3049" t="s">
        <v>1</v>
      </c>
      <c r="J3049" s="13"/>
      <c r="R3049" s="13"/>
      <c r="S3049" s="13"/>
      <c r="T3049" s="39"/>
      <c r="U3049" s="13"/>
      <c r="W3049" s="13"/>
    </row>
    <row r="3050" spans="1:23" x14ac:dyDescent="0.2">
      <c r="A3050" s="13"/>
      <c r="B3050" s="8" t="s">
        <v>0</v>
      </c>
      <c r="C3050" s="22" t="s">
        <v>10965</v>
      </c>
      <c r="D3050" s="8" t="s">
        <v>7834</v>
      </c>
      <c r="E3050" s="22" t="s">
        <v>10180</v>
      </c>
      <c r="F3050" s="13">
        <v>308</v>
      </c>
      <c r="G3050" s="13">
        <v>0</v>
      </c>
      <c r="H3050" s="13">
        <v>0</v>
      </c>
      <c r="I3050" t="s">
        <v>1</v>
      </c>
      <c r="J3050" s="13"/>
      <c r="R3050" s="13"/>
      <c r="S3050" s="41">
        <v>1</v>
      </c>
      <c r="T3050" s="39"/>
      <c r="U3050" s="13"/>
      <c r="W3050" s="13"/>
    </row>
    <row r="3051" spans="1:23" x14ac:dyDescent="0.2">
      <c r="A3051" s="13"/>
      <c r="B3051" s="8" t="s">
        <v>0</v>
      </c>
      <c r="C3051" s="22" t="s">
        <v>10965</v>
      </c>
      <c r="D3051" s="8" t="s">
        <v>7846</v>
      </c>
      <c r="E3051" s="22" t="s">
        <v>10181</v>
      </c>
      <c r="F3051" s="13">
        <v>285</v>
      </c>
      <c r="G3051" s="13">
        <v>0</v>
      </c>
      <c r="H3051" s="13">
        <v>0</v>
      </c>
      <c r="I3051" t="s">
        <v>1</v>
      </c>
      <c r="J3051" s="13"/>
      <c r="R3051" s="13"/>
      <c r="S3051" s="41">
        <v>1</v>
      </c>
      <c r="T3051" s="39"/>
      <c r="U3051" s="13"/>
      <c r="W3051" s="13"/>
    </row>
    <row r="3052" spans="1:23" x14ac:dyDescent="0.2">
      <c r="A3052" s="13"/>
      <c r="B3052" s="8" t="s">
        <v>0</v>
      </c>
      <c r="C3052" s="22" t="s">
        <v>10965</v>
      </c>
      <c r="D3052" s="8" t="s">
        <v>8354</v>
      </c>
      <c r="E3052" s="22" t="s">
        <v>10182</v>
      </c>
      <c r="F3052" s="13">
        <v>72</v>
      </c>
      <c r="G3052" s="13">
        <v>0</v>
      </c>
      <c r="H3052" s="13">
        <v>0</v>
      </c>
      <c r="I3052" t="s">
        <v>1</v>
      </c>
      <c r="J3052" s="13"/>
      <c r="R3052" s="13"/>
      <c r="S3052" s="41">
        <v>1</v>
      </c>
      <c r="T3052" s="39"/>
      <c r="U3052" s="13"/>
      <c r="W3052" s="13"/>
    </row>
    <row r="3053" spans="1:23" x14ac:dyDescent="0.2">
      <c r="A3053" s="13"/>
      <c r="B3053" s="8" t="s">
        <v>0</v>
      </c>
      <c r="C3053" s="22" t="s">
        <v>10965</v>
      </c>
      <c r="D3053" s="8" t="s">
        <v>7857</v>
      </c>
      <c r="E3053" s="22" t="s">
        <v>10183</v>
      </c>
      <c r="F3053" s="13">
        <v>520</v>
      </c>
      <c r="G3053" s="13">
        <v>0</v>
      </c>
      <c r="H3053" s="13">
        <v>0</v>
      </c>
      <c r="I3053" t="s">
        <v>1</v>
      </c>
      <c r="J3053" s="13"/>
      <c r="R3053" s="13"/>
      <c r="S3053" s="41">
        <v>1</v>
      </c>
      <c r="T3053" s="39"/>
      <c r="U3053" s="13"/>
      <c r="W3053" s="13"/>
    </row>
    <row r="3054" spans="1:23" x14ac:dyDescent="0.2">
      <c r="A3054" s="13"/>
      <c r="B3054" s="8" t="s">
        <v>0</v>
      </c>
      <c r="C3054" s="22" t="s">
        <v>10965</v>
      </c>
      <c r="D3054" s="8" t="s">
        <v>7849</v>
      </c>
      <c r="E3054" s="22" t="s">
        <v>10184</v>
      </c>
      <c r="F3054" s="13">
        <v>16</v>
      </c>
      <c r="G3054" s="13">
        <v>0</v>
      </c>
      <c r="H3054" s="13">
        <v>0</v>
      </c>
      <c r="I3054" t="s">
        <v>1</v>
      </c>
      <c r="J3054" s="13"/>
      <c r="R3054" s="13"/>
      <c r="S3054" s="41">
        <v>1</v>
      </c>
      <c r="T3054" s="39"/>
      <c r="U3054" s="13"/>
      <c r="W3054" s="13"/>
    </row>
    <row r="3055" spans="1:23" x14ac:dyDescent="0.2">
      <c r="A3055" s="13"/>
      <c r="B3055" s="8" t="s">
        <v>0</v>
      </c>
      <c r="C3055" s="22" t="s">
        <v>10965</v>
      </c>
      <c r="D3055" s="8" t="s">
        <v>7870</v>
      </c>
      <c r="E3055" s="22" t="s">
        <v>10185</v>
      </c>
      <c r="F3055" s="13">
        <v>22</v>
      </c>
      <c r="G3055" s="13">
        <v>0</v>
      </c>
      <c r="H3055" s="13">
        <v>0</v>
      </c>
      <c r="I3055" t="s">
        <v>1</v>
      </c>
      <c r="J3055" s="13"/>
      <c r="R3055" s="13"/>
      <c r="S3055" s="41">
        <v>2</v>
      </c>
      <c r="T3055" s="13"/>
      <c r="U3055" s="13" t="s">
        <v>10802</v>
      </c>
      <c r="W3055" s="13"/>
    </row>
    <row r="3056" spans="1:23" x14ac:dyDescent="0.2">
      <c r="A3056" s="13"/>
      <c r="B3056" s="8" t="s">
        <v>0</v>
      </c>
      <c r="C3056" s="22" t="s">
        <v>10965</v>
      </c>
      <c r="D3056" s="8" t="s">
        <v>8355</v>
      </c>
      <c r="E3056" s="22" t="s">
        <v>10186</v>
      </c>
      <c r="F3056" s="13">
        <v>19</v>
      </c>
      <c r="G3056" s="13">
        <v>0</v>
      </c>
      <c r="H3056" s="13">
        <v>0</v>
      </c>
      <c r="I3056" t="s">
        <v>1</v>
      </c>
      <c r="J3056" s="13"/>
      <c r="R3056" s="13"/>
      <c r="S3056" s="41">
        <v>4</v>
      </c>
      <c r="T3056" s="39"/>
      <c r="U3056" s="13"/>
      <c r="W3056" s="13"/>
    </row>
    <row r="3057" spans="1:23" x14ac:dyDescent="0.2">
      <c r="A3057" s="13"/>
      <c r="B3057" s="8" t="s">
        <v>0</v>
      </c>
      <c r="C3057" s="22" t="s">
        <v>10965</v>
      </c>
      <c r="D3057" s="8" t="s">
        <v>7872</v>
      </c>
      <c r="E3057" s="22" t="s">
        <v>10187</v>
      </c>
      <c r="F3057" s="13">
        <v>250</v>
      </c>
      <c r="G3057" s="13">
        <v>0</v>
      </c>
      <c r="H3057" s="13">
        <v>0</v>
      </c>
      <c r="I3057" t="s">
        <v>1</v>
      </c>
      <c r="J3057" s="13"/>
      <c r="R3057" s="13"/>
      <c r="S3057" s="41">
        <v>1</v>
      </c>
      <c r="T3057" s="13"/>
      <c r="U3057" s="13" t="s">
        <v>10802</v>
      </c>
      <c r="W3057" s="13"/>
    </row>
    <row r="3058" spans="1:23" x14ac:dyDescent="0.2">
      <c r="A3058" s="13"/>
      <c r="B3058" s="8" t="s">
        <v>0</v>
      </c>
      <c r="C3058" s="22" t="s">
        <v>10965</v>
      </c>
      <c r="D3058" s="8" t="s">
        <v>8356</v>
      </c>
      <c r="E3058" s="22" t="s">
        <v>10188</v>
      </c>
      <c r="F3058" s="13">
        <v>38</v>
      </c>
      <c r="G3058" s="13">
        <v>0</v>
      </c>
      <c r="H3058" s="13">
        <v>0</v>
      </c>
      <c r="I3058" t="s">
        <v>1</v>
      </c>
      <c r="J3058" s="13"/>
      <c r="R3058" s="13"/>
      <c r="S3058" s="41">
        <v>2</v>
      </c>
      <c r="T3058" s="39"/>
      <c r="U3058" s="13"/>
      <c r="W3058" s="13"/>
    </row>
    <row r="3059" spans="1:23" x14ac:dyDescent="0.2">
      <c r="A3059" s="13"/>
      <c r="B3059" s="8" t="s">
        <v>0</v>
      </c>
      <c r="C3059" s="22" t="s">
        <v>10965</v>
      </c>
      <c r="D3059" s="8" t="s">
        <v>4545</v>
      </c>
      <c r="E3059" s="22" t="s">
        <v>4546</v>
      </c>
      <c r="F3059" s="13">
        <v>500</v>
      </c>
      <c r="G3059" s="13">
        <v>0</v>
      </c>
      <c r="H3059" s="13">
        <v>0</v>
      </c>
      <c r="I3059" t="s">
        <v>1</v>
      </c>
      <c r="J3059" s="13"/>
      <c r="R3059" s="13"/>
      <c r="S3059" s="41">
        <v>1</v>
      </c>
      <c r="T3059" s="39"/>
      <c r="U3059" s="13"/>
      <c r="W3059" s="13"/>
    </row>
    <row r="3060" spans="1:23" x14ac:dyDescent="0.2">
      <c r="A3060" s="13"/>
      <c r="B3060" s="8" t="s">
        <v>0</v>
      </c>
      <c r="C3060" s="22" t="s">
        <v>10966</v>
      </c>
      <c r="D3060" s="8" t="s">
        <v>961</v>
      </c>
      <c r="E3060" s="22" t="s">
        <v>10189</v>
      </c>
      <c r="F3060" s="13">
        <v>3085</v>
      </c>
      <c r="G3060" s="13">
        <v>0</v>
      </c>
      <c r="H3060" s="13">
        <v>0</v>
      </c>
      <c r="I3060" t="s">
        <v>1</v>
      </c>
      <c r="J3060" s="13"/>
      <c r="R3060" s="13"/>
      <c r="S3060" s="41">
        <v>2</v>
      </c>
      <c r="T3060" s="13" t="s">
        <v>10797</v>
      </c>
      <c r="U3060" s="13"/>
      <c r="W3060" s="13"/>
    </row>
    <row r="3061" spans="1:23" x14ac:dyDescent="0.2">
      <c r="A3061" s="13"/>
      <c r="B3061" s="8" t="s">
        <v>0</v>
      </c>
      <c r="C3061" s="22" t="s">
        <v>10966</v>
      </c>
      <c r="D3061" s="8" t="s">
        <v>8357</v>
      </c>
      <c r="E3061" s="22" t="s">
        <v>10190</v>
      </c>
      <c r="F3061" s="13">
        <v>80</v>
      </c>
      <c r="G3061" s="13">
        <v>0</v>
      </c>
      <c r="H3061" s="13">
        <v>0</v>
      </c>
      <c r="I3061" t="s">
        <v>1</v>
      </c>
      <c r="J3061" s="13"/>
      <c r="R3061" s="13"/>
      <c r="S3061" s="41">
        <v>3</v>
      </c>
      <c r="T3061" s="43"/>
      <c r="U3061" s="13" t="s">
        <v>10801</v>
      </c>
      <c r="W3061" s="13"/>
    </row>
    <row r="3062" spans="1:23" x14ac:dyDescent="0.2">
      <c r="A3062" s="13"/>
      <c r="B3062" s="8" t="s">
        <v>0</v>
      </c>
      <c r="C3062" s="22" t="s">
        <v>10966</v>
      </c>
      <c r="D3062" s="8" t="s">
        <v>823</v>
      </c>
      <c r="E3062" s="22" t="s">
        <v>824</v>
      </c>
      <c r="F3062" s="13">
        <v>55635</v>
      </c>
      <c r="G3062" s="13">
        <v>0</v>
      </c>
      <c r="H3062" s="13">
        <v>0</v>
      </c>
      <c r="I3062" t="s">
        <v>1</v>
      </c>
      <c r="J3062" s="13"/>
      <c r="R3062" s="13"/>
      <c r="S3062" s="41">
        <v>2</v>
      </c>
      <c r="T3062" s="39"/>
      <c r="U3062" s="13"/>
      <c r="W3062" s="13"/>
    </row>
    <row r="3063" spans="1:23" x14ac:dyDescent="0.2">
      <c r="A3063" s="13"/>
      <c r="B3063" s="8" t="s">
        <v>0</v>
      </c>
      <c r="C3063" s="22" t="s">
        <v>10967</v>
      </c>
      <c r="D3063" s="8" t="s">
        <v>823</v>
      </c>
      <c r="E3063" s="22" t="s">
        <v>824</v>
      </c>
      <c r="F3063" s="13">
        <v>48700</v>
      </c>
      <c r="G3063" s="13">
        <v>0</v>
      </c>
      <c r="H3063" s="13">
        <v>0</v>
      </c>
      <c r="I3063" t="s">
        <v>1</v>
      </c>
      <c r="J3063" s="13"/>
      <c r="R3063" s="13"/>
      <c r="S3063" s="41">
        <v>2</v>
      </c>
      <c r="T3063" s="39"/>
      <c r="U3063" s="13"/>
      <c r="W3063" s="13"/>
    </row>
    <row r="3064" spans="1:23" x14ac:dyDescent="0.2">
      <c r="A3064" s="13"/>
      <c r="B3064" s="8" t="s">
        <v>0</v>
      </c>
      <c r="C3064" s="22" t="s">
        <v>10968</v>
      </c>
      <c r="D3064" s="8" t="s">
        <v>8358</v>
      </c>
      <c r="E3064" s="22" t="s">
        <v>10191</v>
      </c>
      <c r="F3064" s="13">
        <v>24</v>
      </c>
      <c r="G3064" s="13">
        <v>0</v>
      </c>
      <c r="H3064" s="13">
        <v>0</v>
      </c>
      <c r="I3064" t="s">
        <v>1</v>
      </c>
      <c r="J3064" s="13"/>
      <c r="R3064" s="13"/>
      <c r="S3064" s="41">
        <v>1</v>
      </c>
      <c r="T3064" s="39"/>
      <c r="U3064" s="13"/>
      <c r="W3064" s="13"/>
    </row>
    <row r="3065" spans="1:23" x14ac:dyDescent="0.2">
      <c r="A3065" s="13"/>
      <c r="B3065" s="8" t="s">
        <v>0</v>
      </c>
      <c r="C3065" s="22" t="s">
        <v>10969</v>
      </c>
      <c r="D3065" s="8" t="s">
        <v>8359</v>
      </c>
      <c r="E3065" s="22" t="s">
        <v>10192</v>
      </c>
      <c r="F3065" s="13">
        <v>20000</v>
      </c>
      <c r="G3065" s="13">
        <v>0</v>
      </c>
      <c r="H3065" s="13">
        <v>0</v>
      </c>
      <c r="I3065" t="s">
        <v>1</v>
      </c>
      <c r="J3065" s="13"/>
      <c r="R3065" s="13">
        <f>11000+15000</f>
        <v>26000</v>
      </c>
      <c r="S3065" s="41">
        <v>1</v>
      </c>
      <c r="T3065" s="13"/>
      <c r="U3065" s="13"/>
      <c r="W3065" s="13"/>
    </row>
    <row r="3066" spans="1:23" x14ac:dyDescent="0.2">
      <c r="A3066" s="13"/>
      <c r="B3066" s="8" t="s">
        <v>0</v>
      </c>
      <c r="C3066" s="22" t="s">
        <v>10969</v>
      </c>
      <c r="D3066" s="8" t="s">
        <v>7955</v>
      </c>
      <c r="E3066" s="22" t="s">
        <v>9723</v>
      </c>
      <c r="F3066" s="13">
        <v>12000</v>
      </c>
      <c r="G3066" s="13">
        <v>0</v>
      </c>
      <c r="H3066" s="13">
        <v>0</v>
      </c>
      <c r="I3066" t="s">
        <v>1</v>
      </c>
      <c r="J3066" s="13"/>
      <c r="R3066" s="13"/>
      <c r="S3066" s="41">
        <v>1</v>
      </c>
      <c r="T3066" s="13"/>
      <c r="U3066" s="13" t="s">
        <v>10798</v>
      </c>
      <c r="W3066" s="13"/>
    </row>
    <row r="3067" spans="1:23" x14ac:dyDescent="0.2">
      <c r="A3067" s="13"/>
      <c r="B3067" s="8" t="s">
        <v>0</v>
      </c>
      <c r="C3067" s="22" t="s">
        <v>10969</v>
      </c>
      <c r="D3067" s="8" t="s">
        <v>8360</v>
      </c>
      <c r="E3067" s="22" t="s">
        <v>10193</v>
      </c>
      <c r="F3067" s="13">
        <v>300</v>
      </c>
      <c r="G3067" s="13">
        <v>0</v>
      </c>
      <c r="H3067" s="13">
        <v>0</v>
      </c>
      <c r="I3067" t="s">
        <v>1</v>
      </c>
      <c r="J3067" s="13"/>
      <c r="R3067" s="13"/>
      <c r="S3067" s="41">
        <v>1</v>
      </c>
      <c r="T3067" s="13" t="s">
        <v>10797</v>
      </c>
      <c r="U3067" s="13"/>
      <c r="W3067" s="13"/>
    </row>
    <row r="3068" spans="1:23" x14ac:dyDescent="0.2">
      <c r="A3068" s="13"/>
      <c r="B3068" s="8" t="s">
        <v>0</v>
      </c>
      <c r="C3068" s="22" t="s">
        <v>10969</v>
      </c>
      <c r="D3068" s="8" t="s">
        <v>8361</v>
      </c>
      <c r="E3068" s="22" t="s">
        <v>10194</v>
      </c>
      <c r="F3068" s="13">
        <v>14000</v>
      </c>
      <c r="G3068" s="13">
        <v>0</v>
      </c>
      <c r="H3068" s="13">
        <v>0</v>
      </c>
      <c r="I3068" t="s">
        <v>1</v>
      </c>
      <c r="J3068" s="13"/>
      <c r="R3068" s="13"/>
      <c r="S3068" s="41">
        <v>1</v>
      </c>
      <c r="T3068" s="39"/>
      <c r="U3068" s="13"/>
      <c r="W3068" s="13"/>
    </row>
    <row r="3069" spans="1:23" x14ac:dyDescent="0.2">
      <c r="A3069" s="13"/>
      <c r="B3069" s="8" t="s">
        <v>0</v>
      </c>
      <c r="C3069" s="22" t="s">
        <v>10969</v>
      </c>
      <c r="D3069" s="8" t="s">
        <v>1927</v>
      </c>
      <c r="E3069" s="22" t="s">
        <v>1928</v>
      </c>
      <c r="F3069" s="13">
        <v>15000</v>
      </c>
      <c r="G3069" s="13">
        <v>0</v>
      </c>
      <c r="H3069" s="13">
        <v>0</v>
      </c>
      <c r="I3069" t="s">
        <v>1</v>
      </c>
      <c r="J3069" s="13"/>
      <c r="R3069" s="13">
        <v>17500</v>
      </c>
      <c r="S3069" s="41">
        <v>1</v>
      </c>
      <c r="T3069" s="13"/>
      <c r="U3069" s="13"/>
      <c r="W3069" s="13"/>
    </row>
    <row r="3070" spans="1:23" x14ac:dyDescent="0.2">
      <c r="A3070" s="13"/>
      <c r="B3070" s="8" t="s">
        <v>0</v>
      </c>
      <c r="C3070" s="22" t="s">
        <v>10969</v>
      </c>
      <c r="D3070" s="8" t="s">
        <v>8362</v>
      </c>
      <c r="E3070" s="22" t="s">
        <v>10195</v>
      </c>
      <c r="F3070" s="13">
        <v>26000</v>
      </c>
      <c r="G3070" s="13">
        <v>0</v>
      </c>
      <c r="H3070" s="13">
        <v>0</v>
      </c>
      <c r="I3070" t="s">
        <v>1</v>
      </c>
      <c r="J3070" s="13"/>
      <c r="R3070" s="13">
        <f>5500+12000+11000</f>
        <v>28500</v>
      </c>
      <c r="S3070" s="41">
        <v>1</v>
      </c>
      <c r="T3070" s="13"/>
      <c r="U3070" s="13"/>
      <c r="W3070" s="13"/>
    </row>
    <row r="3071" spans="1:23" x14ac:dyDescent="0.2">
      <c r="A3071" s="13"/>
      <c r="B3071" s="8" t="s">
        <v>0</v>
      </c>
      <c r="C3071" s="22" t="s">
        <v>10969</v>
      </c>
      <c r="D3071" s="8" t="s">
        <v>8363</v>
      </c>
      <c r="E3071" s="22" t="s">
        <v>10196</v>
      </c>
      <c r="F3071" s="13">
        <v>15000</v>
      </c>
      <c r="G3071" s="13">
        <v>0</v>
      </c>
      <c r="H3071" s="13">
        <v>0</v>
      </c>
      <c r="I3071" t="s">
        <v>1</v>
      </c>
      <c r="J3071" s="13"/>
      <c r="R3071" s="13">
        <v>11500</v>
      </c>
      <c r="S3071" s="41">
        <v>1</v>
      </c>
      <c r="T3071" s="43"/>
      <c r="U3071" s="13" t="s">
        <v>10801</v>
      </c>
      <c r="W3071" s="13"/>
    </row>
    <row r="3072" spans="1:23" x14ac:dyDescent="0.2">
      <c r="A3072" s="13"/>
      <c r="B3072" s="8" t="s">
        <v>0</v>
      </c>
      <c r="C3072" s="22" t="s">
        <v>10969</v>
      </c>
      <c r="D3072" s="8" t="s">
        <v>8364</v>
      </c>
      <c r="E3072" s="22" t="s">
        <v>10197</v>
      </c>
      <c r="F3072" s="13">
        <v>46000</v>
      </c>
      <c r="G3072" s="13">
        <v>0</v>
      </c>
      <c r="H3072" s="13">
        <v>0</v>
      </c>
      <c r="I3072" t="s">
        <v>1</v>
      </c>
      <c r="J3072" s="13"/>
      <c r="R3072" s="13"/>
      <c r="S3072" s="41">
        <v>1</v>
      </c>
      <c r="T3072" s="13"/>
      <c r="U3072" s="13" t="s">
        <v>10804</v>
      </c>
      <c r="W3072" s="13"/>
    </row>
    <row r="3073" spans="1:23" x14ac:dyDescent="0.2">
      <c r="A3073" s="13"/>
      <c r="B3073" s="8" t="s">
        <v>0</v>
      </c>
      <c r="C3073" s="22" t="s">
        <v>10969</v>
      </c>
      <c r="D3073" s="8" t="s">
        <v>8365</v>
      </c>
      <c r="E3073" s="22" t="s">
        <v>10198</v>
      </c>
      <c r="F3073" s="13">
        <v>30000</v>
      </c>
      <c r="G3073" s="13">
        <v>0</v>
      </c>
      <c r="H3073" s="13">
        <v>0</v>
      </c>
      <c r="I3073" t="s">
        <v>1</v>
      </c>
      <c r="J3073" s="13"/>
      <c r="R3073" s="13"/>
      <c r="S3073" s="41">
        <v>2</v>
      </c>
      <c r="T3073" s="43"/>
      <c r="U3073" s="13" t="s">
        <v>10803</v>
      </c>
      <c r="W3073" s="13"/>
    </row>
    <row r="3074" spans="1:23" x14ac:dyDescent="0.2">
      <c r="A3074" s="13"/>
      <c r="B3074" s="8" t="s">
        <v>0</v>
      </c>
      <c r="C3074" s="22" t="s">
        <v>10969</v>
      </c>
      <c r="D3074" s="8" t="s">
        <v>8366</v>
      </c>
      <c r="E3074" s="22" t="s">
        <v>10199</v>
      </c>
      <c r="F3074" s="13">
        <v>11000</v>
      </c>
      <c r="G3074" s="13">
        <v>0</v>
      </c>
      <c r="H3074" s="13">
        <v>0</v>
      </c>
      <c r="I3074" t="s">
        <v>1</v>
      </c>
      <c r="J3074" s="13"/>
      <c r="R3074" s="13"/>
      <c r="S3074" s="41">
        <v>1</v>
      </c>
      <c r="T3074" s="39"/>
      <c r="U3074" s="13"/>
      <c r="W3074" s="13"/>
    </row>
    <row r="3075" spans="1:23" x14ac:dyDescent="0.2">
      <c r="A3075" s="13"/>
      <c r="B3075" s="8" t="s">
        <v>0</v>
      </c>
      <c r="C3075" s="22" t="s">
        <v>10969</v>
      </c>
      <c r="D3075" s="8" t="s">
        <v>7957</v>
      </c>
      <c r="E3075" s="22" t="s">
        <v>9725</v>
      </c>
      <c r="F3075" s="13">
        <v>2300</v>
      </c>
      <c r="G3075" s="13">
        <v>0</v>
      </c>
      <c r="H3075" s="13">
        <v>0</v>
      </c>
      <c r="I3075" t="s">
        <v>1</v>
      </c>
      <c r="J3075" s="13"/>
      <c r="R3075" s="13"/>
      <c r="S3075" s="41">
        <v>1</v>
      </c>
      <c r="T3075" s="13" t="s">
        <v>10797</v>
      </c>
      <c r="U3075" s="13"/>
      <c r="W3075" s="13"/>
    </row>
    <row r="3076" spans="1:23" x14ac:dyDescent="0.2">
      <c r="A3076" s="13"/>
      <c r="B3076" s="8" t="s">
        <v>0</v>
      </c>
      <c r="C3076" s="22" t="s">
        <v>10969</v>
      </c>
      <c r="D3076" s="8" t="s">
        <v>4306</v>
      </c>
      <c r="E3076" s="22" t="s">
        <v>4307</v>
      </c>
      <c r="F3076" s="13">
        <v>15000</v>
      </c>
      <c r="G3076" s="13">
        <v>0</v>
      </c>
      <c r="H3076" s="13">
        <v>0</v>
      </c>
      <c r="I3076" t="s">
        <v>1</v>
      </c>
      <c r="J3076" s="13"/>
      <c r="R3076" s="13"/>
      <c r="S3076" s="41">
        <v>1</v>
      </c>
      <c r="T3076" s="39"/>
      <c r="U3076" s="13"/>
      <c r="W3076" s="13"/>
    </row>
    <row r="3077" spans="1:23" x14ac:dyDescent="0.2">
      <c r="A3077" s="13"/>
      <c r="B3077" s="8" t="s">
        <v>0</v>
      </c>
      <c r="C3077" s="22" t="s">
        <v>10970</v>
      </c>
      <c r="D3077" s="8" t="s">
        <v>2425</v>
      </c>
      <c r="E3077" s="22" t="s">
        <v>2426</v>
      </c>
      <c r="F3077" s="13">
        <v>2000</v>
      </c>
      <c r="G3077" s="13">
        <v>0</v>
      </c>
      <c r="H3077" s="13">
        <v>0</v>
      </c>
      <c r="I3077" t="s">
        <v>1</v>
      </c>
      <c r="J3077" s="13"/>
      <c r="R3077" s="13"/>
      <c r="S3077" s="41">
        <v>1</v>
      </c>
      <c r="T3077" s="13" t="s">
        <v>10797</v>
      </c>
      <c r="U3077" s="13"/>
      <c r="W3077" s="13"/>
    </row>
    <row r="3078" spans="1:23" x14ac:dyDescent="0.2">
      <c r="A3078" s="13"/>
      <c r="B3078" s="8" t="s">
        <v>0</v>
      </c>
      <c r="C3078" s="22" t="s">
        <v>10971</v>
      </c>
      <c r="D3078" s="8" t="s">
        <v>1936</v>
      </c>
      <c r="E3078" s="22" t="s">
        <v>1937</v>
      </c>
      <c r="F3078" s="13">
        <v>1500</v>
      </c>
      <c r="G3078" s="13">
        <v>0</v>
      </c>
      <c r="H3078" s="13">
        <v>0</v>
      </c>
      <c r="I3078" t="s">
        <v>1</v>
      </c>
      <c r="J3078" s="13"/>
      <c r="R3078" s="13"/>
      <c r="S3078" s="41">
        <v>1</v>
      </c>
      <c r="T3078" s="13"/>
      <c r="U3078" s="13"/>
      <c r="W3078" s="13"/>
    </row>
    <row r="3079" spans="1:23" x14ac:dyDescent="0.2">
      <c r="A3079" s="13"/>
      <c r="B3079" s="8" t="s">
        <v>0</v>
      </c>
      <c r="C3079" s="22" t="s">
        <v>10971</v>
      </c>
      <c r="D3079" s="8" t="s">
        <v>8367</v>
      </c>
      <c r="E3079" s="22" t="s">
        <v>10200</v>
      </c>
      <c r="F3079" s="13">
        <v>1500</v>
      </c>
      <c r="G3079" s="13">
        <v>0</v>
      </c>
      <c r="H3079" s="13">
        <v>0</v>
      </c>
      <c r="I3079" t="s">
        <v>1</v>
      </c>
      <c r="J3079" s="13"/>
      <c r="R3079" s="13"/>
      <c r="S3079" s="41">
        <v>1</v>
      </c>
      <c r="T3079" s="43"/>
      <c r="U3079" s="13" t="s">
        <v>10801</v>
      </c>
      <c r="W3079" s="13"/>
    </row>
    <row r="3080" spans="1:23" x14ac:dyDescent="0.2">
      <c r="A3080" s="13"/>
      <c r="B3080" s="8" t="s">
        <v>0</v>
      </c>
      <c r="C3080" s="22" t="s">
        <v>10971</v>
      </c>
      <c r="D3080" s="8" t="s">
        <v>4044</v>
      </c>
      <c r="E3080" s="22" t="s">
        <v>4045</v>
      </c>
      <c r="F3080" s="13">
        <v>1000</v>
      </c>
      <c r="G3080" s="13">
        <v>0</v>
      </c>
      <c r="H3080" s="13">
        <v>0</v>
      </c>
      <c r="I3080" t="s">
        <v>1</v>
      </c>
      <c r="J3080" s="13"/>
      <c r="R3080" s="13"/>
      <c r="S3080" s="41">
        <v>1</v>
      </c>
      <c r="T3080" s="43"/>
      <c r="U3080" s="13" t="s">
        <v>10798</v>
      </c>
      <c r="W3080" s="13"/>
    </row>
    <row r="3081" spans="1:23" x14ac:dyDescent="0.2">
      <c r="A3081" s="13"/>
      <c r="B3081" s="8" t="s">
        <v>0</v>
      </c>
      <c r="C3081" s="22" t="s">
        <v>10971</v>
      </c>
      <c r="D3081" s="8" t="s">
        <v>7954</v>
      </c>
      <c r="E3081" s="22" t="s">
        <v>9721</v>
      </c>
      <c r="F3081" s="13">
        <v>2000</v>
      </c>
      <c r="G3081" s="13">
        <v>0</v>
      </c>
      <c r="H3081" s="13">
        <v>0</v>
      </c>
      <c r="I3081" t="s">
        <v>1</v>
      </c>
      <c r="J3081" s="13"/>
      <c r="R3081" s="13"/>
      <c r="S3081" s="41">
        <v>1</v>
      </c>
      <c r="T3081" s="43" t="s">
        <v>10798</v>
      </c>
      <c r="U3081" s="13" t="s">
        <v>10798</v>
      </c>
      <c r="W3081" s="13"/>
    </row>
    <row r="3082" spans="1:23" x14ac:dyDescent="0.2">
      <c r="A3082" s="13"/>
      <c r="B3082" s="8" t="s">
        <v>0</v>
      </c>
      <c r="C3082" s="22" t="s">
        <v>10971</v>
      </c>
      <c r="D3082" s="8" t="s">
        <v>8368</v>
      </c>
      <c r="E3082" s="22" t="s">
        <v>10201</v>
      </c>
      <c r="F3082" s="13">
        <v>2500</v>
      </c>
      <c r="G3082" s="13">
        <v>0</v>
      </c>
      <c r="H3082" s="13">
        <v>0</v>
      </c>
      <c r="I3082" t="s">
        <v>1</v>
      </c>
      <c r="J3082" s="13"/>
      <c r="R3082" s="13"/>
      <c r="S3082" s="41">
        <v>1</v>
      </c>
      <c r="T3082" s="43" t="s">
        <v>10798</v>
      </c>
      <c r="U3082" s="13" t="s">
        <v>10798</v>
      </c>
      <c r="W3082" s="13"/>
    </row>
    <row r="3083" spans="1:23" x14ac:dyDescent="0.2">
      <c r="A3083" s="13"/>
      <c r="B3083" s="8" t="s">
        <v>0</v>
      </c>
      <c r="C3083" s="22" t="s">
        <v>10971</v>
      </c>
      <c r="D3083" s="8" t="s">
        <v>1524</v>
      </c>
      <c r="E3083" s="22" t="s">
        <v>1525</v>
      </c>
      <c r="F3083" s="13">
        <v>2000</v>
      </c>
      <c r="G3083" s="13">
        <v>0</v>
      </c>
      <c r="H3083" s="13">
        <v>0</v>
      </c>
      <c r="I3083" t="s">
        <v>1</v>
      </c>
      <c r="J3083" s="13"/>
      <c r="R3083" s="13"/>
      <c r="S3083" s="41">
        <v>2</v>
      </c>
      <c r="T3083" s="43"/>
      <c r="U3083" s="13" t="s">
        <v>10803</v>
      </c>
      <c r="W3083" s="13"/>
    </row>
    <row r="3084" spans="1:23" x14ac:dyDescent="0.2">
      <c r="A3084" s="13"/>
      <c r="B3084" s="8" t="s">
        <v>0</v>
      </c>
      <c r="C3084" s="22" t="s">
        <v>10971</v>
      </c>
      <c r="D3084" s="8" t="s">
        <v>1858</v>
      </c>
      <c r="E3084" s="22" t="s">
        <v>1859</v>
      </c>
      <c r="F3084" s="13">
        <v>2500</v>
      </c>
      <c r="G3084" s="13">
        <v>0</v>
      </c>
      <c r="H3084" s="13">
        <v>0</v>
      </c>
      <c r="I3084" t="s">
        <v>1</v>
      </c>
      <c r="J3084" s="13"/>
      <c r="R3084" s="13"/>
      <c r="S3084" s="41">
        <v>1</v>
      </c>
      <c r="T3084" s="13"/>
      <c r="U3084" s="13" t="s">
        <v>10803</v>
      </c>
      <c r="W3084" s="13"/>
    </row>
    <row r="3085" spans="1:23" x14ac:dyDescent="0.2">
      <c r="A3085" s="13"/>
      <c r="B3085" s="8" t="s">
        <v>0</v>
      </c>
      <c r="C3085" s="22" t="s">
        <v>10971</v>
      </c>
      <c r="D3085" s="8" t="s">
        <v>8369</v>
      </c>
      <c r="E3085" s="22" t="s">
        <v>10202</v>
      </c>
      <c r="F3085" s="13">
        <v>1000</v>
      </c>
      <c r="G3085" s="13">
        <v>0</v>
      </c>
      <c r="H3085" s="13">
        <v>0</v>
      </c>
      <c r="I3085" t="s">
        <v>1</v>
      </c>
      <c r="J3085" s="13"/>
      <c r="R3085" s="13"/>
      <c r="S3085" s="41">
        <v>1</v>
      </c>
      <c r="T3085" s="43"/>
      <c r="U3085" s="13" t="s">
        <v>10803</v>
      </c>
      <c r="W3085" s="13"/>
    </row>
    <row r="3086" spans="1:23" x14ac:dyDescent="0.2">
      <c r="A3086" s="13"/>
      <c r="B3086" s="8" t="s">
        <v>0</v>
      </c>
      <c r="C3086" s="22" t="s">
        <v>10971</v>
      </c>
      <c r="D3086" s="8" t="s">
        <v>1855</v>
      </c>
      <c r="E3086" s="22" t="s">
        <v>1856</v>
      </c>
      <c r="F3086" s="13">
        <v>8000</v>
      </c>
      <c r="G3086" s="13">
        <v>0</v>
      </c>
      <c r="H3086" s="13">
        <v>0</v>
      </c>
      <c r="I3086" t="s">
        <v>1</v>
      </c>
      <c r="J3086" s="13"/>
      <c r="R3086" s="13">
        <v>8000</v>
      </c>
      <c r="S3086" s="41">
        <v>1</v>
      </c>
      <c r="T3086" s="39"/>
      <c r="U3086" s="13"/>
      <c r="W3086" s="13"/>
    </row>
    <row r="3087" spans="1:23" x14ac:dyDescent="0.2">
      <c r="A3087" s="13"/>
      <c r="B3087" s="8" t="s">
        <v>0</v>
      </c>
      <c r="C3087" s="22" t="s">
        <v>10971</v>
      </c>
      <c r="D3087" s="8" t="s">
        <v>2330</v>
      </c>
      <c r="E3087" s="22" t="s">
        <v>2331</v>
      </c>
      <c r="F3087" s="13">
        <v>8000</v>
      </c>
      <c r="G3087" s="13">
        <v>0</v>
      </c>
      <c r="H3087" s="13">
        <v>0</v>
      </c>
      <c r="I3087" t="s">
        <v>1</v>
      </c>
      <c r="J3087" s="13"/>
      <c r="R3087" s="13"/>
      <c r="S3087" s="41">
        <v>1</v>
      </c>
      <c r="T3087" s="13"/>
      <c r="U3087" s="13" t="s">
        <v>10798</v>
      </c>
      <c r="W3087" s="13"/>
    </row>
    <row r="3088" spans="1:23" x14ac:dyDescent="0.2">
      <c r="A3088" s="13"/>
      <c r="B3088" s="8" t="s">
        <v>0</v>
      </c>
      <c r="C3088" s="22" t="s">
        <v>10971</v>
      </c>
      <c r="D3088" s="8" t="s">
        <v>8261</v>
      </c>
      <c r="E3088" s="22" t="s">
        <v>10041</v>
      </c>
      <c r="F3088" s="13">
        <v>10000</v>
      </c>
      <c r="G3088" s="13">
        <v>0</v>
      </c>
      <c r="H3088" s="13">
        <v>0</v>
      </c>
      <c r="I3088" t="s">
        <v>1</v>
      </c>
      <c r="J3088" s="13"/>
      <c r="R3088" s="13">
        <v>10000</v>
      </c>
      <c r="S3088" s="41">
        <v>1</v>
      </c>
      <c r="T3088" s="39"/>
      <c r="U3088" s="13"/>
      <c r="W3088" s="13"/>
    </row>
    <row r="3089" spans="1:23" x14ac:dyDescent="0.2">
      <c r="A3089" s="13"/>
      <c r="B3089" s="8" t="s">
        <v>0</v>
      </c>
      <c r="C3089" s="22" t="s">
        <v>10971</v>
      </c>
      <c r="D3089" s="8" t="s">
        <v>3857</v>
      </c>
      <c r="E3089" s="22" t="s">
        <v>3858</v>
      </c>
      <c r="F3089" s="13">
        <v>6000</v>
      </c>
      <c r="G3089" s="13">
        <v>0</v>
      </c>
      <c r="H3089" s="13">
        <v>0</v>
      </c>
      <c r="I3089" t="s">
        <v>1</v>
      </c>
      <c r="J3089" s="13"/>
      <c r="R3089" s="13">
        <v>6000</v>
      </c>
      <c r="S3089" s="41">
        <v>1</v>
      </c>
      <c r="T3089" s="39"/>
      <c r="U3089" s="13"/>
      <c r="W3089" s="13"/>
    </row>
    <row r="3090" spans="1:23" x14ac:dyDescent="0.2">
      <c r="A3090" s="13"/>
      <c r="B3090" s="8" t="s">
        <v>0</v>
      </c>
      <c r="C3090" s="22" t="s">
        <v>10972</v>
      </c>
      <c r="D3090" s="8" t="s">
        <v>2622</v>
      </c>
      <c r="E3090" s="22" t="s">
        <v>2369</v>
      </c>
      <c r="F3090" s="13">
        <v>23200</v>
      </c>
      <c r="G3090" s="13">
        <v>0</v>
      </c>
      <c r="H3090" s="13">
        <v>0</v>
      </c>
      <c r="I3090" t="s">
        <v>1</v>
      </c>
      <c r="J3090" s="13"/>
      <c r="R3090" s="13">
        <f>2400+21000</f>
        <v>23400</v>
      </c>
      <c r="S3090" s="41">
        <v>4</v>
      </c>
      <c r="T3090" s="13"/>
      <c r="U3090" s="39"/>
      <c r="W3090" s="13"/>
    </row>
    <row r="3091" spans="1:23" x14ac:dyDescent="0.2">
      <c r="A3091" s="15" t="s">
        <v>7572</v>
      </c>
      <c r="B3091" s="8" t="s">
        <v>0</v>
      </c>
      <c r="C3091" s="22" t="s">
        <v>7463</v>
      </c>
      <c r="D3091" s="8" t="s">
        <v>4882</v>
      </c>
      <c r="E3091" s="22" t="s">
        <v>4883</v>
      </c>
      <c r="F3091" s="13">
        <v>14000</v>
      </c>
      <c r="G3091" s="13">
        <v>0</v>
      </c>
      <c r="H3091" s="13">
        <v>0</v>
      </c>
      <c r="I3091" t="s">
        <v>1</v>
      </c>
      <c r="J3091" s="13"/>
      <c r="R3091" s="13">
        <v>15000</v>
      </c>
      <c r="S3091" s="41">
        <v>1</v>
      </c>
      <c r="T3091" s="13"/>
      <c r="U3091" s="13"/>
      <c r="W3091" s="13"/>
    </row>
    <row r="3092" spans="1:23" x14ac:dyDescent="0.2">
      <c r="A3092" s="15" t="s">
        <v>7572</v>
      </c>
      <c r="B3092" s="8" t="s">
        <v>0</v>
      </c>
      <c r="C3092" s="22" t="s">
        <v>7463</v>
      </c>
      <c r="D3092" s="8" t="s">
        <v>5882</v>
      </c>
      <c r="E3092" s="22" t="s">
        <v>5883</v>
      </c>
      <c r="F3092" s="13">
        <v>4500</v>
      </c>
      <c r="G3092" s="13">
        <v>0</v>
      </c>
      <c r="H3092" s="13">
        <v>0</v>
      </c>
      <c r="I3092" t="s">
        <v>1</v>
      </c>
      <c r="J3092" s="13"/>
      <c r="R3092" s="13">
        <v>5000</v>
      </c>
      <c r="S3092" s="41">
        <v>1</v>
      </c>
      <c r="T3092" s="13"/>
      <c r="U3092" s="13"/>
      <c r="W3092" s="13"/>
    </row>
    <row r="3093" spans="1:23" x14ac:dyDescent="0.2">
      <c r="A3093" s="15" t="s">
        <v>7572</v>
      </c>
      <c r="B3093" s="8" t="s">
        <v>0</v>
      </c>
      <c r="C3093" s="22" t="s">
        <v>10973</v>
      </c>
      <c r="D3093" s="8" t="s">
        <v>6305</v>
      </c>
      <c r="E3093" s="22" t="s">
        <v>5869</v>
      </c>
      <c r="F3093" s="13">
        <v>2296</v>
      </c>
      <c r="G3093" s="13">
        <v>0</v>
      </c>
      <c r="H3093" s="13">
        <v>0</v>
      </c>
      <c r="I3093" t="s">
        <v>1</v>
      </c>
      <c r="J3093" s="13"/>
      <c r="R3093" s="13">
        <v>2300</v>
      </c>
      <c r="S3093" s="41">
        <v>1</v>
      </c>
      <c r="T3093" s="13"/>
      <c r="U3093" s="13"/>
      <c r="W3093" s="13"/>
    </row>
    <row r="3094" spans="1:23" x14ac:dyDescent="0.2">
      <c r="A3094" s="15" t="s">
        <v>7572</v>
      </c>
      <c r="B3094" s="8" t="s">
        <v>0</v>
      </c>
      <c r="C3094" s="22" t="s">
        <v>7291</v>
      </c>
      <c r="D3094" s="8" t="s">
        <v>6326</v>
      </c>
      <c r="E3094" s="22" t="s">
        <v>5901</v>
      </c>
      <c r="F3094" s="13">
        <v>10793</v>
      </c>
      <c r="G3094" s="13">
        <v>0</v>
      </c>
      <c r="H3094" s="13">
        <v>0</v>
      </c>
      <c r="I3094" t="s">
        <v>1</v>
      </c>
      <c r="J3094" s="13"/>
      <c r="R3094" s="13">
        <v>11000</v>
      </c>
      <c r="S3094" s="41">
        <v>2</v>
      </c>
      <c r="T3094" s="39"/>
      <c r="U3094" s="13"/>
      <c r="W3094" s="13"/>
    </row>
    <row r="3095" spans="1:23" x14ac:dyDescent="0.2">
      <c r="A3095" s="15" t="s">
        <v>7572</v>
      </c>
      <c r="B3095" s="8" t="s">
        <v>0</v>
      </c>
      <c r="C3095" s="22" t="s">
        <v>10973</v>
      </c>
      <c r="D3095" s="8" t="s">
        <v>6326</v>
      </c>
      <c r="E3095" s="22" t="s">
        <v>5901</v>
      </c>
      <c r="F3095" s="13">
        <v>24847</v>
      </c>
      <c r="G3095" s="13">
        <v>0</v>
      </c>
      <c r="H3095" s="13">
        <v>0</v>
      </c>
      <c r="I3095" t="s">
        <v>1</v>
      </c>
      <c r="J3095" s="13"/>
      <c r="R3095" s="13">
        <f>7000+14000</f>
        <v>21000</v>
      </c>
      <c r="S3095" s="41">
        <v>2</v>
      </c>
      <c r="T3095" s="39"/>
      <c r="U3095" s="13"/>
      <c r="W3095" s="13"/>
    </row>
    <row r="3096" spans="1:23" x14ac:dyDescent="0.2">
      <c r="A3096" s="15" t="s">
        <v>7572</v>
      </c>
      <c r="B3096" s="8" t="s">
        <v>0</v>
      </c>
      <c r="C3096" s="22" t="s">
        <v>7231</v>
      </c>
      <c r="D3096" s="8" t="s">
        <v>5978</v>
      </c>
      <c r="E3096" s="22" t="s">
        <v>5979</v>
      </c>
      <c r="F3096" s="13">
        <v>6000</v>
      </c>
      <c r="G3096" s="13">
        <v>0</v>
      </c>
      <c r="H3096" s="13">
        <v>0</v>
      </c>
      <c r="I3096" t="s">
        <v>1</v>
      </c>
      <c r="J3096" s="13"/>
      <c r="R3096" s="13"/>
      <c r="S3096" s="41">
        <v>2</v>
      </c>
      <c r="T3096" s="39"/>
      <c r="U3096" s="13"/>
      <c r="W3096" s="13"/>
    </row>
    <row r="3097" spans="1:23" x14ac:dyDescent="0.2">
      <c r="A3097" s="15" t="s">
        <v>7572</v>
      </c>
      <c r="B3097" s="8" t="s">
        <v>0</v>
      </c>
      <c r="C3097" s="22" t="s">
        <v>10974</v>
      </c>
      <c r="D3097" s="8" t="s">
        <v>8370</v>
      </c>
      <c r="E3097" s="22" t="s">
        <v>10203</v>
      </c>
      <c r="F3097" s="13">
        <v>5000</v>
      </c>
      <c r="G3097" s="13">
        <v>0</v>
      </c>
      <c r="H3097" s="13">
        <v>0</v>
      </c>
      <c r="I3097" t="s">
        <v>1</v>
      </c>
      <c r="J3097" s="13"/>
      <c r="R3097" s="13">
        <v>5000</v>
      </c>
      <c r="S3097" s="41">
        <v>2</v>
      </c>
      <c r="T3097" s="39"/>
      <c r="U3097" s="13"/>
      <c r="W3097" s="13"/>
    </row>
    <row r="3098" spans="1:23" x14ac:dyDescent="0.2">
      <c r="A3098" s="15" t="s">
        <v>7572</v>
      </c>
      <c r="B3098" s="8" t="s">
        <v>0</v>
      </c>
      <c r="C3098" s="22" t="s">
        <v>10975</v>
      </c>
      <c r="D3098" s="8" t="s">
        <v>8371</v>
      </c>
      <c r="E3098" s="22" t="s">
        <v>10204</v>
      </c>
      <c r="F3098" s="13">
        <v>150</v>
      </c>
      <c r="G3098" s="13">
        <v>0</v>
      </c>
      <c r="H3098" s="13">
        <v>0</v>
      </c>
      <c r="I3098" t="s">
        <v>1</v>
      </c>
      <c r="J3098" s="13"/>
      <c r="R3098" s="13"/>
      <c r="S3098" s="41">
        <v>1</v>
      </c>
      <c r="T3098" s="43" t="s">
        <v>10797</v>
      </c>
      <c r="U3098" s="13"/>
      <c r="W3098" s="13"/>
    </row>
    <row r="3099" spans="1:23" x14ac:dyDescent="0.2">
      <c r="A3099" s="15" t="s">
        <v>7572</v>
      </c>
      <c r="B3099" s="8" t="s">
        <v>0</v>
      </c>
      <c r="C3099" s="22" t="s">
        <v>10976</v>
      </c>
      <c r="D3099" s="8" t="s">
        <v>8372</v>
      </c>
      <c r="E3099" s="22" t="s">
        <v>10205</v>
      </c>
      <c r="F3099" s="13">
        <v>500</v>
      </c>
      <c r="G3099" s="13">
        <v>0</v>
      </c>
      <c r="H3099" s="13">
        <v>0</v>
      </c>
      <c r="I3099" t="s">
        <v>1</v>
      </c>
      <c r="J3099" s="13"/>
      <c r="R3099" s="13">
        <v>800</v>
      </c>
      <c r="S3099" s="41">
        <v>1</v>
      </c>
      <c r="T3099" s="39"/>
      <c r="U3099" s="13"/>
      <c r="W3099" s="13"/>
    </row>
    <row r="3100" spans="1:23" x14ac:dyDescent="0.2">
      <c r="A3100" s="15" t="s">
        <v>7572</v>
      </c>
      <c r="B3100" s="8" t="s">
        <v>0</v>
      </c>
      <c r="C3100" s="22" t="s">
        <v>10977</v>
      </c>
      <c r="D3100" s="8" t="s">
        <v>8373</v>
      </c>
      <c r="E3100" s="22" t="s">
        <v>10206</v>
      </c>
      <c r="F3100" s="13">
        <v>380</v>
      </c>
      <c r="G3100" s="13">
        <v>0</v>
      </c>
      <c r="H3100" s="13">
        <v>0</v>
      </c>
      <c r="I3100" t="s">
        <v>1</v>
      </c>
      <c r="J3100" s="13"/>
      <c r="R3100" s="13"/>
      <c r="S3100" s="41">
        <v>1</v>
      </c>
      <c r="T3100" s="13"/>
      <c r="U3100" s="39" t="s">
        <v>10798</v>
      </c>
      <c r="W3100" s="13"/>
    </row>
    <row r="3101" spans="1:23" x14ac:dyDescent="0.2">
      <c r="A3101" s="15" t="s">
        <v>7572</v>
      </c>
      <c r="B3101" s="8" t="s">
        <v>0</v>
      </c>
      <c r="C3101" s="22" t="s">
        <v>10977</v>
      </c>
      <c r="D3101" s="8" t="s">
        <v>8374</v>
      </c>
      <c r="E3101" s="22" t="s">
        <v>10207</v>
      </c>
      <c r="F3101" s="13">
        <v>1877</v>
      </c>
      <c r="G3101" s="13">
        <v>0</v>
      </c>
      <c r="H3101" s="13">
        <v>0</v>
      </c>
      <c r="I3101" t="s">
        <v>1</v>
      </c>
      <c r="J3101" s="13"/>
      <c r="R3101" s="13">
        <v>2500</v>
      </c>
      <c r="S3101" s="41">
        <v>1</v>
      </c>
      <c r="T3101" s="39"/>
      <c r="U3101" s="13"/>
      <c r="W3101" s="13"/>
    </row>
    <row r="3102" spans="1:23" x14ac:dyDescent="0.2">
      <c r="A3102" s="15" t="s">
        <v>7572</v>
      </c>
      <c r="B3102" s="8" t="s">
        <v>0</v>
      </c>
      <c r="C3102" s="22" t="s">
        <v>10977</v>
      </c>
      <c r="D3102" s="8" t="s">
        <v>8375</v>
      </c>
      <c r="E3102" s="22" t="s">
        <v>10208</v>
      </c>
      <c r="F3102" s="13">
        <v>5249</v>
      </c>
      <c r="G3102" s="13">
        <v>0</v>
      </c>
      <c r="H3102" s="13">
        <v>0</v>
      </c>
      <c r="I3102" t="s">
        <v>1</v>
      </c>
      <c r="J3102" s="13"/>
      <c r="R3102" s="13">
        <v>6000</v>
      </c>
      <c r="S3102" s="41">
        <v>2</v>
      </c>
      <c r="T3102" s="13"/>
      <c r="U3102" s="13"/>
      <c r="W3102" s="13"/>
    </row>
    <row r="3103" spans="1:23" x14ac:dyDescent="0.2">
      <c r="A3103" s="15" t="s">
        <v>7572</v>
      </c>
      <c r="B3103" s="8" t="s">
        <v>0</v>
      </c>
      <c r="C3103" s="22" t="s">
        <v>10978</v>
      </c>
      <c r="D3103" s="8" t="s">
        <v>3854</v>
      </c>
      <c r="E3103" s="22" t="s">
        <v>3855</v>
      </c>
      <c r="F3103" s="13">
        <v>999</v>
      </c>
      <c r="G3103" s="13">
        <v>0</v>
      </c>
      <c r="H3103" s="13">
        <v>0</v>
      </c>
      <c r="I3103" t="s">
        <v>1</v>
      </c>
      <c r="J3103" s="13"/>
      <c r="R3103" s="13"/>
      <c r="S3103" s="41">
        <v>1</v>
      </c>
      <c r="T3103" s="39"/>
      <c r="U3103" s="13"/>
      <c r="W3103" s="13"/>
    </row>
    <row r="3104" spans="1:23" x14ac:dyDescent="0.2">
      <c r="A3104" s="13"/>
      <c r="B3104" s="8" t="s">
        <v>0</v>
      </c>
      <c r="C3104" s="22" t="s">
        <v>10979</v>
      </c>
      <c r="D3104" s="8" t="s">
        <v>8376</v>
      </c>
      <c r="E3104" s="22" t="s">
        <v>10209</v>
      </c>
      <c r="F3104" s="13">
        <v>350</v>
      </c>
      <c r="G3104" s="13">
        <v>0</v>
      </c>
      <c r="H3104" s="13">
        <v>0</v>
      </c>
      <c r="I3104" t="s">
        <v>1</v>
      </c>
      <c r="J3104" s="13"/>
      <c r="R3104" s="13">
        <v>1000</v>
      </c>
      <c r="S3104" s="41">
        <v>4</v>
      </c>
      <c r="T3104" s="43"/>
      <c r="U3104" s="39"/>
      <c r="W3104" s="13"/>
    </row>
    <row r="3105" spans="1:23" x14ac:dyDescent="0.2">
      <c r="A3105" s="13"/>
      <c r="B3105" s="8" t="s">
        <v>0</v>
      </c>
      <c r="C3105" s="22" t="s">
        <v>10980</v>
      </c>
      <c r="D3105" s="8" t="s">
        <v>8377</v>
      </c>
      <c r="E3105" s="22" t="s">
        <v>10210</v>
      </c>
      <c r="F3105" s="13">
        <v>300</v>
      </c>
      <c r="G3105" s="13">
        <v>0</v>
      </c>
      <c r="H3105" s="13">
        <v>0</v>
      </c>
      <c r="I3105" t="s">
        <v>1</v>
      </c>
      <c r="J3105" s="13"/>
      <c r="R3105" s="13"/>
      <c r="S3105" s="41">
        <v>1</v>
      </c>
      <c r="T3105" s="13" t="s">
        <v>10798</v>
      </c>
      <c r="U3105" s="13" t="s">
        <v>10802</v>
      </c>
      <c r="W3105" s="13"/>
    </row>
    <row r="3106" spans="1:23" x14ac:dyDescent="0.2">
      <c r="A3106" s="13"/>
      <c r="B3106" s="8" t="s">
        <v>0</v>
      </c>
      <c r="C3106" s="22" t="s">
        <v>10980</v>
      </c>
      <c r="D3106" s="8" t="s">
        <v>8378</v>
      </c>
      <c r="E3106" s="22" t="s">
        <v>10211</v>
      </c>
      <c r="F3106" s="13">
        <v>100</v>
      </c>
      <c r="G3106" s="13">
        <v>0</v>
      </c>
      <c r="H3106" s="13">
        <v>0</v>
      </c>
      <c r="I3106" t="s">
        <v>1</v>
      </c>
      <c r="J3106" s="13"/>
      <c r="R3106" s="13"/>
      <c r="S3106" s="41">
        <v>1</v>
      </c>
      <c r="T3106" s="13" t="s">
        <v>10798</v>
      </c>
      <c r="U3106" s="13" t="s">
        <v>10802</v>
      </c>
      <c r="W3106" s="13"/>
    </row>
    <row r="3107" spans="1:23" x14ac:dyDescent="0.2">
      <c r="A3107" s="13"/>
      <c r="B3107" s="8" t="s">
        <v>0</v>
      </c>
      <c r="C3107" s="22" t="s">
        <v>10980</v>
      </c>
      <c r="D3107" s="8" t="s">
        <v>8379</v>
      </c>
      <c r="E3107" s="22" t="s">
        <v>10212</v>
      </c>
      <c r="F3107" s="13">
        <v>150</v>
      </c>
      <c r="G3107" s="13">
        <v>0</v>
      </c>
      <c r="H3107" s="13">
        <v>0</v>
      </c>
      <c r="I3107" t="s">
        <v>1</v>
      </c>
      <c r="J3107" s="13"/>
      <c r="R3107" s="13"/>
      <c r="S3107" s="41">
        <v>1</v>
      </c>
      <c r="T3107" s="13" t="s">
        <v>10798</v>
      </c>
      <c r="U3107" s="13" t="s">
        <v>10802</v>
      </c>
      <c r="W3107" s="13"/>
    </row>
    <row r="3108" spans="1:23" x14ac:dyDescent="0.2">
      <c r="A3108" s="13"/>
      <c r="B3108" s="8" t="s">
        <v>0</v>
      </c>
      <c r="C3108" s="22" t="s">
        <v>10980</v>
      </c>
      <c r="D3108" s="8" t="s">
        <v>8380</v>
      </c>
      <c r="E3108" s="22" t="s">
        <v>10213</v>
      </c>
      <c r="F3108" s="13">
        <v>150</v>
      </c>
      <c r="G3108" s="13">
        <v>0</v>
      </c>
      <c r="H3108" s="13">
        <v>0</v>
      </c>
      <c r="I3108" t="s">
        <v>1</v>
      </c>
      <c r="J3108" s="13"/>
      <c r="R3108" s="13"/>
      <c r="S3108" s="41">
        <v>1</v>
      </c>
      <c r="T3108" s="39"/>
      <c r="U3108" s="13"/>
      <c r="W3108" s="13"/>
    </row>
    <row r="3109" spans="1:23" x14ac:dyDescent="0.2">
      <c r="A3109" s="13"/>
      <c r="B3109" s="8" t="s">
        <v>0</v>
      </c>
      <c r="C3109" s="22" t="s">
        <v>10980</v>
      </c>
      <c r="D3109" s="8" t="s">
        <v>8381</v>
      </c>
      <c r="E3109" s="22" t="s">
        <v>10214</v>
      </c>
      <c r="F3109" s="13">
        <v>100</v>
      </c>
      <c r="G3109" s="13">
        <v>0</v>
      </c>
      <c r="H3109" s="13">
        <v>0</v>
      </c>
      <c r="I3109" t="s">
        <v>1</v>
      </c>
      <c r="J3109" s="13"/>
      <c r="R3109" s="13"/>
      <c r="S3109" s="41">
        <v>1</v>
      </c>
      <c r="T3109" s="39"/>
      <c r="U3109" s="13"/>
      <c r="W3109" s="13"/>
    </row>
    <row r="3110" spans="1:23" x14ac:dyDescent="0.2">
      <c r="A3110" s="13"/>
      <c r="B3110" s="8" t="s">
        <v>0</v>
      </c>
      <c r="C3110" s="22" t="s">
        <v>10980</v>
      </c>
      <c r="D3110" s="8" t="s">
        <v>8382</v>
      </c>
      <c r="E3110" s="22" t="s">
        <v>10215</v>
      </c>
      <c r="F3110" s="13">
        <v>150</v>
      </c>
      <c r="G3110" s="13">
        <v>0</v>
      </c>
      <c r="H3110" s="13">
        <v>0</v>
      </c>
      <c r="I3110" t="s">
        <v>1</v>
      </c>
      <c r="J3110" s="13"/>
      <c r="R3110" s="13"/>
      <c r="S3110" s="41">
        <v>1</v>
      </c>
      <c r="T3110" s="39"/>
      <c r="U3110" s="13"/>
      <c r="W3110" s="13"/>
    </row>
    <row r="3111" spans="1:23" x14ac:dyDescent="0.2">
      <c r="A3111" s="13"/>
      <c r="B3111" s="8" t="s">
        <v>0</v>
      </c>
      <c r="C3111" s="22" t="s">
        <v>10981</v>
      </c>
      <c r="D3111" s="8" t="s">
        <v>8383</v>
      </c>
      <c r="E3111" s="22" t="s">
        <v>10216</v>
      </c>
      <c r="F3111" s="13">
        <v>32877</v>
      </c>
      <c r="G3111" s="13">
        <v>0</v>
      </c>
      <c r="H3111" s="13">
        <v>0</v>
      </c>
      <c r="I3111" t="s">
        <v>1</v>
      </c>
      <c r="J3111" s="13"/>
      <c r="R3111" s="13"/>
      <c r="S3111" s="41">
        <v>1</v>
      </c>
      <c r="T3111" s="39"/>
      <c r="U3111" s="13"/>
      <c r="W3111" s="13"/>
    </row>
    <row r="3112" spans="1:23" x14ac:dyDescent="0.2">
      <c r="A3112" s="13"/>
      <c r="B3112" s="8" t="s">
        <v>0</v>
      </c>
      <c r="C3112" s="22" t="s">
        <v>10981</v>
      </c>
      <c r="D3112" s="8" t="s">
        <v>8384</v>
      </c>
      <c r="E3112" s="22" t="s">
        <v>10217</v>
      </c>
      <c r="F3112" s="13">
        <v>25214</v>
      </c>
      <c r="G3112" s="13">
        <v>0</v>
      </c>
      <c r="H3112" s="13">
        <v>0</v>
      </c>
      <c r="I3112" t="s">
        <v>1</v>
      </c>
      <c r="J3112" s="13"/>
      <c r="R3112" s="13"/>
      <c r="S3112" s="41">
        <v>1</v>
      </c>
      <c r="T3112" s="39"/>
      <c r="U3112" s="13"/>
      <c r="W3112" s="13"/>
    </row>
    <row r="3113" spans="1:23" x14ac:dyDescent="0.2">
      <c r="A3113" s="13"/>
      <c r="B3113" s="8" t="s">
        <v>0</v>
      </c>
      <c r="C3113" s="22" t="s">
        <v>10981</v>
      </c>
      <c r="D3113" s="8" t="s">
        <v>8385</v>
      </c>
      <c r="E3113" s="22" t="s">
        <v>10218</v>
      </c>
      <c r="F3113" s="13">
        <v>11076</v>
      </c>
      <c r="G3113" s="13">
        <v>0</v>
      </c>
      <c r="H3113" s="13">
        <v>0</v>
      </c>
      <c r="I3113" t="s">
        <v>1</v>
      </c>
      <c r="J3113" s="13"/>
      <c r="R3113" s="13"/>
      <c r="S3113" s="41">
        <v>1</v>
      </c>
      <c r="T3113" s="13"/>
      <c r="U3113" s="13"/>
      <c r="W3113" s="13"/>
    </row>
    <row r="3114" spans="1:23" x14ac:dyDescent="0.2">
      <c r="A3114" s="13"/>
      <c r="B3114" s="8" t="s">
        <v>0</v>
      </c>
      <c r="C3114" s="22" t="s">
        <v>10981</v>
      </c>
      <c r="D3114" s="8" t="s">
        <v>8386</v>
      </c>
      <c r="E3114" s="22" t="s">
        <v>10219</v>
      </c>
      <c r="F3114" s="13">
        <v>27684</v>
      </c>
      <c r="G3114" s="13">
        <v>0</v>
      </c>
      <c r="H3114" s="13">
        <v>0</v>
      </c>
      <c r="I3114" t="s">
        <v>1</v>
      </c>
      <c r="J3114" s="13"/>
      <c r="R3114" s="13"/>
      <c r="S3114" s="41">
        <v>1</v>
      </c>
      <c r="T3114" s="39"/>
      <c r="U3114" s="13"/>
      <c r="W3114" s="13"/>
    </row>
    <row r="3115" spans="1:23" x14ac:dyDescent="0.2">
      <c r="A3115" s="13"/>
      <c r="B3115" s="8" t="s">
        <v>0</v>
      </c>
      <c r="C3115" s="22" t="s">
        <v>10981</v>
      </c>
      <c r="D3115" s="8" t="s">
        <v>8387</v>
      </c>
      <c r="E3115" s="22" t="s">
        <v>10220</v>
      </c>
      <c r="F3115" s="13">
        <v>96851</v>
      </c>
      <c r="G3115" s="13">
        <v>0</v>
      </c>
      <c r="H3115" s="13">
        <v>0</v>
      </c>
      <c r="I3115" t="s">
        <v>1</v>
      </c>
      <c r="J3115" s="13"/>
      <c r="R3115" s="13"/>
      <c r="S3115" s="41">
        <v>1</v>
      </c>
      <c r="T3115" s="39"/>
      <c r="U3115" s="13"/>
      <c r="W3115" s="13"/>
    </row>
    <row r="3116" spans="1:23" x14ac:dyDescent="0.2">
      <c r="A3116" s="13"/>
      <c r="B3116" s="8" t="s">
        <v>0</v>
      </c>
      <c r="C3116" s="22" t="s">
        <v>10981</v>
      </c>
      <c r="D3116" s="8" t="s">
        <v>8388</v>
      </c>
      <c r="E3116" s="22" t="s">
        <v>10221</v>
      </c>
      <c r="F3116" s="13">
        <v>96851</v>
      </c>
      <c r="G3116" s="13">
        <v>0</v>
      </c>
      <c r="H3116" s="13">
        <v>0</v>
      </c>
      <c r="I3116" t="s">
        <v>1</v>
      </c>
      <c r="J3116" s="13"/>
      <c r="R3116" s="13">
        <f>7400+2000+2500</f>
        <v>11900</v>
      </c>
      <c r="S3116" s="41">
        <v>1</v>
      </c>
      <c r="T3116" s="13"/>
      <c r="U3116" s="13"/>
      <c r="W3116" s="13"/>
    </row>
    <row r="3117" spans="1:23" x14ac:dyDescent="0.2">
      <c r="A3117" s="13"/>
      <c r="B3117" s="8" t="s">
        <v>0</v>
      </c>
      <c r="C3117" s="22" t="s">
        <v>10982</v>
      </c>
      <c r="D3117" s="8" t="s">
        <v>6833</v>
      </c>
      <c r="E3117" s="22" t="s">
        <v>6834</v>
      </c>
      <c r="F3117" s="13">
        <v>4000</v>
      </c>
      <c r="G3117" s="13">
        <v>0</v>
      </c>
      <c r="H3117" s="13">
        <v>0</v>
      </c>
      <c r="I3117" t="s">
        <v>1</v>
      </c>
      <c r="J3117" s="13"/>
      <c r="R3117" s="13"/>
      <c r="S3117" s="41">
        <v>1</v>
      </c>
      <c r="T3117" s="39"/>
      <c r="U3117" s="13"/>
      <c r="W3117" s="13"/>
    </row>
    <row r="3118" spans="1:23" x14ac:dyDescent="0.2">
      <c r="A3118" s="13"/>
      <c r="B3118" s="8" t="s">
        <v>0</v>
      </c>
      <c r="C3118" s="22" t="s">
        <v>10983</v>
      </c>
      <c r="D3118" s="8" t="s">
        <v>5035</v>
      </c>
      <c r="E3118" s="22" t="s">
        <v>5036</v>
      </c>
      <c r="F3118" s="13">
        <v>10000</v>
      </c>
      <c r="G3118" s="13">
        <v>0</v>
      </c>
      <c r="H3118" s="13">
        <v>0</v>
      </c>
      <c r="I3118" t="s">
        <v>1</v>
      </c>
      <c r="J3118" s="13"/>
      <c r="R3118" s="13"/>
      <c r="S3118" s="41">
        <v>2</v>
      </c>
      <c r="T3118" s="39"/>
      <c r="U3118" s="13"/>
      <c r="W3118" s="13"/>
    </row>
    <row r="3119" spans="1:23" x14ac:dyDescent="0.2">
      <c r="A3119" s="13"/>
      <c r="B3119" s="8" t="s">
        <v>0</v>
      </c>
      <c r="C3119" s="22" t="s">
        <v>10984</v>
      </c>
      <c r="D3119" s="8" t="s">
        <v>5107</v>
      </c>
      <c r="E3119" s="22" t="s">
        <v>5108</v>
      </c>
      <c r="F3119" s="13">
        <v>25000</v>
      </c>
      <c r="G3119" s="13">
        <v>0</v>
      </c>
      <c r="H3119" s="13">
        <v>0</v>
      </c>
      <c r="I3119" t="s">
        <v>1</v>
      </c>
      <c r="J3119" s="13"/>
      <c r="R3119" s="13">
        <f>1500+9500</f>
        <v>11000</v>
      </c>
      <c r="S3119" s="41">
        <v>1</v>
      </c>
      <c r="T3119" s="39"/>
      <c r="U3119" s="13"/>
      <c r="W3119" s="13"/>
    </row>
    <row r="3120" spans="1:23" x14ac:dyDescent="0.2">
      <c r="A3120" s="13"/>
      <c r="B3120" s="8" t="s">
        <v>0</v>
      </c>
      <c r="C3120" s="22" t="s">
        <v>10985</v>
      </c>
      <c r="D3120" s="8" t="s">
        <v>3242</v>
      </c>
      <c r="E3120" s="22" t="s">
        <v>3243</v>
      </c>
      <c r="F3120" s="13">
        <v>25000</v>
      </c>
      <c r="G3120" s="13">
        <v>0</v>
      </c>
      <c r="H3120" s="13">
        <v>0</v>
      </c>
      <c r="I3120" t="s">
        <v>1</v>
      </c>
      <c r="J3120" s="13"/>
      <c r="R3120" s="13">
        <f>20500+19000</f>
        <v>39500</v>
      </c>
      <c r="S3120" s="41">
        <v>2</v>
      </c>
      <c r="T3120" s="13"/>
      <c r="U3120" s="13"/>
      <c r="W3120" s="13"/>
    </row>
    <row r="3121" spans="1:23" x14ac:dyDescent="0.2">
      <c r="A3121" s="13"/>
      <c r="B3121" s="8" t="s">
        <v>0</v>
      </c>
      <c r="C3121" s="22" t="s">
        <v>10985</v>
      </c>
      <c r="D3121" s="8" t="s">
        <v>8389</v>
      </c>
      <c r="E3121" s="22" t="s">
        <v>10222</v>
      </c>
      <c r="F3121" s="13">
        <v>25000</v>
      </c>
      <c r="G3121" s="13">
        <v>0</v>
      </c>
      <c r="H3121" s="13">
        <v>0</v>
      </c>
      <c r="I3121" t="s">
        <v>1</v>
      </c>
      <c r="J3121" s="13"/>
      <c r="R3121" s="13"/>
      <c r="S3121" s="41">
        <v>3</v>
      </c>
      <c r="T3121" s="39"/>
      <c r="U3121" s="13" t="s">
        <v>10801</v>
      </c>
      <c r="W3121" s="13"/>
    </row>
    <row r="3122" spans="1:23" x14ac:dyDescent="0.2">
      <c r="A3122" s="13"/>
      <c r="B3122" s="8" t="s">
        <v>0</v>
      </c>
      <c r="C3122" s="22" t="s">
        <v>10986</v>
      </c>
      <c r="D3122" s="8" t="s">
        <v>8390</v>
      </c>
      <c r="E3122" s="22" t="s">
        <v>10223</v>
      </c>
      <c r="F3122" s="13">
        <v>21000</v>
      </c>
      <c r="G3122" s="13">
        <v>0</v>
      </c>
      <c r="H3122" s="13">
        <v>0</v>
      </c>
      <c r="I3122" t="s">
        <v>1</v>
      </c>
      <c r="J3122" s="13"/>
      <c r="R3122" s="13">
        <v>22000</v>
      </c>
      <c r="S3122" s="41">
        <v>4</v>
      </c>
      <c r="T3122" s="13"/>
      <c r="U3122" s="13"/>
      <c r="W3122" s="13"/>
    </row>
    <row r="3123" spans="1:23" x14ac:dyDescent="0.2">
      <c r="A3123" s="13"/>
      <c r="B3123" s="8" t="s">
        <v>0</v>
      </c>
      <c r="C3123" s="22" t="s">
        <v>10986</v>
      </c>
      <c r="D3123" s="8" t="s">
        <v>8391</v>
      </c>
      <c r="E3123" s="22" t="s">
        <v>10224</v>
      </c>
      <c r="F3123" s="13">
        <v>1850</v>
      </c>
      <c r="G3123" s="13">
        <v>0</v>
      </c>
      <c r="H3123" s="13">
        <v>0</v>
      </c>
      <c r="I3123" t="s">
        <v>1</v>
      </c>
      <c r="J3123" s="13"/>
      <c r="R3123" s="13"/>
      <c r="S3123" s="41">
        <v>1</v>
      </c>
      <c r="T3123" s="13"/>
      <c r="U3123" s="39" t="s">
        <v>10802</v>
      </c>
      <c r="W3123" s="13"/>
    </row>
    <row r="3124" spans="1:23" x14ac:dyDescent="0.2">
      <c r="A3124" s="13"/>
      <c r="B3124" s="8" t="s">
        <v>0</v>
      </c>
      <c r="C3124" s="22" t="s">
        <v>10986</v>
      </c>
      <c r="D3124" s="8" t="s">
        <v>2662</v>
      </c>
      <c r="E3124" s="22" t="s">
        <v>2663</v>
      </c>
      <c r="F3124" s="13">
        <v>3200</v>
      </c>
      <c r="G3124" s="13">
        <v>0</v>
      </c>
      <c r="H3124" s="13">
        <v>0</v>
      </c>
      <c r="I3124" t="s">
        <v>1</v>
      </c>
      <c r="J3124" s="13"/>
      <c r="R3124" s="13"/>
      <c r="S3124" s="41">
        <v>1</v>
      </c>
      <c r="T3124" s="13"/>
      <c r="U3124" s="39" t="s">
        <v>10802</v>
      </c>
      <c r="W3124" s="13"/>
    </row>
    <row r="3125" spans="1:23" x14ac:dyDescent="0.2">
      <c r="A3125" s="13"/>
      <c r="B3125" s="8" t="s">
        <v>0</v>
      </c>
      <c r="C3125" s="22" t="s">
        <v>10986</v>
      </c>
      <c r="D3125" s="8" t="s">
        <v>2665</v>
      </c>
      <c r="E3125" s="22" t="s">
        <v>2666</v>
      </c>
      <c r="F3125" s="13">
        <v>1500</v>
      </c>
      <c r="G3125" s="13">
        <v>0</v>
      </c>
      <c r="H3125" s="13">
        <v>0</v>
      </c>
      <c r="I3125" t="s">
        <v>1</v>
      </c>
      <c r="J3125" s="13"/>
      <c r="R3125" s="13"/>
      <c r="S3125" s="41">
        <v>1</v>
      </c>
      <c r="T3125" s="13"/>
      <c r="U3125" s="39" t="s">
        <v>10802</v>
      </c>
      <c r="W3125" s="13"/>
    </row>
    <row r="3126" spans="1:23" x14ac:dyDescent="0.2">
      <c r="A3126" s="13"/>
      <c r="B3126" s="8" t="s">
        <v>0</v>
      </c>
      <c r="C3126" s="22" t="s">
        <v>10986</v>
      </c>
      <c r="D3126" s="8" t="s">
        <v>3319</v>
      </c>
      <c r="E3126" s="22" t="s">
        <v>3056</v>
      </c>
      <c r="F3126" s="13">
        <v>3360</v>
      </c>
      <c r="G3126" s="13">
        <v>0</v>
      </c>
      <c r="H3126" s="13">
        <v>0</v>
      </c>
      <c r="I3126" t="s">
        <v>1</v>
      </c>
      <c r="J3126" s="13"/>
      <c r="R3126" s="13"/>
      <c r="S3126" s="41">
        <v>2</v>
      </c>
      <c r="T3126" s="39"/>
      <c r="U3126" s="13" t="s">
        <v>10801</v>
      </c>
      <c r="W3126" s="13"/>
    </row>
    <row r="3127" spans="1:23" x14ac:dyDescent="0.2">
      <c r="A3127" s="13"/>
      <c r="B3127" s="8" t="s">
        <v>0</v>
      </c>
      <c r="C3127" s="22" t="s">
        <v>10986</v>
      </c>
      <c r="D3127" s="8" t="s">
        <v>8392</v>
      </c>
      <c r="E3127" s="22" t="s">
        <v>10225</v>
      </c>
      <c r="F3127" s="13">
        <v>2100</v>
      </c>
      <c r="G3127" s="13">
        <v>0</v>
      </c>
      <c r="H3127" s="13">
        <v>0</v>
      </c>
      <c r="I3127" t="s">
        <v>1</v>
      </c>
      <c r="J3127" s="13"/>
      <c r="R3127" s="13"/>
      <c r="S3127" s="41">
        <v>4</v>
      </c>
      <c r="T3127" s="13"/>
      <c r="U3127" s="13" t="s">
        <v>10798</v>
      </c>
      <c r="W3127" s="13"/>
    </row>
    <row r="3128" spans="1:23" x14ac:dyDescent="0.2">
      <c r="A3128" s="13"/>
      <c r="B3128" s="8" t="s">
        <v>0</v>
      </c>
      <c r="C3128" s="22" t="s">
        <v>10986</v>
      </c>
      <c r="D3128" s="8" t="s">
        <v>8393</v>
      </c>
      <c r="E3128" s="22" t="s">
        <v>10226</v>
      </c>
      <c r="F3128" s="13">
        <v>700</v>
      </c>
      <c r="G3128" s="13">
        <v>0</v>
      </c>
      <c r="H3128" s="13">
        <v>0</v>
      </c>
      <c r="I3128" t="s">
        <v>1</v>
      </c>
      <c r="J3128" s="13"/>
      <c r="R3128" s="13"/>
      <c r="S3128" s="41">
        <v>1</v>
      </c>
      <c r="T3128" s="13"/>
      <c r="U3128" s="13" t="s">
        <v>10798</v>
      </c>
      <c r="W3128" s="13"/>
    </row>
    <row r="3129" spans="1:23" x14ac:dyDescent="0.2">
      <c r="A3129" s="13"/>
      <c r="B3129" s="8" t="s">
        <v>0</v>
      </c>
      <c r="C3129" s="22" t="s">
        <v>10986</v>
      </c>
      <c r="D3129" s="8" t="s">
        <v>8394</v>
      </c>
      <c r="E3129" s="22" t="s">
        <v>10227</v>
      </c>
      <c r="F3129" s="13">
        <v>1100</v>
      </c>
      <c r="G3129" s="13">
        <v>0</v>
      </c>
      <c r="H3129" s="13">
        <v>0</v>
      </c>
      <c r="I3129" t="s">
        <v>1</v>
      </c>
      <c r="J3129" s="13"/>
      <c r="R3129" s="13">
        <v>1500</v>
      </c>
      <c r="S3129" s="41">
        <v>1</v>
      </c>
      <c r="T3129" s="39"/>
      <c r="U3129" s="13"/>
      <c r="W3129" s="13"/>
    </row>
    <row r="3130" spans="1:23" x14ac:dyDescent="0.2">
      <c r="A3130" s="13"/>
      <c r="B3130" s="8" t="s">
        <v>0</v>
      </c>
      <c r="C3130" s="22" t="s">
        <v>10986</v>
      </c>
      <c r="D3130" s="8" t="s">
        <v>8395</v>
      </c>
      <c r="E3130" s="22" t="s">
        <v>10228</v>
      </c>
      <c r="F3130" s="13">
        <v>1000</v>
      </c>
      <c r="G3130" s="13">
        <v>0</v>
      </c>
      <c r="H3130" s="13">
        <v>0</v>
      </c>
      <c r="I3130" t="s">
        <v>1</v>
      </c>
      <c r="J3130" s="13"/>
      <c r="R3130" s="13">
        <v>1500</v>
      </c>
      <c r="S3130" s="41">
        <v>1</v>
      </c>
      <c r="T3130" s="39"/>
      <c r="U3130" s="13"/>
      <c r="W3130" s="13"/>
    </row>
    <row r="3131" spans="1:23" x14ac:dyDescent="0.2">
      <c r="A3131" s="13"/>
      <c r="B3131" s="8" t="s">
        <v>0</v>
      </c>
      <c r="C3131" s="22" t="s">
        <v>10986</v>
      </c>
      <c r="D3131" s="8" t="s">
        <v>8396</v>
      </c>
      <c r="E3131" s="22" t="s">
        <v>10229</v>
      </c>
      <c r="F3131" s="13">
        <v>900</v>
      </c>
      <c r="G3131" s="13">
        <v>0</v>
      </c>
      <c r="H3131" s="13">
        <v>0</v>
      </c>
      <c r="I3131" t="s">
        <v>1</v>
      </c>
      <c r="J3131" s="13"/>
      <c r="R3131" s="13">
        <v>1400</v>
      </c>
      <c r="S3131" s="41">
        <v>1</v>
      </c>
      <c r="T3131" s="39"/>
      <c r="U3131" s="13"/>
      <c r="W3131" s="13"/>
    </row>
    <row r="3132" spans="1:23" x14ac:dyDescent="0.2">
      <c r="A3132" s="13"/>
      <c r="B3132" s="8" t="s">
        <v>0</v>
      </c>
      <c r="C3132" s="22" t="s">
        <v>10986</v>
      </c>
      <c r="D3132" s="8" t="s">
        <v>8397</v>
      </c>
      <c r="E3132" s="22" t="s">
        <v>10230</v>
      </c>
      <c r="F3132" s="13">
        <v>800</v>
      </c>
      <c r="G3132" s="13">
        <v>0</v>
      </c>
      <c r="H3132" s="13">
        <v>0</v>
      </c>
      <c r="I3132" t="s">
        <v>1</v>
      </c>
      <c r="J3132" s="13"/>
      <c r="R3132" s="13">
        <v>1300</v>
      </c>
      <c r="S3132" s="41">
        <v>1</v>
      </c>
      <c r="T3132" s="39"/>
      <c r="U3132" s="13"/>
      <c r="W3132" s="13"/>
    </row>
    <row r="3133" spans="1:23" x14ac:dyDescent="0.2">
      <c r="A3133" s="13"/>
      <c r="B3133" s="8" t="s">
        <v>0</v>
      </c>
      <c r="C3133" s="22" t="s">
        <v>10986</v>
      </c>
      <c r="D3133" s="8" t="s">
        <v>5316</v>
      </c>
      <c r="E3133" s="22" t="s">
        <v>5317</v>
      </c>
      <c r="F3133" s="13">
        <v>2640</v>
      </c>
      <c r="G3133" s="13">
        <v>0</v>
      </c>
      <c r="H3133" s="13">
        <v>0</v>
      </c>
      <c r="I3133" t="s">
        <v>1</v>
      </c>
      <c r="J3133" s="13"/>
      <c r="R3133" s="13"/>
      <c r="S3133" s="41">
        <v>1</v>
      </c>
      <c r="T3133" s="39"/>
      <c r="U3133" s="13"/>
      <c r="W3133" s="13"/>
    </row>
    <row r="3134" spans="1:23" x14ac:dyDescent="0.2">
      <c r="A3134" s="13"/>
      <c r="B3134" s="8" t="s">
        <v>0</v>
      </c>
      <c r="C3134" s="22" t="s">
        <v>10986</v>
      </c>
      <c r="D3134" s="8" t="s">
        <v>8398</v>
      </c>
      <c r="E3134" s="22" t="s">
        <v>10231</v>
      </c>
      <c r="F3134" s="13">
        <v>320</v>
      </c>
      <c r="G3134" s="13">
        <v>0</v>
      </c>
      <c r="H3134" s="13">
        <v>0</v>
      </c>
      <c r="I3134" t="s">
        <v>1</v>
      </c>
      <c r="J3134" s="13"/>
      <c r="R3134" s="13"/>
      <c r="S3134" s="41">
        <v>1</v>
      </c>
      <c r="T3134" s="39"/>
      <c r="U3134" s="13" t="s">
        <v>10802</v>
      </c>
      <c r="W3134" s="13"/>
    </row>
    <row r="3135" spans="1:23" x14ac:dyDescent="0.2">
      <c r="A3135" s="13"/>
      <c r="B3135" s="8" t="s">
        <v>0</v>
      </c>
      <c r="C3135" s="22" t="s">
        <v>10986</v>
      </c>
      <c r="D3135" s="8" t="s">
        <v>8399</v>
      </c>
      <c r="E3135" s="22" t="s">
        <v>10232</v>
      </c>
      <c r="F3135" s="13">
        <v>900</v>
      </c>
      <c r="G3135" s="13">
        <v>0</v>
      </c>
      <c r="H3135" s="13">
        <v>0</v>
      </c>
      <c r="I3135" t="s">
        <v>1</v>
      </c>
      <c r="J3135" s="13"/>
      <c r="R3135" s="13"/>
      <c r="S3135" s="41">
        <v>1</v>
      </c>
      <c r="T3135" s="39"/>
      <c r="U3135" s="13"/>
      <c r="W3135" s="13"/>
    </row>
    <row r="3136" spans="1:23" x14ac:dyDescent="0.2">
      <c r="A3136" s="13"/>
      <c r="B3136" s="8" t="s">
        <v>0</v>
      </c>
      <c r="C3136" s="22" t="s">
        <v>10986</v>
      </c>
      <c r="D3136" s="8" t="s">
        <v>6268</v>
      </c>
      <c r="E3136" s="22" t="s">
        <v>5853</v>
      </c>
      <c r="F3136" s="13">
        <v>2352</v>
      </c>
      <c r="G3136" s="13">
        <v>0</v>
      </c>
      <c r="H3136" s="13">
        <v>0</v>
      </c>
      <c r="I3136" t="s">
        <v>1</v>
      </c>
      <c r="J3136" s="13"/>
      <c r="R3136" s="13">
        <v>1800</v>
      </c>
      <c r="S3136" s="41">
        <v>1</v>
      </c>
      <c r="T3136" s="39"/>
      <c r="U3136" s="13"/>
      <c r="W3136" s="13"/>
    </row>
    <row r="3137" spans="1:23" x14ac:dyDescent="0.2">
      <c r="A3137" s="13"/>
      <c r="B3137" s="8" t="s">
        <v>0</v>
      </c>
      <c r="C3137" s="22" t="s">
        <v>10986</v>
      </c>
      <c r="D3137" s="8" t="s">
        <v>8400</v>
      </c>
      <c r="E3137" s="22" t="s">
        <v>10233</v>
      </c>
      <c r="F3137" s="13">
        <v>532</v>
      </c>
      <c r="G3137" s="13">
        <v>0</v>
      </c>
      <c r="H3137" s="13">
        <v>0</v>
      </c>
      <c r="I3137" t="s">
        <v>1</v>
      </c>
      <c r="J3137" s="13"/>
      <c r="R3137" s="13"/>
      <c r="S3137" s="41">
        <v>1</v>
      </c>
      <c r="T3137" s="39"/>
      <c r="U3137" s="13"/>
      <c r="W3137" s="13"/>
    </row>
    <row r="3138" spans="1:23" x14ac:dyDescent="0.2">
      <c r="A3138" s="13"/>
      <c r="B3138" s="8" t="s">
        <v>0</v>
      </c>
      <c r="C3138" s="22" t="s">
        <v>10986</v>
      </c>
      <c r="D3138" s="8" t="s">
        <v>8401</v>
      </c>
      <c r="E3138" s="22" t="s">
        <v>10234</v>
      </c>
      <c r="F3138" s="13">
        <v>400</v>
      </c>
      <c r="G3138" s="13">
        <v>0</v>
      </c>
      <c r="H3138" s="13">
        <v>0</v>
      </c>
      <c r="I3138" t="s">
        <v>1</v>
      </c>
      <c r="J3138" s="13"/>
      <c r="R3138" s="13"/>
      <c r="S3138" s="41">
        <v>1</v>
      </c>
      <c r="T3138" s="39"/>
      <c r="U3138" s="13"/>
      <c r="W3138" s="13"/>
    </row>
    <row r="3139" spans="1:23" x14ac:dyDescent="0.2">
      <c r="A3139" s="13"/>
      <c r="B3139" s="8" t="s">
        <v>0</v>
      </c>
      <c r="C3139" s="22" t="s">
        <v>10986</v>
      </c>
      <c r="D3139" s="8" t="s">
        <v>6536</v>
      </c>
      <c r="E3139" s="22" t="s">
        <v>6537</v>
      </c>
      <c r="F3139" s="13">
        <v>608</v>
      </c>
      <c r="G3139" s="13">
        <v>0</v>
      </c>
      <c r="H3139" s="13">
        <v>0</v>
      </c>
      <c r="I3139" t="s">
        <v>1</v>
      </c>
      <c r="J3139" s="13"/>
      <c r="R3139" s="13"/>
      <c r="S3139" s="41">
        <v>1</v>
      </c>
      <c r="T3139" s="13"/>
      <c r="U3139" s="39" t="s">
        <v>10798</v>
      </c>
      <c r="W3139" s="13"/>
    </row>
    <row r="3140" spans="1:23" x14ac:dyDescent="0.2">
      <c r="A3140" s="13"/>
      <c r="B3140" s="8" t="s">
        <v>0</v>
      </c>
      <c r="C3140" s="22" t="s">
        <v>10986</v>
      </c>
      <c r="D3140" s="8" t="s">
        <v>8402</v>
      </c>
      <c r="E3140" s="22" t="s">
        <v>10235</v>
      </c>
      <c r="F3140" s="13">
        <v>14000</v>
      </c>
      <c r="G3140" s="13">
        <v>0</v>
      </c>
      <c r="H3140" s="13">
        <v>0</v>
      </c>
      <c r="I3140" t="s">
        <v>1</v>
      </c>
      <c r="J3140" s="13"/>
      <c r="R3140" s="13"/>
      <c r="S3140" s="41">
        <v>4</v>
      </c>
      <c r="T3140" s="13"/>
      <c r="U3140" s="13" t="s">
        <v>10798</v>
      </c>
      <c r="W3140" s="13"/>
    </row>
    <row r="3141" spans="1:23" x14ac:dyDescent="0.2">
      <c r="A3141" s="13"/>
      <c r="B3141" s="8" t="s">
        <v>0</v>
      </c>
      <c r="C3141" s="22" t="s">
        <v>10986</v>
      </c>
      <c r="D3141" s="8" t="s">
        <v>2024</v>
      </c>
      <c r="E3141" s="22" t="s">
        <v>1873</v>
      </c>
      <c r="F3141" s="13">
        <v>26600</v>
      </c>
      <c r="G3141" s="13">
        <v>0</v>
      </c>
      <c r="H3141" s="13">
        <v>0</v>
      </c>
      <c r="I3141" t="s">
        <v>1</v>
      </c>
      <c r="J3141" s="13"/>
      <c r="R3141" s="13">
        <f>2800+24000</f>
        <v>26800</v>
      </c>
      <c r="S3141" s="41">
        <v>4</v>
      </c>
      <c r="T3141" s="13"/>
      <c r="U3141" s="13"/>
      <c r="W3141" s="13"/>
    </row>
    <row r="3142" spans="1:23" x14ac:dyDescent="0.2">
      <c r="A3142" s="13"/>
      <c r="B3142" s="8" t="s">
        <v>0</v>
      </c>
      <c r="C3142" s="22" t="s">
        <v>10986</v>
      </c>
      <c r="D3142" s="8" t="s">
        <v>2622</v>
      </c>
      <c r="E3142" s="22" t="s">
        <v>2369</v>
      </c>
      <c r="F3142" s="13">
        <v>30080</v>
      </c>
      <c r="G3142" s="13">
        <v>0</v>
      </c>
      <c r="H3142" s="13">
        <v>0</v>
      </c>
      <c r="I3142" t="s">
        <v>1</v>
      </c>
      <c r="J3142" s="13"/>
      <c r="R3142" s="13">
        <v>20000</v>
      </c>
      <c r="S3142" s="41">
        <v>4</v>
      </c>
      <c r="T3142" s="13"/>
      <c r="U3142" s="39" t="s">
        <v>10802</v>
      </c>
      <c r="W3142" s="13"/>
    </row>
    <row r="3143" spans="1:23" x14ac:dyDescent="0.2">
      <c r="A3143" s="13"/>
      <c r="B3143" s="8" t="s">
        <v>0</v>
      </c>
      <c r="C3143" s="22" t="s">
        <v>10986</v>
      </c>
      <c r="D3143" s="8" t="s">
        <v>2628</v>
      </c>
      <c r="E3143" s="22" t="s">
        <v>2375</v>
      </c>
      <c r="F3143" s="13">
        <v>14440</v>
      </c>
      <c r="G3143" s="13">
        <v>0</v>
      </c>
      <c r="H3143" s="13">
        <v>0</v>
      </c>
      <c r="I3143" t="s">
        <v>1</v>
      </c>
      <c r="J3143" s="13"/>
      <c r="R3143" s="13"/>
      <c r="S3143" s="41">
        <v>4</v>
      </c>
      <c r="T3143" s="13"/>
      <c r="U3143" s="39" t="s">
        <v>10802</v>
      </c>
      <c r="W3143" s="13"/>
    </row>
    <row r="3144" spans="1:23" x14ac:dyDescent="0.2">
      <c r="A3144" s="13"/>
      <c r="B3144" s="8" t="s">
        <v>0</v>
      </c>
      <c r="C3144" s="22" t="s">
        <v>10986</v>
      </c>
      <c r="D3144" s="8" t="s">
        <v>8403</v>
      </c>
      <c r="E3144" s="22" t="s">
        <v>10236</v>
      </c>
      <c r="F3144" s="13">
        <v>30800</v>
      </c>
      <c r="G3144" s="13">
        <v>0</v>
      </c>
      <c r="H3144" s="13">
        <v>0</v>
      </c>
      <c r="I3144" t="s">
        <v>1</v>
      </c>
      <c r="J3144" s="13"/>
      <c r="R3144" s="13"/>
      <c r="S3144" s="41">
        <v>4</v>
      </c>
      <c r="T3144" s="13"/>
      <c r="U3144" s="39" t="s">
        <v>10802</v>
      </c>
      <c r="W3144" s="13"/>
    </row>
    <row r="3145" spans="1:23" x14ac:dyDescent="0.2">
      <c r="A3145" s="13"/>
      <c r="B3145" s="8" t="s">
        <v>0</v>
      </c>
      <c r="C3145" s="22" t="s">
        <v>10986</v>
      </c>
      <c r="D3145" s="8" t="s">
        <v>2630</v>
      </c>
      <c r="E3145" s="22" t="s">
        <v>2377</v>
      </c>
      <c r="F3145" s="13">
        <v>13110</v>
      </c>
      <c r="G3145" s="13">
        <v>0</v>
      </c>
      <c r="H3145" s="13">
        <v>0</v>
      </c>
      <c r="I3145" t="s">
        <v>1</v>
      </c>
      <c r="J3145" s="13"/>
      <c r="R3145" s="13">
        <f>950+12000</f>
        <v>12950</v>
      </c>
      <c r="S3145" s="41">
        <v>4</v>
      </c>
      <c r="T3145" s="43"/>
      <c r="U3145" s="39" t="s">
        <v>10802</v>
      </c>
      <c r="W3145" s="13"/>
    </row>
    <row r="3146" spans="1:23" x14ac:dyDescent="0.2">
      <c r="A3146" s="13"/>
      <c r="B3146" s="8" t="s">
        <v>0</v>
      </c>
      <c r="C3146" s="22" t="s">
        <v>10986</v>
      </c>
      <c r="D3146" s="8" t="s">
        <v>8404</v>
      </c>
      <c r="E3146" s="22" t="s">
        <v>2381</v>
      </c>
      <c r="F3146" s="13">
        <v>4500</v>
      </c>
      <c r="G3146" s="13">
        <v>0</v>
      </c>
      <c r="H3146" s="13">
        <v>0</v>
      </c>
      <c r="I3146" t="s">
        <v>1</v>
      </c>
      <c r="J3146" s="13"/>
      <c r="R3146" s="13">
        <v>800</v>
      </c>
      <c r="S3146" s="41">
        <v>4</v>
      </c>
      <c r="T3146" s="13"/>
      <c r="U3146" s="39" t="s">
        <v>10802</v>
      </c>
      <c r="W3146" s="13"/>
    </row>
    <row r="3147" spans="1:23" x14ac:dyDescent="0.2">
      <c r="A3147" s="13"/>
      <c r="B3147" s="8" t="s">
        <v>0</v>
      </c>
      <c r="C3147" s="22" t="s">
        <v>10986</v>
      </c>
      <c r="D3147" s="8" t="s">
        <v>2639</v>
      </c>
      <c r="E3147" s="22" t="s">
        <v>2383</v>
      </c>
      <c r="F3147" s="13">
        <v>4810</v>
      </c>
      <c r="G3147" s="13">
        <v>0</v>
      </c>
      <c r="H3147" s="13">
        <v>0</v>
      </c>
      <c r="I3147" t="s">
        <v>1</v>
      </c>
      <c r="J3147" s="13"/>
      <c r="R3147" s="13">
        <v>4810</v>
      </c>
      <c r="S3147" s="41">
        <v>4</v>
      </c>
      <c r="T3147" s="13"/>
      <c r="U3147" s="39"/>
      <c r="W3147" s="13"/>
    </row>
    <row r="3148" spans="1:23" x14ac:dyDescent="0.2">
      <c r="A3148" s="13"/>
      <c r="B3148" s="8" t="s">
        <v>0</v>
      </c>
      <c r="C3148" s="22" t="s">
        <v>10986</v>
      </c>
      <c r="D3148" s="8" t="s">
        <v>8405</v>
      </c>
      <c r="E3148" s="22" t="s">
        <v>9899</v>
      </c>
      <c r="F3148" s="13">
        <v>11900</v>
      </c>
      <c r="G3148" s="13">
        <v>0</v>
      </c>
      <c r="H3148" s="13">
        <v>0</v>
      </c>
      <c r="I3148" t="s">
        <v>1</v>
      </c>
      <c r="J3148" s="13"/>
      <c r="R3148" s="13"/>
      <c r="S3148" s="41">
        <v>4</v>
      </c>
      <c r="T3148" s="13"/>
      <c r="U3148" s="39" t="s">
        <v>10802</v>
      </c>
      <c r="W3148" s="13"/>
    </row>
    <row r="3149" spans="1:23" x14ac:dyDescent="0.2">
      <c r="A3149" s="13"/>
      <c r="B3149" s="8" t="s">
        <v>0</v>
      </c>
      <c r="C3149" s="22" t="s">
        <v>10986</v>
      </c>
      <c r="D3149" s="8" t="s">
        <v>2641</v>
      </c>
      <c r="E3149" s="22" t="s">
        <v>2384</v>
      </c>
      <c r="F3149" s="13">
        <v>10500</v>
      </c>
      <c r="G3149" s="13">
        <v>0</v>
      </c>
      <c r="H3149" s="13">
        <v>0</v>
      </c>
      <c r="I3149" t="s">
        <v>1</v>
      </c>
      <c r="J3149" s="13"/>
      <c r="R3149" s="13"/>
      <c r="S3149" s="41">
        <v>4</v>
      </c>
      <c r="T3149" s="13"/>
      <c r="U3149" s="39" t="s">
        <v>10802</v>
      </c>
      <c r="W3149" s="13"/>
    </row>
    <row r="3150" spans="1:23" x14ac:dyDescent="0.2">
      <c r="A3150" s="13"/>
      <c r="B3150" s="8" t="s">
        <v>0</v>
      </c>
      <c r="C3150" s="22" t="s">
        <v>10986</v>
      </c>
      <c r="D3150" s="8" t="s">
        <v>8406</v>
      </c>
      <c r="E3150" s="22" t="s">
        <v>10237</v>
      </c>
      <c r="F3150" s="13">
        <v>2600</v>
      </c>
      <c r="G3150" s="13">
        <v>0</v>
      </c>
      <c r="H3150" s="13">
        <v>0</v>
      </c>
      <c r="I3150" t="s">
        <v>1</v>
      </c>
      <c r="J3150" s="13"/>
      <c r="R3150" s="13"/>
      <c r="S3150" s="41">
        <v>4</v>
      </c>
      <c r="T3150" s="13"/>
      <c r="U3150" s="39" t="s">
        <v>10802</v>
      </c>
      <c r="W3150" s="13"/>
    </row>
    <row r="3151" spans="1:23" x14ac:dyDescent="0.2">
      <c r="A3151" s="13"/>
      <c r="B3151" s="8" t="s">
        <v>0</v>
      </c>
      <c r="C3151" s="22" t="s">
        <v>10986</v>
      </c>
      <c r="D3151" s="8" t="s">
        <v>8407</v>
      </c>
      <c r="E3151" s="22" t="s">
        <v>10238</v>
      </c>
      <c r="F3151" s="13">
        <v>2640</v>
      </c>
      <c r="G3151" s="13">
        <v>0</v>
      </c>
      <c r="H3151" s="13">
        <v>0</v>
      </c>
      <c r="I3151" t="s">
        <v>1</v>
      </c>
      <c r="J3151" s="13"/>
      <c r="R3151" s="13"/>
      <c r="S3151" s="41">
        <v>4</v>
      </c>
      <c r="T3151" s="13"/>
      <c r="U3151" s="39" t="s">
        <v>10802</v>
      </c>
      <c r="W3151" s="13"/>
    </row>
    <row r="3152" spans="1:23" x14ac:dyDescent="0.2">
      <c r="A3152" s="13"/>
      <c r="B3152" s="8" t="s">
        <v>0</v>
      </c>
      <c r="C3152" s="22" t="s">
        <v>10986</v>
      </c>
      <c r="D3152" s="8" t="s">
        <v>8408</v>
      </c>
      <c r="E3152" s="22" t="s">
        <v>10239</v>
      </c>
      <c r="F3152" s="13">
        <v>3450</v>
      </c>
      <c r="G3152" s="13">
        <v>0</v>
      </c>
      <c r="H3152" s="13">
        <v>0</v>
      </c>
      <c r="I3152" t="s">
        <v>1</v>
      </c>
      <c r="J3152" s="13"/>
      <c r="R3152" s="13">
        <v>4000</v>
      </c>
      <c r="S3152" s="41">
        <v>4</v>
      </c>
      <c r="T3152" s="13"/>
      <c r="U3152" s="13"/>
      <c r="W3152" s="13"/>
    </row>
    <row r="3153" spans="1:23" x14ac:dyDescent="0.2">
      <c r="A3153" s="13"/>
      <c r="B3153" s="8" t="s">
        <v>0</v>
      </c>
      <c r="C3153" s="22" t="s">
        <v>10986</v>
      </c>
      <c r="D3153" s="8" t="s">
        <v>8409</v>
      </c>
      <c r="E3153" s="22" t="s">
        <v>10240</v>
      </c>
      <c r="F3153" s="13">
        <v>2200</v>
      </c>
      <c r="G3153" s="13">
        <v>0</v>
      </c>
      <c r="H3153" s="13">
        <v>0</v>
      </c>
      <c r="I3153" t="s">
        <v>1</v>
      </c>
      <c r="J3153" s="13"/>
      <c r="R3153" s="13"/>
      <c r="S3153" s="41">
        <v>4</v>
      </c>
      <c r="T3153" s="13"/>
      <c r="U3153" s="13" t="s">
        <v>10802</v>
      </c>
      <c r="W3153" s="13"/>
    </row>
    <row r="3154" spans="1:23" x14ac:dyDescent="0.2">
      <c r="A3154" s="13"/>
      <c r="B3154" s="8" t="s">
        <v>0</v>
      </c>
      <c r="C3154" s="22" t="s">
        <v>10986</v>
      </c>
      <c r="D3154" s="8" t="s">
        <v>4135</v>
      </c>
      <c r="E3154" s="22" t="s">
        <v>4136</v>
      </c>
      <c r="F3154" s="13">
        <v>5092</v>
      </c>
      <c r="G3154" s="13">
        <v>0</v>
      </c>
      <c r="H3154" s="13">
        <v>0</v>
      </c>
      <c r="I3154" t="s">
        <v>1</v>
      </c>
      <c r="J3154" s="13"/>
      <c r="R3154" s="13"/>
      <c r="S3154" s="41">
        <v>4</v>
      </c>
      <c r="T3154" s="13"/>
      <c r="U3154" s="13" t="s">
        <v>10802</v>
      </c>
      <c r="W3154" s="13"/>
    </row>
    <row r="3155" spans="1:23" x14ac:dyDescent="0.2">
      <c r="A3155" s="13"/>
      <c r="B3155" s="8" t="s">
        <v>0</v>
      </c>
      <c r="C3155" s="22" t="s">
        <v>10986</v>
      </c>
      <c r="D3155" s="8" t="s">
        <v>8410</v>
      </c>
      <c r="E3155" s="22" t="s">
        <v>10241</v>
      </c>
      <c r="F3155" s="13">
        <v>1020</v>
      </c>
      <c r="G3155" s="13">
        <v>0</v>
      </c>
      <c r="H3155" s="13">
        <v>0</v>
      </c>
      <c r="I3155" t="s">
        <v>1</v>
      </c>
      <c r="J3155" s="13"/>
      <c r="R3155" s="13"/>
      <c r="S3155" s="41">
        <v>4</v>
      </c>
      <c r="T3155" s="13"/>
      <c r="U3155" s="13" t="s">
        <v>10802</v>
      </c>
      <c r="W3155" s="13"/>
    </row>
    <row r="3156" spans="1:23" x14ac:dyDescent="0.2">
      <c r="A3156" s="13"/>
      <c r="B3156" s="8" t="s">
        <v>0</v>
      </c>
      <c r="C3156" s="22" t="s">
        <v>10986</v>
      </c>
      <c r="D3156" s="8" t="s">
        <v>8411</v>
      </c>
      <c r="E3156" s="22" t="s">
        <v>10242</v>
      </c>
      <c r="F3156" s="13">
        <v>1200</v>
      </c>
      <c r="G3156" s="13">
        <v>0</v>
      </c>
      <c r="H3156" s="13">
        <v>0</v>
      </c>
      <c r="I3156" t="s">
        <v>1</v>
      </c>
      <c r="J3156" s="13"/>
      <c r="R3156" s="13"/>
      <c r="S3156" s="41">
        <v>1</v>
      </c>
      <c r="T3156" s="13"/>
      <c r="U3156" s="13" t="s">
        <v>10798</v>
      </c>
      <c r="W3156" s="13"/>
    </row>
    <row r="3157" spans="1:23" x14ac:dyDescent="0.2">
      <c r="A3157" s="13"/>
      <c r="B3157" s="8" t="s">
        <v>0</v>
      </c>
      <c r="C3157" s="22" t="s">
        <v>10986</v>
      </c>
      <c r="D3157" s="8" t="s">
        <v>5301</v>
      </c>
      <c r="E3157" s="22" t="s">
        <v>4874</v>
      </c>
      <c r="F3157" s="13">
        <v>3685</v>
      </c>
      <c r="G3157" s="13">
        <v>0</v>
      </c>
      <c r="H3157" s="13">
        <v>0</v>
      </c>
      <c r="I3157" t="s">
        <v>1</v>
      </c>
      <c r="J3157" s="13"/>
      <c r="R3157" s="13"/>
      <c r="S3157" s="41">
        <v>1</v>
      </c>
      <c r="T3157" s="13"/>
      <c r="U3157" s="13" t="s">
        <v>10803</v>
      </c>
      <c r="W3157" s="13"/>
    </row>
    <row r="3158" spans="1:23" x14ac:dyDescent="0.2">
      <c r="A3158" s="13"/>
      <c r="B3158" s="8" t="s">
        <v>0</v>
      </c>
      <c r="C3158" s="22" t="s">
        <v>10986</v>
      </c>
      <c r="D3158" s="8" t="s">
        <v>8412</v>
      </c>
      <c r="E3158" s="22" t="s">
        <v>9934</v>
      </c>
      <c r="F3158" s="13">
        <v>6864</v>
      </c>
      <c r="G3158" s="13">
        <v>0</v>
      </c>
      <c r="H3158" s="13">
        <v>0</v>
      </c>
      <c r="I3158" t="s">
        <v>1</v>
      </c>
      <c r="J3158" s="13"/>
      <c r="R3158" s="13"/>
      <c r="S3158" s="41">
        <v>1</v>
      </c>
      <c r="T3158" s="13"/>
      <c r="U3158" s="13" t="s">
        <v>10803</v>
      </c>
      <c r="W3158" s="13"/>
    </row>
    <row r="3159" spans="1:23" x14ac:dyDescent="0.2">
      <c r="A3159" s="13"/>
      <c r="B3159" s="8" t="s">
        <v>0</v>
      </c>
      <c r="C3159" s="22" t="s">
        <v>10986</v>
      </c>
      <c r="D3159" s="8" t="s">
        <v>8413</v>
      </c>
      <c r="E3159" s="22" t="s">
        <v>10243</v>
      </c>
      <c r="F3159" s="13">
        <v>1120</v>
      </c>
      <c r="G3159" s="13">
        <v>0</v>
      </c>
      <c r="H3159" s="13">
        <v>0</v>
      </c>
      <c r="I3159" t="s">
        <v>1</v>
      </c>
      <c r="J3159" s="13"/>
      <c r="R3159" s="13"/>
      <c r="S3159" s="41">
        <v>1</v>
      </c>
      <c r="T3159" s="13"/>
      <c r="U3159" s="13" t="s">
        <v>10803</v>
      </c>
      <c r="W3159" s="13"/>
    </row>
    <row r="3160" spans="1:23" x14ac:dyDescent="0.2">
      <c r="A3160" s="13"/>
      <c r="B3160" s="8" t="s">
        <v>0</v>
      </c>
      <c r="C3160" s="22" t="s">
        <v>10986</v>
      </c>
      <c r="D3160" s="8" t="s">
        <v>8414</v>
      </c>
      <c r="E3160" s="22" t="s">
        <v>10244</v>
      </c>
      <c r="F3160" s="13">
        <v>280</v>
      </c>
      <c r="G3160" s="13">
        <v>0</v>
      </c>
      <c r="H3160" s="13">
        <v>0</v>
      </c>
      <c r="I3160" t="s">
        <v>1</v>
      </c>
      <c r="J3160" s="13"/>
      <c r="R3160" s="13"/>
      <c r="S3160" s="41">
        <v>1</v>
      </c>
      <c r="T3160" s="13"/>
      <c r="U3160" s="13" t="s">
        <v>10803</v>
      </c>
      <c r="W3160" s="13"/>
    </row>
    <row r="3161" spans="1:23" x14ac:dyDescent="0.2">
      <c r="A3161" s="13"/>
      <c r="B3161" s="8" t="s">
        <v>0</v>
      </c>
      <c r="C3161" s="22" t="s">
        <v>10986</v>
      </c>
      <c r="D3161" s="8" t="s">
        <v>8415</v>
      </c>
      <c r="E3161" s="22" t="s">
        <v>10245</v>
      </c>
      <c r="F3161" s="13">
        <v>250</v>
      </c>
      <c r="G3161" s="13">
        <v>0</v>
      </c>
      <c r="H3161" s="13">
        <v>0</v>
      </c>
      <c r="I3161" t="s">
        <v>1</v>
      </c>
      <c r="J3161" s="13"/>
      <c r="R3161" s="13">
        <v>300</v>
      </c>
      <c r="S3161" s="41">
        <v>1</v>
      </c>
      <c r="T3161" s="39"/>
      <c r="U3161" s="13"/>
      <c r="W3161" s="13"/>
    </row>
    <row r="3162" spans="1:23" x14ac:dyDescent="0.2">
      <c r="A3162" s="13"/>
      <c r="B3162" s="8" t="s">
        <v>0</v>
      </c>
      <c r="C3162" s="22" t="s">
        <v>10986</v>
      </c>
      <c r="D3162" s="8" t="s">
        <v>8416</v>
      </c>
      <c r="E3162" s="22" t="s">
        <v>10246</v>
      </c>
      <c r="F3162" s="13">
        <v>800</v>
      </c>
      <c r="G3162" s="13">
        <v>0</v>
      </c>
      <c r="H3162" s="13">
        <v>0</v>
      </c>
      <c r="I3162" t="s">
        <v>1</v>
      </c>
      <c r="J3162" s="13"/>
      <c r="R3162" s="13">
        <v>1000</v>
      </c>
      <c r="S3162" s="41">
        <v>1</v>
      </c>
      <c r="T3162" s="39"/>
      <c r="U3162" s="13"/>
      <c r="W3162" s="13"/>
    </row>
    <row r="3163" spans="1:23" x14ac:dyDescent="0.2">
      <c r="A3163" s="13"/>
      <c r="B3163" s="8" t="s">
        <v>0</v>
      </c>
      <c r="C3163" s="22" t="s">
        <v>10986</v>
      </c>
      <c r="D3163" s="8" t="s">
        <v>5537</v>
      </c>
      <c r="E3163" s="22" t="s">
        <v>5455</v>
      </c>
      <c r="F3163" s="13">
        <v>594</v>
      </c>
      <c r="G3163" s="13">
        <v>0</v>
      </c>
      <c r="H3163" s="13">
        <v>0</v>
      </c>
      <c r="I3163" t="s">
        <v>1</v>
      </c>
      <c r="J3163" s="13"/>
      <c r="R3163" s="13">
        <v>600</v>
      </c>
      <c r="S3163" s="41">
        <v>1</v>
      </c>
      <c r="T3163" s="39"/>
      <c r="U3163" s="13"/>
      <c r="W3163" s="13"/>
    </row>
    <row r="3164" spans="1:23" x14ac:dyDescent="0.2">
      <c r="A3164" s="13"/>
      <c r="B3164" s="8" t="s">
        <v>0</v>
      </c>
      <c r="C3164" s="22" t="s">
        <v>10986</v>
      </c>
      <c r="D3164" s="8" t="s">
        <v>5544</v>
      </c>
      <c r="E3164" s="22" t="s">
        <v>5545</v>
      </c>
      <c r="F3164" s="13">
        <v>450</v>
      </c>
      <c r="G3164" s="13">
        <v>0</v>
      </c>
      <c r="H3164" s="13">
        <v>0</v>
      </c>
      <c r="I3164" t="s">
        <v>1</v>
      </c>
      <c r="J3164" s="13"/>
      <c r="R3164" s="13"/>
      <c r="S3164" s="41">
        <v>1</v>
      </c>
      <c r="T3164" s="39"/>
      <c r="U3164" s="13"/>
      <c r="W3164" s="13"/>
    </row>
    <row r="3165" spans="1:23" x14ac:dyDescent="0.2">
      <c r="A3165" s="13"/>
      <c r="B3165" s="8" t="s">
        <v>0</v>
      </c>
      <c r="C3165" s="22" t="s">
        <v>10986</v>
      </c>
      <c r="D3165" s="8" t="s">
        <v>8417</v>
      </c>
      <c r="E3165" s="22" t="s">
        <v>10247</v>
      </c>
      <c r="F3165" s="13">
        <v>350</v>
      </c>
      <c r="G3165" s="13">
        <v>0</v>
      </c>
      <c r="H3165" s="13">
        <v>0</v>
      </c>
      <c r="I3165" t="s">
        <v>1</v>
      </c>
      <c r="J3165" s="13"/>
      <c r="R3165" s="13">
        <v>500</v>
      </c>
      <c r="S3165" s="41">
        <v>1</v>
      </c>
      <c r="T3165" s="39"/>
      <c r="U3165" s="13"/>
      <c r="W3165" s="13"/>
    </row>
    <row r="3166" spans="1:23" x14ac:dyDescent="0.2">
      <c r="A3166" s="13"/>
      <c r="B3166" s="8" t="s">
        <v>0</v>
      </c>
      <c r="C3166" s="22" t="s">
        <v>10986</v>
      </c>
      <c r="D3166" s="8" t="s">
        <v>8418</v>
      </c>
      <c r="E3166" s="22" t="s">
        <v>10248</v>
      </c>
      <c r="F3166" s="13">
        <v>300</v>
      </c>
      <c r="G3166" s="13">
        <v>0</v>
      </c>
      <c r="H3166" s="13">
        <v>0</v>
      </c>
      <c r="I3166" t="s">
        <v>1</v>
      </c>
      <c r="J3166" s="13"/>
      <c r="R3166" s="13"/>
      <c r="S3166" s="41">
        <v>1</v>
      </c>
      <c r="T3166" s="39"/>
      <c r="U3166" s="13"/>
      <c r="W3166" s="13"/>
    </row>
    <row r="3167" spans="1:23" x14ac:dyDescent="0.2">
      <c r="A3167" s="13"/>
      <c r="B3167" s="8" t="s">
        <v>0</v>
      </c>
      <c r="C3167" s="22" t="s">
        <v>10986</v>
      </c>
      <c r="D3167" s="8" t="s">
        <v>6287</v>
      </c>
      <c r="E3167" s="22" t="s">
        <v>5857</v>
      </c>
      <c r="F3167" s="13">
        <v>1500</v>
      </c>
      <c r="G3167" s="13">
        <v>0</v>
      </c>
      <c r="H3167" s="13">
        <v>0</v>
      </c>
      <c r="I3167" t="s">
        <v>1</v>
      </c>
      <c r="J3167" s="13"/>
      <c r="R3167" s="13">
        <v>400</v>
      </c>
      <c r="S3167" s="41">
        <v>1</v>
      </c>
      <c r="T3167" s="39"/>
      <c r="U3167" s="13" t="s">
        <v>10802</v>
      </c>
      <c r="W3167" s="13"/>
    </row>
    <row r="3168" spans="1:23" x14ac:dyDescent="0.2">
      <c r="A3168" s="13"/>
      <c r="B3168" s="8" t="s">
        <v>0</v>
      </c>
      <c r="C3168" s="22" t="s">
        <v>10986</v>
      </c>
      <c r="D3168" s="8" t="s">
        <v>6289</v>
      </c>
      <c r="E3168" s="22" t="s">
        <v>5858</v>
      </c>
      <c r="F3168" s="13">
        <v>1820</v>
      </c>
      <c r="G3168" s="13">
        <v>0</v>
      </c>
      <c r="H3168" s="13">
        <v>0</v>
      </c>
      <c r="I3168" t="s">
        <v>1</v>
      </c>
      <c r="J3168" s="13"/>
      <c r="R3168" s="13">
        <f>400+2000</f>
        <v>2400</v>
      </c>
      <c r="S3168" s="41">
        <v>1</v>
      </c>
      <c r="T3168" s="13"/>
      <c r="U3168" s="13"/>
      <c r="W3168" s="13"/>
    </row>
    <row r="3169" spans="1:23" x14ac:dyDescent="0.2">
      <c r="A3169" s="13"/>
      <c r="B3169" s="8" t="s">
        <v>0</v>
      </c>
      <c r="C3169" s="22" t="s">
        <v>10986</v>
      </c>
      <c r="D3169" s="8" t="s">
        <v>6298</v>
      </c>
      <c r="E3169" s="22" t="s">
        <v>5864</v>
      </c>
      <c r="F3169" s="13">
        <v>3410</v>
      </c>
      <c r="G3169" s="13">
        <v>0</v>
      </c>
      <c r="H3169" s="13">
        <v>0</v>
      </c>
      <c r="I3169" t="s">
        <v>1</v>
      </c>
      <c r="J3169" s="13"/>
      <c r="R3169" s="13"/>
      <c r="S3169" s="41">
        <v>1</v>
      </c>
      <c r="T3169" s="39"/>
      <c r="U3169" s="13" t="s">
        <v>10802</v>
      </c>
      <c r="W3169" s="13"/>
    </row>
    <row r="3170" spans="1:23" x14ac:dyDescent="0.2">
      <c r="A3170" s="13"/>
      <c r="B3170" s="8" t="s">
        <v>0</v>
      </c>
      <c r="C3170" s="22" t="s">
        <v>10986</v>
      </c>
      <c r="D3170" s="8" t="s">
        <v>6301</v>
      </c>
      <c r="E3170" s="22" t="s">
        <v>5866</v>
      </c>
      <c r="F3170" s="13">
        <v>2700</v>
      </c>
      <c r="G3170" s="13">
        <v>0</v>
      </c>
      <c r="H3170" s="13">
        <v>0</v>
      </c>
      <c r="I3170" t="s">
        <v>1</v>
      </c>
      <c r="J3170" s="13"/>
      <c r="R3170" s="13"/>
      <c r="S3170" s="41">
        <v>1</v>
      </c>
      <c r="T3170" s="39"/>
      <c r="U3170" s="13" t="s">
        <v>10802</v>
      </c>
      <c r="W3170" s="13"/>
    </row>
    <row r="3171" spans="1:23" x14ac:dyDescent="0.2">
      <c r="A3171" s="13"/>
      <c r="B3171" s="8" t="s">
        <v>0</v>
      </c>
      <c r="C3171" s="22" t="s">
        <v>10986</v>
      </c>
      <c r="D3171" s="8" t="s">
        <v>6303</v>
      </c>
      <c r="E3171" s="22" t="s">
        <v>5868</v>
      </c>
      <c r="F3171" s="13">
        <v>2205</v>
      </c>
      <c r="G3171" s="13">
        <v>0</v>
      </c>
      <c r="H3171" s="13">
        <v>0</v>
      </c>
      <c r="I3171" t="s">
        <v>1</v>
      </c>
      <c r="J3171" s="13"/>
      <c r="R3171" s="13">
        <f>500+500</f>
        <v>1000</v>
      </c>
      <c r="S3171" s="41">
        <v>1</v>
      </c>
      <c r="T3171" s="39"/>
      <c r="U3171" s="13" t="s">
        <v>10802</v>
      </c>
      <c r="W3171" s="13"/>
    </row>
    <row r="3172" spans="1:23" x14ac:dyDescent="0.2">
      <c r="A3172" s="13"/>
      <c r="B3172" s="8" t="s">
        <v>0</v>
      </c>
      <c r="C3172" s="22" t="s">
        <v>10986</v>
      </c>
      <c r="D3172" s="8" t="s">
        <v>6305</v>
      </c>
      <c r="E3172" s="22" t="s">
        <v>5869</v>
      </c>
      <c r="F3172" s="13">
        <v>7308</v>
      </c>
      <c r="G3172" s="13">
        <v>0</v>
      </c>
      <c r="H3172" s="13">
        <v>0</v>
      </c>
      <c r="I3172" t="s">
        <v>1</v>
      </c>
      <c r="J3172" s="13"/>
      <c r="R3172" s="13">
        <f>7200+500</f>
        <v>7700</v>
      </c>
      <c r="S3172" s="41">
        <v>1</v>
      </c>
      <c r="T3172" s="39"/>
      <c r="U3172" s="13"/>
      <c r="W3172" s="13"/>
    </row>
    <row r="3173" spans="1:23" x14ac:dyDescent="0.2">
      <c r="A3173" s="13"/>
      <c r="B3173" s="8" t="s">
        <v>0</v>
      </c>
      <c r="C3173" s="22" t="s">
        <v>10986</v>
      </c>
      <c r="D3173" s="8" t="s">
        <v>6307</v>
      </c>
      <c r="E3173" s="22" t="s">
        <v>5870</v>
      </c>
      <c r="F3173" s="13">
        <v>920</v>
      </c>
      <c r="G3173" s="13">
        <v>0</v>
      </c>
      <c r="H3173" s="13">
        <v>0</v>
      </c>
      <c r="I3173" t="s">
        <v>1</v>
      </c>
      <c r="J3173" s="13"/>
      <c r="R3173" s="13"/>
      <c r="S3173" s="41">
        <v>1</v>
      </c>
      <c r="T3173" s="39"/>
      <c r="U3173" s="13" t="s">
        <v>10802</v>
      </c>
      <c r="W3173" s="13"/>
    </row>
    <row r="3174" spans="1:23" x14ac:dyDescent="0.2">
      <c r="A3174" s="13"/>
      <c r="B3174" s="8" t="s">
        <v>0</v>
      </c>
      <c r="C3174" s="22" t="s">
        <v>10986</v>
      </c>
      <c r="D3174" s="8" t="s">
        <v>6309</v>
      </c>
      <c r="E3174" s="22" t="s">
        <v>5871</v>
      </c>
      <c r="F3174" s="13">
        <v>1116</v>
      </c>
      <c r="G3174" s="13">
        <v>0</v>
      </c>
      <c r="H3174" s="13">
        <v>0</v>
      </c>
      <c r="I3174" t="s">
        <v>1</v>
      </c>
      <c r="J3174" s="13"/>
      <c r="R3174" s="13"/>
      <c r="S3174" s="41">
        <v>1</v>
      </c>
      <c r="T3174" s="39"/>
      <c r="U3174" s="13" t="s">
        <v>10802</v>
      </c>
      <c r="W3174" s="13"/>
    </row>
    <row r="3175" spans="1:23" x14ac:dyDescent="0.2">
      <c r="A3175" s="13"/>
      <c r="B3175" s="8" t="s">
        <v>0</v>
      </c>
      <c r="C3175" s="22" t="s">
        <v>10986</v>
      </c>
      <c r="D3175" s="8" t="s">
        <v>6311</v>
      </c>
      <c r="E3175" s="22" t="s">
        <v>6312</v>
      </c>
      <c r="F3175" s="13">
        <v>1440</v>
      </c>
      <c r="G3175" s="13">
        <v>0</v>
      </c>
      <c r="H3175" s="13">
        <v>0</v>
      </c>
      <c r="I3175" t="s">
        <v>1</v>
      </c>
      <c r="J3175" s="13"/>
      <c r="R3175" s="13"/>
      <c r="S3175" s="41">
        <v>1</v>
      </c>
      <c r="T3175" s="39"/>
      <c r="U3175" s="13" t="s">
        <v>10802</v>
      </c>
      <c r="W3175" s="13"/>
    </row>
    <row r="3176" spans="1:23" x14ac:dyDescent="0.2">
      <c r="A3176" s="13"/>
      <c r="B3176" s="8" t="s">
        <v>0</v>
      </c>
      <c r="C3176" s="22" t="s">
        <v>10986</v>
      </c>
      <c r="D3176" s="8" t="s">
        <v>6314</v>
      </c>
      <c r="E3176" s="22" t="s">
        <v>6315</v>
      </c>
      <c r="F3176" s="13">
        <v>875</v>
      </c>
      <c r="G3176" s="13">
        <v>0</v>
      </c>
      <c r="H3176" s="13">
        <v>0</v>
      </c>
      <c r="I3176" t="s">
        <v>1</v>
      </c>
      <c r="J3176" s="13"/>
      <c r="R3176" s="13"/>
      <c r="S3176" s="41">
        <v>1</v>
      </c>
      <c r="T3176" s="39"/>
      <c r="U3176" s="13" t="s">
        <v>10802</v>
      </c>
      <c r="W3176" s="13"/>
    </row>
    <row r="3177" spans="1:23" x14ac:dyDescent="0.2">
      <c r="A3177" s="13"/>
      <c r="B3177" s="8" t="s">
        <v>0</v>
      </c>
      <c r="C3177" s="22" t="s">
        <v>10986</v>
      </c>
      <c r="D3177" s="8" t="s">
        <v>8419</v>
      </c>
      <c r="E3177" s="22" t="s">
        <v>9943</v>
      </c>
      <c r="F3177" s="13">
        <v>1536</v>
      </c>
      <c r="G3177" s="13">
        <v>0</v>
      </c>
      <c r="H3177" s="13">
        <v>0</v>
      </c>
      <c r="I3177" t="s">
        <v>1</v>
      </c>
      <c r="J3177" s="13"/>
      <c r="R3177" s="13"/>
      <c r="S3177" s="41">
        <v>1</v>
      </c>
      <c r="T3177" s="39"/>
      <c r="U3177" s="13" t="s">
        <v>10802</v>
      </c>
      <c r="W3177" s="13"/>
    </row>
    <row r="3178" spans="1:23" x14ac:dyDescent="0.2">
      <c r="A3178" s="13"/>
      <c r="B3178" s="8" t="s">
        <v>0</v>
      </c>
      <c r="C3178" s="22" t="s">
        <v>10986</v>
      </c>
      <c r="D3178" s="8" t="s">
        <v>8420</v>
      </c>
      <c r="E3178" s="22" t="s">
        <v>10249</v>
      </c>
      <c r="F3178" s="13">
        <v>14000</v>
      </c>
      <c r="G3178" s="13">
        <v>0</v>
      </c>
      <c r="H3178" s="13">
        <v>0</v>
      </c>
      <c r="I3178" t="s">
        <v>1</v>
      </c>
      <c r="J3178" s="13"/>
      <c r="R3178" s="13"/>
      <c r="S3178" s="41">
        <v>3</v>
      </c>
      <c r="T3178" s="13"/>
      <c r="U3178" s="13" t="s">
        <v>10801</v>
      </c>
      <c r="W3178" s="13"/>
    </row>
    <row r="3179" spans="1:23" x14ac:dyDescent="0.2">
      <c r="A3179" s="13"/>
      <c r="B3179" s="8" t="s">
        <v>0</v>
      </c>
      <c r="C3179" s="22" t="s">
        <v>10986</v>
      </c>
      <c r="D3179" s="8" t="s">
        <v>1612</v>
      </c>
      <c r="E3179" s="22" t="s">
        <v>1511</v>
      </c>
      <c r="F3179" s="13">
        <v>320000</v>
      </c>
      <c r="G3179" s="13">
        <v>0</v>
      </c>
      <c r="H3179" s="13">
        <v>0</v>
      </c>
      <c r="I3179" t="s">
        <v>1</v>
      </c>
      <c r="J3179" s="13"/>
      <c r="R3179" s="13"/>
      <c r="S3179" s="41">
        <v>1</v>
      </c>
      <c r="T3179" s="13"/>
      <c r="U3179" s="13" t="s">
        <v>10803</v>
      </c>
      <c r="W3179" s="13"/>
    </row>
    <row r="3180" spans="1:23" x14ac:dyDescent="0.2">
      <c r="A3180" s="13"/>
      <c r="B3180" s="8" t="s">
        <v>0</v>
      </c>
      <c r="C3180" s="22" t="s">
        <v>10986</v>
      </c>
      <c r="D3180" s="8" t="s">
        <v>8421</v>
      </c>
      <c r="E3180" s="22" t="s">
        <v>1830</v>
      </c>
      <c r="F3180" s="13">
        <v>158400</v>
      </c>
      <c r="G3180" s="13">
        <v>0</v>
      </c>
      <c r="H3180" s="13">
        <v>0</v>
      </c>
      <c r="I3180" t="s">
        <v>1</v>
      </c>
      <c r="J3180" s="13"/>
      <c r="R3180" s="13"/>
      <c r="S3180" s="41">
        <v>2</v>
      </c>
      <c r="T3180" s="13"/>
      <c r="U3180" s="13" t="s">
        <v>10803</v>
      </c>
      <c r="W3180" s="13"/>
    </row>
    <row r="3181" spans="1:23" x14ac:dyDescent="0.2">
      <c r="A3181" s="13"/>
      <c r="B3181" s="8" t="s">
        <v>0</v>
      </c>
      <c r="C3181" s="22" t="s">
        <v>10986</v>
      </c>
      <c r="D3181" s="8" t="s">
        <v>2658</v>
      </c>
      <c r="E3181" s="22" t="s">
        <v>2296</v>
      </c>
      <c r="F3181" s="13">
        <v>66600</v>
      </c>
      <c r="G3181" s="13">
        <v>0</v>
      </c>
      <c r="H3181" s="13">
        <v>0</v>
      </c>
      <c r="I3181" t="s">
        <v>1</v>
      </c>
      <c r="J3181" s="13"/>
      <c r="R3181" s="13"/>
      <c r="S3181" s="41">
        <v>1</v>
      </c>
      <c r="T3181" s="13"/>
      <c r="U3181" s="39" t="s">
        <v>10801</v>
      </c>
      <c r="W3181" s="13"/>
    </row>
    <row r="3182" spans="1:23" x14ac:dyDescent="0.2">
      <c r="A3182" s="13"/>
      <c r="B3182" s="8" t="s">
        <v>0</v>
      </c>
      <c r="C3182" s="22" t="s">
        <v>10986</v>
      </c>
      <c r="D3182" s="8" t="s">
        <v>3316</v>
      </c>
      <c r="E3182" s="22" t="s">
        <v>2932</v>
      </c>
      <c r="F3182" s="13">
        <v>180000</v>
      </c>
      <c r="G3182" s="13">
        <v>0</v>
      </c>
      <c r="H3182" s="13">
        <v>0</v>
      </c>
      <c r="I3182" t="s">
        <v>1</v>
      </c>
      <c r="J3182" s="13"/>
      <c r="R3182" s="13">
        <f>76000+40000+37000+24000</f>
        <v>177000</v>
      </c>
      <c r="S3182" s="41">
        <v>3</v>
      </c>
      <c r="T3182" s="43" t="s">
        <v>10798</v>
      </c>
      <c r="U3182" s="39" t="s">
        <v>10803</v>
      </c>
      <c r="W3182" s="13"/>
    </row>
    <row r="3183" spans="1:23" x14ac:dyDescent="0.2">
      <c r="A3183" s="13"/>
      <c r="B3183" s="8" t="s">
        <v>0</v>
      </c>
      <c r="C3183" s="22" t="s">
        <v>10986</v>
      </c>
      <c r="D3183" s="8" t="s">
        <v>3420</v>
      </c>
      <c r="E3183" s="22" t="s">
        <v>3421</v>
      </c>
      <c r="F3183" s="13">
        <v>14400</v>
      </c>
      <c r="G3183" s="13">
        <v>0</v>
      </c>
      <c r="H3183" s="13">
        <v>0</v>
      </c>
      <c r="I3183" t="s">
        <v>1</v>
      </c>
      <c r="J3183" s="13"/>
      <c r="R3183" s="13"/>
      <c r="S3183" s="41">
        <v>2</v>
      </c>
      <c r="T3183" s="13"/>
      <c r="U3183" s="13" t="s">
        <v>10801</v>
      </c>
      <c r="W3183" s="13"/>
    </row>
    <row r="3184" spans="1:23" x14ac:dyDescent="0.2">
      <c r="A3184" s="13"/>
      <c r="B3184" s="8" t="s">
        <v>0</v>
      </c>
      <c r="C3184" s="22" t="s">
        <v>10986</v>
      </c>
      <c r="D3184" s="8" t="s">
        <v>4144</v>
      </c>
      <c r="E3184" s="22" t="s">
        <v>3741</v>
      </c>
      <c r="F3184" s="13">
        <v>90000</v>
      </c>
      <c r="G3184" s="13">
        <v>0</v>
      </c>
      <c r="H3184" s="13">
        <v>0</v>
      </c>
      <c r="I3184" t="s">
        <v>1</v>
      </c>
      <c r="J3184" s="13"/>
      <c r="R3184" s="13">
        <f>2000+30000+73000</f>
        <v>105000</v>
      </c>
      <c r="S3184" s="41">
        <v>2</v>
      </c>
      <c r="T3184" s="43"/>
      <c r="U3184" s="39"/>
      <c r="W3184" s="13"/>
    </row>
    <row r="3185" spans="1:23" x14ac:dyDescent="0.2">
      <c r="A3185" s="13"/>
      <c r="B3185" s="8" t="s">
        <v>0</v>
      </c>
      <c r="C3185" s="22" t="s">
        <v>10986</v>
      </c>
      <c r="D3185" s="8" t="s">
        <v>5310</v>
      </c>
      <c r="E3185" s="22" t="s">
        <v>4925</v>
      </c>
      <c r="F3185" s="13">
        <v>225000</v>
      </c>
      <c r="G3185" s="13">
        <v>0</v>
      </c>
      <c r="H3185" s="13">
        <v>0</v>
      </c>
      <c r="I3185" t="s">
        <v>1</v>
      </c>
      <c r="J3185" s="13"/>
      <c r="R3185" s="13"/>
      <c r="S3185" s="41">
        <v>2</v>
      </c>
      <c r="T3185" s="39"/>
      <c r="U3185" s="13"/>
      <c r="W3185" s="13"/>
    </row>
    <row r="3186" spans="1:23" x14ac:dyDescent="0.2">
      <c r="A3186" s="13"/>
      <c r="B3186" s="8" t="s">
        <v>0</v>
      </c>
      <c r="C3186" s="22" t="s">
        <v>10986</v>
      </c>
      <c r="D3186" s="8" t="s">
        <v>6326</v>
      </c>
      <c r="E3186" s="22" t="s">
        <v>5901</v>
      </c>
      <c r="F3186" s="13">
        <v>63000</v>
      </c>
      <c r="G3186" s="13">
        <v>0</v>
      </c>
      <c r="H3186" s="13">
        <v>0</v>
      </c>
      <c r="I3186" t="s">
        <v>1</v>
      </c>
      <c r="J3186" s="13"/>
      <c r="R3186" s="13"/>
      <c r="S3186" s="41">
        <v>2</v>
      </c>
      <c r="T3186" s="39"/>
      <c r="U3186" s="13"/>
      <c r="W3186" s="13"/>
    </row>
    <row r="3187" spans="1:23" x14ac:dyDescent="0.2">
      <c r="A3187" s="13"/>
      <c r="B3187" s="8" t="s">
        <v>0</v>
      </c>
      <c r="C3187" s="22" t="s">
        <v>10987</v>
      </c>
      <c r="D3187" s="8" t="s">
        <v>8078</v>
      </c>
      <c r="E3187" s="22" t="s">
        <v>9840</v>
      </c>
      <c r="F3187" s="13">
        <v>24000</v>
      </c>
      <c r="G3187" s="13">
        <v>0</v>
      </c>
      <c r="H3187" s="13">
        <v>0</v>
      </c>
      <c r="I3187" t="s">
        <v>1</v>
      </c>
      <c r="J3187" s="13"/>
      <c r="R3187" s="13"/>
      <c r="S3187" s="41">
        <v>4</v>
      </c>
      <c r="T3187" s="13"/>
      <c r="U3187" s="13"/>
      <c r="W3187" s="13"/>
    </row>
    <row r="3188" spans="1:23" x14ac:dyDescent="0.2">
      <c r="A3188" s="13"/>
      <c r="B3188" s="8" t="s">
        <v>0</v>
      </c>
      <c r="C3188" s="22" t="s">
        <v>10987</v>
      </c>
      <c r="D3188" s="8" t="s">
        <v>8079</v>
      </c>
      <c r="E3188" s="22" t="s">
        <v>9841</v>
      </c>
      <c r="F3188" s="13">
        <v>21000</v>
      </c>
      <c r="G3188" s="13">
        <v>0</v>
      </c>
      <c r="H3188" s="13">
        <v>0</v>
      </c>
      <c r="I3188" t="s">
        <v>1</v>
      </c>
      <c r="J3188" s="13"/>
      <c r="R3188" s="13">
        <f>1000+16000+4500</f>
        <v>21500</v>
      </c>
      <c r="S3188" s="41">
        <v>4</v>
      </c>
      <c r="T3188" s="39"/>
      <c r="U3188" s="13"/>
      <c r="W3188" s="13"/>
    </row>
    <row r="3189" spans="1:23" x14ac:dyDescent="0.2">
      <c r="A3189" s="13"/>
      <c r="B3189" s="8" t="s">
        <v>0</v>
      </c>
      <c r="C3189" s="22" t="s">
        <v>10987</v>
      </c>
      <c r="D3189" s="8" t="s">
        <v>8082</v>
      </c>
      <c r="E3189" s="22" t="s">
        <v>82</v>
      </c>
      <c r="F3189" s="13">
        <v>23500</v>
      </c>
      <c r="G3189" s="13">
        <v>0</v>
      </c>
      <c r="H3189" s="13">
        <v>0</v>
      </c>
      <c r="I3189" t="s">
        <v>1</v>
      </c>
      <c r="J3189" s="13"/>
      <c r="R3189" s="13"/>
      <c r="S3189" s="41">
        <v>4</v>
      </c>
      <c r="T3189" s="13"/>
      <c r="U3189" s="39" t="s">
        <v>10802</v>
      </c>
      <c r="W3189" s="13"/>
    </row>
    <row r="3190" spans="1:23" x14ac:dyDescent="0.2">
      <c r="A3190" s="13"/>
      <c r="B3190" s="8" t="s">
        <v>0</v>
      </c>
      <c r="C3190" s="22" t="s">
        <v>10987</v>
      </c>
      <c r="D3190" s="8" t="s">
        <v>2650</v>
      </c>
      <c r="E3190" s="22" t="s">
        <v>2397</v>
      </c>
      <c r="F3190" s="13">
        <v>21250</v>
      </c>
      <c r="G3190" s="13">
        <v>0</v>
      </c>
      <c r="H3190" s="13">
        <v>0</v>
      </c>
      <c r="I3190" t="s">
        <v>1</v>
      </c>
      <c r="J3190" s="13"/>
      <c r="R3190" s="13"/>
      <c r="S3190" s="41">
        <v>4</v>
      </c>
      <c r="T3190" s="13"/>
      <c r="U3190" s="39" t="s">
        <v>10802</v>
      </c>
      <c r="W3190" s="13"/>
    </row>
    <row r="3191" spans="1:23" x14ac:dyDescent="0.2">
      <c r="A3191" s="13"/>
      <c r="B3191" s="8" t="s">
        <v>0</v>
      </c>
      <c r="C3191" s="22" t="s">
        <v>10987</v>
      </c>
      <c r="D3191" s="8" t="s">
        <v>8422</v>
      </c>
      <c r="E3191" s="22" t="s">
        <v>10250</v>
      </c>
      <c r="F3191" s="13">
        <v>19000</v>
      </c>
      <c r="G3191" s="13">
        <v>0</v>
      </c>
      <c r="H3191" s="13">
        <v>0</v>
      </c>
      <c r="I3191" t="s">
        <v>1</v>
      </c>
      <c r="J3191" s="13"/>
      <c r="R3191" s="13"/>
      <c r="S3191" s="41">
        <v>4</v>
      </c>
      <c r="T3191" s="13"/>
      <c r="U3191" s="39" t="s">
        <v>10802</v>
      </c>
      <c r="W3191" s="13"/>
    </row>
    <row r="3192" spans="1:23" x14ac:dyDescent="0.2">
      <c r="A3192" s="13"/>
      <c r="B3192" s="8" t="s">
        <v>0</v>
      </c>
      <c r="C3192" s="22" t="s">
        <v>10987</v>
      </c>
      <c r="D3192" s="8" t="s">
        <v>8423</v>
      </c>
      <c r="E3192" s="22" t="s">
        <v>10251</v>
      </c>
      <c r="F3192" s="13">
        <v>8500</v>
      </c>
      <c r="G3192" s="13">
        <v>0</v>
      </c>
      <c r="H3192" s="13">
        <v>0</v>
      </c>
      <c r="I3192" t="s">
        <v>1</v>
      </c>
      <c r="J3192" s="13"/>
      <c r="R3192" s="13"/>
      <c r="S3192" s="41">
        <v>2</v>
      </c>
      <c r="T3192" s="39"/>
      <c r="U3192" s="13" t="s">
        <v>10801</v>
      </c>
      <c r="W3192" s="13"/>
    </row>
    <row r="3193" spans="1:23" x14ac:dyDescent="0.2">
      <c r="A3193" s="13"/>
      <c r="B3193" s="8" t="s">
        <v>0</v>
      </c>
      <c r="C3193" s="22" t="s">
        <v>10988</v>
      </c>
      <c r="D3193" s="8" t="s">
        <v>8101</v>
      </c>
      <c r="E3193" s="22" t="s">
        <v>9861</v>
      </c>
      <c r="F3193" s="13">
        <v>2998</v>
      </c>
      <c r="G3193" s="13">
        <v>0</v>
      </c>
      <c r="H3193" s="13">
        <v>0</v>
      </c>
      <c r="I3193" t="s">
        <v>1</v>
      </c>
      <c r="J3193" s="13"/>
      <c r="R3193" s="13">
        <v>2998</v>
      </c>
      <c r="S3193" s="41">
        <v>1</v>
      </c>
      <c r="T3193" s="39"/>
      <c r="U3193" s="13"/>
      <c r="W3193" s="13"/>
    </row>
    <row r="3194" spans="1:23" x14ac:dyDescent="0.2">
      <c r="A3194" s="13"/>
      <c r="B3194" s="8" t="s">
        <v>0</v>
      </c>
      <c r="C3194" s="22" t="s">
        <v>10989</v>
      </c>
      <c r="D3194" s="8" t="s">
        <v>8424</v>
      </c>
      <c r="E3194" s="22" t="s">
        <v>10252</v>
      </c>
      <c r="F3194" s="13">
        <v>4896</v>
      </c>
      <c r="G3194" s="13">
        <v>0</v>
      </c>
      <c r="H3194" s="13">
        <v>0</v>
      </c>
      <c r="I3194" t="s">
        <v>1</v>
      </c>
      <c r="J3194" s="13"/>
      <c r="R3194" s="13"/>
      <c r="S3194" s="41">
        <v>4</v>
      </c>
      <c r="T3194" s="13"/>
      <c r="U3194" s="13" t="s">
        <v>10802</v>
      </c>
      <c r="W3194" s="13"/>
    </row>
    <row r="3195" spans="1:23" x14ac:dyDescent="0.2">
      <c r="A3195" s="13"/>
      <c r="B3195" s="8" t="s">
        <v>0</v>
      </c>
      <c r="C3195" s="22" t="s">
        <v>10989</v>
      </c>
      <c r="D3195" s="8" t="s">
        <v>8425</v>
      </c>
      <c r="E3195" s="22" t="s">
        <v>10253</v>
      </c>
      <c r="F3195" s="13">
        <v>1752</v>
      </c>
      <c r="G3195" s="13">
        <v>0</v>
      </c>
      <c r="H3195" s="13">
        <v>0</v>
      </c>
      <c r="I3195" t="s">
        <v>1</v>
      </c>
      <c r="J3195" s="13"/>
      <c r="R3195" s="13"/>
      <c r="S3195" s="41">
        <v>4</v>
      </c>
      <c r="T3195" s="13"/>
      <c r="U3195" s="13" t="s">
        <v>10802</v>
      </c>
      <c r="W3195" s="13"/>
    </row>
    <row r="3196" spans="1:23" x14ac:dyDescent="0.2">
      <c r="A3196" s="13"/>
      <c r="B3196" s="8" t="s">
        <v>0</v>
      </c>
      <c r="C3196" s="22" t="s">
        <v>10990</v>
      </c>
      <c r="D3196" s="8" t="s">
        <v>8004</v>
      </c>
      <c r="E3196" s="22" t="s">
        <v>9773</v>
      </c>
      <c r="F3196" s="13">
        <v>32</v>
      </c>
      <c r="G3196" s="13">
        <v>0</v>
      </c>
      <c r="H3196" s="13">
        <v>0</v>
      </c>
      <c r="I3196" t="s">
        <v>1</v>
      </c>
      <c r="J3196" s="13"/>
      <c r="R3196" s="13"/>
      <c r="S3196" s="41">
        <v>1</v>
      </c>
      <c r="T3196" s="39"/>
      <c r="U3196" s="13"/>
      <c r="W3196" s="13"/>
    </row>
    <row r="3197" spans="1:23" x14ac:dyDescent="0.2">
      <c r="A3197" s="13"/>
      <c r="B3197" s="8" t="s">
        <v>0</v>
      </c>
      <c r="C3197" s="22" t="s">
        <v>10990</v>
      </c>
      <c r="D3197" s="8" t="s">
        <v>8053</v>
      </c>
      <c r="E3197" s="22" t="s">
        <v>9815</v>
      </c>
      <c r="F3197" s="13">
        <v>22</v>
      </c>
      <c r="G3197" s="13">
        <v>0</v>
      </c>
      <c r="H3197" s="13">
        <v>0</v>
      </c>
      <c r="I3197" t="s">
        <v>1</v>
      </c>
      <c r="J3197" s="13"/>
      <c r="R3197" s="13"/>
      <c r="S3197" s="41">
        <v>1</v>
      </c>
      <c r="T3197" s="39"/>
      <c r="U3197" s="13"/>
      <c r="W3197" s="13"/>
    </row>
    <row r="3198" spans="1:23" x14ac:dyDescent="0.2">
      <c r="A3198" s="13"/>
      <c r="B3198" s="8" t="s">
        <v>0</v>
      </c>
      <c r="C3198" s="22" t="s">
        <v>10990</v>
      </c>
      <c r="D3198" s="8" t="s">
        <v>8054</v>
      </c>
      <c r="E3198" s="22" t="s">
        <v>9816</v>
      </c>
      <c r="F3198" s="13">
        <v>140</v>
      </c>
      <c r="G3198" s="13">
        <v>0</v>
      </c>
      <c r="H3198" s="13">
        <v>0</v>
      </c>
      <c r="I3198" t="s">
        <v>1</v>
      </c>
      <c r="J3198" s="13"/>
      <c r="R3198" s="13">
        <v>200</v>
      </c>
      <c r="S3198" s="41">
        <v>1</v>
      </c>
      <c r="T3198" s="39"/>
      <c r="U3198" s="13"/>
      <c r="W3198" s="13"/>
    </row>
    <row r="3199" spans="1:23" x14ac:dyDescent="0.2">
      <c r="A3199" s="13"/>
      <c r="B3199" s="8" t="s">
        <v>0</v>
      </c>
      <c r="C3199" s="22" t="s">
        <v>10990</v>
      </c>
      <c r="D3199" s="8" t="s">
        <v>8055</v>
      </c>
      <c r="E3199" s="22" t="s">
        <v>9817</v>
      </c>
      <c r="F3199" s="13">
        <v>10</v>
      </c>
      <c r="G3199" s="13">
        <v>0</v>
      </c>
      <c r="H3199" s="13">
        <v>0</v>
      </c>
      <c r="I3199" t="s">
        <v>1</v>
      </c>
      <c r="J3199" s="13"/>
      <c r="R3199" s="13">
        <v>50</v>
      </c>
      <c r="S3199" s="41">
        <v>1</v>
      </c>
      <c r="T3199" s="39"/>
      <c r="U3199" s="13"/>
      <c r="W3199" s="13"/>
    </row>
    <row r="3200" spans="1:23" x14ac:dyDescent="0.2">
      <c r="A3200" s="13"/>
      <c r="B3200" s="8" t="s">
        <v>0</v>
      </c>
      <c r="C3200" s="22" t="s">
        <v>10990</v>
      </c>
      <c r="D3200" s="8" t="s">
        <v>8056</v>
      </c>
      <c r="E3200" s="22" t="s">
        <v>9818</v>
      </c>
      <c r="F3200" s="13">
        <v>3808</v>
      </c>
      <c r="G3200" s="13">
        <v>0</v>
      </c>
      <c r="H3200" s="13">
        <v>0</v>
      </c>
      <c r="I3200" t="s">
        <v>1</v>
      </c>
      <c r="J3200" s="13"/>
      <c r="R3200" s="13"/>
      <c r="S3200" s="41">
        <v>1</v>
      </c>
      <c r="T3200" s="39"/>
      <c r="U3200" s="13"/>
      <c r="W3200" s="13"/>
    </row>
    <row r="3201" spans="1:23" x14ac:dyDescent="0.2">
      <c r="A3201" s="13"/>
      <c r="B3201" s="8" t="s">
        <v>0</v>
      </c>
      <c r="C3201" s="22" t="s">
        <v>10990</v>
      </c>
      <c r="D3201" s="8" t="s">
        <v>8057</v>
      </c>
      <c r="E3201" s="22" t="s">
        <v>9819</v>
      </c>
      <c r="F3201" s="13">
        <v>622</v>
      </c>
      <c r="G3201" s="13">
        <v>0</v>
      </c>
      <c r="H3201" s="13">
        <v>0</v>
      </c>
      <c r="I3201" t="s">
        <v>1</v>
      </c>
      <c r="J3201" s="13"/>
      <c r="R3201" s="13"/>
      <c r="S3201" s="41">
        <v>1</v>
      </c>
      <c r="T3201" s="39"/>
      <c r="U3201" s="13"/>
      <c r="W3201" s="13"/>
    </row>
    <row r="3202" spans="1:23" x14ac:dyDescent="0.2">
      <c r="A3202" s="13"/>
      <c r="B3202" s="8" t="s">
        <v>0</v>
      </c>
      <c r="C3202" s="22" t="s">
        <v>10990</v>
      </c>
      <c r="D3202" s="8" t="s">
        <v>8058</v>
      </c>
      <c r="E3202" s="22" t="s">
        <v>9820</v>
      </c>
      <c r="F3202" s="13">
        <v>6561</v>
      </c>
      <c r="G3202" s="13">
        <v>0</v>
      </c>
      <c r="H3202" s="13">
        <v>0</v>
      </c>
      <c r="I3202" t="s">
        <v>1</v>
      </c>
      <c r="J3202" s="13"/>
      <c r="R3202" s="13"/>
      <c r="S3202" s="41">
        <v>1</v>
      </c>
      <c r="T3202" s="39"/>
      <c r="U3202" s="13"/>
      <c r="W3202" s="13"/>
    </row>
    <row r="3203" spans="1:23" x14ac:dyDescent="0.2">
      <c r="A3203" s="13"/>
      <c r="B3203" s="8" t="s">
        <v>0</v>
      </c>
      <c r="C3203" s="22" t="s">
        <v>10990</v>
      </c>
      <c r="D3203" s="8" t="s">
        <v>8059</v>
      </c>
      <c r="E3203" s="22" t="s">
        <v>9821</v>
      </c>
      <c r="F3203" s="13">
        <v>8841</v>
      </c>
      <c r="G3203" s="13">
        <v>0</v>
      </c>
      <c r="H3203" s="13">
        <v>0</v>
      </c>
      <c r="I3203" t="s">
        <v>1</v>
      </c>
      <c r="J3203" s="13"/>
      <c r="R3203" s="13"/>
      <c r="S3203" s="41">
        <v>1</v>
      </c>
      <c r="T3203" s="39"/>
      <c r="U3203" s="13"/>
      <c r="W3203" s="13"/>
    </row>
    <row r="3204" spans="1:23" x14ac:dyDescent="0.2">
      <c r="A3204" s="13"/>
      <c r="B3204" s="8" t="s">
        <v>0</v>
      </c>
      <c r="C3204" s="22" t="s">
        <v>10990</v>
      </c>
      <c r="D3204" s="8" t="s">
        <v>8060</v>
      </c>
      <c r="E3204" s="22" t="s">
        <v>9822</v>
      </c>
      <c r="F3204" s="13">
        <v>272</v>
      </c>
      <c r="G3204" s="13">
        <v>0</v>
      </c>
      <c r="H3204" s="13">
        <v>0</v>
      </c>
      <c r="I3204" t="s">
        <v>1</v>
      </c>
      <c r="J3204" s="13"/>
      <c r="R3204" s="13"/>
      <c r="S3204" s="41">
        <v>1</v>
      </c>
      <c r="T3204" s="39"/>
      <c r="U3204" s="13"/>
      <c r="W3204" s="13"/>
    </row>
    <row r="3205" spans="1:23" x14ac:dyDescent="0.2">
      <c r="A3205" s="13"/>
      <c r="B3205" s="8" t="s">
        <v>0</v>
      </c>
      <c r="C3205" s="22" t="s">
        <v>10990</v>
      </c>
      <c r="D3205" s="8" t="s">
        <v>8061</v>
      </c>
      <c r="E3205" s="22" t="s">
        <v>9823</v>
      </c>
      <c r="F3205" s="13">
        <v>2527</v>
      </c>
      <c r="G3205" s="13">
        <v>0</v>
      </c>
      <c r="H3205" s="13">
        <v>0</v>
      </c>
      <c r="I3205" t="s">
        <v>1</v>
      </c>
      <c r="J3205" s="13"/>
      <c r="R3205" s="13"/>
      <c r="S3205" s="41">
        <v>1</v>
      </c>
      <c r="T3205" s="39"/>
      <c r="U3205" s="13"/>
      <c r="W3205" s="13"/>
    </row>
    <row r="3206" spans="1:23" x14ac:dyDescent="0.2">
      <c r="A3206" s="13"/>
      <c r="B3206" s="8" t="s">
        <v>0</v>
      </c>
      <c r="C3206" s="22" t="s">
        <v>10990</v>
      </c>
      <c r="D3206" s="8" t="s">
        <v>8062</v>
      </c>
      <c r="E3206" s="22" t="s">
        <v>9824</v>
      </c>
      <c r="F3206" s="13">
        <v>2567</v>
      </c>
      <c r="G3206" s="13">
        <v>0</v>
      </c>
      <c r="H3206" s="13">
        <v>0</v>
      </c>
      <c r="I3206" t="s">
        <v>1</v>
      </c>
      <c r="J3206" s="13"/>
      <c r="R3206" s="13"/>
      <c r="S3206" s="41">
        <v>1</v>
      </c>
      <c r="T3206" s="39"/>
      <c r="U3206" s="13"/>
      <c r="W3206" s="13"/>
    </row>
    <row r="3207" spans="1:23" x14ac:dyDescent="0.2">
      <c r="A3207" s="13"/>
      <c r="B3207" s="8" t="s">
        <v>0</v>
      </c>
      <c r="C3207" s="22" t="s">
        <v>10990</v>
      </c>
      <c r="D3207" s="8" t="s">
        <v>8063</v>
      </c>
      <c r="E3207" s="22" t="s">
        <v>9825</v>
      </c>
      <c r="F3207" s="13">
        <v>528</v>
      </c>
      <c r="G3207" s="13">
        <v>0</v>
      </c>
      <c r="H3207" s="13">
        <v>0</v>
      </c>
      <c r="I3207" t="s">
        <v>1</v>
      </c>
      <c r="J3207" s="13"/>
      <c r="R3207" s="13"/>
      <c r="S3207" s="41">
        <v>1</v>
      </c>
      <c r="T3207" s="39"/>
      <c r="U3207" s="13"/>
      <c r="W3207" s="13"/>
    </row>
    <row r="3208" spans="1:23" x14ac:dyDescent="0.2">
      <c r="A3208" s="13"/>
      <c r="B3208" s="8" t="s">
        <v>0</v>
      </c>
      <c r="C3208" s="22" t="s">
        <v>10990</v>
      </c>
      <c r="D3208" s="8" t="s">
        <v>8064</v>
      </c>
      <c r="E3208" s="22" t="s">
        <v>9826</v>
      </c>
      <c r="F3208" s="13">
        <v>416</v>
      </c>
      <c r="G3208" s="13">
        <v>0</v>
      </c>
      <c r="H3208" s="13">
        <v>0</v>
      </c>
      <c r="I3208" t="s">
        <v>1</v>
      </c>
      <c r="J3208" s="13"/>
      <c r="R3208" s="13"/>
      <c r="S3208" s="41">
        <v>1</v>
      </c>
      <c r="T3208" s="39"/>
      <c r="U3208" s="13"/>
      <c r="W3208" s="13"/>
    </row>
    <row r="3209" spans="1:23" x14ac:dyDescent="0.2">
      <c r="A3209" s="13"/>
      <c r="B3209" s="8" t="s">
        <v>0</v>
      </c>
      <c r="C3209" s="22" t="s">
        <v>10990</v>
      </c>
      <c r="D3209" s="8" t="s">
        <v>8065</v>
      </c>
      <c r="E3209" s="22" t="s">
        <v>9827</v>
      </c>
      <c r="F3209" s="13">
        <v>234</v>
      </c>
      <c r="G3209" s="13">
        <v>0</v>
      </c>
      <c r="H3209" s="13">
        <v>0</v>
      </c>
      <c r="I3209" t="s">
        <v>1</v>
      </c>
      <c r="J3209" s="13"/>
      <c r="R3209" s="13"/>
      <c r="S3209" s="41">
        <v>1</v>
      </c>
      <c r="T3209" s="39"/>
      <c r="U3209" s="13"/>
      <c r="W3209" s="13"/>
    </row>
    <row r="3210" spans="1:23" x14ac:dyDescent="0.2">
      <c r="A3210" s="13"/>
      <c r="B3210" s="8" t="s">
        <v>0</v>
      </c>
      <c r="C3210" s="22" t="s">
        <v>10990</v>
      </c>
      <c r="D3210" s="8" t="s">
        <v>8066</v>
      </c>
      <c r="E3210" s="22" t="s">
        <v>9828</v>
      </c>
      <c r="F3210" s="13">
        <v>30</v>
      </c>
      <c r="G3210" s="13">
        <v>0</v>
      </c>
      <c r="H3210" s="13">
        <v>0</v>
      </c>
      <c r="I3210" t="s">
        <v>1</v>
      </c>
      <c r="J3210" s="13"/>
      <c r="R3210" s="13"/>
      <c r="S3210" s="41">
        <v>4</v>
      </c>
      <c r="T3210" s="39"/>
      <c r="U3210" s="13"/>
      <c r="W3210" s="13"/>
    </row>
    <row r="3211" spans="1:23" x14ac:dyDescent="0.2">
      <c r="A3211" s="13"/>
      <c r="B3211" s="8" t="s">
        <v>0</v>
      </c>
      <c r="C3211" s="22" t="s">
        <v>10990</v>
      </c>
      <c r="D3211" s="8" t="s">
        <v>8067</v>
      </c>
      <c r="E3211" s="22" t="s">
        <v>9829</v>
      </c>
      <c r="F3211" s="13">
        <v>801</v>
      </c>
      <c r="G3211" s="13">
        <v>0</v>
      </c>
      <c r="H3211" s="13">
        <v>0</v>
      </c>
      <c r="I3211" t="s">
        <v>1</v>
      </c>
      <c r="J3211" s="13"/>
      <c r="R3211" s="13"/>
      <c r="S3211" s="41">
        <v>4</v>
      </c>
      <c r="T3211" s="39"/>
      <c r="U3211" s="13"/>
      <c r="W3211" s="13"/>
    </row>
    <row r="3212" spans="1:23" x14ac:dyDescent="0.2">
      <c r="A3212" s="13"/>
      <c r="B3212" s="8" t="s">
        <v>0</v>
      </c>
      <c r="C3212" s="22" t="s">
        <v>10990</v>
      </c>
      <c r="D3212" s="8" t="s">
        <v>8068</v>
      </c>
      <c r="E3212" s="22" t="s">
        <v>9830</v>
      </c>
      <c r="F3212" s="13">
        <v>2589</v>
      </c>
      <c r="G3212" s="13">
        <v>0</v>
      </c>
      <c r="H3212" s="13">
        <v>0</v>
      </c>
      <c r="I3212" t="s">
        <v>1</v>
      </c>
      <c r="J3212" s="13"/>
      <c r="R3212" s="13"/>
      <c r="S3212" s="41">
        <v>1</v>
      </c>
      <c r="T3212" s="39" t="s">
        <v>10797</v>
      </c>
      <c r="U3212" s="13"/>
      <c r="W3212" s="13"/>
    </row>
    <row r="3213" spans="1:23" x14ac:dyDescent="0.2">
      <c r="A3213" s="13"/>
      <c r="B3213" s="8" t="s">
        <v>0</v>
      </c>
      <c r="C3213" s="22" t="s">
        <v>10990</v>
      </c>
      <c r="D3213" s="8" t="s">
        <v>8014</v>
      </c>
      <c r="E3213" s="22" t="s">
        <v>9783</v>
      </c>
      <c r="F3213" s="13">
        <v>677</v>
      </c>
      <c r="G3213" s="13">
        <v>0</v>
      </c>
      <c r="H3213" s="13">
        <v>0</v>
      </c>
      <c r="I3213" t="s">
        <v>1</v>
      </c>
      <c r="J3213" s="13"/>
      <c r="R3213" s="13"/>
      <c r="S3213" s="41">
        <v>1</v>
      </c>
      <c r="T3213" s="39" t="s">
        <v>10797</v>
      </c>
      <c r="U3213" s="13"/>
      <c r="W3213" s="13"/>
    </row>
    <row r="3214" spans="1:23" x14ac:dyDescent="0.2">
      <c r="A3214" s="13"/>
      <c r="B3214" s="8" t="s">
        <v>0</v>
      </c>
      <c r="C3214" s="22" t="s">
        <v>10990</v>
      </c>
      <c r="D3214" s="8" t="s">
        <v>8015</v>
      </c>
      <c r="E3214" s="22" t="s">
        <v>9784</v>
      </c>
      <c r="F3214" s="13">
        <v>680</v>
      </c>
      <c r="G3214" s="13">
        <v>0</v>
      </c>
      <c r="H3214" s="13">
        <v>0</v>
      </c>
      <c r="I3214" t="s">
        <v>1</v>
      </c>
      <c r="J3214" s="13"/>
      <c r="R3214" s="13"/>
      <c r="S3214" s="41">
        <v>1</v>
      </c>
      <c r="T3214" s="39" t="s">
        <v>10797</v>
      </c>
      <c r="U3214" s="13"/>
      <c r="W3214" s="13"/>
    </row>
    <row r="3215" spans="1:23" x14ac:dyDescent="0.2">
      <c r="A3215" s="13"/>
      <c r="B3215" s="8" t="s">
        <v>0</v>
      </c>
      <c r="C3215" s="22" t="s">
        <v>10990</v>
      </c>
      <c r="D3215" s="8" t="s">
        <v>8016</v>
      </c>
      <c r="E3215" s="22" t="s">
        <v>9785</v>
      </c>
      <c r="F3215" s="13">
        <v>12</v>
      </c>
      <c r="G3215" s="13">
        <v>0</v>
      </c>
      <c r="H3215" s="13">
        <v>0</v>
      </c>
      <c r="I3215" t="s">
        <v>1</v>
      </c>
      <c r="J3215" s="13"/>
      <c r="R3215" s="13"/>
      <c r="S3215" s="41">
        <v>1</v>
      </c>
      <c r="T3215" s="39"/>
      <c r="U3215" s="13"/>
      <c r="W3215" s="13"/>
    </row>
    <row r="3216" spans="1:23" x14ac:dyDescent="0.2">
      <c r="A3216" s="13"/>
      <c r="B3216" s="8" t="s">
        <v>0</v>
      </c>
      <c r="C3216" s="22" t="s">
        <v>10990</v>
      </c>
      <c r="D3216" s="8" t="s">
        <v>8069</v>
      </c>
      <c r="E3216" s="22" t="s">
        <v>9831</v>
      </c>
      <c r="F3216" s="13">
        <v>623</v>
      </c>
      <c r="G3216" s="13">
        <v>0</v>
      </c>
      <c r="H3216" s="13">
        <v>0</v>
      </c>
      <c r="I3216" t="s">
        <v>1</v>
      </c>
      <c r="J3216" s="13"/>
      <c r="R3216" s="13"/>
      <c r="S3216" s="41">
        <v>1</v>
      </c>
      <c r="T3216" s="39"/>
      <c r="U3216" s="13"/>
      <c r="W3216" s="13"/>
    </row>
    <row r="3217" spans="1:23" x14ac:dyDescent="0.2">
      <c r="A3217" s="13"/>
      <c r="B3217" s="8" t="s">
        <v>0</v>
      </c>
      <c r="C3217" s="22" t="s">
        <v>10990</v>
      </c>
      <c r="D3217" s="8" t="s">
        <v>8070</v>
      </c>
      <c r="E3217" s="22" t="s">
        <v>9832</v>
      </c>
      <c r="F3217" s="13">
        <v>467</v>
      </c>
      <c r="G3217" s="13">
        <v>0</v>
      </c>
      <c r="H3217" s="13">
        <v>0</v>
      </c>
      <c r="I3217" t="s">
        <v>1</v>
      </c>
      <c r="J3217" s="13"/>
      <c r="R3217" s="13"/>
      <c r="S3217" s="41">
        <v>1</v>
      </c>
      <c r="T3217" s="39"/>
      <c r="U3217" s="13"/>
      <c r="W3217" s="13"/>
    </row>
    <row r="3218" spans="1:23" x14ac:dyDescent="0.2">
      <c r="A3218" s="13"/>
      <c r="B3218" s="8" t="s">
        <v>0</v>
      </c>
      <c r="C3218" s="22" t="s">
        <v>10990</v>
      </c>
      <c r="D3218" s="8" t="s">
        <v>8071</v>
      </c>
      <c r="E3218" s="22" t="s">
        <v>9833</v>
      </c>
      <c r="F3218" s="13">
        <v>2</v>
      </c>
      <c r="G3218" s="13">
        <v>0</v>
      </c>
      <c r="H3218" s="13">
        <v>0</v>
      </c>
      <c r="I3218" t="s">
        <v>1</v>
      </c>
      <c r="J3218" s="13"/>
      <c r="R3218" s="13"/>
      <c r="S3218" s="41">
        <v>1</v>
      </c>
      <c r="T3218" s="39"/>
      <c r="U3218" s="13"/>
      <c r="W3218" s="13"/>
    </row>
    <row r="3219" spans="1:23" x14ac:dyDescent="0.2">
      <c r="A3219" s="13"/>
      <c r="B3219" s="8" t="s">
        <v>0</v>
      </c>
      <c r="C3219" s="22" t="s">
        <v>10990</v>
      </c>
      <c r="D3219" s="8" t="s">
        <v>8072</v>
      </c>
      <c r="E3219" s="22" t="s">
        <v>9834</v>
      </c>
      <c r="F3219" s="13">
        <v>96</v>
      </c>
      <c r="G3219" s="13">
        <v>0</v>
      </c>
      <c r="H3219" s="13">
        <v>0</v>
      </c>
      <c r="I3219" t="s">
        <v>1</v>
      </c>
      <c r="J3219" s="13"/>
      <c r="R3219" s="13"/>
      <c r="S3219" s="41">
        <v>1</v>
      </c>
      <c r="T3219" s="39"/>
      <c r="U3219" s="13"/>
      <c r="W3219" s="13"/>
    </row>
    <row r="3220" spans="1:23" x14ac:dyDescent="0.2">
      <c r="A3220" s="13"/>
      <c r="B3220" s="8" t="s">
        <v>0</v>
      </c>
      <c r="C3220" s="22" t="s">
        <v>10990</v>
      </c>
      <c r="D3220" s="8" t="s">
        <v>8073</v>
      </c>
      <c r="E3220" s="22" t="s">
        <v>9835</v>
      </c>
      <c r="F3220" s="13">
        <v>408</v>
      </c>
      <c r="G3220" s="13">
        <v>0</v>
      </c>
      <c r="H3220" s="13">
        <v>0</v>
      </c>
      <c r="I3220" t="s">
        <v>1</v>
      </c>
      <c r="J3220" s="13"/>
      <c r="R3220" s="13"/>
      <c r="S3220" s="41">
        <v>1</v>
      </c>
      <c r="T3220" s="39"/>
      <c r="U3220" s="13"/>
      <c r="W3220" s="13"/>
    </row>
    <row r="3221" spans="1:23" x14ac:dyDescent="0.2">
      <c r="A3221" s="13"/>
      <c r="B3221" s="8" t="s">
        <v>0</v>
      </c>
      <c r="C3221" s="22" t="s">
        <v>10990</v>
      </c>
      <c r="D3221" s="8" t="s">
        <v>8074</v>
      </c>
      <c r="E3221" s="22" t="s">
        <v>9836</v>
      </c>
      <c r="F3221" s="13">
        <v>892</v>
      </c>
      <c r="G3221" s="13">
        <v>0</v>
      </c>
      <c r="H3221" s="13">
        <v>0</v>
      </c>
      <c r="I3221" t="s">
        <v>1</v>
      </c>
      <c r="J3221" s="13"/>
      <c r="R3221" s="13"/>
      <c r="S3221" s="41">
        <v>1</v>
      </c>
      <c r="T3221" s="39"/>
      <c r="U3221" s="13"/>
      <c r="W3221" s="13"/>
    </row>
    <row r="3222" spans="1:23" x14ac:dyDescent="0.2">
      <c r="A3222" s="13"/>
      <c r="B3222" s="8" t="s">
        <v>0</v>
      </c>
      <c r="C3222" s="22" t="s">
        <v>10990</v>
      </c>
      <c r="D3222" s="8" t="s">
        <v>8075</v>
      </c>
      <c r="E3222" s="22" t="s">
        <v>9837</v>
      </c>
      <c r="F3222" s="13">
        <v>5800</v>
      </c>
      <c r="G3222" s="13">
        <v>0</v>
      </c>
      <c r="H3222" s="13">
        <v>0</v>
      </c>
      <c r="I3222" t="s">
        <v>1</v>
      </c>
      <c r="J3222" s="13"/>
      <c r="R3222" s="13"/>
      <c r="S3222" s="41">
        <v>1</v>
      </c>
      <c r="T3222" s="39"/>
      <c r="U3222" s="13"/>
      <c r="W3222" s="13"/>
    </row>
    <row r="3223" spans="1:23" x14ac:dyDescent="0.2">
      <c r="A3223" s="13"/>
      <c r="B3223" s="8" t="s">
        <v>0</v>
      </c>
      <c r="C3223" s="22" t="s">
        <v>10990</v>
      </c>
      <c r="D3223" s="8" t="s">
        <v>8076</v>
      </c>
      <c r="E3223" s="22" t="s">
        <v>9838</v>
      </c>
      <c r="F3223" s="13">
        <v>1504</v>
      </c>
      <c r="G3223" s="13">
        <v>0</v>
      </c>
      <c r="H3223" s="13">
        <v>0</v>
      </c>
      <c r="I3223" t="s">
        <v>1</v>
      </c>
      <c r="J3223" s="13"/>
      <c r="R3223" s="13"/>
      <c r="S3223" s="41">
        <v>1</v>
      </c>
      <c r="T3223" s="39"/>
      <c r="U3223" s="13"/>
      <c r="W3223" s="13"/>
    </row>
    <row r="3224" spans="1:23" x14ac:dyDescent="0.2">
      <c r="A3224" s="13"/>
      <c r="B3224" s="8" t="s">
        <v>0</v>
      </c>
      <c r="C3224" s="22" t="s">
        <v>10990</v>
      </c>
      <c r="D3224" s="8" t="s">
        <v>8077</v>
      </c>
      <c r="E3224" s="22" t="s">
        <v>9839</v>
      </c>
      <c r="F3224" s="13">
        <v>831</v>
      </c>
      <c r="G3224" s="13">
        <v>0</v>
      </c>
      <c r="H3224" s="13">
        <v>0</v>
      </c>
      <c r="I3224" t="s">
        <v>1</v>
      </c>
      <c r="J3224" s="13"/>
      <c r="R3224" s="13"/>
      <c r="S3224" s="41">
        <v>2</v>
      </c>
      <c r="T3224" s="39"/>
      <c r="U3224" s="13"/>
      <c r="W3224" s="13"/>
    </row>
    <row r="3225" spans="1:23" x14ac:dyDescent="0.2">
      <c r="A3225" s="13"/>
      <c r="B3225" s="8" t="s">
        <v>0</v>
      </c>
      <c r="C3225" s="22" t="s">
        <v>10990</v>
      </c>
      <c r="D3225" s="8" t="s">
        <v>8426</v>
      </c>
      <c r="E3225" s="22" t="s">
        <v>10254</v>
      </c>
      <c r="F3225" s="13">
        <v>4012</v>
      </c>
      <c r="G3225" s="13">
        <v>0</v>
      </c>
      <c r="H3225" s="13">
        <v>0</v>
      </c>
      <c r="I3225" t="s">
        <v>1</v>
      </c>
      <c r="J3225" s="13"/>
      <c r="R3225" s="13"/>
      <c r="S3225" s="41">
        <v>1</v>
      </c>
      <c r="T3225" s="39"/>
      <c r="U3225" s="13"/>
      <c r="W3225" s="13"/>
    </row>
    <row r="3226" spans="1:23" x14ac:dyDescent="0.2">
      <c r="A3226" s="13"/>
      <c r="B3226" s="8" t="s">
        <v>0</v>
      </c>
      <c r="C3226" s="22" t="s">
        <v>10990</v>
      </c>
      <c r="D3226" s="8" t="s">
        <v>5995</v>
      </c>
      <c r="E3226" s="22" t="s">
        <v>5996</v>
      </c>
      <c r="F3226" s="13">
        <v>5554</v>
      </c>
      <c r="G3226" s="13">
        <v>0</v>
      </c>
      <c r="H3226" s="13">
        <v>0</v>
      </c>
      <c r="I3226" t="s">
        <v>1</v>
      </c>
      <c r="J3226" s="13"/>
      <c r="R3226" s="13"/>
      <c r="S3226" s="41">
        <v>1</v>
      </c>
      <c r="T3226" s="39"/>
      <c r="U3226" s="13"/>
      <c r="W3226" s="13"/>
    </row>
    <row r="3227" spans="1:23" x14ac:dyDescent="0.2">
      <c r="A3227" s="13"/>
      <c r="B3227" s="8" t="s">
        <v>0</v>
      </c>
      <c r="C3227" s="22" t="s">
        <v>10991</v>
      </c>
      <c r="D3227" s="8" t="s">
        <v>8427</v>
      </c>
      <c r="E3227" s="22" t="s">
        <v>3874</v>
      </c>
      <c r="F3227" s="13">
        <v>5700</v>
      </c>
      <c r="G3227" s="13">
        <v>0</v>
      </c>
      <c r="H3227" s="13">
        <v>0</v>
      </c>
      <c r="I3227" t="s">
        <v>1</v>
      </c>
      <c r="J3227" s="13"/>
      <c r="R3227" s="13"/>
      <c r="S3227" s="41">
        <v>4</v>
      </c>
      <c r="T3227" s="13"/>
      <c r="U3227" s="13" t="s">
        <v>10802</v>
      </c>
      <c r="W3227" s="13"/>
    </row>
    <row r="3228" spans="1:23" x14ac:dyDescent="0.2">
      <c r="A3228" s="13"/>
      <c r="B3228" s="8" t="s">
        <v>0</v>
      </c>
      <c r="C3228" s="22" t="s">
        <v>10992</v>
      </c>
      <c r="D3228" s="8" t="s">
        <v>7898</v>
      </c>
      <c r="E3228" s="22" t="s">
        <v>9663</v>
      </c>
      <c r="F3228" s="13">
        <v>25000</v>
      </c>
      <c r="G3228" s="13">
        <v>0</v>
      </c>
      <c r="H3228" s="13">
        <v>0</v>
      </c>
      <c r="I3228" t="s">
        <v>1</v>
      </c>
      <c r="J3228" s="13"/>
      <c r="R3228" s="13"/>
      <c r="S3228" s="41">
        <v>1</v>
      </c>
      <c r="T3228" s="13" t="s">
        <v>10797</v>
      </c>
      <c r="U3228" s="13"/>
      <c r="W3228" s="13"/>
    </row>
    <row r="3229" spans="1:23" x14ac:dyDescent="0.2">
      <c r="A3229" s="13"/>
      <c r="B3229" s="8" t="s">
        <v>0</v>
      </c>
      <c r="C3229" s="22" t="s">
        <v>10992</v>
      </c>
      <c r="D3229" s="8" t="s">
        <v>7899</v>
      </c>
      <c r="E3229" s="22" t="s">
        <v>9664</v>
      </c>
      <c r="F3229" s="13">
        <v>2000</v>
      </c>
      <c r="G3229" s="13">
        <v>0</v>
      </c>
      <c r="H3229" s="13">
        <v>0</v>
      </c>
      <c r="I3229" t="s">
        <v>1</v>
      </c>
      <c r="J3229" s="13"/>
      <c r="R3229" s="13"/>
      <c r="S3229" s="41">
        <v>1</v>
      </c>
      <c r="T3229" s="13" t="s">
        <v>10797</v>
      </c>
      <c r="U3229" s="13"/>
      <c r="W3229" s="13"/>
    </row>
    <row r="3230" spans="1:23" x14ac:dyDescent="0.2">
      <c r="A3230" s="13"/>
      <c r="B3230" s="8" t="s">
        <v>0</v>
      </c>
      <c r="C3230" s="22" t="s">
        <v>10992</v>
      </c>
      <c r="D3230" s="8" t="s">
        <v>8428</v>
      </c>
      <c r="E3230" s="22" t="s">
        <v>10255</v>
      </c>
      <c r="F3230" s="13">
        <v>30000</v>
      </c>
      <c r="G3230" s="13">
        <v>0</v>
      </c>
      <c r="H3230" s="13">
        <v>0</v>
      </c>
      <c r="I3230" t="s">
        <v>1</v>
      </c>
      <c r="J3230" s="13"/>
      <c r="R3230" s="13">
        <f>25000+4000</f>
        <v>29000</v>
      </c>
      <c r="S3230" s="41">
        <v>1</v>
      </c>
      <c r="T3230" s="43"/>
      <c r="U3230" s="13" t="s">
        <v>10801</v>
      </c>
      <c r="W3230" s="13"/>
    </row>
    <row r="3231" spans="1:23" x14ac:dyDescent="0.2">
      <c r="A3231" s="13"/>
      <c r="B3231" s="8" t="s">
        <v>0</v>
      </c>
      <c r="C3231" s="22" t="s">
        <v>10992</v>
      </c>
      <c r="D3231" s="8" t="s">
        <v>4005</v>
      </c>
      <c r="E3231" s="22" t="s">
        <v>4006</v>
      </c>
      <c r="F3231" s="13">
        <v>15000</v>
      </c>
      <c r="G3231" s="13">
        <v>0</v>
      </c>
      <c r="H3231" s="13">
        <v>0</v>
      </c>
      <c r="I3231" t="s">
        <v>1</v>
      </c>
      <c r="J3231" s="13"/>
      <c r="R3231" s="13">
        <v>15500</v>
      </c>
      <c r="S3231" s="41">
        <v>1</v>
      </c>
      <c r="T3231" s="13"/>
      <c r="U3231" s="13"/>
      <c r="W3231" s="13"/>
    </row>
    <row r="3232" spans="1:23" x14ac:dyDescent="0.2">
      <c r="A3232" s="13"/>
      <c r="B3232" s="8" t="s">
        <v>0</v>
      </c>
      <c r="C3232" s="22" t="s">
        <v>10992</v>
      </c>
      <c r="D3232" s="8" t="s">
        <v>6038</v>
      </c>
      <c r="E3232" s="22" t="s">
        <v>9250</v>
      </c>
      <c r="F3232" s="13">
        <v>1000</v>
      </c>
      <c r="G3232" s="13">
        <v>0</v>
      </c>
      <c r="H3232" s="13">
        <v>0</v>
      </c>
      <c r="I3232" t="s">
        <v>1</v>
      </c>
      <c r="J3232" s="13"/>
      <c r="R3232" s="13"/>
      <c r="S3232" s="41">
        <v>1</v>
      </c>
      <c r="T3232" s="43"/>
      <c r="U3232" s="13"/>
      <c r="W3232" s="13"/>
    </row>
    <row r="3233" spans="1:23" x14ac:dyDescent="0.2">
      <c r="A3233" s="13"/>
      <c r="B3233" s="8" t="s">
        <v>0</v>
      </c>
      <c r="C3233" s="22" t="s">
        <v>10992</v>
      </c>
      <c r="D3233" s="8" t="s">
        <v>8429</v>
      </c>
      <c r="E3233" s="22" t="s">
        <v>10256</v>
      </c>
      <c r="F3233" s="13">
        <v>20000</v>
      </c>
      <c r="G3233" s="13">
        <v>0</v>
      </c>
      <c r="H3233" s="13">
        <v>0</v>
      </c>
      <c r="I3233" t="s">
        <v>1</v>
      </c>
      <c r="J3233" s="13"/>
      <c r="R3233" s="13">
        <f>21000+3000</f>
        <v>24000</v>
      </c>
      <c r="S3233" s="41">
        <v>1</v>
      </c>
      <c r="T3233" s="13"/>
      <c r="U3233" s="39"/>
      <c r="W3233" s="13"/>
    </row>
    <row r="3234" spans="1:23" x14ac:dyDescent="0.2">
      <c r="A3234" s="13"/>
      <c r="B3234" s="8" t="s">
        <v>0</v>
      </c>
      <c r="C3234" s="22" t="s">
        <v>10992</v>
      </c>
      <c r="D3234" s="8" t="s">
        <v>3993</v>
      </c>
      <c r="E3234" s="22" t="s">
        <v>3994</v>
      </c>
      <c r="F3234" s="13">
        <v>1000</v>
      </c>
      <c r="G3234" s="13">
        <v>0</v>
      </c>
      <c r="H3234" s="13">
        <v>0</v>
      </c>
      <c r="I3234" t="s">
        <v>1</v>
      </c>
      <c r="J3234" s="13"/>
      <c r="R3234" s="13"/>
      <c r="S3234" s="41">
        <v>1</v>
      </c>
      <c r="T3234" s="43"/>
      <c r="U3234" s="13" t="s">
        <v>10802</v>
      </c>
      <c r="W3234" s="13"/>
    </row>
    <row r="3235" spans="1:23" x14ac:dyDescent="0.2">
      <c r="A3235" s="13"/>
      <c r="B3235" s="8" t="s">
        <v>0</v>
      </c>
      <c r="C3235" s="22" t="s">
        <v>10992</v>
      </c>
      <c r="D3235" s="8" t="s">
        <v>283</v>
      </c>
      <c r="E3235" s="22" t="s">
        <v>10257</v>
      </c>
      <c r="F3235" s="13">
        <v>1000</v>
      </c>
      <c r="G3235" s="13">
        <v>0</v>
      </c>
      <c r="H3235" s="13">
        <v>0</v>
      </c>
      <c r="I3235" t="s">
        <v>1</v>
      </c>
      <c r="J3235" s="13"/>
      <c r="R3235" s="13"/>
      <c r="S3235" s="41">
        <v>1</v>
      </c>
      <c r="T3235" s="39"/>
      <c r="U3235" s="13"/>
      <c r="W3235" s="13"/>
    </row>
    <row r="3236" spans="1:23" x14ac:dyDescent="0.2">
      <c r="A3236" s="13"/>
      <c r="B3236" s="8" t="s">
        <v>0</v>
      </c>
      <c r="C3236" s="22" t="s">
        <v>10992</v>
      </c>
      <c r="D3236" s="8" t="s">
        <v>8430</v>
      </c>
      <c r="E3236" s="22" t="s">
        <v>10258</v>
      </c>
      <c r="F3236" s="13">
        <v>1000</v>
      </c>
      <c r="G3236" s="13">
        <v>0</v>
      </c>
      <c r="H3236" s="13">
        <v>0</v>
      </c>
      <c r="I3236" t="s">
        <v>1</v>
      </c>
      <c r="J3236" s="13"/>
      <c r="R3236" s="13"/>
      <c r="S3236" s="41">
        <v>1</v>
      </c>
      <c r="T3236" s="39"/>
      <c r="U3236" s="13"/>
      <c r="W3236" s="13"/>
    </row>
    <row r="3237" spans="1:23" x14ac:dyDescent="0.2">
      <c r="A3237" s="13"/>
      <c r="B3237" s="8" t="s">
        <v>0</v>
      </c>
      <c r="C3237" s="22" t="s">
        <v>10992</v>
      </c>
      <c r="D3237" s="8" t="s">
        <v>1243</v>
      </c>
      <c r="E3237" s="22" t="s">
        <v>10259</v>
      </c>
      <c r="F3237" s="13">
        <v>2000</v>
      </c>
      <c r="G3237" s="13">
        <v>0</v>
      </c>
      <c r="H3237" s="13">
        <v>0</v>
      </c>
      <c r="I3237" t="s">
        <v>1</v>
      </c>
      <c r="J3237" s="13"/>
      <c r="R3237" s="13"/>
      <c r="S3237" s="41">
        <v>1</v>
      </c>
      <c r="T3237" s="13" t="s">
        <v>10797</v>
      </c>
      <c r="U3237" s="13"/>
      <c r="W3237" s="13"/>
    </row>
    <row r="3238" spans="1:23" x14ac:dyDescent="0.2">
      <c r="A3238" s="13"/>
      <c r="B3238" s="8" t="s">
        <v>0</v>
      </c>
      <c r="C3238" s="22" t="s">
        <v>10992</v>
      </c>
      <c r="D3238" s="8" t="s">
        <v>520</v>
      </c>
      <c r="E3238" s="22" t="s">
        <v>521</v>
      </c>
      <c r="F3238" s="13">
        <v>5000</v>
      </c>
      <c r="G3238" s="13">
        <v>0</v>
      </c>
      <c r="H3238" s="13">
        <v>0</v>
      </c>
      <c r="I3238" t="s">
        <v>1</v>
      </c>
      <c r="J3238" s="13"/>
      <c r="R3238" s="13"/>
      <c r="S3238" s="41">
        <v>1</v>
      </c>
      <c r="T3238" s="39"/>
      <c r="U3238" s="13"/>
      <c r="W3238" s="13"/>
    </row>
    <row r="3239" spans="1:23" x14ac:dyDescent="0.2">
      <c r="A3239" s="13"/>
      <c r="B3239" s="8" t="s">
        <v>0</v>
      </c>
      <c r="C3239" s="22" t="s">
        <v>10992</v>
      </c>
      <c r="D3239" s="8" t="s">
        <v>7902</v>
      </c>
      <c r="E3239" s="22" t="s">
        <v>9669</v>
      </c>
      <c r="F3239" s="13">
        <v>20000</v>
      </c>
      <c r="G3239" s="13">
        <v>0</v>
      </c>
      <c r="H3239" s="13">
        <v>0</v>
      </c>
      <c r="I3239" t="s">
        <v>1</v>
      </c>
      <c r="J3239" s="13"/>
      <c r="R3239" s="13">
        <v>20000</v>
      </c>
      <c r="S3239" s="41">
        <v>1</v>
      </c>
      <c r="T3239" s="13"/>
      <c r="U3239" s="39"/>
      <c r="W3239" s="13"/>
    </row>
    <row r="3240" spans="1:23" x14ac:dyDescent="0.2">
      <c r="A3240" s="13"/>
      <c r="B3240" s="8" t="s">
        <v>0</v>
      </c>
      <c r="C3240" s="22" t="s">
        <v>10992</v>
      </c>
      <c r="D3240" s="8" t="s">
        <v>7643</v>
      </c>
      <c r="E3240" s="22" t="s">
        <v>10260</v>
      </c>
      <c r="F3240" s="13">
        <v>3500</v>
      </c>
      <c r="G3240" s="13">
        <v>0</v>
      </c>
      <c r="H3240" s="13">
        <v>0</v>
      </c>
      <c r="I3240" t="s">
        <v>1</v>
      </c>
      <c r="J3240" s="13"/>
      <c r="R3240" s="13"/>
      <c r="S3240" s="41">
        <v>1</v>
      </c>
      <c r="T3240" s="43"/>
      <c r="U3240" s="43" t="s">
        <v>10798</v>
      </c>
      <c r="W3240" s="13"/>
    </row>
    <row r="3241" spans="1:23" x14ac:dyDescent="0.2">
      <c r="A3241" s="13"/>
      <c r="B3241" s="8" t="s">
        <v>0</v>
      </c>
      <c r="C3241" s="22" t="s">
        <v>10992</v>
      </c>
      <c r="D3241" s="8" t="s">
        <v>4069</v>
      </c>
      <c r="E3241" s="22" t="s">
        <v>4070</v>
      </c>
      <c r="F3241" s="13">
        <v>2000</v>
      </c>
      <c r="G3241" s="13">
        <v>0</v>
      </c>
      <c r="H3241" s="13">
        <v>0</v>
      </c>
      <c r="I3241" t="s">
        <v>1</v>
      </c>
      <c r="J3241" s="13"/>
      <c r="R3241" s="13">
        <v>2300</v>
      </c>
      <c r="S3241" s="41">
        <v>1</v>
      </c>
      <c r="T3241" s="13"/>
      <c r="U3241" s="13"/>
      <c r="W3241" s="13"/>
    </row>
    <row r="3242" spans="1:23" x14ac:dyDescent="0.2">
      <c r="A3242" s="13"/>
      <c r="B3242" s="8" t="s">
        <v>0</v>
      </c>
      <c r="C3242" s="22" t="s">
        <v>10992</v>
      </c>
      <c r="D3242" s="8" t="s">
        <v>8431</v>
      </c>
      <c r="E3242" s="22" t="s">
        <v>10261</v>
      </c>
      <c r="F3242" s="13">
        <v>20000</v>
      </c>
      <c r="G3242" s="13">
        <v>0</v>
      </c>
      <c r="H3242" s="13">
        <v>0</v>
      </c>
      <c r="I3242" t="s">
        <v>1</v>
      </c>
      <c r="J3242" s="13"/>
      <c r="R3242" s="13"/>
      <c r="S3242" s="41">
        <v>1</v>
      </c>
      <c r="T3242" s="43"/>
      <c r="U3242" s="13" t="s">
        <v>10802</v>
      </c>
      <c r="W3242" s="13"/>
    </row>
    <row r="3243" spans="1:23" x14ac:dyDescent="0.2">
      <c r="A3243" s="13"/>
      <c r="B3243" s="8" t="s">
        <v>0</v>
      </c>
      <c r="C3243" s="22" t="s">
        <v>10992</v>
      </c>
      <c r="D3243" s="8" t="s">
        <v>1235</v>
      </c>
      <c r="E3243" s="22" t="s">
        <v>1236</v>
      </c>
      <c r="F3243" s="13">
        <v>2000</v>
      </c>
      <c r="G3243" s="13">
        <v>0</v>
      </c>
      <c r="H3243" s="13">
        <v>0</v>
      </c>
      <c r="I3243" t="s">
        <v>1</v>
      </c>
      <c r="J3243" s="13"/>
      <c r="R3243" s="13"/>
      <c r="S3243" s="41">
        <v>1</v>
      </c>
      <c r="T3243" s="13" t="s">
        <v>10797</v>
      </c>
      <c r="U3243" s="13"/>
      <c r="W3243" s="13"/>
    </row>
    <row r="3244" spans="1:23" x14ac:dyDescent="0.2">
      <c r="A3244" s="13"/>
      <c r="B3244" s="8" t="s">
        <v>0</v>
      </c>
      <c r="C3244" s="22" t="s">
        <v>10992</v>
      </c>
      <c r="D3244" s="8" t="s">
        <v>6921</v>
      </c>
      <c r="E3244" s="22" t="s">
        <v>6922</v>
      </c>
      <c r="F3244" s="13">
        <v>12000</v>
      </c>
      <c r="G3244" s="13">
        <v>0</v>
      </c>
      <c r="H3244" s="13">
        <v>0</v>
      </c>
      <c r="I3244" t="s">
        <v>1</v>
      </c>
      <c r="J3244" s="13"/>
      <c r="R3244" s="13"/>
      <c r="S3244" s="41">
        <v>1</v>
      </c>
      <c r="T3244" s="39"/>
      <c r="U3244" s="13"/>
      <c r="W3244" s="13"/>
    </row>
    <row r="3245" spans="1:23" x14ac:dyDescent="0.2">
      <c r="A3245" s="13"/>
      <c r="B3245" s="8" t="s">
        <v>0</v>
      </c>
      <c r="C3245" s="22" t="s">
        <v>10992</v>
      </c>
      <c r="D3245" s="8" t="s">
        <v>6925</v>
      </c>
      <c r="E3245" s="22" t="s">
        <v>6926</v>
      </c>
      <c r="F3245" s="13">
        <v>1500</v>
      </c>
      <c r="G3245" s="13">
        <v>0</v>
      </c>
      <c r="H3245" s="13">
        <v>0</v>
      </c>
      <c r="I3245" t="s">
        <v>1</v>
      </c>
      <c r="J3245" s="13"/>
      <c r="R3245" s="13"/>
      <c r="S3245" s="41">
        <v>1</v>
      </c>
      <c r="T3245" s="39"/>
      <c r="U3245" s="13"/>
      <c r="W3245" s="13"/>
    </row>
    <row r="3246" spans="1:23" x14ac:dyDescent="0.2">
      <c r="A3246" s="13"/>
      <c r="B3246" s="8" t="s">
        <v>0</v>
      </c>
      <c r="C3246" s="22" t="s">
        <v>10992</v>
      </c>
      <c r="D3246" s="8" t="s">
        <v>29</v>
      </c>
      <c r="E3246" s="22" t="s">
        <v>30</v>
      </c>
      <c r="F3246" s="13">
        <v>50000</v>
      </c>
      <c r="G3246" s="13">
        <v>0</v>
      </c>
      <c r="H3246" s="13">
        <v>0</v>
      </c>
      <c r="I3246" t="s">
        <v>1</v>
      </c>
      <c r="J3246" s="13"/>
      <c r="R3246" s="13">
        <f>5500+25000+46000+86000</f>
        <v>162500</v>
      </c>
      <c r="S3246" s="41">
        <v>1</v>
      </c>
      <c r="T3246" s="39"/>
      <c r="U3246" s="13"/>
      <c r="W3246" s="13"/>
    </row>
    <row r="3247" spans="1:23" x14ac:dyDescent="0.2">
      <c r="A3247" s="13"/>
      <c r="B3247" s="8" t="s">
        <v>0</v>
      </c>
      <c r="C3247" s="22" t="s">
        <v>10992</v>
      </c>
      <c r="D3247" s="8" t="s">
        <v>26</v>
      </c>
      <c r="E3247" s="22" t="s">
        <v>27</v>
      </c>
      <c r="F3247" s="13">
        <v>8000</v>
      </c>
      <c r="G3247" s="13">
        <v>0</v>
      </c>
      <c r="H3247" s="13">
        <v>0</v>
      </c>
      <c r="I3247" t="s">
        <v>1</v>
      </c>
      <c r="J3247" s="13"/>
      <c r="R3247" s="13"/>
      <c r="S3247" s="41">
        <v>1</v>
      </c>
      <c r="T3247" s="39"/>
      <c r="U3247" s="13"/>
      <c r="W3247" s="13"/>
    </row>
    <row r="3248" spans="1:23" x14ac:dyDescent="0.2">
      <c r="A3248" s="13"/>
      <c r="B3248" s="8" t="s">
        <v>0</v>
      </c>
      <c r="C3248" s="22" t="s">
        <v>10992</v>
      </c>
      <c r="D3248" s="8" t="s">
        <v>64</v>
      </c>
      <c r="E3248" s="22" t="s">
        <v>65</v>
      </c>
      <c r="F3248" s="13">
        <v>70000</v>
      </c>
      <c r="G3248" s="13">
        <v>0</v>
      </c>
      <c r="H3248" s="13">
        <v>0</v>
      </c>
      <c r="I3248" t="s">
        <v>1</v>
      </c>
      <c r="J3248" s="13"/>
      <c r="R3248" s="13"/>
      <c r="S3248" s="41">
        <v>1</v>
      </c>
      <c r="T3248" s="39"/>
      <c r="U3248" s="13"/>
      <c r="W3248" s="13"/>
    </row>
    <row r="3249" spans="1:23" x14ac:dyDescent="0.2">
      <c r="A3249" s="13"/>
      <c r="B3249" s="8" t="s">
        <v>0</v>
      </c>
      <c r="C3249" s="22" t="s">
        <v>10992</v>
      </c>
      <c r="D3249" s="8" t="s">
        <v>18</v>
      </c>
      <c r="E3249" s="22" t="s">
        <v>19</v>
      </c>
      <c r="F3249" s="13">
        <v>15000</v>
      </c>
      <c r="G3249" s="13">
        <v>0</v>
      </c>
      <c r="H3249" s="13">
        <v>0</v>
      </c>
      <c r="I3249" t="s">
        <v>1</v>
      </c>
      <c r="J3249" s="13"/>
      <c r="R3249" s="13"/>
      <c r="S3249" s="41">
        <v>1</v>
      </c>
      <c r="T3249" s="39"/>
      <c r="U3249" s="13"/>
      <c r="W3249" s="13"/>
    </row>
    <row r="3250" spans="1:23" x14ac:dyDescent="0.2">
      <c r="A3250" s="13"/>
      <c r="B3250" s="8" t="s">
        <v>0</v>
      </c>
      <c r="C3250" s="22" t="s">
        <v>10992</v>
      </c>
      <c r="D3250" s="8" t="s">
        <v>49</v>
      </c>
      <c r="E3250" s="22" t="s">
        <v>50</v>
      </c>
      <c r="F3250" s="13">
        <v>20000</v>
      </c>
      <c r="G3250" s="13">
        <v>0</v>
      </c>
      <c r="H3250" s="13">
        <v>0</v>
      </c>
      <c r="I3250" t="s">
        <v>1</v>
      </c>
      <c r="J3250" s="13"/>
      <c r="R3250" s="13"/>
      <c r="S3250" s="41">
        <v>1</v>
      </c>
      <c r="T3250" s="39"/>
      <c r="U3250" s="13"/>
      <c r="W3250" s="13"/>
    </row>
    <row r="3251" spans="1:23" x14ac:dyDescent="0.2">
      <c r="A3251" s="13"/>
      <c r="B3251" s="8" t="s">
        <v>0</v>
      </c>
      <c r="C3251" s="22" t="s">
        <v>10992</v>
      </c>
      <c r="D3251" s="8" t="s">
        <v>15</v>
      </c>
      <c r="E3251" s="22" t="s">
        <v>16</v>
      </c>
      <c r="F3251" s="13">
        <v>6000</v>
      </c>
      <c r="G3251" s="13">
        <v>0</v>
      </c>
      <c r="H3251" s="13">
        <v>0</v>
      </c>
      <c r="I3251" t="s">
        <v>1</v>
      </c>
      <c r="J3251" s="13"/>
      <c r="R3251" s="13"/>
      <c r="S3251" s="41">
        <v>1</v>
      </c>
      <c r="T3251" s="39"/>
      <c r="U3251" s="13"/>
      <c r="W3251" s="13"/>
    </row>
    <row r="3252" spans="1:23" x14ac:dyDescent="0.2">
      <c r="A3252" s="13"/>
      <c r="B3252" s="8" t="s">
        <v>0</v>
      </c>
      <c r="C3252" s="22" t="s">
        <v>10992</v>
      </c>
      <c r="D3252" s="8" t="s">
        <v>8432</v>
      </c>
      <c r="E3252" s="22" t="s">
        <v>10262</v>
      </c>
      <c r="F3252" s="13">
        <v>3000</v>
      </c>
      <c r="G3252" s="13">
        <v>0</v>
      </c>
      <c r="H3252" s="13">
        <v>0</v>
      </c>
      <c r="I3252" t="s">
        <v>1</v>
      </c>
      <c r="J3252" s="13"/>
      <c r="R3252" s="13"/>
      <c r="S3252" s="41">
        <v>1</v>
      </c>
      <c r="T3252" s="13" t="s">
        <v>10797</v>
      </c>
      <c r="U3252" s="13"/>
      <c r="W3252" s="13"/>
    </row>
    <row r="3253" spans="1:23" x14ac:dyDescent="0.2">
      <c r="A3253" s="13"/>
      <c r="B3253" s="8" t="s">
        <v>0</v>
      </c>
      <c r="C3253" s="22" t="s">
        <v>10992</v>
      </c>
      <c r="D3253" s="8" t="s">
        <v>8433</v>
      </c>
      <c r="E3253" s="22" t="s">
        <v>10263</v>
      </c>
      <c r="F3253" s="13">
        <v>5000</v>
      </c>
      <c r="G3253" s="13">
        <v>0</v>
      </c>
      <c r="H3253" s="13">
        <v>0</v>
      </c>
      <c r="I3253" t="s">
        <v>1</v>
      </c>
      <c r="J3253" s="13"/>
      <c r="R3253" s="13"/>
      <c r="S3253" s="41">
        <v>1</v>
      </c>
      <c r="T3253" s="43"/>
      <c r="U3253" s="13" t="s">
        <v>10798</v>
      </c>
      <c r="W3253" s="13"/>
    </row>
    <row r="3254" spans="1:23" x14ac:dyDescent="0.2">
      <c r="A3254" s="13"/>
      <c r="B3254" s="8" t="s">
        <v>0</v>
      </c>
      <c r="C3254" s="22" t="s">
        <v>10992</v>
      </c>
      <c r="D3254" s="8" t="s">
        <v>8434</v>
      </c>
      <c r="E3254" s="22" t="s">
        <v>10264</v>
      </c>
      <c r="F3254" s="13">
        <v>2000</v>
      </c>
      <c r="G3254" s="13">
        <v>0</v>
      </c>
      <c r="H3254" s="13">
        <v>0</v>
      </c>
      <c r="I3254" t="s">
        <v>1</v>
      </c>
      <c r="J3254" s="13"/>
      <c r="R3254" s="13"/>
      <c r="S3254" s="41">
        <v>1</v>
      </c>
      <c r="T3254" s="43" t="s">
        <v>10798</v>
      </c>
      <c r="U3254" s="13" t="s">
        <v>10802</v>
      </c>
      <c r="W3254" s="13"/>
    </row>
    <row r="3255" spans="1:23" x14ac:dyDescent="0.2">
      <c r="A3255" s="13"/>
      <c r="B3255" s="8" t="s">
        <v>0</v>
      </c>
      <c r="C3255" s="22" t="s">
        <v>10992</v>
      </c>
      <c r="D3255" s="8" t="s">
        <v>8435</v>
      </c>
      <c r="E3255" s="22" t="s">
        <v>10265</v>
      </c>
      <c r="F3255" s="13">
        <v>2000</v>
      </c>
      <c r="G3255" s="13">
        <v>0</v>
      </c>
      <c r="H3255" s="13">
        <v>0</v>
      </c>
      <c r="I3255" t="s">
        <v>1</v>
      </c>
      <c r="J3255" s="13"/>
      <c r="R3255" s="13"/>
      <c r="S3255" s="41">
        <v>1</v>
      </c>
      <c r="T3255" s="43" t="s">
        <v>10798</v>
      </c>
      <c r="U3255" s="13" t="s">
        <v>10798</v>
      </c>
      <c r="W3255" s="13"/>
    </row>
    <row r="3256" spans="1:23" x14ac:dyDescent="0.2">
      <c r="A3256" s="13"/>
      <c r="B3256" s="8" t="s">
        <v>0</v>
      </c>
      <c r="C3256" s="22" t="s">
        <v>10992</v>
      </c>
      <c r="D3256" s="8" t="s">
        <v>8436</v>
      </c>
      <c r="E3256" s="22" t="s">
        <v>10266</v>
      </c>
      <c r="F3256" s="13">
        <v>3000</v>
      </c>
      <c r="G3256" s="13">
        <v>0</v>
      </c>
      <c r="H3256" s="13">
        <v>0</v>
      </c>
      <c r="I3256" t="s">
        <v>1</v>
      </c>
      <c r="J3256" s="13"/>
      <c r="R3256" s="13"/>
      <c r="S3256" s="41">
        <v>1</v>
      </c>
      <c r="T3256" s="43"/>
      <c r="U3256" s="13" t="s">
        <v>10798</v>
      </c>
      <c r="W3256" s="13"/>
    </row>
    <row r="3257" spans="1:23" x14ac:dyDescent="0.2">
      <c r="A3257" s="13"/>
      <c r="B3257" s="8" t="s">
        <v>0</v>
      </c>
      <c r="C3257" s="22" t="s">
        <v>10992</v>
      </c>
      <c r="D3257" s="8" t="s">
        <v>8437</v>
      </c>
      <c r="E3257" s="22" t="s">
        <v>10267</v>
      </c>
      <c r="F3257" s="13">
        <v>3000</v>
      </c>
      <c r="G3257" s="13">
        <v>0</v>
      </c>
      <c r="H3257" s="13">
        <v>0</v>
      </c>
      <c r="I3257" t="s">
        <v>1</v>
      </c>
      <c r="J3257" s="13"/>
      <c r="R3257" s="13"/>
      <c r="S3257" s="41">
        <v>1</v>
      </c>
      <c r="T3257" s="43"/>
      <c r="U3257" s="13" t="s">
        <v>10798</v>
      </c>
      <c r="W3257" s="13"/>
    </row>
    <row r="3258" spans="1:23" x14ac:dyDescent="0.2">
      <c r="A3258" s="13"/>
      <c r="B3258" s="8" t="s">
        <v>0</v>
      </c>
      <c r="C3258" s="22" t="s">
        <v>10992</v>
      </c>
      <c r="D3258" s="8" t="s">
        <v>8438</v>
      </c>
      <c r="E3258" s="22" t="s">
        <v>10268</v>
      </c>
      <c r="F3258" s="13">
        <v>1000</v>
      </c>
      <c r="G3258" s="13">
        <v>0</v>
      </c>
      <c r="H3258" s="13">
        <v>0</v>
      </c>
      <c r="I3258" t="s">
        <v>1</v>
      </c>
      <c r="J3258" s="13"/>
      <c r="R3258" s="13">
        <v>2500</v>
      </c>
      <c r="S3258" s="41">
        <v>1</v>
      </c>
      <c r="T3258" s="43"/>
      <c r="U3258" s="39"/>
      <c r="W3258" s="13"/>
    </row>
    <row r="3259" spans="1:23" x14ac:dyDescent="0.2">
      <c r="A3259" s="13"/>
      <c r="B3259" s="8" t="s">
        <v>0</v>
      </c>
      <c r="C3259" s="22" t="s">
        <v>10992</v>
      </c>
      <c r="D3259" s="8" t="s">
        <v>8439</v>
      </c>
      <c r="E3259" s="22" t="s">
        <v>10269</v>
      </c>
      <c r="F3259" s="13">
        <v>3000</v>
      </c>
      <c r="G3259" s="13">
        <v>0</v>
      </c>
      <c r="H3259" s="13">
        <v>0</v>
      </c>
      <c r="I3259" t="s">
        <v>1</v>
      </c>
      <c r="J3259" s="13"/>
      <c r="R3259" s="13"/>
      <c r="S3259" s="41">
        <v>1</v>
      </c>
      <c r="T3259" s="39"/>
      <c r="U3259" s="13"/>
      <c r="W3259" s="13"/>
    </row>
    <row r="3260" spans="1:23" x14ac:dyDescent="0.2">
      <c r="A3260" s="13"/>
      <c r="B3260" s="8" t="s">
        <v>0</v>
      </c>
      <c r="C3260" s="22" t="s">
        <v>10992</v>
      </c>
      <c r="D3260" s="8" t="s">
        <v>1247</v>
      </c>
      <c r="E3260" s="22" t="s">
        <v>1248</v>
      </c>
      <c r="F3260" s="13">
        <v>1000</v>
      </c>
      <c r="G3260" s="13">
        <v>0</v>
      </c>
      <c r="H3260" s="13">
        <v>0</v>
      </c>
      <c r="I3260" t="s">
        <v>1</v>
      </c>
      <c r="J3260" s="13"/>
      <c r="R3260" s="13"/>
      <c r="S3260" s="41">
        <v>1</v>
      </c>
      <c r="T3260" s="43"/>
      <c r="U3260" s="13"/>
      <c r="W3260" s="13"/>
    </row>
    <row r="3261" spans="1:23" x14ac:dyDescent="0.2">
      <c r="A3261" s="13"/>
      <c r="B3261" s="8" t="s">
        <v>0</v>
      </c>
      <c r="C3261" s="22" t="s">
        <v>10992</v>
      </c>
      <c r="D3261" s="8" t="s">
        <v>935</v>
      </c>
      <c r="E3261" s="22" t="s">
        <v>936</v>
      </c>
      <c r="F3261" s="13">
        <v>60000</v>
      </c>
      <c r="G3261" s="13">
        <v>0</v>
      </c>
      <c r="H3261" s="13">
        <v>0</v>
      </c>
      <c r="I3261" t="s">
        <v>1</v>
      </c>
      <c r="J3261" s="13"/>
      <c r="R3261" s="13"/>
      <c r="S3261" s="41">
        <v>1</v>
      </c>
      <c r="T3261" s="13" t="s">
        <v>10797</v>
      </c>
      <c r="U3261" s="13"/>
      <c r="W3261" s="13"/>
    </row>
    <row r="3262" spans="1:23" x14ac:dyDescent="0.2">
      <c r="A3262" s="13"/>
      <c r="B3262" s="8" t="s">
        <v>0</v>
      </c>
      <c r="C3262" s="22" t="s">
        <v>10992</v>
      </c>
      <c r="D3262" s="8" t="s">
        <v>8440</v>
      </c>
      <c r="E3262" s="22" t="s">
        <v>10270</v>
      </c>
      <c r="F3262" s="13">
        <v>5000</v>
      </c>
      <c r="G3262" s="13">
        <v>0</v>
      </c>
      <c r="H3262" s="13">
        <v>0</v>
      </c>
      <c r="I3262" t="s">
        <v>1</v>
      </c>
      <c r="J3262" s="13"/>
      <c r="R3262" s="13"/>
      <c r="S3262" s="41">
        <v>1</v>
      </c>
      <c r="T3262" s="13" t="s">
        <v>10797</v>
      </c>
      <c r="U3262" s="13"/>
      <c r="W3262" s="13"/>
    </row>
    <row r="3263" spans="1:23" x14ac:dyDescent="0.2">
      <c r="A3263" s="13"/>
      <c r="B3263" s="8" t="s">
        <v>0</v>
      </c>
      <c r="C3263" s="22" t="s">
        <v>10992</v>
      </c>
      <c r="D3263" s="8" t="s">
        <v>8441</v>
      </c>
      <c r="E3263" s="22" t="s">
        <v>10271</v>
      </c>
      <c r="F3263" s="13">
        <v>60000</v>
      </c>
      <c r="G3263" s="13">
        <v>0</v>
      </c>
      <c r="H3263" s="13">
        <v>0</v>
      </c>
      <c r="I3263" t="s">
        <v>1</v>
      </c>
      <c r="J3263" s="13"/>
      <c r="R3263" s="13"/>
      <c r="S3263" s="41">
        <v>1</v>
      </c>
      <c r="T3263" s="39" t="s">
        <v>10797</v>
      </c>
      <c r="U3263" s="13"/>
      <c r="W3263" s="13"/>
    </row>
    <row r="3264" spans="1:23" x14ac:dyDescent="0.2">
      <c r="A3264" s="14" t="s">
        <v>7572</v>
      </c>
      <c r="B3264" s="8" t="s">
        <v>0</v>
      </c>
      <c r="C3264" s="22" t="s">
        <v>7156</v>
      </c>
      <c r="D3264" s="8" t="s">
        <v>4810</v>
      </c>
      <c r="E3264" s="22" t="s">
        <v>4811</v>
      </c>
      <c r="F3264" s="32">
        <v>0</v>
      </c>
      <c r="G3264" s="13">
        <v>0</v>
      </c>
      <c r="H3264" s="13">
        <v>0</v>
      </c>
      <c r="I3264" t="s">
        <v>1</v>
      </c>
      <c r="J3264" s="13"/>
      <c r="R3264" s="13">
        <f>110500+59500+62000+5000+15000+13000+10000+27000+10000</f>
        <v>312000</v>
      </c>
      <c r="S3264" s="41">
        <v>2</v>
      </c>
      <c r="T3264" s="39"/>
      <c r="U3264" s="13"/>
      <c r="W3264" s="13"/>
    </row>
    <row r="3265" spans="1:23" x14ac:dyDescent="0.2">
      <c r="A3265" s="14" t="s">
        <v>7572</v>
      </c>
      <c r="B3265" s="8" t="s">
        <v>0</v>
      </c>
      <c r="C3265" s="22"/>
      <c r="D3265" s="8" t="s">
        <v>5835</v>
      </c>
      <c r="E3265" s="22" t="s">
        <v>5836</v>
      </c>
      <c r="F3265" s="32">
        <v>0</v>
      </c>
      <c r="G3265" s="13">
        <v>0</v>
      </c>
      <c r="H3265" s="13">
        <v>0</v>
      </c>
      <c r="I3265" t="s">
        <v>1</v>
      </c>
      <c r="J3265" s="13"/>
      <c r="R3265" s="13">
        <f>57000+6000</f>
        <v>63000</v>
      </c>
      <c r="S3265" s="41">
        <v>1</v>
      </c>
      <c r="T3265" s="39"/>
      <c r="U3265" s="13"/>
      <c r="W3265" s="13"/>
    </row>
    <row r="3266" spans="1:23" x14ac:dyDescent="0.2">
      <c r="A3266" s="14" t="s">
        <v>7572</v>
      </c>
      <c r="B3266" s="8" t="s">
        <v>0</v>
      </c>
      <c r="C3266" s="22" t="s">
        <v>7156</v>
      </c>
      <c r="D3266" s="8" t="s">
        <v>8442</v>
      </c>
      <c r="E3266" s="11" t="s">
        <v>10272</v>
      </c>
      <c r="F3266" s="32">
        <v>0</v>
      </c>
      <c r="G3266" s="13">
        <v>0</v>
      </c>
      <c r="H3266" s="13">
        <v>0</v>
      </c>
      <c r="I3266" t="s">
        <v>1</v>
      </c>
      <c r="J3266" s="13"/>
      <c r="R3266" s="13">
        <v>5000</v>
      </c>
      <c r="S3266" s="41">
        <v>1</v>
      </c>
      <c r="T3266" s="39"/>
      <c r="U3266" s="13"/>
      <c r="W3266" s="13"/>
    </row>
    <row r="3267" spans="1:23" x14ac:dyDescent="0.2">
      <c r="A3267" s="13"/>
      <c r="B3267" s="8" t="s">
        <v>0</v>
      </c>
      <c r="C3267" s="22" t="s">
        <v>10993</v>
      </c>
      <c r="D3267" s="8" t="s">
        <v>3615</v>
      </c>
      <c r="E3267" s="22" t="s">
        <v>3616</v>
      </c>
      <c r="F3267" s="13">
        <v>6000</v>
      </c>
      <c r="G3267" s="13">
        <v>0</v>
      </c>
      <c r="H3267" s="13">
        <v>0</v>
      </c>
      <c r="I3267" t="s">
        <v>1</v>
      </c>
      <c r="J3267" s="13"/>
      <c r="R3267" s="13"/>
      <c r="S3267" s="41">
        <v>2</v>
      </c>
      <c r="T3267" s="39"/>
      <c r="U3267" s="13" t="s">
        <v>10802</v>
      </c>
      <c r="W3267" s="13"/>
    </row>
    <row r="3268" spans="1:23" x14ac:dyDescent="0.2">
      <c r="A3268" s="13"/>
      <c r="B3268" s="8" t="s">
        <v>0</v>
      </c>
      <c r="C3268" s="22" t="s">
        <v>10993</v>
      </c>
      <c r="D3268" s="8" t="s">
        <v>8443</v>
      </c>
      <c r="E3268" s="22" t="s">
        <v>10273</v>
      </c>
      <c r="F3268" s="13">
        <v>12096</v>
      </c>
      <c r="G3268" s="13">
        <v>0</v>
      </c>
      <c r="H3268" s="13">
        <v>0</v>
      </c>
      <c r="I3268" t="s">
        <v>1</v>
      </c>
      <c r="J3268" s="13"/>
      <c r="R3268" s="13"/>
      <c r="S3268" s="41">
        <v>2</v>
      </c>
      <c r="T3268" s="39"/>
      <c r="U3268" s="13" t="s">
        <v>10802</v>
      </c>
      <c r="W3268" s="13"/>
    </row>
    <row r="3269" spans="1:23" x14ac:dyDescent="0.2">
      <c r="A3269" s="13"/>
      <c r="B3269" s="8" t="s">
        <v>0</v>
      </c>
      <c r="C3269" s="22" t="s">
        <v>10993</v>
      </c>
      <c r="D3269" s="8" t="s">
        <v>8444</v>
      </c>
      <c r="E3269" s="22" t="s">
        <v>10274</v>
      </c>
      <c r="F3269" s="13">
        <v>15000</v>
      </c>
      <c r="G3269" s="13">
        <v>0</v>
      </c>
      <c r="H3269" s="13">
        <v>0</v>
      </c>
      <c r="I3269" t="s">
        <v>1</v>
      </c>
      <c r="J3269" s="13"/>
      <c r="R3269" s="13"/>
      <c r="S3269" s="41">
        <v>2</v>
      </c>
      <c r="T3269" s="39"/>
      <c r="U3269" s="13" t="s">
        <v>10801</v>
      </c>
      <c r="W3269" s="13"/>
    </row>
    <row r="3270" spans="1:23" x14ac:dyDescent="0.2">
      <c r="A3270" s="13"/>
      <c r="B3270" s="8" t="s">
        <v>0</v>
      </c>
      <c r="C3270" s="22" t="s">
        <v>10993</v>
      </c>
      <c r="D3270" s="8" t="s">
        <v>3139</v>
      </c>
      <c r="E3270" s="22" t="s">
        <v>10275</v>
      </c>
      <c r="F3270" s="13">
        <v>25000</v>
      </c>
      <c r="G3270" s="13">
        <v>0</v>
      </c>
      <c r="H3270" s="13">
        <v>0</v>
      </c>
      <c r="I3270" t="s">
        <v>1</v>
      </c>
      <c r="J3270" s="13"/>
      <c r="R3270" s="13"/>
      <c r="S3270" s="41">
        <v>2</v>
      </c>
      <c r="T3270" s="13" t="s">
        <v>10797</v>
      </c>
      <c r="U3270" s="13"/>
      <c r="W3270" s="13"/>
    </row>
    <row r="3271" spans="1:23" x14ac:dyDescent="0.2">
      <c r="A3271" s="13"/>
      <c r="B3271" s="8" t="s">
        <v>0</v>
      </c>
      <c r="C3271" s="22" t="s">
        <v>10994</v>
      </c>
      <c r="D3271" s="8" t="s">
        <v>3801</v>
      </c>
      <c r="E3271" s="22" t="s">
        <v>3802</v>
      </c>
      <c r="F3271" s="13">
        <v>30500</v>
      </c>
      <c r="G3271" s="13">
        <v>0</v>
      </c>
      <c r="H3271" s="13">
        <v>0</v>
      </c>
      <c r="I3271" t="s">
        <v>1</v>
      </c>
      <c r="J3271" s="13"/>
      <c r="R3271" s="13">
        <f>11000+8000+12500</f>
        <v>31500</v>
      </c>
      <c r="S3271" s="41">
        <v>4</v>
      </c>
      <c r="T3271" s="13"/>
      <c r="U3271" s="13"/>
      <c r="W3271" s="13"/>
    </row>
    <row r="3272" spans="1:23" x14ac:dyDescent="0.2">
      <c r="A3272" s="13"/>
      <c r="B3272" s="8" t="s">
        <v>0</v>
      </c>
      <c r="C3272" s="22" t="s">
        <v>10994</v>
      </c>
      <c r="D3272" s="8" t="s">
        <v>8024</v>
      </c>
      <c r="E3272" s="22" t="s">
        <v>9790</v>
      </c>
      <c r="F3272" s="13">
        <v>4100</v>
      </c>
      <c r="G3272" s="13">
        <v>0</v>
      </c>
      <c r="H3272" s="13">
        <v>0</v>
      </c>
      <c r="I3272" t="s">
        <v>1</v>
      </c>
      <c r="J3272" s="13"/>
      <c r="R3272" s="13">
        <v>4500</v>
      </c>
      <c r="S3272" s="41">
        <v>1</v>
      </c>
      <c r="T3272" s="39"/>
      <c r="U3272" s="13"/>
      <c r="W3272" s="13"/>
    </row>
    <row r="3273" spans="1:23" x14ac:dyDescent="0.2">
      <c r="A3273" s="13"/>
      <c r="B3273" s="8" t="s">
        <v>0</v>
      </c>
      <c r="C3273" s="22" t="s">
        <v>10994</v>
      </c>
      <c r="D3273" s="8" t="s">
        <v>8445</v>
      </c>
      <c r="E3273" s="22" t="s">
        <v>10276</v>
      </c>
      <c r="F3273" s="13">
        <v>11000</v>
      </c>
      <c r="G3273" s="13">
        <v>0</v>
      </c>
      <c r="H3273" s="13">
        <v>0</v>
      </c>
      <c r="I3273" t="s">
        <v>1</v>
      </c>
      <c r="J3273" s="13"/>
      <c r="R3273" s="13">
        <f>2000+9500</f>
        <v>11500</v>
      </c>
      <c r="S3273" s="41">
        <v>1</v>
      </c>
      <c r="T3273" s="39"/>
      <c r="U3273" s="13"/>
      <c r="W3273" s="13"/>
    </row>
    <row r="3274" spans="1:23" x14ac:dyDescent="0.2">
      <c r="A3274" s="13"/>
      <c r="B3274" s="8" t="s">
        <v>0</v>
      </c>
      <c r="C3274" s="22" t="s">
        <v>10994</v>
      </c>
      <c r="D3274" s="8" t="s">
        <v>8446</v>
      </c>
      <c r="E3274" s="22" t="s">
        <v>10277</v>
      </c>
      <c r="F3274" s="13">
        <v>700</v>
      </c>
      <c r="G3274" s="13">
        <v>0</v>
      </c>
      <c r="H3274" s="13">
        <v>0</v>
      </c>
      <c r="I3274" t="s">
        <v>1</v>
      </c>
      <c r="J3274" s="13"/>
      <c r="R3274" s="13"/>
      <c r="S3274" s="41">
        <v>1</v>
      </c>
      <c r="T3274" s="13"/>
      <c r="U3274" s="13" t="s">
        <v>10803</v>
      </c>
      <c r="W3274" s="13"/>
    </row>
    <row r="3275" spans="1:23" x14ac:dyDescent="0.2">
      <c r="A3275" s="13"/>
      <c r="B3275" s="8" t="s">
        <v>0</v>
      </c>
      <c r="C3275" s="22" t="s">
        <v>10994</v>
      </c>
      <c r="D3275" s="8" t="s">
        <v>8447</v>
      </c>
      <c r="E3275" s="22" t="s">
        <v>10278</v>
      </c>
      <c r="F3275" s="13">
        <v>700</v>
      </c>
      <c r="G3275" s="13">
        <v>0</v>
      </c>
      <c r="H3275" s="13">
        <v>0</v>
      </c>
      <c r="I3275" t="s">
        <v>1</v>
      </c>
      <c r="J3275" s="13"/>
      <c r="R3275" s="13"/>
      <c r="S3275" s="41">
        <v>1</v>
      </c>
      <c r="T3275" s="13"/>
      <c r="U3275" s="13" t="s">
        <v>10803</v>
      </c>
      <c r="W3275" s="13"/>
    </row>
    <row r="3276" spans="1:23" x14ac:dyDescent="0.2">
      <c r="A3276" s="13"/>
      <c r="B3276" s="8" t="s">
        <v>0</v>
      </c>
      <c r="C3276" s="22" t="s">
        <v>10994</v>
      </c>
      <c r="D3276" s="8" t="s">
        <v>3912</v>
      </c>
      <c r="E3276" s="22" t="s">
        <v>3913</v>
      </c>
      <c r="F3276" s="13">
        <v>30500</v>
      </c>
      <c r="G3276" s="13">
        <v>0</v>
      </c>
      <c r="H3276" s="13">
        <v>0</v>
      </c>
      <c r="I3276" t="s">
        <v>1</v>
      </c>
      <c r="J3276" s="13"/>
      <c r="R3276" s="13">
        <v>11000</v>
      </c>
      <c r="S3276" s="41">
        <v>2</v>
      </c>
      <c r="T3276" s="39"/>
      <c r="U3276" s="13" t="s">
        <v>10802</v>
      </c>
      <c r="W3276" s="13"/>
    </row>
    <row r="3277" spans="1:23" x14ac:dyDescent="0.2">
      <c r="A3277" s="13"/>
      <c r="B3277" s="8" t="s">
        <v>0</v>
      </c>
      <c r="C3277" s="22" t="s">
        <v>10994</v>
      </c>
      <c r="D3277" s="8" t="s">
        <v>8448</v>
      </c>
      <c r="E3277" s="22" t="s">
        <v>10279</v>
      </c>
      <c r="F3277" s="13">
        <v>16500</v>
      </c>
      <c r="G3277" s="13">
        <v>0</v>
      </c>
      <c r="H3277" s="13">
        <v>0</v>
      </c>
      <c r="I3277" t="s">
        <v>1</v>
      </c>
      <c r="J3277" s="13"/>
      <c r="R3277" s="13"/>
      <c r="S3277" s="41">
        <v>2</v>
      </c>
      <c r="T3277" s="39"/>
      <c r="U3277" s="13"/>
      <c r="W3277" s="13"/>
    </row>
    <row r="3278" spans="1:23" x14ac:dyDescent="0.2">
      <c r="A3278" s="13"/>
      <c r="B3278" s="8" t="s">
        <v>0</v>
      </c>
      <c r="C3278" s="22" t="s">
        <v>10994</v>
      </c>
      <c r="D3278" s="8" t="s">
        <v>8449</v>
      </c>
      <c r="E3278" s="22" t="s">
        <v>10280</v>
      </c>
      <c r="F3278" s="13">
        <v>30500</v>
      </c>
      <c r="G3278" s="13">
        <v>0</v>
      </c>
      <c r="H3278" s="13">
        <v>0</v>
      </c>
      <c r="I3278" t="s">
        <v>1</v>
      </c>
      <c r="J3278" s="13"/>
      <c r="R3278" s="13">
        <f>25000+5500</f>
        <v>30500</v>
      </c>
      <c r="S3278" s="41">
        <v>1</v>
      </c>
      <c r="T3278" s="13"/>
      <c r="U3278" s="13"/>
      <c r="W3278" s="13"/>
    </row>
    <row r="3279" spans="1:23" x14ac:dyDescent="0.2">
      <c r="A3279" s="13"/>
      <c r="B3279" s="8" t="s">
        <v>0</v>
      </c>
      <c r="C3279" s="22" t="s">
        <v>10995</v>
      </c>
      <c r="D3279" s="8" t="s">
        <v>8450</v>
      </c>
      <c r="E3279" s="22" t="s">
        <v>10281</v>
      </c>
      <c r="F3279" s="13">
        <v>9877</v>
      </c>
      <c r="G3279" s="13">
        <v>0</v>
      </c>
      <c r="H3279" s="13">
        <v>0</v>
      </c>
      <c r="I3279" t="s">
        <v>1</v>
      </c>
      <c r="J3279" s="13"/>
      <c r="R3279" s="13"/>
      <c r="S3279" s="41">
        <v>1</v>
      </c>
      <c r="T3279" s="39"/>
      <c r="U3279" s="13"/>
      <c r="W3279" s="13"/>
    </row>
    <row r="3280" spans="1:23" x14ac:dyDescent="0.2">
      <c r="A3280" s="13"/>
      <c r="B3280" s="8" t="s">
        <v>0</v>
      </c>
      <c r="C3280" s="22" t="s">
        <v>10995</v>
      </c>
      <c r="D3280" s="8" t="s">
        <v>8451</v>
      </c>
      <c r="E3280" s="22" t="s">
        <v>10282</v>
      </c>
      <c r="F3280" s="13">
        <v>3428</v>
      </c>
      <c r="G3280" s="13">
        <v>0</v>
      </c>
      <c r="H3280" s="13">
        <v>0</v>
      </c>
      <c r="I3280" t="s">
        <v>1</v>
      </c>
      <c r="J3280" s="13"/>
      <c r="R3280" s="13"/>
      <c r="S3280" s="41">
        <v>1</v>
      </c>
      <c r="T3280" s="39"/>
      <c r="U3280" s="13"/>
      <c r="W3280" s="13"/>
    </row>
    <row r="3281" spans="1:23" x14ac:dyDescent="0.2">
      <c r="A3281" s="13"/>
      <c r="B3281" s="8" t="s">
        <v>0</v>
      </c>
      <c r="C3281" s="22" t="s">
        <v>10995</v>
      </c>
      <c r="D3281" s="8" t="s">
        <v>8452</v>
      </c>
      <c r="E3281" s="22" t="s">
        <v>10283</v>
      </c>
      <c r="F3281" s="13">
        <v>4942</v>
      </c>
      <c r="G3281" s="13">
        <v>0</v>
      </c>
      <c r="H3281" s="13">
        <v>0</v>
      </c>
      <c r="I3281" t="s">
        <v>1</v>
      </c>
      <c r="J3281" s="13"/>
      <c r="R3281" s="13"/>
      <c r="S3281" s="41">
        <v>1</v>
      </c>
      <c r="T3281" s="39"/>
      <c r="U3281" s="13"/>
      <c r="W3281" s="13"/>
    </row>
    <row r="3282" spans="1:23" x14ac:dyDescent="0.2">
      <c r="A3282" s="13"/>
      <c r="B3282" s="8" t="s">
        <v>0</v>
      </c>
      <c r="C3282" s="22" t="s">
        <v>10995</v>
      </c>
      <c r="D3282" s="8" t="s">
        <v>8453</v>
      </c>
      <c r="E3282" s="22" t="s">
        <v>10284</v>
      </c>
      <c r="F3282" s="13">
        <v>11991</v>
      </c>
      <c r="G3282" s="13">
        <v>0</v>
      </c>
      <c r="H3282" s="13">
        <v>0</v>
      </c>
      <c r="I3282" t="s">
        <v>1</v>
      </c>
      <c r="J3282" s="13"/>
      <c r="R3282" s="13"/>
      <c r="S3282" s="41">
        <v>1</v>
      </c>
      <c r="T3282" s="39"/>
      <c r="U3282" s="13"/>
      <c r="W3282" s="13"/>
    </row>
    <row r="3283" spans="1:23" x14ac:dyDescent="0.2">
      <c r="A3283" s="13"/>
      <c r="B3283" s="8" t="s">
        <v>0</v>
      </c>
      <c r="C3283" s="22" t="s">
        <v>10995</v>
      </c>
      <c r="D3283" s="8" t="s">
        <v>8454</v>
      </c>
      <c r="E3283" s="22" t="s">
        <v>10285</v>
      </c>
      <c r="F3283" s="13">
        <v>4844</v>
      </c>
      <c r="G3283" s="13">
        <v>0</v>
      </c>
      <c r="H3283" s="13">
        <v>0</v>
      </c>
      <c r="I3283" t="s">
        <v>1</v>
      </c>
      <c r="J3283" s="13"/>
      <c r="R3283" s="13"/>
      <c r="S3283" s="41">
        <v>1</v>
      </c>
      <c r="T3283" s="39"/>
      <c r="U3283" s="13"/>
      <c r="W3283" s="13"/>
    </row>
    <row r="3284" spans="1:23" x14ac:dyDescent="0.2">
      <c r="A3284" s="13"/>
      <c r="B3284" s="8" t="s">
        <v>0</v>
      </c>
      <c r="C3284" s="22" t="s">
        <v>10995</v>
      </c>
      <c r="D3284" s="8" t="s">
        <v>8455</v>
      </c>
      <c r="E3284" s="22" t="s">
        <v>10286</v>
      </c>
      <c r="F3284" s="13">
        <v>2576</v>
      </c>
      <c r="G3284" s="13">
        <v>0</v>
      </c>
      <c r="H3284" s="13">
        <v>0</v>
      </c>
      <c r="I3284" t="s">
        <v>1</v>
      </c>
      <c r="J3284" s="13"/>
      <c r="R3284" s="13">
        <v>500</v>
      </c>
      <c r="S3284" s="41">
        <v>1</v>
      </c>
      <c r="T3284" s="39"/>
      <c r="U3284" s="13" t="s">
        <v>10802</v>
      </c>
      <c r="W3284" s="13"/>
    </row>
    <row r="3285" spans="1:23" x14ac:dyDescent="0.2">
      <c r="A3285" s="13"/>
      <c r="B3285" s="8" t="s">
        <v>0</v>
      </c>
      <c r="C3285" s="22" t="s">
        <v>10995</v>
      </c>
      <c r="D3285" s="8" t="s">
        <v>8456</v>
      </c>
      <c r="E3285" s="22" t="s">
        <v>10287</v>
      </c>
      <c r="F3285" s="13">
        <v>578</v>
      </c>
      <c r="G3285" s="13">
        <v>0</v>
      </c>
      <c r="H3285" s="13">
        <v>0</v>
      </c>
      <c r="I3285" t="s">
        <v>1</v>
      </c>
      <c r="J3285" s="13"/>
      <c r="R3285" s="13"/>
      <c r="S3285" s="41">
        <v>1</v>
      </c>
      <c r="T3285" s="39"/>
      <c r="U3285" s="13" t="s">
        <v>10802</v>
      </c>
      <c r="W3285" s="13"/>
    </row>
    <row r="3286" spans="1:23" x14ac:dyDescent="0.2">
      <c r="A3286" s="13"/>
      <c r="B3286" s="8" t="s">
        <v>0</v>
      </c>
      <c r="C3286" s="22" t="s">
        <v>10995</v>
      </c>
      <c r="D3286" s="8" t="s">
        <v>6069</v>
      </c>
      <c r="E3286" s="22" t="s">
        <v>10288</v>
      </c>
      <c r="F3286" s="13">
        <v>38236</v>
      </c>
      <c r="G3286" s="13">
        <v>0</v>
      </c>
      <c r="H3286" s="13">
        <v>0</v>
      </c>
      <c r="I3286" t="s">
        <v>1</v>
      </c>
      <c r="J3286" s="13"/>
      <c r="R3286" s="13"/>
      <c r="S3286" s="41">
        <v>1</v>
      </c>
      <c r="T3286" s="39"/>
      <c r="U3286" s="13"/>
      <c r="W3286" s="13"/>
    </row>
    <row r="3287" spans="1:23" x14ac:dyDescent="0.2">
      <c r="A3287" s="13"/>
      <c r="B3287" s="8" t="s">
        <v>0</v>
      </c>
      <c r="C3287" s="22" t="s">
        <v>10996</v>
      </c>
      <c r="D3287" s="8" t="s">
        <v>8457</v>
      </c>
      <c r="E3287" s="22" t="s">
        <v>10289</v>
      </c>
      <c r="F3287" s="13">
        <v>8525</v>
      </c>
      <c r="G3287" s="13">
        <v>0</v>
      </c>
      <c r="H3287" s="13">
        <v>0</v>
      </c>
      <c r="I3287" t="s">
        <v>1</v>
      </c>
      <c r="J3287" s="13"/>
      <c r="R3287" s="13"/>
      <c r="S3287" s="41">
        <v>4</v>
      </c>
      <c r="T3287" s="13"/>
      <c r="U3287" s="13" t="s">
        <v>10798</v>
      </c>
      <c r="W3287" s="13"/>
    </row>
    <row r="3288" spans="1:23" x14ac:dyDescent="0.2">
      <c r="A3288" s="13"/>
      <c r="B3288" s="8" t="s">
        <v>0</v>
      </c>
      <c r="C3288" s="22" t="s">
        <v>10996</v>
      </c>
      <c r="D3288" s="8" t="s">
        <v>2645</v>
      </c>
      <c r="E3288" s="22" t="s">
        <v>2646</v>
      </c>
      <c r="F3288" s="13">
        <v>11280</v>
      </c>
      <c r="G3288" s="13">
        <v>0</v>
      </c>
      <c r="H3288" s="13">
        <v>0</v>
      </c>
      <c r="I3288" t="s">
        <v>1</v>
      </c>
      <c r="J3288" s="13"/>
      <c r="R3288" s="13"/>
      <c r="S3288" s="41">
        <v>4</v>
      </c>
      <c r="T3288" s="13"/>
      <c r="U3288" s="39" t="s">
        <v>10802</v>
      </c>
      <c r="W3288" s="13"/>
    </row>
    <row r="3289" spans="1:23" x14ac:dyDescent="0.2">
      <c r="A3289" s="13"/>
      <c r="B3289" s="8" t="s">
        <v>0</v>
      </c>
      <c r="C3289" s="22" t="s">
        <v>10996</v>
      </c>
      <c r="D3289" s="8" t="s">
        <v>8032</v>
      </c>
      <c r="E3289" s="22" t="s">
        <v>9797</v>
      </c>
      <c r="F3289" s="13">
        <v>8360</v>
      </c>
      <c r="G3289" s="13">
        <v>0</v>
      </c>
      <c r="H3289" s="13">
        <v>0</v>
      </c>
      <c r="I3289" t="s">
        <v>1</v>
      </c>
      <c r="J3289" s="13"/>
      <c r="R3289" s="13"/>
      <c r="S3289" s="41">
        <v>4</v>
      </c>
      <c r="T3289" s="13"/>
      <c r="U3289" s="39" t="s">
        <v>10802</v>
      </c>
      <c r="W3289" s="13"/>
    </row>
    <row r="3290" spans="1:23" x14ac:dyDescent="0.2">
      <c r="A3290" s="13"/>
      <c r="B3290" s="8" t="s">
        <v>0</v>
      </c>
      <c r="C3290" s="22" t="s">
        <v>10996</v>
      </c>
      <c r="D3290" s="8" t="s">
        <v>8458</v>
      </c>
      <c r="E3290" s="22" t="s">
        <v>10290</v>
      </c>
      <c r="F3290" s="13">
        <v>5222</v>
      </c>
      <c r="G3290" s="13">
        <v>0</v>
      </c>
      <c r="H3290" s="13">
        <v>0</v>
      </c>
      <c r="I3290" t="s">
        <v>1</v>
      </c>
      <c r="J3290" s="13"/>
      <c r="R3290" s="13"/>
      <c r="S3290" s="41">
        <v>2</v>
      </c>
      <c r="T3290" s="39"/>
      <c r="U3290" s="13" t="s">
        <v>10801</v>
      </c>
      <c r="W3290" s="13"/>
    </row>
    <row r="3291" spans="1:23" x14ac:dyDescent="0.2">
      <c r="A3291" s="13"/>
      <c r="B3291" s="8" t="s">
        <v>0</v>
      </c>
      <c r="C3291" s="22" t="s">
        <v>10996</v>
      </c>
      <c r="D3291" s="8" t="s">
        <v>8459</v>
      </c>
      <c r="E3291" s="22" t="s">
        <v>9791</v>
      </c>
      <c r="F3291" s="13">
        <v>5300</v>
      </c>
      <c r="G3291" s="13">
        <v>0</v>
      </c>
      <c r="H3291" s="13">
        <v>0</v>
      </c>
      <c r="I3291" t="s">
        <v>1</v>
      </c>
      <c r="J3291" s="13"/>
      <c r="R3291" s="13">
        <v>3000</v>
      </c>
      <c r="S3291" s="41">
        <v>2</v>
      </c>
      <c r="T3291" s="39"/>
      <c r="U3291" s="13" t="s">
        <v>10801</v>
      </c>
      <c r="W3291" s="13"/>
    </row>
    <row r="3292" spans="1:23" x14ac:dyDescent="0.2">
      <c r="A3292" s="13"/>
      <c r="B3292" s="8" t="s">
        <v>0</v>
      </c>
      <c r="C3292" s="22" t="s">
        <v>10996</v>
      </c>
      <c r="D3292" s="8" t="s">
        <v>2660</v>
      </c>
      <c r="E3292" s="22" t="s">
        <v>2326</v>
      </c>
      <c r="F3292" s="13">
        <v>18000</v>
      </c>
      <c r="G3292" s="13">
        <v>0</v>
      </c>
      <c r="H3292" s="13">
        <v>0</v>
      </c>
      <c r="I3292" t="s">
        <v>1</v>
      </c>
      <c r="J3292" s="13"/>
      <c r="R3292" s="13"/>
      <c r="S3292" s="41">
        <v>1</v>
      </c>
      <c r="T3292" s="13"/>
      <c r="U3292" s="39" t="s">
        <v>10801</v>
      </c>
      <c r="W3292" s="13"/>
    </row>
    <row r="3293" spans="1:23" x14ac:dyDescent="0.2">
      <c r="A3293" s="13"/>
      <c r="B3293" s="8" t="s">
        <v>0</v>
      </c>
      <c r="C3293" s="22" t="s">
        <v>10996</v>
      </c>
      <c r="D3293" s="8" t="s">
        <v>8045</v>
      </c>
      <c r="E3293" s="22" t="s">
        <v>3011</v>
      </c>
      <c r="F3293" s="13">
        <v>12000</v>
      </c>
      <c r="G3293" s="13">
        <v>0</v>
      </c>
      <c r="H3293" s="13">
        <v>0</v>
      </c>
      <c r="I3293" t="s">
        <v>1</v>
      </c>
      <c r="J3293" s="13"/>
      <c r="R3293" s="13"/>
      <c r="S3293" s="41">
        <v>3</v>
      </c>
      <c r="T3293" s="13"/>
      <c r="U3293" s="13" t="s">
        <v>10801</v>
      </c>
      <c r="W3293" s="13"/>
    </row>
    <row r="3294" spans="1:23" x14ac:dyDescent="0.2">
      <c r="A3294" s="14" t="s">
        <v>7572</v>
      </c>
      <c r="B3294" s="8" t="s">
        <v>0</v>
      </c>
      <c r="C3294" s="22" t="s">
        <v>7455</v>
      </c>
      <c r="D3294" s="8" t="s">
        <v>8460</v>
      </c>
      <c r="E3294" s="22" t="s">
        <v>10291</v>
      </c>
      <c r="F3294" s="13">
        <v>0</v>
      </c>
      <c r="G3294" s="13">
        <v>0</v>
      </c>
      <c r="H3294" s="13">
        <v>0</v>
      </c>
      <c r="I3294" t="s">
        <v>1</v>
      </c>
      <c r="J3294" s="13"/>
      <c r="R3294" s="13">
        <v>2200</v>
      </c>
      <c r="S3294" s="41">
        <v>1</v>
      </c>
      <c r="T3294" s="39"/>
      <c r="U3294" s="13"/>
      <c r="W3294" s="13"/>
    </row>
    <row r="3295" spans="1:23" x14ac:dyDescent="0.2">
      <c r="A3295" s="14" t="s">
        <v>7572</v>
      </c>
      <c r="B3295" s="8" t="s">
        <v>0</v>
      </c>
      <c r="C3295" s="22" t="s">
        <v>10997</v>
      </c>
      <c r="D3295" s="8" t="s">
        <v>8461</v>
      </c>
      <c r="E3295" s="11" t="s">
        <v>10292</v>
      </c>
      <c r="F3295" s="13">
        <v>0</v>
      </c>
      <c r="G3295" s="13">
        <v>0</v>
      </c>
      <c r="H3295" s="13">
        <v>0</v>
      </c>
      <c r="I3295" t="s">
        <v>1</v>
      </c>
      <c r="J3295" s="13"/>
      <c r="R3295" s="13">
        <v>2000</v>
      </c>
      <c r="S3295" s="41">
        <v>4</v>
      </c>
      <c r="T3295" s="39"/>
      <c r="U3295" s="13"/>
      <c r="W3295" s="13"/>
    </row>
    <row r="3296" spans="1:23" x14ac:dyDescent="0.2">
      <c r="A3296" s="13"/>
      <c r="B3296" s="8" t="s">
        <v>0</v>
      </c>
      <c r="C3296" s="22" t="s">
        <v>10998</v>
      </c>
      <c r="D3296" s="8" t="s">
        <v>8462</v>
      </c>
      <c r="E3296" s="22" t="s">
        <v>10293</v>
      </c>
      <c r="F3296" s="13">
        <v>1312</v>
      </c>
      <c r="G3296" s="13">
        <v>0</v>
      </c>
      <c r="H3296" s="13">
        <v>0</v>
      </c>
      <c r="I3296" t="s">
        <v>1</v>
      </c>
      <c r="J3296" s="13"/>
      <c r="R3296" s="13"/>
      <c r="S3296" s="41">
        <v>4</v>
      </c>
      <c r="T3296" s="13"/>
      <c r="U3296" s="13" t="s">
        <v>10802</v>
      </c>
      <c r="W3296" s="13"/>
    </row>
    <row r="3297" spans="1:23" x14ac:dyDescent="0.2">
      <c r="A3297" s="13"/>
      <c r="B3297" s="8" t="s">
        <v>0</v>
      </c>
      <c r="C3297" s="22" t="s">
        <v>10998</v>
      </c>
      <c r="D3297" s="8" t="s">
        <v>8463</v>
      </c>
      <c r="E3297" s="22" t="s">
        <v>10294</v>
      </c>
      <c r="F3297" s="13">
        <v>412</v>
      </c>
      <c r="G3297" s="13">
        <v>0</v>
      </c>
      <c r="H3297" s="13">
        <v>0</v>
      </c>
      <c r="I3297" t="s">
        <v>1</v>
      </c>
      <c r="J3297" s="13"/>
      <c r="R3297" s="13"/>
      <c r="S3297" s="41">
        <v>2</v>
      </c>
      <c r="T3297" s="39"/>
      <c r="U3297" s="13" t="s">
        <v>10801</v>
      </c>
      <c r="W3297" s="13"/>
    </row>
    <row r="3298" spans="1:23" x14ac:dyDescent="0.2">
      <c r="A3298" s="13"/>
      <c r="B3298" s="8" t="s">
        <v>0</v>
      </c>
      <c r="C3298" s="22" t="s">
        <v>10998</v>
      </c>
      <c r="D3298" s="8" t="s">
        <v>8464</v>
      </c>
      <c r="E3298" s="22" t="s">
        <v>10295</v>
      </c>
      <c r="F3298" s="13">
        <v>1336</v>
      </c>
      <c r="G3298" s="13">
        <v>0</v>
      </c>
      <c r="H3298" s="13">
        <v>0</v>
      </c>
      <c r="I3298" t="s">
        <v>1</v>
      </c>
      <c r="J3298" s="13"/>
      <c r="R3298" s="13"/>
      <c r="S3298" s="41">
        <v>2</v>
      </c>
      <c r="T3298" s="39"/>
      <c r="U3298" s="13" t="s">
        <v>10801</v>
      </c>
      <c r="W3298" s="13"/>
    </row>
    <row r="3299" spans="1:23" x14ac:dyDescent="0.2">
      <c r="A3299" s="13"/>
      <c r="B3299" s="8" t="s">
        <v>0</v>
      </c>
      <c r="C3299" s="22" t="s">
        <v>10998</v>
      </c>
      <c r="D3299" s="8" t="s">
        <v>8465</v>
      </c>
      <c r="E3299" s="22" t="s">
        <v>10296</v>
      </c>
      <c r="F3299" s="13">
        <v>812</v>
      </c>
      <c r="G3299" s="13">
        <v>0</v>
      </c>
      <c r="H3299" s="13">
        <v>0</v>
      </c>
      <c r="I3299" t="s">
        <v>1</v>
      </c>
      <c r="J3299" s="13"/>
      <c r="R3299" s="13"/>
      <c r="S3299" s="41">
        <v>4</v>
      </c>
      <c r="T3299" s="13"/>
      <c r="U3299" s="13" t="s">
        <v>10798</v>
      </c>
      <c r="W3299" s="13"/>
    </row>
    <row r="3300" spans="1:23" x14ac:dyDescent="0.2">
      <c r="A3300" s="13"/>
      <c r="B3300" s="8" t="s">
        <v>0</v>
      </c>
      <c r="C3300" s="22" t="s">
        <v>10998</v>
      </c>
      <c r="D3300" s="8" t="s">
        <v>8466</v>
      </c>
      <c r="E3300" s="22" t="s">
        <v>10297</v>
      </c>
      <c r="F3300" s="13">
        <v>812</v>
      </c>
      <c r="G3300" s="13">
        <v>0</v>
      </c>
      <c r="H3300" s="13">
        <v>0</v>
      </c>
      <c r="I3300" t="s">
        <v>1</v>
      </c>
      <c r="J3300" s="13"/>
      <c r="R3300" s="13"/>
      <c r="S3300" s="41">
        <v>4</v>
      </c>
      <c r="T3300" s="13"/>
      <c r="U3300" s="13" t="s">
        <v>10798</v>
      </c>
      <c r="W3300" s="13"/>
    </row>
    <row r="3301" spans="1:23" x14ac:dyDescent="0.2">
      <c r="A3301" s="13"/>
      <c r="B3301" s="8" t="s">
        <v>0</v>
      </c>
      <c r="C3301" s="22" t="s">
        <v>10998</v>
      </c>
      <c r="D3301" s="8" t="s">
        <v>8467</v>
      </c>
      <c r="E3301" s="22" t="s">
        <v>10298</v>
      </c>
      <c r="F3301" s="13">
        <v>412</v>
      </c>
      <c r="G3301" s="13">
        <v>0</v>
      </c>
      <c r="H3301" s="13">
        <v>0</v>
      </c>
      <c r="I3301" t="s">
        <v>1</v>
      </c>
      <c r="J3301" s="13"/>
      <c r="R3301" s="13"/>
      <c r="S3301" s="41">
        <v>4</v>
      </c>
      <c r="T3301" s="13"/>
      <c r="U3301" s="13" t="s">
        <v>10802</v>
      </c>
      <c r="W3301" s="13"/>
    </row>
    <row r="3302" spans="1:23" x14ac:dyDescent="0.2">
      <c r="A3302" s="13"/>
      <c r="B3302" s="8" t="s">
        <v>0</v>
      </c>
      <c r="C3302" s="22" t="s">
        <v>10998</v>
      </c>
      <c r="D3302" s="8" t="s">
        <v>8468</v>
      </c>
      <c r="E3302" s="22" t="s">
        <v>10299</v>
      </c>
      <c r="F3302" s="13">
        <v>724</v>
      </c>
      <c r="G3302" s="13">
        <v>0</v>
      </c>
      <c r="H3302" s="13">
        <v>0</v>
      </c>
      <c r="I3302" t="s">
        <v>1</v>
      </c>
      <c r="J3302" s="13"/>
      <c r="R3302" s="13"/>
      <c r="S3302" s="41">
        <v>4</v>
      </c>
      <c r="T3302" s="13"/>
      <c r="U3302" s="13" t="s">
        <v>10802</v>
      </c>
      <c r="W3302" s="13"/>
    </row>
    <row r="3303" spans="1:23" x14ac:dyDescent="0.2">
      <c r="A3303" s="13"/>
      <c r="B3303" s="8" t="s">
        <v>0</v>
      </c>
      <c r="C3303" s="22" t="s">
        <v>10998</v>
      </c>
      <c r="D3303" s="8" t="s">
        <v>8469</v>
      </c>
      <c r="E3303" s="22" t="s">
        <v>10300</v>
      </c>
      <c r="F3303" s="13">
        <v>812</v>
      </c>
      <c r="G3303" s="13">
        <v>0</v>
      </c>
      <c r="H3303" s="13">
        <v>0</v>
      </c>
      <c r="I3303" t="s">
        <v>1</v>
      </c>
      <c r="J3303" s="13"/>
      <c r="R3303" s="13"/>
      <c r="S3303" s="41">
        <v>4</v>
      </c>
      <c r="T3303" s="13"/>
      <c r="U3303" s="13" t="s">
        <v>10802</v>
      </c>
      <c r="W3303" s="13"/>
    </row>
    <row r="3304" spans="1:23" x14ac:dyDescent="0.2">
      <c r="A3304" s="13"/>
      <c r="B3304" s="8" t="s">
        <v>0</v>
      </c>
      <c r="C3304" s="22" t="s">
        <v>10998</v>
      </c>
      <c r="D3304" s="8" t="s">
        <v>8470</v>
      </c>
      <c r="E3304" s="22" t="s">
        <v>10301</v>
      </c>
      <c r="F3304" s="13">
        <v>612</v>
      </c>
      <c r="G3304" s="13">
        <v>0</v>
      </c>
      <c r="H3304" s="13">
        <v>0</v>
      </c>
      <c r="I3304" t="s">
        <v>1</v>
      </c>
      <c r="J3304" s="13"/>
      <c r="R3304" s="13"/>
      <c r="S3304" s="41">
        <v>4</v>
      </c>
      <c r="T3304" s="13"/>
      <c r="U3304" s="13" t="s">
        <v>10802</v>
      </c>
      <c r="W3304" s="13"/>
    </row>
    <row r="3305" spans="1:23" x14ac:dyDescent="0.2">
      <c r="A3305" s="13"/>
      <c r="B3305" s="8" t="s">
        <v>0</v>
      </c>
      <c r="C3305" s="22" t="s">
        <v>10998</v>
      </c>
      <c r="D3305" s="8" t="s">
        <v>8471</v>
      </c>
      <c r="E3305" s="22" t="s">
        <v>10302</v>
      </c>
      <c r="F3305" s="13">
        <v>556</v>
      </c>
      <c r="G3305" s="13">
        <v>0</v>
      </c>
      <c r="H3305" s="13">
        <v>0</v>
      </c>
      <c r="I3305" t="s">
        <v>1</v>
      </c>
      <c r="J3305" s="13"/>
      <c r="R3305" s="13"/>
      <c r="S3305" s="41">
        <v>1</v>
      </c>
      <c r="T3305" s="39"/>
      <c r="U3305" s="13"/>
      <c r="W3305" s="13"/>
    </row>
    <row r="3306" spans="1:23" x14ac:dyDescent="0.2">
      <c r="A3306" s="13"/>
      <c r="B3306" s="8" t="s">
        <v>0</v>
      </c>
      <c r="C3306" s="22" t="s">
        <v>10998</v>
      </c>
      <c r="D3306" s="8" t="s">
        <v>8472</v>
      </c>
      <c r="E3306" s="22" t="s">
        <v>10303</v>
      </c>
      <c r="F3306" s="13">
        <v>1724</v>
      </c>
      <c r="G3306" s="13">
        <v>0</v>
      </c>
      <c r="H3306" s="13">
        <v>0</v>
      </c>
      <c r="I3306" t="s">
        <v>1</v>
      </c>
      <c r="J3306" s="13"/>
      <c r="R3306" s="13"/>
      <c r="S3306" s="41">
        <v>1</v>
      </c>
      <c r="T3306" s="39"/>
      <c r="U3306" s="13"/>
      <c r="W3306" s="13"/>
    </row>
    <row r="3307" spans="1:23" x14ac:dyDescent="0.2">
      <c r="A3307" s="13"/>
      <c r="B3307" s="8" t="s">
        <v>0</v>
      </c>
      <c r="C3307" s="22" t="s">
        <v>10998</v>
      </c>
      <c r="D3307" s="8" t="s">
        <v>8473</v>
      </c>
      <c r="E3307" s="22" t="s">
        <v>10304</v>
      </c>
      <c r="F3307" s="13">
        <v>612</v>
      </c>
      <c r="G3307" s="13">
        <v>0</v>
      </c>
      <c r="H3307" s="13">
        <v>0</v>
      </c>
      <c r="I3307" t="s">
        <v>1</v>
      </c>
      <c r="J3307" s="13"/>
      <c r="R3307" s="13"/>
      <c r="S3307" s="41">
        <v>1</v>
      </c>
      <c r="T3307" s="39"/>
      <c r="U3307" s="13"/>
      <c r="W3307" s="13"/>
    </row>
    <row r="3308" spans="1:23" x14ac:dyDescent="0.2">
      <c r="A3308" s="13"/>
      <c r="B3308" s="8" t="s">
        <v>0</v>
      </c>
      <c r="C3308" s="22" t="s">
        <v>10998</v>
      </c>
      <c r="D3308" s="8" t="s">
        <v>8474</v>
      </c>
      <c r="E3308" s="22" t="s">
        <v>10305</v>
      </c>
      <c r="F3308" s="13">
        <v>812</v>
      </c>
      <c r="G3308" s="13">
        <v>0</v>
      </c>
      <c r="H3308" s="13">
        <v>0</v>
      </c>
      <c r="I3308" t="s">
        <v>1</v>
      </c>
      <c r="J3308" s="13"/>
      <c r="R3308" s="13"/>
      <c r="S3308" s="41">
        <v>1</v>
      </c>
      <c r="T3308" s="39"/>
      <c r="U3308" s="13" t="s">
        <v>10802</v>
      </c>
      <c r="W3308" s="13"/>
    </row>
    <row r="3309" spans="1:23" x14ac:dyDescent="0.2">
      <c r="A3309" s="13"/>
      <c r="B3309" s="8" t="s">
        <v>0</v>
      </c>
      <c r="C3309" s="22" t="s">
        <v>10998</v>
      </c>
      <c r="D3309" s="8" t="s">
        <v>8475</v>
      </c>
      <c r="E3309" s="22" t="s">
        <v>10306</v>
      </c>
      <c r="F3309" s="13">
        <v>812</v>
      </c>
      <c r="G3309" s="13">
        <v>0</v>
      </c>
      <c r="H3309" s="13">
        <v>0</v>
      </c>
      <c r="I3309" t="s">
        <v>1</v>
      </c>
      <c r="J3309" s="13"/>
      <c r="R3309" s="13"/>
      <c r="S3309" s="41">
        <v>1</v>
      </c>
      <c r="T3309" s="39"/>
      <c r="U3309" s="13" t="s">
        <v>10802</v>
      </c>
      <c r="W3309" s="13"/>
    </row>
    <row r="3310" spans="1:23" x14ac:dyDescent="0.2">
      <c r="A3310" s="13"/>
      <c r="B3310" s="8" t="s">
        <v>0</v>
      </c>
      <c r="C3310" s="22" t="s">
        <v>10998</v>
      </c>
      <c r="D3310" s="8" t="s">
        <v>8476</v>
      </c>
      <c r="E3310" s="22" t="s">
        <v>10307</v>
      </c>
      <c r="F3310" s="13">
        <v>1424</v>
      </c>
      <c r="G3310" s="13">
        <v>0</v>
      </c>
      <c r="H3310" s="13">
        <v>0</v>
      </c>
      <c r="I3310" t="s">
        <v>1</v>
      </c>
      <c r="J3310" s="13"/>
      <c r="R3310" s="13"/>
      <c r="S3310" s="41">
        <v>1</v>
      </c>
      <c r="T3310" s="39"/>
      <c r="U3310" s="13"/>
      <c r="W3310" s="13"/>
    </row>
    <row r="3311" spans="1:23" x14ac:dyDescent="0.2">
      <c r="A3311" s="13"/>
      <c r="B3311" s="8" t="s">
        <v>0</v>
      </c>
      <c r="C3311" s="22" t="s">
        <v>10998</v>
      </c>
      <c r="D3311" s="8" t="s">
        <v>8477</v>
      </c>
      <c r="E3311" s="22" t="s">
        <v>10308</v>
      </c>
      <c r="F3311" s="13">
        <v>128</v>
      </c>
      <c r="G3311" s="13">
        <v>0</v>
      </c>
      <c r="H3311" s="13">
        <v>0</v>
      </c>
      <c r="I3311" t="s">
        <v>1</v>
      </c>
      <c r="J3311" s="13"/>
      <c r="R3311" s="13"/>
      <c r="S3311" s="41">
        <v>1</v>
      </c>
      <c r="T3311" s="39"/>
      <c r="U3311" s="13"/>
      <c r="W3311" s="13"/>
    </row>
    <row r="3312" spans="1:23" x14ac:dyDescent="0.2">
      <c r="A3312" s="13"/>
      <c r="B3312" s="8" t="s">
        <v>0</v>
      </c>
      <c r="C3312" s="22" t="s">
        <v>10998</v>
      </c>
      <c r="D3312" s="8" t="s">
        <v>8478</v>
      </c>
      <c r="E3312" s="22" t="s">
        <v>10309</v>
      </c>
      <c r="F3312" s="13">
        <v>612</v>
      </c>
      <c r="G3312" s="13">
        <v>0</v>
      </c>
      <c r="H3312" s="13">
        <v>0</v>
      </c>
      <c r="I3312" t="s">
        <v>1</v>
      </c>
      <c r="J3312" s="13"/>
      <c r="R3312" s="13"/>
      <c r="S3312" s="41">
        <v>1</v>
      </c>
      <c r="T3312" s="39"/>
      <c r="U3312" s="13"/>
      <c r="W3312" s="13"/>
    </row>
    <row r="3313" spans="1:23" x14ac:dyDescent="0.2">
      <c r="A3313" s="13"/>
      <c r="B3313" s="8" t="s">
        <v>0</v>
      </c>
      <c r="C3313" s="22" t="s">
        <v>10998</v>
      </c>
      <c r="D3313" s="8" t="s">
        <v>8479</v>
      </c>
      <c r="E3313" s="22" t="s">
        <v>10310</v>
      </c>
      <c r="F3313" s="13">
        <v>412</v>
      </c>
      <c r="G3313" s="13">
        <v>0</v>
      </c>
      <c r="H3313" s="13">
        <v>0</v>
      </c>
      <c r="I3313" t="s">
        <v>1</v>
      </c>
      <c r="J3313" s="13"/>
      <c r="R3313" s="13"/>
      <c r="S3313" s="41">
        <v>4</v>
      </c>
      <c r="T3313" s="13"/>
      <c r="U3313" s="39" t="s">
        <v>10802</v>
      </c>
      <c r="W3313" s="13"/>
    </row>
    <row r="3314" spans="1:23" x14ac:dyDescent="0.2">
      <c r="A3314" s="13"/>
      <c r="B3314" s="8" t="s">
        <v>0</v>
      </c>
      <c r="C3314" s="22" t="s">
        <v>10998</v>
      </c>
      <c r="D3314" s="8" t="s">
        <v>8480</v>
      </c>
      <c r="E3314" s="22" t="s">
        <v>10311</v>
      </c>
      <c r="F3314" s="13">
        <v>724</v>
      </c>
      <c r="G3314" s="13">
        <v>0</v>
      </c>
      <c r="H3314" s="13">
        <v>0</v>
      </c>
      <c r="I3314" t="s">
        <v>1</v>
      </c>
      <c r="J3314" s="13"/>
      <c r="R3314" s="13"/>
      <c r="S3314" s="41">
        <v>2</v>
      </c>
      <c r="T3314" s="39"/>
      <c r="U3314" s="13" t="s">
        <v>10801</v>
      </c>
      <c r="W3314" s="13"/>
    </row>
    <row r="3315" spans="1:23" x14ac:dyDescent="0.2">
      <c r="A3315" s="13"/>
      <c r="B3315" s="8" t="s">
        <v>0</v>
      </c>
      <c r="C3315" s="22" t="s">
        <v>10998</v>
      </c>
      <c r="D3315" s="8" t="s">
        <v>8424</v>
      </c>
      <c r="E3315" s="22" t="s">
        <v>10252</v>
      </c>
      <c r="F3315" s="13">
        <v>10560</v>
      </c>
      <c r="G3315" s="13">
        <v>0</v>
      </c>
      <c r="H3315" s="13">
        <v>0</v>
      </c>
      <c r="I3315" t="s">
        <v>1</v>
      </c>
      <c r="J3315" s="13"/>
      <c r="R3315" s="13"/>
      <c r="S3315" s="41">
        <v>4</v>
      </c>
      <c r="T3315" s="13"/>
      <c r="U3315" s="13" t="s">
        <v>10802</v>
      </c>
      <c r="W3315" s="13"/>
    </row>
    <row r="3316" spans="1:23" x14ac:dyDescent="0.2">
      <c r="A3316" s="13"/>
      <c r="B3316" s="8" t="s">
        <v>0</v>
      </c>
      <c r="C3316" s="22" t="s">
        <v>10998</v>
      </c>
      <c r="D3316" s="8" t="s">
        <v>8425</v>
      </c>
      <c r="E3316" s="22" t="s">
        <v>10253</v>
      </c>
      <c r="F3316" s="13">
        <v>10560</v>
      </c>
      <c r="G3316" s="13">
        <v>0</v>
      </c>
      <c r="H3316" s="13">
        <v>0</v>
      </c>
      <c r="I3316" t="s">
        <v>1</v>
      </c>
      <c r="J3316" s="13"/>
      <c r="R3316" s="13"/>
      <c r="S3316" s="41">
        <v>4</v>
      </c>
      <c r="T3316" s="13"/>
      <c r="U3316" s="13" t="s">
        <v>10802</v>
      </c>
      <c r="W3316" s="13"/>
    </row>
    <row r="3317" spans="1:23" x14ac:dyDescent="0.2">
      <c r="A3317" s="13"/>
      <c r="B3317" s="8" t="s">
        <v>0</v>
      </c>
      <c r="C3317" s="22" t="s">
        <v>10998</v>
      </c>
      <c r="D3317" s="8" t="s">
        <v>8481</v>
      </c>
      <c r="E3317" s="22" t="s">
        <v>10312</v>
      </c>
      <c r="F3317" s="13">
        <v>4504</v>
      </c>
      <c r="G3317" s="13">
        <v>0</v>
      </c>
      <c r="H3317" s="13">
        <v>0</v>
      </c>
      <c r="I3317" t="s">
        <v>1</v>
      </c>
      <c r="J3317" s="13"/>
      <c r="R3317" s="13"/>
      <c r="S3317" s="41">
        <v>4</v>
      </c>
      <c r="T3317" s="13"/>
      <c r="U3317" s="13" t="s">
        <v>10802</v>
      </c>
      <c r="W3317" s="13"/>
    </row>
    <row r="3318" spans="1:23" x14ac:dyDescent="0.2">
      <c r="A3318" s="13"/>
      <c r="B3318" s="8" t="s">
        <v>0</v>
      </c>
      <c r="C3318" s="22" t="s">
        <v>10998</v>
      </c>
      <c r="D3318" s="8" t="s">
        <v>8482</v>
      </c>
      <c r="E3318" s="22" t="s">
        <v>10313</v>
      </c>
      <c r="F3318" s="13">
        <v>4048</v>
      </c>
      <c r="G3318" s="13">
        <v>0</v>
      </c>
      <c r="H3318" s="13">
        <v>0</v>
      </c>
      <c r="I3318" t="s">
        <v>1</v>
      </c>
      <c r="J3318" s="13"/>
      <c r="R3318" s="13"/>
      <c r="S3318" s="41">
        <v>4</v>
      </c>
      <c r="T3318" s="13"/>
      <c r="U3318" s="13" t="s">
        <v>10802</v>
      </c>
      <c r="W3318" s="13"/>
    </row>
    <row r="3319" spans="1:23" x14ac:dyDescent="0.2">
      <c r="A3319" s="13"/>
      <c r="B3319" s="8" t="s">
        <v>0</v>
      </c>
      <c r="C3319" s="22" t="s">
        <v>10998</v>
      </c>
      <c r="D3319" s="8" t="s">
        <v>5176</v>
      </c>
      <c r="E3319" s="22" t="s">
        <v>5177</v>
      </c>
      <c r="F3319" s="13">
        <v>3168</v>
      </c>
      <c r="G3319" s="13">
        <v>0</v>
      </c>
      <c r="H3319" s="13">
        <v>0</v>
      </c>
      <c r="I3319" t="s">
        <v>1</v>
      </c>
      <c r="J3319" s="13"/>
      <c r="R3319" s="13">
        <v>3400</v>
      </c>
      <c r="S3319" s="41">
        <v>1</v>
      </c>
      <c r="T3319" s="13"/>
      <c r="U3319" s="13"/>
      <c r="W3319" s="13"/>
    </row>
    <row r="3320" spans="1:23" x14ac:dyDescent="0.2">
      <c r="A3320" s="13"/>
      <c r="B3320" s="8" t="s">
        <v>0</v>
      </c>
      <c r="C3320" s="22" t="s">
        <v>10998</v>
      </c>
      <c r="D3320" s="8" t="s">
        <v>8483</v>
      </c>
      <c r="E3320" s="22" t="s">
        <v>10314</v>
      </c>
      <c r="F3320" s="13">
        <v>2168</v>
      </c>
      <c r="G3320" s="13">
        <v>0</v>
      </c>
      <c r="H3320" s="13">
        <v>0</v>
      </c>
      <c r="I3320" t="s">
        <v>1</v>
      </c>
      <c r="J3320" s="13"/>
      <c r="R3320" s="13">
        <v>2500</v>
      </c>
      <c r="S3320" s="41">
        <v>1</v>
      </c>
      <c r="T3320" s="13"/>
      <c r="U3320" s="13"/>
      <c r="W3320" s="13"/>
    </row>
    <row r="3321" spans="1:23" x14ac:dyDescent="0.2">
      <c r="A3321" s="13"/>
      <c r="B3321" s="8" t="s">
        <v>0</v>
      </c>
      <c r="C3321" s="22" t="s">
        <v>10998</v>
      </c>
      <c r="D3321" s="8" t="s">
        <v>8484</v>
      </c>
      <c r="E3321" s="22" t="s">
        <v>10315</v>
      </c>
      <c r="F3321" s="13">
        <v>1376</v>
      </c>
      <c r="G3321" s="13">
        <v>0</v>
      </c>
      <c r="H3321" s="13">
        <v>0</v>
      </c>
      <c r="I3321" t="s">
        <v>1</v>
      </c>
      <c r="J3321" s="13"/>
      <c r="R3321" s="13"/>
      <c r="S3321" s="41">
        <v>4</v>
      </c>
      <c r="T3321" s="13"/>
      <c r="U3321" s="13"/>
      <c r="W3321" s="13"/>
    </row>
    <row r="3322" spans="1:23" x14ac:dyDescent="0.2">
      <c r="A3322" s="13"/>
      <c r="B3322" s="8" t="s">
        <v>0</v>
      </c>
      <c r="C3322" s="22" t="s">
        <v>10998</v>
      </c>
      <c r="D3322" s="8" t="s">
        <v>8485</v>
      </c>
      <c r="E3322" s="22" t="s">
        <v>10316</v>
      </c>
      <c r="F3322" s="13">
        <v>4224</v>
      </c>
      <c r="G3322" s="13">
        <v>0</v>
      </c>
      <c r="H3322" s="13">
        <v>0</v>
      </c>
      <c r="I3322" t="s">
        <v>1</v>
      </c>
      <c r="J3322" s="13"/>
      <c r="R3322" s="13"/>
      <c r="S3322" s="41">
        <v>2</v>
      </c>
      <c r="T3322" s="39"/>
      <c r="U3322" s="13" t="s">
        <v>10801</v>
      </c>
      <c r="W3322" s="13"/>
    </row>
    <row r="3323" spans="1:23" x14ac:dyDescent="0.2">
      <c r="A3323" s="13"/>
      <c r="B3323" s="8" t="s">
        <v>0</v>
      </c>
      <c r="C3323" s="22" t="s">
        <v>10998</v>
      </c>
      <c r="D3323" s="8" t="s">
        <v>8486</v>
      </c>
      <c r="E3323" s="22" t="s">
        <v>10317</v>
      </c>
      <c r="F3323" s="13">
        <v>11360</v>
      </c>
      <c r="G3323" s="13">
        <v>0</v>
      </c>
      <c r="H3323" s="13">
        <v>0</v>
      </c>
      <c r="I3323" t="s">
        <v>1</v>
      </c>
      <c r="J3323" s="13"/>
      <c r="R3323" s="13"/>
      <c r="S3323" s="41">
        <v>1</v>
      </c>
      <c r="T3323" s="39"/>
      <c r="U3323" s="13"/>
      <c r="W3323" s="13"/>
    </row>
    <row r="3324" spans="1:23" x14ac:dyDescent="0.2">
      <c r="A3324" s="13"/>
      <c r="B3324" s="8" t="s">
        <v>0</v>
      </c>
      <c r="C3324" s="22" t="s">
        <v>10998</v>
      </c>
      <c r="D3324" s="8" t="s">
        <v>8487</v>
      </c>
      <c r="E3324" s="22" t="s">
        <v>10318</v>
      </c>
      <c r="F3324" s="13">
        <v>4948</v>
      </c>
      <c r="G3324" s="13">
        <v>0</v>
      </c>
      <c r="H3324" s="13">
        <v>0</v>
      </c>
      <c r="I3324" t="s">
        <v>1</v>
      </c>
      <c r="J3324" s="13"/>
      <c r="R3324" s="13"/>
      <c r="S3324" s="41">
        <v>1</v>
      </c>
      <c r="T3324" s="39"/>
      <c r="U3324" s="13"/>
      <c r="W3324" s="13"/>
    </row>
    <row r="3325" spans="1:23" x14ac:dyDescent="0.2">
      <c r="A3325" s="13"/>
      <c r="B3325" s="8" t="s">
        <v>0</v>
      </c>
      <c r="C3325" s="22" t="s">
        <v>10998</v>
      </c>
      <c r="D3325" s="8" t="s">
        <v>8488</v>
      </c>
      <c r="E3325" s="22" t="s">
        <v>10319</v>
      </c>
      <c r="F3325" s="13">
        <v>23114</v>
      </c>
      <c r="G3325" s="13">
        <v>0</v>
      </c>
      <c r="H3325" s="13">
        <v>0</v>
      </c>
      <c r="I3325" t="s">
        <v>1</v>
      </c>
      <c r="J3325" s="13"/>
      <c r="R3325" s="13"/>
      <c r="S3325" s="41">
        <v>1</v>
      </c>
      <c r="T3325" s="39"/>
      <c r="U3325" s="13"/>
      <c r="W3325" s="13"/>
    </row>
    <row r="3326" spans="1:23" x14ac:dyDescent="0.2">
      <c r="A3326" s="13"/>
      <c r="B3326" s="8" t="s">
        <v>0</v>
      </c>
      <c r="C3326" s="22" t="s">
        <v>10998</v>
      </c>
      <c r="D3326" s="8" t="s">
        <v>8489</v>
      </c>
      <c r="E3326" s="22" t="s">
        <v>10320</v>
      </c>
      <c r="F3326" s="13">
        <v>4948</v>
      </c>
      <c r="G3326" s="13">
        <v>0</v>
      </c>
      <c r="H3326" s="13">
        <v>0</v>
      </c>
      <c r="I3326" t="s">
        <v>1</v>
      </c>
      <c r="J3326" s="13"/>
      <c r="R3326" s="13"/>
      <c r="S3326" s="41">
        <v>1</v>
      </c>
      <c r="T3326" s="39"/>
      <c r="U3326" s="13"/>
      <c r="W3326" s="13"/>
    </row>
    <row r="3327" spans="1:23" x14ac:dyDescent="0.2">
      <c r="A3327" s="13"/>
      <c r="B3327" s="8" t="s">
        <v>0</v>
      </c>
      <c r="C3327" s="22" t="s">
        <v>10999</v>
      </c>
      <c r="D3327" s="8" t="s">
        <v>1898</v>
      </c>
      <c r="E3327" s="22" t="s">
        <v>1899</v>
      </c>
      <c r="F3327" s="13">
        <v>13760</v>
      </c>
      <c r="G3327" s="13">
        <v>0</v>
      </c>
      <c r="H3327" s="13">
        <v>0</v>
      </c>
      <c r="I3327" t="s">
        <v>1</v>
      </c>
      <c r="J3327" s="13"/>
      <c r="R3327" s="13"/>
      <c r="S3327" s="41">
        <v>3</v>
      </c>
      <c r="T3327" s="13"/>
      <c r="U3327" s="13" t="s">
        <v>10798</v>
      </c>
      <c r="W3327" s="13"/>
    </row>
    <row r="3328" spans="1:23" x14ac:dyDescent="0.2">
      <c r="A3328" s="13"/>
      <c r="B3328" s="8" t="s">
        <v>0</v>
      </c>
      <c r="C3328" s="22" t="s">
        <v>10999</v>
      </c>
      <c r="D3328" s="8" t="s">
        <v>8490</v>
      </c>
      <c r="E3328" s="22" t="s">
        <v>10321</v>
      </c>
      <c r="F3328" s="13">
        <v>5160</v>
      </c>
      <c r="G3328" s="13">
        <v>0</v>
      </c>
      <c r="H3328" s="13">
        <v>0</v>
      </c>
      <c r="I3328" t="s">
        <v>1</v>
      </c>
      <c r="J3328" s="13"/>
      <c r="R3328" s="13"/>
      <c r="S3328" s="41">
        <v>3</v>
      </c>
      <c r="T3328" s="13"/>
      <c r="U3328" s="13" t="s">
        <v>10802</v>
      </c>
      <c r="W3328" s="13"/>
    </row>
    <row r="3329" spans="1:23" x14ac:dyDescent="0.2">
      <c r="A3329" s="13"/>
      <c r="B3329" s="8" t="s">
        <v>0</v>
      </c>
      <c r="C3329" s="22" t="s">
        <v>10999</v>
      </c>
      <c r="D3329" s="8" t="s">
        <v>3125</v>
      </c>
      <c r="E3329" s="22" t="s">
        <v>3126</v>
      </c>
      <c r="F3329" s="13">
        <v>20640</v>
      </c>
      <c r="G3329" s="13">
        <v>0</v>
      </c>
      <c r="H3329" s="13">
        <v>0</v>
      </c>
      <c r="I3329" t="s">
        <v>1</v>
      </c>
      <c r="J3329" s="13"/>
      <c r="R3329" s="13">
        <f>11000+10000</f>
        <v>21000</v>
      </c>
      <c r="S3329" s="41">
        <v>3</v>
      </c>
      <c r="T3329" s="39"/>
      <c r="U3329" s="13"/>
      <c r="W3329" s="13"/>
    </row>
    <row r="3330" spans="1:23" x14ac:dyDescent="0.2">
      <c r="A3330" s="13"/>
      <c r="B3330" s="8" t="s">
        <v>0</v>
      </c>
      <c r="C3330" s="22" t="s">
        <v>10999</v>
      </c>
      <c r="D3330" s="8" t="s">
        <v>3960</v>
      </c>
      <c r="E3330" s="22" t="s">
        <v>3961</v>
      </c>
      <c r="F3330" s="13">
        <v>48160</v>
      </c>
      <c r="G3330" s="13">
        <v>0</v>
      </c>
      <c r="H3330" s="13">
        <v>0</v>
      </c>
      <c r="I3330" t="s">
        <v>1</v>
      </c>
      <c r="J3330" s="13"/>
      <c r="R3330" s="13">
        <f>47219+3000+13000</f>
        <v>63219</v>
      </c>
      <c r="S3330" s="41">
        <v>2</v>
      </c>
      <c r="T3330" s="39"/>
      <c r="U3330" s="13"/>
      <c r="W3330" s="13"/>
    </row>
    <row r="3331" spans="1:23" x14ac:dyDescent="0.2">
      <c r="A3331" s="13"/>
      <c r="B3331" s="8" t="s">
        <v>0</v>
      </c>
      <c r="C3331" s="22" t="s">
        <v>10999</v>
      </c>
      <c r="D3331" s="8" t="s">
        <v>5035</v>
      </c>
      <c r="E3331" s="22" t="s">
        <v>5036</v>
      </c>
      <c r="F3331" s="13">
        <v>8600</v>
      </c>
      <c r="G3331" s="13">
        <v>0</v>
      </c>
      <c r="H3331" s="13">
        <v>0</v>
      </c>
      <c r="I3331" t="s">
        <v>1</v>
      </c>
      <c r="J3331" s="13"/>
      <c r="R3331" s="13"/>
      <c r="S3331" s="41">
        <v>2</v>
      </c>
      <c r="T3331" s="39"/>
      <c r="U3331" s="13"/>
      <c r="W3331" s="13"/>
    </row>
    <row r="3332" spans="1:23" x14ac:dyDescent="0.2">
      <c r="A3332" s="13"/>
      <c r="B3332" s="8" t="s">
        <v>0</v>
      </c>
      <c r="C3332" s="22" t="s">
        <v>10999</v>
      </c>
      <c r="D3332" s="8" t="s">
        <v>8491</v>
      </c>
      <c r="E3332" s="22" t="s">
        <v>10322</v>
      </c>
      <c r="F3332" s="13">
        <v>20640</v>
      </c>
      <c r="G3332" s="13">
        <v>0</v>
      </c>
      <c r="H3332" s="13">
        <v>0</v>
      </c>
      <c r="I3332" t="s">
        <v>1</v>
      </c>
      <c r="J3332" s="13"/>
      <c r="R3332" s="13"/>
      <c r="S3332" s="41">
        <v>1</v>
      </c>
      <c r="T3332" s="39"/>
      <c r="U3332" s="13"/>
      <c r="W3332" s="13"/>
    </row>
    <row r="3333" spans="1:23" x14ac:dyDescent="0.2">
      <c r="A3333" s="13"/>
      <c r="B3333" s="8" t="s">
        <v>0</v>
      </c>
      <c r="C3333" s="22" t="s">
        <v>11000</v>
      </c>
      <c r="D3333" s="8" t="s">
        <v>2257</v>
      </c>
      <c r="E3333" s="22" t="s">
        <v>10323</v>
      </c>
      <c r="F3333" s="13">
        <v>3000</v>
      </c>
      <c r="G3333" s="13">
        <v>0</v>
      </c>
      <c r="H3333" s="13">
        <v>0</v>
      </c>
      <c r="I3333" t="s">
        <v>1</v>
      </c>
      <c r="J3333" s="13"/>
      <c r="R3333" s="13"/>
      <c r="S3333" s="41">
        <v>3</v>
      </c>
      <c r="T3333" s="13" t="s">
        <v>10797</v>
      </c>
      <c r="U3333" s="13"/>
      <c r="W3333" s="13"/>
    </row>
    <row r="3334" spans="1:23" x14ac:dyDescent="0.2">
      <c r="A3334" s="13"/>
      <c r="B3334" s="8" t="s">
        <v>0</v>
      </c>
      <c r="C3334" s="22" t="s">
        <v>11000</v>
      </c>
      <c r="D3334" s="8" t="s">
        <v>2266</v>
      </c>
      <c r="E3334" s="22" t="s">
        <v>10324</v>
      </c>
      <c r="F3334" s="13">
        <v>3000</v>
      </c>
      <c r="G3334" s="13">
        <v>0</v>
      </c>
      <c r="H3334" s="13">
        <v>0</v>
      </c>
      <c r="I3334" t="s">
        <v>1</v>
      </c>
      <c r="J3334" s="13"/>
      <c r="R3334" s="13">
        <v>3000</v>
      </c>
      <c r="S3334" s="41">
        <v>1</v>
      </c>
      <c r="T3334" s="39"/>
      <c r="U3334" s="13"/>
      <c r="W3334" s="13"/>
    </row>
    <row r="3335" spans="1:23" x14ac:dyDescent="0.2">
      <c r="A3335" s="13"/>
      <c r="B3335" s="8" t="s">
        <v>0</v>
      </c>
      <c r="C3335" s="22" t="s">
        <v>11001</v>
      </c>
      <c r="D3335" s="8" t="s">
        <v>369</v>
      </c>
      <c r="E3335" s="22" t="s">
        <v>370</v>
      </c>
      <c r="F3335" s="13">
        <v>180000</v>
      </c>
      <c r="G3335" s="13">
        <v>0</v>
      </c>
      <c r="H3335" s="13">
        <v>0</v>
      </c>
      <c r="I3335" t="s">
        <v>1</v>
      </c>
      <c r="J3335" s="13"/>
      <c r="R3335" s="13"/>
      <c r="S3335" s="41">
        <v>2</v>
      </c>
      <c r="T3335" s="39" t="s">
        <v>10797</v>
      </c>
      <c r="U3335" s="13"/>
      <c r="W3335" s="13"/>
    </row>
    <row r="3336" spans="1:23" x14ac:dyDescent="0.2">
      <c r="A3336" s="13"/>
      <c r="B3336" s="8" t="s">
        <v>0</v>
      </c>
      <c r="C3336" s="22" t="s">
        <v>11001</v>
      </c>
      <c r="D3336" s="8" t="s">
        <v>372</v>
      </c>
      <c r="E3336" s="22" t="s">
        <v>373</v>
      </c>
      <c r="F3336" s="13">
        <v>180000</v>
      </c>
      <c r="G3336" s="13">
        <v>0</v>
      </c>
      <c r="H3336" s="13">
        <v>0</v>
      </c>
      <c r="I3336" t="s">
        <v>1</v>
      </c>
      <c r="J3336" s="13"/>
      <c r="R3336" s="13"/>
      <c r="S3336" s="41">
        <v>2</v>
      </c>
      <c r="T3336" s="39" t="s">
        <v>10797</v>
      </c>
      <c r="U3336" s="13"/>
      <c r="W3336" s="13"/>
    </row>
    <row r="3337" spans="1:23" x14ac:dyDescent="0.2">
      <c r="A3337" s="12" t="s">
        <v>7572</v>
      </c>
      <c r="B3337" s="8" t="s">
        <v>0</v>
      </c>
      <c r="C3337" s="11"/>
      <c r="D3337" s="8" t="s">
        <v>8492</v>
      </c>
      <c r="E3337" s="11" t="s">
        <v>10325</v>
      </c>
      <c r="F3337" s="13">
        <v>0</v>
      </c>
      <c r="G3337" s="13">
        <v>0</v>
      </c>
      <c r="H3337" s="13">
        <v>0</v>
      </c>
      <c r="I3337" t="s">
        <v>1</v>
      </c>
      <c r="J3337" s="13"/>
      <c r="R3337" s="13">
        <v>200</v>
      </c>
      <c r="S3337" s="41">
        <v>1</v>
      </c>
      <c r="T3337" s="39"/>
      <c r="U3337" s="13"/>
      <c r="W3337" s="13"/>
    </row>
    <row r="3338" spans="1:23" x14ac:dyDescent="0.2">
      <c r="A3338" s="12" t="s">
        <v>7572</v>
      </c>
      <c r="B3338" s="8" t="s">
        <v>0</v>
      </c>
      <c r="C3338" s="11"/>
      <c r="D3338" s="8" t="s">
        <v>8493</v>
      </c>
      <c r="E3338" s="11" t="s">
        <v>10326</v>
      </c>
      <c r="F3338" s="32">
        <v>0</v>
      </c>
      <c r="G3338" s="13">
        <v>0</v>
      </c>
      <c r="H3338" s="13">
        <v>0</v>
      </c>
      <c r="I3338" t="s">
        <v>1</v>
      </c>
      <c r="J3338" s="13"/>
      <c r="R3338" s="13">
        <v>200</v>
      </c>
      <c r="S3338" s="41">
        <v>1</v>
      </c>
      <c r="T3338" s="39"/>
      <c r="U3338" s="13"/>
      <c r="W3338" s="13"/>
    </row>
    <row r="3339" spans="1:23" x14ac:dyDescent="0.2">
      <c r="A3339" s="14" t="s">
        <v>7581</v>
      </c>
      <c r="B3339" s="8" t="s">
        <v>0</v>
      </c>
      <c r="C3339" s="11"/>
      <c r="D3339" s="8" t="s">
        <v>8494</v>
      </c>
      <c r="E3339" s="27" t="s">
        <v>10327</v>
      </c>
      <c r="F3339" s="32">
        <v>0</v>
      </c>
      <c r="G3339" s="13">
        <v>0</v>
      </c>
      <c r="H3339" s="13">
        <v>0</v>
      </c>
      <c r="I3339" t="s">
        <v>1</v>
      </c>
      <c r="J3339" s="13"/>
      <c r="R3339" s="13">
        <v>100</v>
      </c>
      <c r="S3339" s="41">
        <v>1</v>
      </c>
      <c r="T3339" s="39"/>
      <c r="U3339" s="13"/>
      <c r="W3339" s="13"/>
    </row>
    <row r="3340" spans="1:23" x14ac:dyDescent="0.2">
      <c r="A3340" s="13"/>
      <c r="B3340" s="8" t="s">
        <v>0</v>
      </c>
      <c r="C3340" s="22" t="s">
        <v>11002</v>
      </c>
      <c r="D3340" s="8" t="s">
        <v>7755</v>
      </c>
      <c r="E3340" s="22" t="s">
        <v>10110</v>
      </c>
      <c r="F3340" s="13">
        <v>2427</v>
      </c>
      <c r="G3340" s="13">
        <v>0</v>
      </c>
      <c r="H3340" s="13">
        <v>0</v>
      </c>
      <c r="I3340" t="s">
        <v>1</v>
      </c>
      <c r="J3340" s="13"/>
      <c r="R3340" s="13"/>
      <c r="S3340" s="41">
        <v>2</v>
      </c>
      <c r="T3340" s="39"/>
      <c r="U3340" s="13"/>
      <c r="W3340" s="13"/>
    </row>
    <row r="3341" spans="1:23" x14ac:dyDescent="0.2">
      <c r="A3341" s="13"/>
      <c r="B3341" s="8" t="s">
        <v>0</v>
      </c>
      <c r="C3341" s="22" t="s">
        <v>11002</v>
      </c>
      <c r="D3341" s="8" t="s">
        <v>7795</v>
      </c>
      <c r="E3341" s="22" t="s">
        <v>10128</v>
      </c>
      <c r="F3341" s="13">
        <v>460</v>
      </c>
      <c r="G3341" s="13">
        <v>0</v>
      </c>
      <c r="H3341" s="13">
        <v>0</v>
      </c>
      <c r="I3341" t="s">
        <v>1</v>
      </c>
      <c r="J3341" s="13"/>
      <c r="R3341" s="13"/>
      <c r="S3341" s="41">
        <v>4</v>
      </c>
      <c r="T3341" s="39"/>
      <c r="U3341" s="13"/>
      <c r="W3341" s="13"/>
    </row>
    <row r="3342" spans="1:23" x14ac:dyDescent="0.2">
      <c r="A3342" s="13"/>
      <c r="B3342" s="8" t="s">
        <v>0</v>
      </c>
      <c r="C3342" s="22" t="s">
        <v>11002</v>
      </c>
      <c r="D3342" s="8" t="s">
        <v>7799</v>
      </c>
      <c r="E3342" s="22" t="s">
        <v>10131</v>
      </c>
      <c r="F3342" s="13">
        <v>173</v>
      </c>
      <c r="G3342" s="13">
        <v>0</v>
      </c>
      <c r="H3342" s="13">
        <v>0</v>
      </c>
      <c r="I3342" t="s">
        <v>1</v>
      </c>
      <c r="J3342" s="13"/>
      <c r="R3342" s="13"/>
      <c r="S3342" s="41">
        <v>4</v>
      </c>
      <c r="T3342" s="39"/>
      <c r="U3342" s="13"/>
      <c r="W3342" s="13"/>
    </row>
    <row r="3343" spans="1:23" x14ac:dyDescent="0.2">
      <c r="A3343" s="13"/>
      <c r="B3343" s="8" t="s">
        <v>0</v>
      </c>
      <c r="C3343" s="22" t="s">
        <v>11002</v>
      </c>
      <c r="D3343" s="8" t="s">
        <v>8334</v>
      </c>
      <c r="E3343" s="22" t="s">
        <v>10133</v>
      </c>
      <c r="F3343" s="13">
        <v>504</v>
      </c>
      <c r="G3343" s="13">
        <v>0</v>
      </c>
      <c r="H3343" s="13">
        <v>0</v>
      </c>
      <c r="I3343" t="s">
        <v>1</v>
      </c>
      <c r="J3343" s="13"/>
      <c r="R3343" s="13"/>
      <c r="S3343" s="41">
        <v>4</v>
      </c>
      <c r="T3343" s="13"/>
      <c r="U3343" s="13" t="s">
        <v>10802</v>
      </c>
      <c r="W3343" s="13"/>
    </row>
    <row r="3344" spans="1:23" x14ac:dyDescent="0.2">
      <c r="A3344" s="13"/>
      <c r="B3344" s="8" t="s">
        <v>0</v>
      </c>
      <c r="C3344" s="22" t="s">
        <v>11002</v>
      </c>
      <c r="D3344" s="8" t="s">
        <v>8495</v>
      </c>
      <c r="E3344" s="22" t="s">
        <v>10328</v>
      </c>
      <c r="F3344" s="13">
        <v>20</v>
      </c>
      <c r="G3344" s="13">
        <v>0</v>
      </c>
      <c r="H3344" s="13">
        <v>0</v>
      </c>
      <c r="I3344" t="s">
        <v>1</v>
      </c>
      <c r="J3344" s="13"/>
      <c r="R3344" s="13"/>
      <c r="S3344" s="41">
        <v>1</v>
      </c>
      <c r="T3344" s="13"/>
      <c r="U3344" s="39" t="s">
        <v>10801</v>
      </c>
      <c r="W3344" s="13"/>
    </row>
    <row r="3345" spans="1:23" x14ac:dyDescent="0.2">
      <c r="A3345" s="13"/>
      <c r="B3345" s="8" t="s">
        <v>0</v>
      </c>
      <c r="C3345" s="22" t="s">
        <v>11002</v>
      </c>
      <c r="D3345" s="8" t="s">
        <v>7790</v>
      </c>
      <c r="E3345" s="22" t="s">
        <v>10115</v>
      </c>
      <c r="F3345" s="13">
        <v>263</v>
      </c>
      <c r="G3345" s="13">
        <v>0</v>
      </c>
      <c r="H3345" s="13">
        <v>0</v>
      </c>
      <c r="I3345" t="s">
        <v>1</v>
      </c>
      <c r="J3345" s="13"/>
      <c r="R3345" s="13"/>
      <c r="S3345" s="41">
        <v>1</v>
      </c>
      <c r="T3345" s="13"/>
      <c r="U3345" s="39" t="s">
        <v>10801</v>
      </c>
      <c r="W3345" s="13"/>
    </row>
    <row r="3346" spans="1:23" x14ac:dyDescent="0.2">
      <c r="A3346" s="13"/>
      <c r="B3346" s="8" t="s">
        <v>0</v>
      </c>
      <c r="C3346" s="22" t="s">
        <v>11002</v>
      </c>
      <c r="D3346" s="8" t="s">
        <v>777</v>
      </c>
      <c r="E3346" s="22" t="s">
        <v>10118</v>
      </c>
      <c r="F3346" s="13">
        <v>434</v>
      </c>
      <c r="G3346" s="13">
        <v>0</v>
      </c>
      <c r="H3346" s="13">
        <v>0</v>
      </c>
      <c r="I3346" t="s">
        <v>1</v>
      </c>
      <c r="J3346" s="13"/>
      <c r="R3346" s="13"/>
      <c r="S3346" s="41">
        <v>1</v>
      </c>
      <c r="T3346" s="13"/>
      <c r="U3346" s="39" t="s">
        <v>10801</v>
      </c>
      <c r="W3346" s="13"/>
    </row>
    <row r="3347" spans="1:23" x14ac:dyDescent="0.2">
      <c r="A3347" s="13"/>
      <c r="B3347" s="8" t="s">
        <v>0</v>
      </c>
      <c r="C3347" s="22" t="s">
        <v>11002</v>
      </c>
      <c r="D3347" s="8" t="s">
        <v>7774</v>
      </c>
      <c r="E3347" s="22" t="s">
        <v>10121</v>
      </c>
      <c r="F3347" s="13">
        <v>96</v>
      </c>
      <c r="G3347" s="13">
        <v>0</v>
      </c>
      <c r="H3347" s="13">
        <v>0</v>
      </c>
      <c r="I3347" t="s">
        <v>1</v>
      </c>
      <c r="J3347" s="13"/>
      <c r="R3347" s="13"/>
      <c r="S3347" s="41">
        <v>1</v>
      </c>
      <c r="T3347" s="13"/>
      <c r="U3347" s="39" t="s">
        <v>10801</v>
      </c>
      <c r="W3347" s="13"/>
    </row>
    <row r="3348" spans="1:23" x14ac:dyDescent="0.2">
      <c r="A3348" s="13"/>
      <c r="B3348" s="8" t="s">
        <v>0</v>
      </c>
      <c r="C3348" s="22" t="s">
        <v>11002</v>
      </c>
      <c r="D3348" s="8" t="s">
        <v>7775</v>
      </c>
      <c r="E3348" s="22" t="s">
        <v>10120</v>
      </c>
      <c r="F3348" s="13">
        <v>1631</v>
      </c>
      <c r="G3348" s="13">
        <v>0</v>
      </c>
      <c r="H3348" s="13">
        <v>0</v>
      </c>
      <c r="I3348" t="s">
        <v>1</v>
      </c>
      <c r="J3348" s="13"/>
      <c r="R3348" s="13"/>
      <c r="S3348" s="41">
        <v>1</v>
      </c>
      <c r="T3348" s="13"/>
      <c r="U3348" s="39" t="s">
        <v>10801</v>
      </c>
      <c r="W3348" s="13"/>
    </row>
    <row r="3349" spans="1:23" x14ac:dyDescent="0.2">
      <c r="A3349" s="13"/>
      <c r="B3349" s="8" t="s">
        <v>0</v>
      </c>
      <c r="C3349" s="22" t="s">
        <v>11002</v>
      </c>
      <c r="D3349" s="8" t="s">
        <v>790</v>
      </c>
      <c r="E3349" s="22" t="s">
        <v>10329</v>
      </c>
      <c r="F3349" s="13">
        <v>48</v>
      </c>
      <c r="G3349" s="13">
        <v>0</v>
      </c>
      <c r="H3349" s="13">
        <v>0</v>
      </c>
      <c r="I3349" t="s">
        <v>1</v>
      </c>
      <c r="J3349" s="13"/>
      <c r="R3349" s="13"/>
      <c r="S3349" s="41">
        <v>1</v>
      </c>
      <c r="T3349" s="13"/>
      <c r="U3349" s="39" t="s">
        <v>10801</v>
      </c>
      <c r="W3349" s="13"/>
    </row>
    <row r="3350" spans="1:23" x14ac:dyDescent="0.2">
      <c r="A3350" s="13"/>
      <c r="B3350" s="8" t="s">
        <v>0</v>
      </c>
      <c r="C3350" s="22" t="s">
        <v>11002</v>
      </c>
      <c r="D3350" s="8" t="s">
        <v>7793</v>
      </c>
      <c r="E3350" s="22" t="s">
        <v>9559</v>
      </c>
      <c r="F3350" s="13">
        <v>50</v>
      </c>
      <c r="G3350" s="13">
        <v>0</v>
      </c>
      <c r="H3350" s="13">
        <v>0</v>
      </c>
      <c r="I3350" t="s">
        <v>1</v>
      </c>
      <c r="J3350" s="13"/>
      <c r="R3350" s="13"/>
      <c r="S3350" s="41">
        <v>1</v>
      </c>
      <c r="T3350" s="13"/>
      <c r="U3350" s="39" t="s">
        <v>10801</v>
      </c>
      <c r="W3350" s="13"/>
    </row>
    <row r="3351" spans="1:23" x14ac:dyDescent="0.2">
      <c r="A3351" s="13"/>
      <c r="B3351" s="8" t="s">
        <v>0</v>
      </c>
      <c r="C3351" s="22" t="s">
        <v>11002</v>
      </c>
      <c r="D3351" s="8" t="s">
        <v>8496</v>
      </c>
      <c r="E3351" s="22" t="s">
        <v>10330</v>
      </c>
      <c r="F3351" s="13">
        <v>200</v>
      </c>
      <c r="G3351" s="13">
        <v>0</v>
      </c>
      <c r="H3351" s="13">
        <v>0</v>
      </c>
      <c r="I3351" t="s">
        <v>1</v>
      </c>
      <c r="J3351" s="13"/>
      <c r="R3351" s="13"/>
      <c r="S3351" s="41">
        <v>1</v>
      </c>
      <c r="T3351" s="13"/>
      <c r="U3351" s="39" t="s">
        <v>10801</v>
      </c>
      <c r="W3351" s="13"/>
    </row>
    <row r="3352" spans="1:23" x14ac:dyDescent="0.2">
      <c r="A3352" s="13"/>
      <c r="B3352" s="8" t="s">
        <v>0</v>
      </c>
      <c r="C3352" s="22" t="s">
        <v>11002</v>
      </c>
      <c r="D3352" s="8" t="s">
        <v>7818</v>
      </c>
      <c r="E3352" s="22" t="s">
        <v>10141</v>
      </c>
      <c r="F3352" s="13">
        <v>104</v>
      </c>
      <c r="G3352" s="13">
        <v>0</v>
      </c>
      <c r="H3352" s="13">
        <v>0</v>
      </c>
      <c r="I3352" t="s">
        <v>1</v>
      </c>
      <c r="J3352" s="13"/>
      <c r="R3352" s="13"/>
      <c r="S3352" s="41">
        <v>1</v>
      </c>
      <c r="T3352" s="39"/>
      <c r="U3352" s="13"/>
      <c r="W3352" s="13"/>
    </row>
    <row r="3353" spans="1:23" x14ac:dyDescent="0.2">
      <c r="A3353" s="13"/>
      <c r="B3353" s="8" t="s">
        <v>0</v>
      </c>
      <c r="C3353" s="22" t="s">
        <v>11002</v>
      </c>
      <c r="D3353" s="8" t="s">
        <v>7736</v>
      </c>
      <c r="E3353" s="22" t="s">
        <v>10331</v>
      </c>
      <c r="F3353" s="13">
        <v>276</v>
      </c>
      <c r="G3353" s="13">
        <v>0</v>
      </c>
      <c r="H3353" s="13">
        <v>0</v>
      </c>
      <c r="I3353" t="s">
        <v>1</v>
      </c>
      <c r="J3353" s="13"/>
      <c r="R3353" s="13"/>
      <c r="S3353" s="41">
        <v>1</v>
      </c>
      <c r="T3353" s="39"/>
      <c r="U3353" s="13" t="s">
        <v>10801</v>
      </c>
      <c r="W3353" s="13"/>
    </row>
    <row r="3354" spans="1:23" x14ac:dyDescent="0.2">
      <c r="A3354" s="13"/>
      <c r="B3354" s="8" t="s">
        <v>0</v>
      </c>
      <c r="C3354" s="22" t="s">
        <v>11002</v>
      </c>
      <c r="D3354" s="8" t="s">
        <v>7692</v>
      </c>
      <c r="E3354" s="22" t="s">
        <v>10147</v>
      </c>
      <c r="F3354" s="13">
        <v>184</v>
      </c>
      <c r="G3354" s="13">
        <v>0</v>
      </c>
      <c r="H3354" s="13">
        <v>0</v>
      </c>
      <c r="I3354" t="s">
        <v>1</v>
      </c>
      <c r="J3354" s="13"/>
      <c r="R3354" s="13"/>
      <c r="S3354" s="41">
        <v>1</v>
      </c>
      <c r="T3354" s="39"/>
      <c r="U3354" s="13" t="s">
        <v>10801</v>
      </c>
      <c r="W3354" s="13"/>
    </row>
    <row r="3355" spans="1:23" x14ac:dyDescent="0.2">
      <c r="A3355" s="13"/>
      <c r="B3355" s="8" t="s">
        <v>0</v>
      </c>
      <c r="C3355" s="22" t="s">
        <v>11002</v>
      </c>
      <c r="D3355" s="8" t="s">
        <v>287</v>
      </c>
      <c r="E3355" s="22" t="s">
        <v>10148</v>
      </c>
      <c r="F3355" s="13">
        <v>112</v>
      </c>
      <c r="G3355" s="13">
        <v>0</v>
      </c>
      <c r="H3355" s="13">
        <v>0</v>
      </c>
      <c r="I3355" t="s">
        <v>1</v>
      </c>
      <c r="J3355" s="13"/>
      <c r="R3355" s="13"/>
      <c r="S3355" s="41">
        <v>1</v>
      </c>
      <c r="T3355" s="39"/>
      <c r="U3355" s="13" t="s">
        <v>10801</v>
      </c>
      <c r="W3355" s="13"/>
    </row>
    <row r="3356" spans="1:23" x14ac:dyDescent="0.2">
      <c r="A3356" s="13"/>
      <c r="B3356" s="8" t="s">
        <v>0</v>
      </c>
      <c r="C3356" s="22" t="s">
        <v>11002</v>
      </c>
      <c r="D3356" s="8" t="s">
        <v>7831</v>
      </c>
      <c r="E3356" s="22" t="s">
        <v>9597</v>
      </c>
      <c r="F3356" s="13">
        <v>5666</v>
      </c>
      <c r="G3356" s="13">
        <v>0</v>
      </c>
      <c r="H3356" s="13">
        <v>0</v>
      </c>
      <c r="I3356" t="s">
        <v>1</v>
      </c>
      <c r="J3356" s="13"/>
      <c r="R3356" s="13"/>
      <c r="S3356" s="41">
        <v>3</v>
      </c>
      <c r="T3356" s="39"/>
      <c r="U3356" s="13"/>
      <c r="W3356" s="13"/>
    </row>
    <row r="3357" spans="1:23" x14ac:dyDescent="0.2">
      <c r="A3357" s="13"/>
      <c r="B3357" s="8" t="s">
        <v>0</v>
      </c>
      <c r="C3357" s="22" t="s">
        <v>11002</v>
      </c>
      <c r="D3357" s="8" t="s">
        <v>1020</v>
      </c>
      <c r="E3357" s="22" t="s">
        <v>1021</v>
      </c>
      <c r="F3357" s="13">
        <v>3194</v>
      </c>
      <c r="G3357" s="13">
        <v>0</v>
      </c>
      <c r="H3357" s="13">
        <v>0</v>
      </c>
      <c r="I3357" t="s">
        <v>1</v>
      </c>
      <c r="J3357" s="13"/>
      <c r="R3357" s="13"/>
      <c r="S3357" s="41">
        <v>3</v>
      </c>
      <c r="T3357" s="39"/>
      <c r="U3357" s="13"/>
      <c r="W3357" s="13"/>
    </row>
    <row r="3358" spans="1:23" x14ac:dyDescent="0.2">
      <c r="A3358" s="13"/>
      <c r="B3358" s="8" t="s">
        <v>0</v>
      </c>
      <c r="C3358" s="22" t="s">
        <v>11002</v>
      </c>
      <c r="D3358" s="8" t="s">
        <v>750</v>
      </c>
      <c r="E3358" s="22" t="s">
        <v>751</v>
      </c>
      <c r="F3358" s="13">
        <v>6316</v>
      </c>
      <c r="G3358" s="13">
        <v>0</v>
      </c>
      <c r="H3358" s="13">
        <v>0</v>
      </c>
      <c r="I3358" t="s">
        <v>1</v>
      </c>
      <c r="J3358" s="13"/>
      <c r="R3358" s="13"/>
      <c r="S3358" s="41">
        <v>2</v>
      </c>
      <c r="T3358" s="39"/>
      <c r="U3358" s="13"/>
      <c r="W3358" s="13"/>
    </row>
    <row r="3359" spans="1:23" x14ac:dyDescent="0.2">
      <c r="A3359" s="13"/>
      <c r="B3359" s="8" t="s">
        <v>0</v>
      </c>
      <c r="C3359" s="22" t="s">
        <v>11002</v>
      </c>
      <c r="D3359" s="8" t="s">
        <v>1201</v>
      </c>
      <c r="E3359" s="22" t="s">
        <v>1202</v>
      </c>
      <c r="F3359" s="13">
        <v>520</v>
      </c>
      <c r="G3359" s="13">
        <v>0</v>
      </c>
      <c r="H3359" s="13">
        <v>0</v>
      </c>
      <c r="I3359" t="s">
        <v>1</v>
      </c>
      <c r="J3359" s="13"/>
      <c r="R3359" s="13"/>
      <c r="S3359" s="41">
        <v>1</v>
      </c>
      <c r="T3359" s="39"/>
      <c r="U3359" s="13"/>
      <c r="W3359" s="13"/>
    </row>
    <row r="3360" spans="1:23" x14ac:dyDescent="0.2">
      <c r="A3360" s="13"/>
      <c r="B3360" s="8" t="s">
        <v>0</v>
      </c>
      <c r="C3360" s="22" t="s">
        <v>11002</v>
      </c>
      <c r="D3360" s="8" t="s">
        <v>7696</v>
      </c>
      <c r="E3360" s="22" t="s">
        <v>9436</v>
      </c>
      <c r="F3360" s="13">
        <v>1366</v>
      </c>
      <c r="G3360" s="13">
        <v>0</v>
      </c>
      <c r="H3360" s="13">
        <v>0</v>
      </c>
      <c r="I3360" t="s">
        <v>1</v>
      </c>
      <c r="J3360" s="13"/>
      <c r="R3360" s="13"/>
      <c r="S3360" s="41">
        <v>1</v>
      </c>
      <c r="T3360" s="39"/>
      <c r="U3360" s="13"/>
      <c r="W3360" s="13"/>
    </row>
    <row r="3361" spans="1:23" x14ac:dyDescent="0.2">
      <c r="A3361" s="13"/>
      <c r="B3361" s="8" t="s">
        <v>0</v>
      </c>
      <c r="C3361" s="22" t="s">
        <v>11002</v>
      </c>
      <c r="D3361" s="8" t="s">
        <v>7846</v>
      </c>
      <c r="E3361" s="22" t="s">
        <v>10181</v>
      </c>
      <c r="F3361" s="13">
        <v>144</v>
      </c>
      <c r="G3361" s="13">
        <v>0</v>
      </c>
      <c r="H3361" s="13">
        <v>0</v>
      </c>
      <c r="I3361" t="s">
        <v>1</v>
      </c>
      <c r="J3361" s="13"/>
      <c r="R3361" s="13"/>
      <c r="S3361" s="41">
        <v>1</v>
      </c>
      <c r="T3361" s="39"/>
      <c r="U3361" s="13"/>
      <c r="W3361" s="13"/>
    </row>
    <row r="3362" spans="1:23" x14ac:dyDescent="0.2">
      <c r="A3362" s="13"/>
      <c r="B3362" s="8" t="s">
        <v>0</v>
      </c>
      <c r="C3362" s="22" t="s">
        <v>11002</v>
      </c>
      <c r="D3362" s="8" t="s">
        <v>8354</v>
      </c>
      <c r="E3362" s="22" t="s">
        <v>10182</v>
      </c>
      <c r="F3362" s="13">
        <v>180</v>
      </c>
      <c r="G3362" s="13">
        <v>0</v>
      </c>
      <c r="H3362" s="13">
        <v>0</v>
      </c>
      <c r="I3362" t="s">
        <v>1</v>
      </c>
      <c r="J3362" s="13"/>
      <c r="R3362" s="13"/>
      <c r="S3362" s="41">
        <v>1</v>
      </c>
      <c r="T3362" s="39"/>
      <c r="U3362" s="13"/>
      <c r="W3362" s="13"/>
    </row>
    <row r="3363" spans="1:23" x14ac:dyDescent="0.2">
      <c r="A3363" s="13"/>
      <c r="B3363" s="8" t="s">
        <v>0</v>
      </c>
      <c r="C3363" s="22" t="s">
        <v>11002</v>
      </c>
      <c r="D3363" s="8" t="s">
        <v>7686</v>
      </c>
      <c r="E3363" s="22" t="s">
        <v>9426</v>
      </c>
      <c r="F3363" s="13">
        <v>264</v>
      </c>
      <c r="G3363" s="13">
        <v>0</v>
      </c>
      <c r="H3363" s="13">
        <v>0</v>
      </c>
      <c r="I3363" t="s">
        <v>1</v>
      </c>
      <c r="J3363" s="13"/>
      <c r="R3363" s="13"/>
      <c r="S3363" s="41">
        <v>1</v>
      </c>
      <c r="T3363" s="39"/>
      <c r="U3363" s="13"/>
      <c r="W3363" s="13"/>
    </row>
    <row r="3364" spans="1:23" x14ac:dyDescent="0.2">
      <c r="A3364" s="13"/>
      <c r="B3364" s="8" t="s">
        <v>0</v>
      </c>
      <c r="C3364" s="22" t="s">
        <v>11002</v>
      </c>
      <c r="D3364" s="8" t="s">
        <v>7848</v>
      </c>
      <c r="E3364" s="22" t="s">
        <v>10166</v>
      </c>
      <c r="F3364" s="13">
        <v>120</v>
      </c>
      <c r="G3364" s="13">
        <v>0</v>
      </c>
      <c r="H3364" s="13">
        <v>0</v>
      </c>
      <c r="I3364" t="s">
        <v>1</v>
      </c>
      <c r="J3364" s="13"/>
      <c r="R3364" s="13"/>
      <c r="S3364" s="41">
        <v>1</v>
      </c>
      <c r="T3364" s="39"/>
      <c r="U3364" s="13"/>
      <c r="W3364" s="13"/>
    </row>
    <row r="3365" spans="1:23" x14ac:dyDescent="0.2">
      <c r="A3365" s="13"/>
      <c r="B3365" s="8" t="s">
        <v>0</v>
      </c>
      <c r="C3365" s="22" t="s">
        <v>11002</v>
      </c>
      <c r="D3365" s="8" t="s">
        <v>7859</v>
      </c>
      <c r="E3365" s="22" t="s">
        <v>10332</v>
      </c>
      <c r="F3365" s="13">
        <v>144</v>
      </c>
      <c r="G3365" s="13">
        <v>0</v>
      </c>
      <c r="H3365" s="13">
        <v>0</v>
      </c>
      <c r="I3365" t="s">
        <v>1</v>
      </c>
      <c r="J3365" s="13"/>
      <c r="R3365" s="13"/>
      <c r="S3365" s="41">
        <v>1</v>
      </c>
      <c r="T3365" s="39"/>
      <c r="U3365" s="13"/>
      <c r="W3365" s="13"/>
    </row>
    <row r="3366" spans="1:23" x14ac:dyDescent="0.2">
      <c r="A3366" s="13"/>
      <c r="B3366" s="8" t="s">
        <v>0</v>
      </c>
      <c r="C3366" s="22" t="s">
        <v>11002</v>
      </c>
      <c r="D3366" s="8" t="s">
        <v>7870</v>
      </c>
      <c r="E3366" s="22" t="s">
        <v>10185</v>
      </c>
      <c r="F3366" s="13">
        <v>2</v>
      </c>
      <c r="G3366" s="13">
        <v>0</v>
      </c>
      <c r="H3366" s="13">
        <v>0</v>
      </c>
      <c r="I3366" t="s">
        <v>1</v>
      </c>
      <c r="J3366" s="13"/>
      <c r="R3366" s="13"/>
      <c r="S3366" s="41">
        <v>2</v>
      </c>
      <c r="T3366" s="39"/>
      <c r="U3366" s="13"/>
      <c r="W3366" s="13"/>
    </row>
    <row r="3367" spans="1:23" x14ac:dyDescent="0.2">
      <c r="A3367" s="13"/>
      <c r="B3367" s="8" t="s">
        <v>0</v>
      </c>
      <c r="C3367" s="22" t="s">
        <v>11002</v>
      </c>
      <c r="D3367" s="8" t="s">
        <v>8497</v>
      </c>
      <c r="E3367" s="22" t="s">
        <v>10333</v>
      </c>
      <c r="F3367" s="13">
        <v>224</v>
      </c>
      <c r="G3367" s="13">
        <v>0</v>
      </c>
      <c r="H3367" s="13">
        <v>0</v>
      </c>
      <c r="I3367" t="s">
        <v>1</v>
      </c>
      <c r="J3367" s="13"/>
      <c r="R3367" s="13"/>
      <c r="S3367" s="41">
        <v>1</v>
      </c>
      <c r="T3367" s="13"/>
      <c r="U3367" s="13" t="s">
        <v>10802</v>
      </c>
      <c r="W3367" s="13"/>
    </row>
    <row r="3368" spans="1:23" x14ac:dyDescent="0.2">
      <c r="A3368" s="13"/>
      <c r="B3368" s="8" t="s">
        <v>0</v>
      </c>
      <c r="C3368" s="22" t="s">
        <v>11002</v>
      </c>
      <c r="D3368" s="8" t="s">
        <v>7881</v>
      </c>
      <c r="E3368" s="22" t="s">
        <v>9647</v>
      </c>
      <c r="F3368" s="13">
        <v>4</v>
      </c>
      <c r="G3368" s="13">
        <v>0</v>
      </c>
      <c r="H3368" s="13">
        <v>0</v>
      </c>
      <c r="I3368" t="s">
        <v>1</v>
      </c>
      <c r="J3368" s="13"/>
      <c r="R3368" s="13"/>
      <c r="S3368" s="41">
        <v>3</v>
      </c>
      <c r="T3368" s="39"/>
      <c r="U3368" s="13"/>
      <c r="W3368" s="13"/>
    </row>
    <row r="3369" spans="1:23" x14ac:dyDescent="0.2">
      <c r="A3369" s="13"/>
      <c r="B3369" s="8" t="s">
        <v>0</v>
      </c>
      <c r="C3369" s="22" t="s">
        <v>11002</v>
      </c>
      <c r="D3369" s="8" t="s">
        <v>4545</v>
      </c>
      <c r="E3369" s="22" t="s">
        <v>4546</v>
      </c>
      <c r="F3369" s="13">
        <v>448</v>
      </c>
      <c r="G3369" s="13">
        <v>0</v>
      </c>
      <c r="H3369" s="13">
        <v>0</v>
      </c>
      <c r="I3369" t="s">
        <v>1</v>
      </c>
      <c r="J3369" s="13"/>
      <c r="R3369" s="13"/>
      <c r="S3369" s="41">
        <v>1</v>
      </c>
      <c r="T3369" s="39"/>
      <c r="U3369" s="13"/>
      <c r="W3369" s="13"/>
    </row>
    <row r="3370" spans="1:23" x14ac:dyDescent="0.2">
      <c r="A3370" s="13"/>
      <c r="B3370" s="8" t="s">
        <v>0</v>
      </c>
      <c r="C3370" s="22" t="s">
        <v>11003</v>
      </c>
      <c r="D3370" s="8" t="s">
        <v>8498</v>
      </c>
      <c r="E3370" s="22" t="s">
        <v>10334</v>
      </c>
      <c r="F3370" s="13">
        <v>375</v>
      </c>
      <c r="G3370" s="13">
        <v>0</v>
      </c>
      <c r="H3370" s="13">
        <v>0</v>
      </c>
      <c r="I3370" t="s">
        <v>1</v>
      </c>
      <c r="J3370" s="13"/>
      <c r="R3370" s="13"/>
      <c r="S3370" s="41">
        <v>1</v>
      </c>
      <c r="T3370" s="13"/>
      <c r="U3370" s="13" t="s">
        <v>10803</v>
      </c>
      <c r="W3370" s="13"/>
    </row>
    <row r="3371" spans="1:23" x14ac:dyDescent="0.2">
      <c r="A3371" s="13"/>
      <c r="B3371" s="8" t="s">
        <v>0</v>
      </c>
      <c r="C3371" s="22" t="s">
        <v>11003</v>
      </c>
      <c r="D3371" s="8" t="s">
        <v>8024</v>
      </c>
      <c r="E3371" s="22" t="s">
        <v>9790</v>
      </c>
      <c r="F3371" s="13">
        <v>400</v>
      </c>
      <c r="G3371" s="13">
        <v>0</v>
      </c>
      <c r="H3371" s="13">
        <v>0</v>
      </c>
      <c r="I3371" t="s">
        <v>1</v>
      </c>
      <c r="J3371" s="13"/>
      <c r="R3371" s="13">
        <v>500</v>
      </c>
      <c r="S3371" s="41">
        <v>1</v>
      </c>
      <c r="T3371" s="39"/>
      <c r="U3371" s="13"/>
      <c r="W3371" s="13"/>
    </row>
    <row r="3372" spans="1:23" x14ac:dyDescent="0.2">
      <c r="A3372" s="13"/>
      <c r="B3372" s="8" t="s">
        <v>0</v>
      </c>
      <c r="C3372" s="22" t="s">
        <v>11003</v>
      </c>
      <c r="D3372" s="8" t="s">
        <v>8446</v>
      </c>
      <c r="E3372" s="22" t="s">
        <v>10277</v>
      </c>
      <c r="F3372" s="13">
        <v>400</v>
      </c>
      <c r="G3372" s="13">
        <v>0</v>
      </c>
      <c r="H3372" s="13">
        <v>0</v>
      </c>
      <c r="I3372" t="s">
        <v>1</v>
      </c>
      <c r="J3372" s="13"/>
      <c r="R3372" s="13"/>
      <c r="S3372" s="41">
        <v>1</v>
      </c>
      <c r="T3372" s="13"/>
      <c r="U3372" s="13" t="s">
        <v>10803</v>
      </c>
      <c r="W3372" s="13"/>
    </row>
    <row r="3373" spans="1:23" x14ac:dyDescent="0.2">
      <c r="A3373" s="13"/>
      <c r="B3373" s="8" t="s">
        <v>0</v>
      </c>
      <c r="C3373" s="22" t="s">
        <v>11003</v>
      </c>
      <c r="D3373" s="8" t="s">
        <v>8499</v>
      </c>
      <c r="E3373" s="22" t="s">
        <v>10335</v>
      </c>
      <c r="F3373" s="13">
        <v>660</v>
      </c>
      <c r="G3373" s="13">
        <v>0</v>
      </c>
      <c r="H3373" s="13">
        <v>0</v>
      </c>
      <c r="I3373" t="s">
        <v>1</v>
      </c>
      <c r="J3373" s="13"/>
      <c r="R3373" s="13"/>
      <c r="S3373" s="41">
        <v>1</v>
      </c>
      <c r="T3373" s="13"/>
      <c r="U3373" s="13" t="s">
        <v>10803</v>
      </c>
      <c r="W3373" s="13"/>
    </row>
    <row r="3374" spans="1:23" x14ac:dyDescent="0.2">
      <c r="A3374" s="13"/>
      <c r="B3374" s="8" t="s">
        <v>0</v>
      </c>
      <c r="C3374" s="22" t="s">
        <v>11003</v>
      </c>
      <c r="D3374" s="8" t="s">
        <v>8500</v>
      </c>
      <c r="E3374" s="22" t="s">
        <v>10336</v>
      </c>
      <c r="F3374" s="13">
        <v>1000</v>
      </c>
      <c r="G3374" s="13">
        <v>0</v>
      </c>
      <c r="H3374" s="13">
        <v>0</v>
      </c>
      <c r="I3374" t="s">
        <v>1</v>
      </c>
      <c r="J3374" s="13"/>
      <c r="R3374" s="13"/>
      <c r="S3374" s="41">
        <v>1</v>
      </c>
      <c r="T3374" s="39"/>
      <c r="U3374" s="13" t="s">
        <v>10802</v>
      </c>
      <c r="W3374" s="13"/>
    </row>
    <row r="3375" spans="1:23" x14ac:dyDescent="0.2">
      <c r="A3375" s="13"/>
      <c r="B3375" s="8" t="s">
        <v>0</v>
      </c>
      <c r="C3375" s="22" t="s">
        <v>11003</v>
      </c>
      <c r="D3375" s="8" t="s">
        <v>8448</v>
      </c>
      <c r="E3375" s="22" t="s">
        <v>10279</v>
      </c>
      <c r="F3375" s="13">
        <v>4200</v>
      </c>
      <c r="G3375" s="13">
        <v>0</v>
      </c>
      <c r="H3375" s="13">
        <v>0</v>
      </c>
      <c r="I3375" t="s">
        <v>1</v>
      </c>
      <c r="J3375" s="13"/>
      <c r="R3375" s="13"/>
      <c r="S3375" s="41">
        <v>2</v>
      </c>
      <c r="T3375" s="39"/>
      <c r="U3375" s="13"/>
      <c r="W3375" s="13"/>
    </row>
    <row r="3376" spans="1:23" x14ac:dyDescent="0.2">
      <c r="A3376" s="13"/>
      <c r="B3376" s="8" t="s">
        <v>0</v>
      </c>
      <c r="C3376" s="22" t="s">
        <v>11003</v>
      </c>
      <c r="D3376" s="8" t="s">
        <v>5965</v>
      </c>
      <c r="E3376" s="22" t="s">
        <v>5966</v>
      </c>
      <c r="F3376" s="13">
        <v>1400</v>
      </c>
      <c r="G3376" s="13">
        <v>0</v>
      </c>
      <c r="H3376" s="13">
        <v>0</v>
      </c>
      <c r="I3376" t="s">
        <v>1</v>
      </c>
      <c r="J3376" s="13"/>
      <c r="R3376" s="13"/>
      <c r="S3376" s="41">
        <v>2</v>
      </c>
      <c r="T3376" s="39"/>
      <c r="U3376" s="13"/>
      <c r="W3376" s="13"/>
    </row>
    <row r="3377" spans="1:23" x14ac:dyDescent="0.2">
      <c r="A3377" s="13"/>
      <c r="B3377" s="8" t="s">
        <v>0</v>
      </c>
      <c r="C3377" s="22" t="s">
        <v>11004</v>
      </c>
      <c r="D3377" s="8" t="s">
        <v>8501</v>
      </c>
      <c r="E3377" s="22" t="s">
        <v>9796</v>
      </c>
      <c r="F3377" s="13">
        <v>76700</v>
      </c>
      <c r="G3377" s="13">
        <v>0</v>
      </c>
      <c r="H3377" s="13">
        <v>0</v>
      </c>
      <c r="I3377" t="s">
        <v>1</v>
      </c>
      <c r="J3377" s="13"/>
      <c r="R3377" s="13"/>
      <c r="S3377" s="41">
        <v>4</v>
      </c>
      <c r="T3377" s="13"/>
      <c r="U3377" s="13"/>
      <c r="W3377" s="13"/>
    </row>
    <row r="3378" spans="1:23" x14ac:dyDescent="0.2">
      <c r="A3378" s="13"/>
      <c r="B3378" s="8" t="s">
        <v>0</v>
      </c>
      <c r="C3378" s="22" t="s">
        <v>11004</v>
      </c>
      <c r="D3378" s="8" t="s">
        <v>8502</v>
      </c>
      <c r="E3378" s="22" t="s">
        <v>10337</v>
      </c>
      <c r="F3378" s="13">
        <v>76700</v>
      </c>
      <c r="G3378" s="13">
        <v>0</v>
      </c>
      <c r="H3378" s="13">
        <v>0</v>
      </c>
      <c r="I3378" t="s">
        <v>1</v>
      </c>
      <c r="J3378" s="13"/>
      <c r="R3378" s="13">
        <v>76700</v>
      </c>
      <c r="S3378" s="41">
        <v>1</v>
      </c>
      <c r="T3378" s="39"/>
      <c r="U3378" s="13"/>
      <c r="W3378" s="13"/>
    </row>
    <row r="3379" spans="1:23" x14ac:dyDescent="0.2">
      <c r="A3379" s="13"/>
      <c r="B3379" s="8" t="s">
        <v>0</v>
      </c>
      <c r="C3379" s="22" t="s">
        <v>11005</v>
      </c>
      <c r="D3379" s="8" t="s">
        <v>8503</v>
      </c>
      <c r="E3379" s="22" t="s">
        <v>10338</v>
      </c>
      <c r="F3379" s="13">
        <v>60000</v>
      </c>
      <c r="G3379" s="13">
        <v>0</v>
      </c>
      <c r="H3379" s="13">
        <v>0</v>
      </c>
      <c r="I3379" t="s">
        <v>1</v>
      </c>
      <c r="J3379" s="13"/>
      <c r="R3379" s="13"/>
      <c r="S3379" s="41">
        <v>1</v>
      </c>
      <c r="T3379" s="39"/>
      <c r="U3379" s="13"/>
      <c r="W3379" s="13"/>
    </row>
    <row r="3380" spans="1:23" x14ac:dyDescent="0.2">
      <c r="A3380" s="13"/>
      <c r="B3380" s="8" t="s">
        <v>0</v>
      </c>
      <c r="C3380" s="22" t="s">
        <v>11005</v>
      </c>
      <c r="D3380" s="8" t="s">
        <v>8504</v>
      </c>
      <c r="E3380" s="22" t="s">
        <v>10339</v>
      </c>
      <c r="F3380" s="13">
        <v>17600</v>
      </c>
      <c r="G3380" s="13">
        <v>0</v>
      </c>
      <c r="H3380" s="13">
        <v>0</v>
      </c>
      <c r="I3380" t="s">
        <v>1</v>
      </c>
      <c r="J3380" s="13"/>
      <c r="R3380" s="13">
        <v>17600</v>
      </c>
      <c r="S3380" s="41">
        <v>1</v>
      </c>
      <c r="T3380" s="39"/>
      <c r="U3380" s="13"/>
      <c r="W3380" s="13"/>
    </row>
    <row r="3381" spans="1:23" x14ac:dyDescent="0.2">
      <c r="A3381" s="13"/>
      <c r="B3381" s="8" t="s">
        <v>0</v>
      </c>
      <c r="C3381" s="22" t="s">
        <v>11005</v>
      </c>
      <c r="D3381" s="8" t="s">
        <v>8046</v>
      </c>
      <c r="E3381" s="22" t="s">
        <v>9808</v>
      </c>
      <c r="F3381" s="13">
        <v>18000</v>
      </c>
      <c r="G3381" s="13">
        <v>0</v>
      </c>
      <c r="H3381" s="13">
        <v>0</v>
      </c>
      <c r="I3381" t="s">
        <v>1</v>
      </c>
      <c r="J3381" s="13"/>
      <c r="R3381" s="13"/>
      <c r="S3381" s="41">
        <v>1</v>
      </c>
      <c r="T3381" s="39"/>
      <c r="U3381" s="13"/>
      <c r="W3381" s="13"/>
    </row>
    <row r="3382" spans="1:23" x14ac:dyDescent="0.2">
      <c r="A3382" s="13"/>
      <c r="B3382" s="8" t="s">
        <v>0</v>
      </c>
      <c r="C3382" s="22" t="s">
        <v>11005</v>
      </c>
      <c r="D3382" s="8" t="s">
        <v>8505</v>
      </c>
      <c r="E3382" s="22" t="s">
        <v>10340</v>
      </c>
      <c r="F3382" s="13">
        <v>6000</v>
      </c>
      <c r="G3382" s="13">
        <v>0</v>
      </c>
      <c r="H3382" s="13">
        <v>0</v>
      </c>
      <c r="I3382" t="s">
        <v>1</v>
      </c>
      <c r="J3382" s="13"/>
      <c r="R3382" s="13"/>
      <c r="S3382" s="41">
        <v>1</v>
      </c>
      <c r="T3382" s="39"/>
      <c r="U3382" s="13"/>
      <c r="W3382" s="13"/>
    </row>
    <row r="3383" spans="1:23" x14ac:dyDescent="0.2">
      <c r="A3383" s="13"/>
      <c r="B3383" s="8" t="s">
        <v>0</v>
      </c>
      <c r="C3383" s="22" t="s">
        <v>11006</v>
      </c>
      <c r="D3383" s="8" t="s">
        <v>2792</v>
      </c>
      <c r="E3383" s="22" t="s">
        <v>10341</v>
      </c>
      <c r="F3383" s="13">
        <v>5000</v>
      </c>
      <c r="G3383" s="13">
        <v>0</v>
      </c>
      <c r="H3383" s="13">
        <v>0</v>
      </c>
      <c r="I3383" t="s">
        <v>1</v>
      </c>
      <c r="J3383" s="13"/>
      <c r="R3383" s="13"/>
      <c r="S3383" s="41">
        <v>2</v>
      </c>
      <c r="T3383" s="39"/>
      <c r="U3383" s="13"/>
      <c r="W3383" s="13"/>
    </row>
    <row r="3384" spans="1:23" x14ac:dyDescent="0.2">
      <c r="A3384" s="13"/>
      <c r="B3384" s="8" t="s">
        <v>0</v>
      </c>
      <c r="C3384" s="22" t="s">
        <v>11006</v>
      </c>
      <c r="D3384" s="8" t="s">
        <v>2896</v>
      </c>
      <c r="E3384" s="22" t="s">
        <v>10342</v>
      </c>
      <c r="F3384" s="13">
        <v>5000</v>
      </c>
      <c r="G3384" s="13">
        <v>0</v>
      </c>
      <c r="H3384" s="13">
        <v>0</v>
      </c>
      <c r="I3384" t="s">
        <v>1</v>
      </c>
      <c r="J3384" s="13"/>
      <c r="R3384" s="13"/>
      <c r="S3384" s="41">
        <v>3</v>
      </c>
      <c r="T3384" s="13" t="s">
        <v>10797</v>
      </c>
      <c r="U3384" s="13"/>
      <c r="W3384" s="13"/>
    </row>
    <row r="3385" spans="1:23" x14ac:dyDescent="0.2">
      <c r="A3385" s="13"/>
      <c r="B3385" s="8" t="s">
        <v>0</v>
      </c>
      <c r="C3385" s="22" t="s">
        <v>11006</v>
      </c>
      <c r="D3385" s="8" t="s">
        <v>2903</v>
      </c>
      <c r="E3385" s="22" t="s">
        <v>10343</v>
      </c>
      <c r="F3385" s="13">
        <v>5000</v>
      </c>
      <c r="G3385" s="13">
        <v>0</v>
      </c>
      <c r="H3385" s="13">
        <v>0</v>
      </c>
      <c r="I3385" t="s">
        <v>1</v>
      </c>
      <c r="J3385" s="13"/>
      <c r="R3385" s="13"/>
      <c r="S3385" s="41">
        <v>1</v>
      </c>
      <c r="T3385" s="39"/>
      <c r="U3385" s="13"/>
      <c r="W3385" s="13"/>
    </row>
    <row r="3386" spans="1:23" x14ac:dyDescent="0.2">
      <c r="A3386" s="13"/>
      <c r="B3386" s="8" t="s">
        <v>0</v>
      </c>
      <c r="C3386" s="22" t="s">
        <v>11006</v>
      </c>
      <c r="D3386" s="8" t="s">
        <v>8506</v>
      </c>
      <c r="E3386" s="22" t="s">
        <v>10344</v>
      </c>
      <c r="F3386" s="13">
        <v>10000</v>
      </c>
      <c r="G3386" s="13">
        <v>0</v>
      </c>
      <c r="H3386" s="13">
        <v>0</v>
      </c>
      <c r="I3386" t="s">
        <v>1</v>
      </c>
      <c r="J3386" s="13"/>
      <c r="R3386" s="13"/>
      <c r="S3386" s="41">
        <v>4</v>
      </c>
      <c r="T3386" s="39"/>
      <c r="U3386" s="13"/>
      <c r="W3386" s="13"/>
    </row>
    <row r="3387" spans="1:23" x14ac:dyDescent="0.2">
      <c r="A3387" s="13"/>
      <c r="B3387" s="8" t="s">
        <v>0</v>
      </c>
      <c r="C3387" s="22" t="s">
        <v>11006</v>
      </c>
      <c r="D3387" s="8" t="s">
        <v>1731</v>
      </c>
      <c r="E3387" s="22" t="s">
        <v>10345</v>
      </c>
      <c r="F3387" s="13">
        <v>5000</v>
      </c>
      <c r="G3387" s="13">
        <v>0</v>
      </c>
      <c r="H3387" s="13">
        <v>0</v>
      </c>
      <c r="I3387" t="s">
        <v>1</v>
      </c>
      <c r="J3387" s="13"/>
      <c r="R3387" s="13"/>
      <c r="S3387" s="41">
        <v>4</v>
      </c>
      <c r="T3387" s="39"/>
      <c r="U3387" s="13"/>
      <c r="W3387" s="13"/>
    </row>
    <row r="3388" spans="1:23" x14ac:dyDescent="0.2">
      <c r="A3388" s="13"/>
      <c r="B3388" s="8" t="s">
        <v>0</v>
      </c>
      <c r="C3388" s="22" t="s">
        <v>11006</v>
      </c>
      <c r="D3388" s="8" t="s">
        <v>1738</v>
      </c>
      <c r="E3388" s="22" t="s">
        <v>10346</v>
      </c>
      <c r="F3388" s="13">
        <v>5000</v>
      </c>
      <c r="G3388" s="13">
        <v>0</v>
      </c>
      <c r="H3388" s="13">
        <v>0</v>
      </c>
      <c r="I3388" t="s">
        <v>1</v>
      </c>
      <c r="J3388" s="13"/>
      <c r="R3388" s="13"/>
      <c r="S3388" s="41">
        <v>4</v>
      </c>
      <c r="T3388" s="39"/>
      <c r="U3388" s="13"/>
      <c r="W3388" s="13"/>
    </row>
    <row r="3389" spans="1:23" x14ac:dyDescent="0.2">
      <c r="A3389" s="13"/>
      <c r="B3389" s="8" t="s">
        <v>0</v>
      </c>
      <c r="C3389" s="22" t="s">
        <v>11006</v>
      </c>
      <c r="D3389" s="8" t="s">
        <v>2189</v>
      </c>
      <c r="E3389" s="22" t="s">
        <v>10347</v>
      </c>
      <c r="F3389" s="13">
        <v>5000</v>
      </c>
      <c r="G3389" s="13">
        <v>0</v>
      </c>
      <c r="H3389" s="13">
        <v>0</v>
      </c>
      <c r="I3389" t="s">
        <v>1</v>
      </c>
      <c r="J3389" s="13"/>
      <c r="R3389" s="13"/>
      <c r="S3389" s="41">
        <v>4</v>
      </c>
      <c r="T3389" s="39"/>
      <c r="U3389" s="13"/>
      <c r="W3389" s="13"/>
    </row>
    <row r="3390" spans="1:23" x14ac:dyDescent="0.2">
      <c r="A3390" s="13"/>
      <c r="B3390" s="8" t="s">
        <v>0</v>
      </c>
      <c r="C3390" s="22" t="s">
        <v>11006</v>
      </c>
      <c r="D3390" s="8" t="s">
        <v>1810</v>
      </c>
      <c r="E3390" s="22" t="s">
        <v>10348</v>
      </c>
      <c r="F3390" s="13">
        <v>20000</v>
      </c>
      <c r="G3390" s="13">
        <v>0</v>
      </c>
      <c r="H3390" s="13">
        <v>0</v>
      </c>
      <c r="I3390" t="s">
        <v>1</v>
      </c>
      <c r="J3390" s="13"/>
      <c r="R3390" s="13"/>
      <c r="S3390" s="41">
        <v>2</v>
      </c>
      <c r="T3390" s="39"/>
      <c r="U3390" s="13"/>
      <c r="W3390" s="13"/>
    </row>
    <row r="3391" spans="1:23" x14ac:dyDescent="0.2">
      <c r="A3391" s="13"/>
      <c r="B3391" s="8" t="s">
        <v>0</v>
      </c>
      <c r="C3391" s="22" t="s">
        <v>11006</v>
      </c>
      <c r="D3391" s="8" t="s">
        <v>2257</v>
      </c>
      <c r="E3391" s="22" t="s">
        <v>10323</v>
      </c>
      <c r="F3391" s="13">
        <v>5000</v>
      </c>
      <c r="G3391" s="13">
        <v>0</v>
      </c>
      <c r="H3391" s="13">
        <v>0</v>
      </c>
      <c r="I3391" t="s">
        <v>1</v>
      </c>
      <c r="J3391" s="13"/>
      <c r="R3391" s="13"/>
      <c r="S3391" s="41">
        <v>3</v>
      </c>
      <c r="T3391" s="13"/>
      <c r="U3391" s="13" t="s">
        <v>10802</v>
      </c>
      <c r="W3391" s="13"/>
    </row>
    <row r="3392" spans="1:23" x14ac:dyDescent="0.2">
      <c r="A3392" s="13"/>
      <c r="B3392" s="8" t="s">
        <v>0</v>
      </c>
      <c r="C3392" s="22" t="s">
        <v>11006</v>
      </c>
      <c r="D3392" s="8" t="s">
        <v>1814</v>
      </c>
      <c r="E3392" s="22" t="s">
        <v>10349</v>
      </c>
      <c r="F3392" s="13">
        <v>20000</v>
      </c>
      <c r="G3392" s="13">
        <v>0</v>
      </c>
      <c r="H3392" s="13">
        <v>0</v>
      </c>
      <c r="I3392" t="s">
        <v>1</v>
      </c>
      <c r="J3392" s="13"/>
      <c r="R3392" s="13">
        <v>20000</v>
      </c>
      <c r="S3392" s="41">
        <v>1</v>
      </c>
      <c r="T3392" s="39"/>
      <c r="U3392" s="13"/>
      <c r="W3392" s="13"/>
    </row>
    <row r="3393" spans="1:23" x14ac:dyDescent="0.2">
      <c r="A3393" s="13"/>
      <c r="B3393" s="8" t="s">
        <v>0</v>
      </c>
      <c r="C3393" s="22" t="s">
        <v>11006</v>
      </c>
      <c r="D3393" s="8" t="s">
        <v>2266</v>
      </c>
      <c r="E3393" s="22" t="s">
        <v>10324</v>
      </c>
      <c r="F3393" s="13">
        <v>5000</v>
      </c>
      <c r="G3393" s="13">
        <v>0</v>
      </c>
      <c r="H3393" s="13">
        <v>0</v>
      </c>
      <c r="I3393" t="s">
        <v>1</v>
      </c>
      <c r="J3393" s="13"/>
      <c r="R3393" s="13">
        <v>5000</v>
      </c>
      <c r="S3393" s="41">
        <v>1</v>
      </c>
      <c r="T3393" s="39"/>
      <c r="U3393" s="13"/>
      <c r="W3393" s="13"/>
    </row>
    <row r="3394" spans="1:23" x14ac:dyDescent="0.2">
      <c r="A3394" s="13"/>
      <c r="B3394" s="8" t="s">
        <v>0</v>
      </c>
      <c r="C3394" s="22" t="s">
        <v>11007</v>
      </c>
      <c r="D3394" s="8" t="s">
        <v>8507</v>
      </c>
      <c r="E3394" s="22" t="s">
        <v>10350</v>
      </c>
      <c r="F3394" s="13">
        <v>2000</v>
      </c>
      <c r="G3394" s="13">
        <v>0</v>
      </c>
      <c r="H3394" s="13">
        <v>0</v>
      </c>
      <c r="I3394" t="s">
        <v>1</v>
      </c>
      <c r="J3394" s="13"/>
      <c r="R3394" s="13"/>
      <c r="S3394" s="41">
        <v>1</v>
      </c>
      <c r="T3394" s="39"/>
      <c r="U3394" s="13"/>
      <c r="W3394" s="13"/>
    </row>
    <row r="3395" spans="1:23" x14ac:dyDescent="0.2">
      <c r="A3395" s="13"/>
      <c r="B3395" s="8" t="s">
        <v>0</v>
      </c>
      <c r="C3395" s="22" t="s">
        <v>11007</v>
      </c>
      <c r="D3395" s="8" t="s">
        <v>8508</v>
      </c>
      <c r="E3395" s="22" t="s">
        <v>10351</v>
      </c>
      <c r="F3395" s="13">
        <v>2000</v>
      </c>
      <c r="G3395" s="13">
        <v>0</v>
      </c>
      <c r="H3395" s="13">
        <v>0</v>
      </c>
      <c r="I3395" t="s">
        <v>1</v>
      </c>
      <c r="J3395" s="13"/>
      <c r="R3395" s="13"/>
      <c r="S3395" s="41">
        <v>2</v>
      </c>
      <c r="T3395" s="39"/>
      <c r="U3395" s="13"/>
      <c r="W3395" s="13"/>
    </row>
    <row r="3396" spans="1:23" x14ac:dyDescent="0.2">
      <c r="A3396" s="13"/>
      <c r="B3396" s="8" t="s">
        <v>0</v>
      </c>
      <c r="C3396" s="22" t="s">
        <v>7192</v>
      </c>
      <c r="D3396" s="8" t="s">
        <v>2077</v>
      </c>
      <c r="E3396" s="22" t="s">
        <v>2078</v>
      </c>
      <c r="F3396" s="32">
        <v>130000</v>
      </c>
      <c r="G3396" s="13">
        <v>0</v>
      </c>
      <c r="H3396" s="13">
        <v>0</v>
      </c>
      <c r="I3396" t="s">
        <v>1</v>
      </c>
      <c r="J3396" s="13"/>
      <c r="R3396" s="13">
        <f>22000+44000+28000+35000</f>
        <v>129000</v>
      </c>
      <c r="S3396" s="41">
        <v>1</v>
      </c>
      <c r="T3396" s="43"/>
      <c r="U3396" s="39" t="s">
        <v>10802</v>
      </c>
      <c r="W3396" s="13"/>
    </row>
    <row r="3397" spans="1:23" x14ac:dyDescent="0.2">
      <c r="A3397" s="13"/>
      <c r="B3397" s="8" t="s">
        <v>0</v>
      </c>
      <c r="C3397" s="22" t="s">
        <v>11008</v>
      </c>
      <c r="D3397" s="8" t="s">
        <v>5796</v>
      </c>
      <c r="E3397" s="11" t="s">
        <v>5797</v>
      </c>
      <c r="F3397" s="32">
        <v>4014</v>
      </c>
      <c r="G3397" s="13">
        <v>0</v>
      </c>
      <c r="H3397" s="13">
        <v>0</v>
      </c>
      <c r="I3397" t="s">
        <v>1</v>
      </c>
      <c r="J3397" s="13"/>
      <c r="R3397" s="13">
        <v>4500</v>
      </c>
      <c r="S3397" s="41">
        <v>1</v>
      </c>
      <c r="T3397" s="13"/>
      <c r="U3397" s="13"/>
      <c r="W3397" s="13"/>
    </row>
    <row r="3398" spans="1:23" x14ac:dyDescent="0.2">
      <c r="A3398" s="13"/>
      <c r="B3398" s="8" t="s">
        <v>0</v>
      </c>
      <c r="C3398" s="22" t="s">
        <v>10899</v>
      </c>
      <c r="D3398" s="8" t="s">
        <v>100</v>
      </c>
      <c r="E3398" s="22" t="s">
        <v>101</v>
      </c>
      <c r="F3398" s="13">
        <v>10000</v>
      </c>
      <c r="G3398" s="13">
        <v>0</v>
      </c>
      <c r="H3398" s="13">
        <v>0</v>
      </c>
      <c r="I3398" t="s">
        <v>1</v>
      </c>
      <c r="J3398" s="13"/>
      <c r="R3398" s="13">
        <v>6100</v>
      </c>
      <c r="S3398" s="41">
        <v>1</v>
      </c>
      <c r="T3398" s="39"/>
      <c r="U3398" s="13"/>
      <c r="W3398" s="13"/>
    </row>
    <row r="3399" spans="1:23" x14ac:dyDescent="0.2">
      <c r="A3399" s="13"/>
      <c r="B3399" s="8" t="s">
        <v>0</v>
      </c>
      <c r="C3399" s="22" t="s">
        <v>11009</v>
      </c>
      <c r="D3399" s="8" t="s">
        <v>5398</v>
      </c>
      <c r="E3399" s="22" t="s">
        <v>5399</v>
      </c>
      <c r="F3399" s="13">
        <v>1200</v>
      </c>
      <c r="G3399" s="13">
        <v>0</v>
      </c>
      <c r="H3399" s="13">
        <v>0</v>
      </c>
      <c r="I3399" t="s">
        <v>1</v>
      </c>
      <c r="J3399" s="13"/>
      <c r="R3399" s="13"/>
      <c r="S3399" s="41">
        <v>1</v>
      </c>
      <c r="T3399" s="39"/>
      <c r="U3399" s="13"/>
      <c r="W3399" s="13"/>
    </row>
    <row r="3400" spans="1:23" x14ac:dyDescent="0.2">
      <c r="A3400" s="13"/>
      <c r="B3400" s="8" t="s">
        <v>0</v>
      </c>
      <c r="C3400" s="22" t="s">
        <v>11010</v>
      </c>
      <c r="D3400" s="8" t="s">
        <v>7944</v>
      </c>
      <c r="E3400" s="22" t="s">
        <v>9707</v>
      </c>
      <c r="F3400" s="13">
        <v>117</v>
      </c>
      <c r="G3400" s="13">
        <v>0</v>
      </c>
      <c r="H3400" s="13">
        <v>0</v>
      </c>
      <c r="I3400" t="s">
        <v>1</v>
      </c>
      <c r="J3400" s="13"/>
      <c r="R3400" s="13">
        <v>150</v>
      </c>
      <c r="S3400" s="41">
        <v>4</v>
      </c>
      <c r="T3400" s="39"/>
      <c r="U3400" s="13"/>
      <c r="W3400" s="13"/>
    </row>
    <row r="3401" spans="1:23" x14ac:dyDescent="0.2">
      <c r="A3401" s="13"/>
      <c r="B3401" s="8" t="s">
        <v>0</v>
      </c>
      <c r="C3401" s="22" t="s">
        <v>11010</v>
      </c>
      <c r="D3401" s="8" t="s">
        <v>7945</v>
      </c>
      <c r="E3401" s="22" t="s">
        <v>9708</v>
      </c>
      <c r="F3401" s="13">
        <v>200</v>
      </c>
      <c r="G3401" s="13">
        <v>0</v>
      </c>
      <c r="H3401" s="13">
        <v>0</v>
      </c>
      <c r="I3401" t="s">
        <v>1</v>
      </c>
      <c r="J3401" s="13"/>
      <c r="R3401" s="13">
        <v>200</v>
      </c>
      <c r="S3401" s="41">
        <v>4</v>
      </c>
      <c r="T3401" s="39"/>
      <c r="U3401" s="13"/>
      <c r="W3401" s="13"/>
    </row>
    <row r="3402" spans="1:23" x14ac:dyDescent="0.2">
      <c r="A3402" s="13"/>
      <c r="B3402" s="8" t="s">
        <v>0</v>
      </c>
      <c r="C3402" s="22" t="s">
        <v>11010</v>
      </c>
      <c r="D3402" s="8" t="s">
        <v>8509</v>
      </c>
      <c r="E3402" s="22" t="s">
        <v>10352</v>
      </c>
      <c r="F3402" s="13">
        <v>223</v>
      </c>
      <c r="G3402" s="13">
        <v>0</v>
      </c>
      <c r="H3402" s="13">
        <v>0</v>
      </c>
      <c r="I3402" t="s">
        <v>1</v>
      </c>
      <c r="J3402" s="13"/>
      <c r="R3402" s="13"/>
      <c r="S3402" s="41">
        <v>1</v>
      </c>
      <c r="T3402" s="39"/>
      <c r="U3402" s="13"/>
      <c r="W3402" s="13"/>
    </row>
    <row r="3403" spans="1:23" x14ac:dyDescent="0.2">
      <c r="A3403" s="13"/>
      <c r="B3403" s="8" t="s">
        <v>0</v>
      </c>
      <c r="C3403" s="22" t="s">
        <v>11010</v>
      </c>
      <c r="D3403" s="8" t="s">
        <v>7973</v>
      </c>
      <c r="E3403" s="22" t="s">
        <v>9741</v>
      </c>
      <c r="F3403" s="13">
        <v>1440</v>
      </c>
      <c r="G3403" s="13">
        <v>0</v>
      </c>
      <c r="H3403" s="13">
        <v>0</v>
      </c>
      <c r="I3403" t="s">
        <v>1</v>
      </c>
      <c r="J3403" s="13"/>
      <c r="R3403" s="13"/>
      <c r="S3403" s="41">
        <v>1</v>
      </c>
      <c r="T3403" s="39"/>
      <c r="U3403" s="13"/>
      <c r="W3403" s="13"/>
    </row>
    <row r="3404" spans="1:23" x14ac:dyDescent="0.2">
      <c r="A3404" s="13"/>
      <c r="B3404" s="8" t="s">
        <v>0</v>
      </c>
      <c r="C3404" s="22" t="s">
        <v>11010</v>
      </c>
      <c r="D3404" s="8" t="s">
        <v>4567</v>
      </c>
      <c r="E3404" s="22" t="s">
        <v>9742</v>
      </c>
      <c r="F3404" s="13">
        <v>560</v>
      </c>
      <c r="G3404" s="13">
        <v>0</v>
      </c>
      <c r="H3404" s="13">
        <v>0</v>
      </c>
      <c r="I3404" t="s">
        <v>1</v>
      </c>
      <c r="J3404" s="13"/>
      <c r="R3404" s="13"/>
      <c r="S3404" s="41">
        <v>1</v>
      </c>
      <c r="T3404" s="39"/>
      <c r="U3404" s="13"/>
      <c r="W3404" s="13"/>
    </row>
    <row r="3405" spans="1:23" x14ac:dyDescent="0.2">
      <c r="A3405" s="13"/>
      <c r="B3405" s="8" t="s">
        <v>0</v>
      </c>
      <c r="C3405" s="22" t="s">
        <v>11010</v>
      </c>
      <c r="D3405" s="8" t="s">
        <v>4571</v>
      </c>
      <c r="E3405" s="22" t="s">
        <v>9712</v>
      </c>
      <c r="F3405" s="13">
        <v>1600</v>
      </c>
      <c r="G3405" s="13">
        <v>0</v>
      </c>
      <c r="H3405" s="13">
        <v>0</v>
      </c>
      <c r="I3405" t="s">
        <v>1</v>
      </c>
      <c r="J3405" s="13"/>
      <c r="R3405" s="13"/>
      <c r="S3405" s="41">
        <v>1</v>
      </c>
      <c r="T3405" s="39"/>
      <c r="U3405" s="13"/>
      <c r="W3405" s="13"/>
    </row>
    <row r="3406" spans="1:23" x14ac:dyDescent="0.2">
      <c r="A3406" s="13"/>
      <c r="B3406" s="8" t="s">
        <v>0</v>
      </c>
      <c r="C3406" s="22" t="s">
        <v>11010</v>
      </c>
      <c r="D3406" s="8" t="s">
        <v>8510</v>
      </c>
      <c r="E3406" s="22" t="s">
        <v>10353</v>
      </c>
      <c r="F3406" s="13">
        <v>290</v>
      </c>
      <c r="G3406" s="13">
        <v>0</v>
      </c>
      <c r="H3406" s="13">
        <v>0</v>
      </c>
      <c r="I3406" t="s">
        <v>1</v>
      </c>
      <c r="J3406" s="13"/>
      <c r="R3406" s="13"/>
      <c r="S3406" s="41">
        <v>1</v>
      </c>
      <c r="T3406" s="39"/>
      <c r="U3406" s="13"/>
      <c r="W3406" s="13"/>
    </row>
    <row r="3407" spans="1:23" x14ac:dyDescent="0.2">
      <c r="A3407" s="13"/>
      <c r="B3407" s="8" t="s">
        <v>0</v>
      </c>
      <c r="C3407" s="22" t="s">
        <v>11010</v>
      </c>
      <c r="D3407" s="8" t="s">
        <v>8511</v>
      </c>
      <c r="E3407" s="22" t="s">
        <v>10354</v>
      </c>
      <c r="F3407" s="13">
        <v>369</v>
      </c>
      <c r="G3407" s="13">
        <v>0</v>
      </c>
      <c r="H3407" s="13">
        <v>0</v>
      </c>
      <c r="I3407" t="s">
        <v>1</v>
      </c>
      <c r="J3407" s="13"/>
      <c r="R3407" s="13"/>
      <c r="S3407" s="41">
        <v>1</v>
      </c>
      <c r="T3407" s="39"/>
      <c r="U3407" s="13"/>
      <c r="W3407" s="13"/>
    </row>
    <row r="3408" spans="1:23" x14ac:dyDescent="0.2">
      <c r="A3408" s="13"/>
      <c r="B3408" s="8" t="s">
        <v>0</v>
      </c>
      <c r="C3408" s="22" t="s">
        <v>11010</v>
      </c>
      <c r="D3408" s="8" t="s">
        <v>8512</v>
      </c>
      <c r="E3408" s="22" t="s">
        <v>10355</v>
      </c>
      <c r="F3408" s="13">
        <v>360</v>
      </c>
      <c r="G3408" s="13">
        <v>0</v>
      </c>
      <c r="H3408" s="13">
        <v>0</v>
      </c>
      <c r="I3408" t="s">
        <v>1</v>
      </c>
      <c r="J3408" s="13"/>
      <c r="R3408" s="13"/>
      <c r="S3408" s="41">
        <v>1</v>
      </c>
      <c r="T3408" s="39"/>
      <c r="U3408" s="13"/>
      <c r="W3408" s="13"/>
    </row>
    <row r="3409" spans="1:23" x14ac:dyDescent="0.2">
      <c r="A3409" s="13"/>
      <c r="B3409" s="8" t="s">
        <v>0</v>
      </c>
      <c r="C3409" s="22" t="s">
        <v>11010</v>
      </c>
      <c r="D3409" s="8" t="s">
        <v>5701</v>
      </c>
      <c r="E3409" s="22" t="s">
        <v>10356</v>
      </c>
      <c r="F3409" s="13">
        <v>930</v>
      </c>
      <c r="G3409" s="13">
        <v>0</v>
      </c>
      <c r="H3409" s="13">
        <v>0</v>
      </c>
      <c r="I3409" t="s">
        <v>1</v>
      </c>
      <c r="J3409" s="13"/>
      <c r="R3409" s="13"/>
      <c r="S3409" s="41">
        <v>1</v>
      </c>
      <c r="T3409" s="39"/>
      <c r="U3409" s="13"/>
      <c r="W3409" s="13"/>
    </row>
    <row r="3410" spans="1:23" x14ac:dyDescent="0.2">
      <c r="A3410" s="13"/>
      <c r="B3410" s="8" t="s">
        <v>0</v>
      </c>
      <c r="C3410" s="22" t="s">
        <v>11010</v>
      </c>
      <c r="D3410" s="8" t="s">
        <v>8513</v>
      </c>
      <c r="E3410" s="22" t="s">
        <v>10357</v>
      </c>
      <c r="F3410" s="13">
        <v>111</v>
      </c>
      <c r="G3410" s="13">
        <v>0</v>
      </c>
      <c r="H3410" s="13">
        <v>0</v>
      </c>
      <c r="I3410" t="s">
        <v>1</v>
      </c>
      <c r="J3410" s="13"/>
      <c r="R3410" s="13"/>
      <c r="S3410" s="41">
        <v>1</v>
      </c>
      <c r="T3410" s="39"/>
      <c r="U3410" s="13"/>
      <c r="W3410" s="13"/>
    </row>
    <row r="3411" spans="1:23" x14ac:dyDescent="0.2">
      <c r="A3411" s="13"/>
      <c r="B3411" s="8" t="s">
        <v>0</v>
      </c>
      <c r="C3411" s="22" t="s">
        <v>11010</v>
      </c>
      <c r="D3411" s="8" t="s">
        <v>8514</v>
      </c>
      <c r="E3411" s="22" t="s">
        <v>10358</v>
      </c>
      <c r="F3411" s="13">
        <v>112</v>
      </c>
      <c r="G3411" s="13">
        <v>0</v>
      </c>
      <c r="H3411" s="13">
        <v>0</v>
      </c>
      <c r="I3411" t="s">
        <v>1</v>
      </c>
      <c r="J3411" s="13"/>
      <c r="R3411" s="13"/>
      <c r="S3411" s="41">
        <v>1</v>
      </c>
      <c r="T3411" s="39"/>
      <c r="U3411" s="13"/>
      <c r="W3411" s="13"/>
    </row>
    <row r="3412" spans="1:23" x14ac:dyDescent="0.2">
      <c r="A3412" s="13"/>
      <c r="B3412" s="8" t="s">
        <v>0</v>
      </c>
      <c r="C3412" s="22" t="s">
        <v>11011</v>
      </c>
      <c r="D3412" s="8" t="s">
        <v>8515</v>
      </c>
      <c r="E3412" s="22" t="s">
        <v>10359</v>
      </c>
      <c r="F3412" s="13">
        <v>20000</v>
      </c>
      <c r="G3412" s="13">
        <v>0</v>
      </c>
      <c r="H3412" s="13">
        <v>0</v>
      </c>
      <c r="I3412" t="s">
        <v>1</v>
      </c>
      <c r="J3412" s="13"/>
      <c r="R3412" s="13"/>
      <c r="S3412" s="41">
        <v>1</v>
      </c>
      <c r="T3412" s="39"/>
      <c r="U3412" s="13"/>
      <c r="W3412" s="13"/>
    </row>
    <row r="3413" spans="1:23" x14ac:dyDescent="0.2">
      <c r="A3413" s="13"/>
      <c r="B3413" s="8" t="s">
        <v>0</v>
      </c>
      <c r="C3413" s="22" t="s">
        <v>11011</v>
      </c>
      <c r="D3413" s="8" t="s">
        <v>4852</v>
      </c>
      <c r="E3413" s="22" t="s">
        <v>9451</v>
      </c>
      <c r="F3413" s="13">
        <v>10000</v>
      </c>
      <c r="G3413" s="13">
        <v>0</v>
      </c>
      <c r="H3413" s="13">
        <v>0</v>
      </c>
      <c r="I3413" t="s">
        <v>1</v>
      </c>
      <c r="J3413" s="13"/>
      <c r="R3413" s="13"/>
      <c r="S3413" s="41">
        <v>1</v>
      </c>
      <c r="T3413" s="39"/>
      <c r="U3413" s="13"/>
      <c r="W3413" s="13"/>
    </row>
    <row r="3414" spans="1:23" x14ac:dyDescent="0.2">
      <c r="A3414" s="13"/>
      <c r="B3414" s="8" t="s">
        <v>0</v>
      </c>
      <c r="C3414" s="22" t="s">
        <v>11011</v>
      </c>
      <c r="D3414" s="8" t="s">
        <v>5850</v>
      </c>
      <c r="E3414" s="22" t="s">
        <v>9452</v>
      </c>
      <c r="F3414" s="13">
        <v>6000</v>
      </c>
      <c r="G3414" s="13">
        <v>0</v>
      </c>
      <c r="H3414" s="13">
        <v>0</v>
      </c>
      <c r="I3414" t="s">
        <v>1</v>
      </c>
      <c r="J3414" s="13"/>
      <c r="R3414" s="13"/>
      <c r="S3414" s="41">
        <v>1</v>
      </c>
      <c r="T3414" s="39"/>
      <c r="U3414" s="13"/>
      <c r="W3414" s="13"/>
    </row>
    <row r="3415" spans="1:23" x14ac:dyDescent="0.2">
      <c r="A3415" s="13"/>
      <c r="B3415" s="8" t="s">
        <v>0</v>
      </c>
      <c r="C3415" s="22" t="s">
        <v>11011</v>
      </c>
      <c r="D3415" s="8" t="s">
        <v>8516</v>
      </c>
      <c r="E3415" s="22" t="s">
        <v>10360</v>
      </c>
      <c r="F3415" s="13">
        <v>800</v>
      </c>
      <c r="G3415" s="13">
        <v>0</v>
      </c>
      <c r="H3415" s="13">
        <v>0</v>
      </c>
      <c r="I3415" t="s">
        <v>1</v>
      </c>
      <c r="J3415" s="13"/>
      <c r="R3415" s="13"/>
      <c r="S3415" s="41">
        <v>1</v>
      </c>
      <c r="T3415" s="39"/>
      <c r="U3415" s="13"/>
      <c r="W3415" s="13"/>
    </row>
    <row r="3416" spans="1:23" x14ac:dyDescent="0.2">
      <c r="A3416" s="13"/>
      <c r="B3416" s="8" t="s">
        <v>0</v>
      </c>
      <c r="C3416" s="22" t="s">
        <v>11012</v>
      </c>
      <c r="D3416" s="8" t="s">
        <v>8517</v>
      </c>
      <c r="E3416" s="22" t="s">
        <v>10361</v>
      </c>
      <c r="F3416" s="13">
        <v>18000</v>
      </c>
      <c r="G3416" s="13">
        <v>0</v>
      </c>
      <c r="H3416" s="13">
        <v>0</v>
      </c>
      <c r="I3416" t="s">
        <v>1</v>
      </c>
      <c r="J3416" s="13"/>
      <c r="R3416" s="13"/>
      <c r="S3416" s="41">
        <v>4</v>
      </c>
      <c r="T3416" s="13"/>
      <c r="U3416" s="13"/>
      <c r="W3416" s="13"/>
    </row>
    <row r="3417" spans="1:23" x14ac:dyDescent="0.2">
      <c r="A3417" s="13"/>
      <c r="B3417" s="8" t="s">
        <v>0</v>
      </c>
      <c r="C3417" s="22" t="s">
        <v>11012</v>
      </c>
      <c r="D3417" s="8" t="s">
        <v>8080</v>
      </c>
      <c r="E3417" s="22" t="s">
        <v>1881</v>
      </c>
      <c r="F3417" s="13">
        <v>12900</v>
      </c>
      <c r="G3417" s="13">
        <v>0</v>
      </c>
      <c r="H3417" s="13">
        <v>0</v>
      </c>
      <c r="I3417" t="s">
        <v>1</v>
      </c>
      <c r="J3417" s="13"/>
      <c r="R3417" s="13"/>
      <c r="S3417" s="41">
        <v>4</v>
      </c>
      <c r="T3417" s="13"/>
      <c r="U3417" s="13"/>
      <c r="W3417" s="13"/>
    </row>
    <row r="3418" spans="1:23" x14ac:dyDescent="0.2">
      <c r="A3418" s="13"/>
      <c r="B3418" s="8" t="s">
        <v>0</v>
      </c>
      <c r="C3418" s="22" t="s">
        <v>11012</v>
      </c>
      <c r="D3418" s="8" t="s">
        <v>8081</v>
      </c>
      <c r="E3418" s="22" t="s">
        <v>9842</v>
      </c>
      <c r="F3418" s="13">
        <v>11000</v>
      </c>
      <c r="G3418" s="13">
        <v>0</v>
      </c>
      <c r="H3418" s="13">
        <v>0</v>
      </c>
      <c r="I3418" t="s">
        <v>1</v>
      </c>
      <c r="J3418" s="13"/>
      <c r="R3418" s="13"/>
      <c r="S3418" s="41">
        <v>4</v>
      </c>
      <c r="T3418" s="13"/>
      <c r="U3418" s="13"/>
      <c r="W3418" s="13"/>
    </row>
    <row r="3419" spans="1:23" x14ac:dyDescent="0.2">
      <c r="A3419" s="13"/>
      <c r="B3419" s="8" t="s">
        <v>0</v>
      </c>
      <c r="C3419" s="22" t="s">
        <v>11012</v>
      </c>
      <c r="D3419" s="8" t="s">
        <v>8518</v>
      </c>
      <c r="E3419" s="22" t="s">
        <v>10362</v>
      </c>
      <c r="F3419" s="13">
        <v>9000</v>
      </c>
      <c r="G3419" s="13">
        <v>0</v>
      </c>
      <c r="H3419" s="13">
        <v>0</v>
      </c>
      <c r="I3419" t="s">
        <v>1</v>
      </c>
      <c r="J3419" s="13"/>
      <c r="R3419" s="13"/>
      <c r="S3419" s="41">
        <v>4</v>
      </c>
      <c r="T3419" s="13"/>
      <c r="U3419" s="13"/>
      <c r="W3419" s="13"/>
    </row>
    <row r="3420" spans="1:23" x14ac:dyDescent="0.2">
      <c r="A3420" s="13"/>
      <c r="B3420" s="8" t="s">
        <v>0</v>
      </c>
      <c r="C3420" s="22" t="s">
        <v>11012</v>
      </c>
      <c r="D3420" s="8" t="s">
        <v>8519</v>
      </c>
      <c r="E3420" s="22" t="s">
        <v>10363</v>
      </c>
      <c r="F3420" s="13">
        <v>8200</v>
      </c>
      <c r="G3420" s="13">
        <v>0</v>
      </c>
      <c r="H3420" s="13">
        <v>0</v>
      </c>
      <c r="I3420" t="s">
        <v>1</v>
      </c>
      <c r="J3420" s="13"/>
      <c r="R3420" s="13"/>
      <c r="S3420" s="41">
        <v>4</v>
      </c>
      <c r="T3420" s="13"/>
      <c r="U3420" s="13"/>
      <c r="W3420" s="13"/>
    </row>
    <row r="3421" spans="1:23" x14ac:dyDescent="0.2">
      <c r="A3421" s="13"/>
      <c r="B3421" s="8" t="s">
        <v>0</v>
      </c>
      <c r="C3421" s="22" t="s">
        <v>11012</v>
      </c>
      <c r="D3421" s="8" t="s">
        <v>8520</v>
      </c>
      <c r="E3421" s="22" t="s">
        <v>10364</v>
      </c>
      <c r="F3421" s="13">
        <v>10000</v>
      </c>
      <c r="G3421" s="13">
        <v>0</v>
      </c>
      <c r="H3421" s="13">
        <v>0</v>
      </c>
      <c r="I3421" t="s">
        <v>1</v>
      </c>
      <c r="J3421" s="13"/>
      <c r="R3421" s="13"/>
      <c r="S3421" s="41">
        <v>4</v>
      </c>
      <c r="T3421" s="39"/>
      <c r="U3421" s="13"/>
      <c r="W3421" s="13"/>
    </row>
    <row r="3422" spans="1:23" x14ac:dyDescent="0.2">
      <c r="A3422" s="13"/>
      <c r="B3422" s="8" t="s">
        <v>0</v>
      </c>
      <c r="C3422" s="22" t="s">
        <v>11012</v>
      </c>
      <c r="D3422" s="8" t="s">
        <v>8521</v>
      </c>
      <c r="E3422" s="22" t="s">
        <v>10365</v>
      </c>
      <c r="F3422" s="13">
        <v>7000</v>
      </c>
      <c r="G3422" s="13">
        <v>0</v>
      </c>
      <c r="H3422" s="13">
        <v>0</v>
      </c>
      <c r="I3422" t="s">
        <v>1</v>
      </c>
      <c r="J3422" s="13"/>
      <c r="R3422" s="13"/>
      <c r="S3422" s="41">
        <v>4</v>
      </c>
      <c r="T3422" s="39"/>
      <c r="U3422" s="13"/>
      <c r="W3422" s="13"/>
    </row>
    <row r="3423" spans="1:23" x14ac:dyDescent="0.2">
      <c r="A3423" s="13"/>
      <c r="B3423" s="8" t="s">
        <v>0</v>
      </c>
      <c r="C3423" s="22" t="s">
        <v>11012</v>
      </c>
      <c r="D3423" s="8" t="s">
        <v>2652</v>
      </c>
      <c r="E3423" s="22" t="s">
        <v>2653</v>
      </c>
      <c r="F3423" s="13">
        <v>5700</v>
      </c>
      <c r="G3423" s="13">
        <v>0</v>
      </c>
      <c r="H3423" s="13">
        <v>0</v>
      </c>
      <c r="I3423" t="s">
        <v>1</v>
      </c>
      <c r="J3423" s="13"/>
      <c r="R3423" s="13"/>
      <c r="S3423" s="41">
        <v>4</v>
      </c>
      <c r="T3423" s="39"/>
      <c r="U3423" s="13"/>
      <c r="W3423" s="13"/>
    </row>
    <row r="3424" spans="1:23" x14ac:dyDescent="0.2">
      <c r="A3424" s="13"/>
      <c r="B3424" s="8" t="s">
        <v>0</v>
      </c>
      <c r="C3424" s="22" t="s">
        <v>11012</v>
      </c>
      <c r="D3424" s="8" t="s">
        <v>8522</v>
      </c>
      <c r="E3424" s="22" t="s">
        <v>10366</v>
      </c>
      <c r="F3424" s="13">
        <v>5000</v>
      </c>
      <c r="G3424" s="13">
        <v>0</v>
      </c>
      <c r="H3424" s="13">
        <v>0</v>
      </c>
      <c r="I3424" t="s">
        <v>1</v>
      </c>
      <c r="J3424" s="13"/>
      <c r="R3424" s="13"/>
      <c r="S3424" s="41">
        <v>4</v>
      </c>
      <c r="T3424" s="39"/>
      <c r="U3424" s="13"/>
      <c r="W3424" s="13"/>
    </row>
    <row r="3425" spans="1:23" x14ac:dyDescent="0.2">
      <c r="A3425" s="13"/>
      <c r="B3425" s="8" t="s">
        <v>0</v>
      </c>
      <c r="C3425" s="22" t="s">
        <v>11012</v>
      </c>
      <c r="D3425" s="8" t="s">
        <v>8523</v>
      </c>
      <c r="E3425" s="22" t="s">
        <v>10367</v>
      </c>
      <c r="F3425" s="13">
        <v>4800</v>
      </c>
      <c r="G3425" s="13">
        <v>0</v>
      </c>
      <c r="H3425" s="13">
        <v>0</v>
      </c>
      <c r="I3425" t="s">
        <v>1</v>
      </c>
      <c r="J3425" s="13"/>
      <c r="R3425" s="13"/>
      <c r="S3425" s="41">
        <v>4</v>
      </c>
      <c r="T3425" s="39"/>
      <c r="U3425" s="13"/>
      <c r="W3425" s="13"/>
    </row>
    <row r="3426" spans="1:23" x14ac:dyDescent="0.2">
      <c r="A3426" s="13"/>
      <c r="B3426" s="8" t="s">
        <v>0</v>
      </c>
      <c r="C3426" s="22" t="s">
        <v>11012</v>
      </c>
      <c r="D3426" s="8" t="s">
        <v>2655</v>
      </c>
      <c r="E3426" s="22" t="s">
        <v>2656</v>
      </c>
      <c r="F3426" s="13">
        <v>4500</v>
      </c>
      <c r="G3426" s="13">
        <v>0</v>
      </c>
      <c r="H3426" s="13">
        <v>0</v>
      </c>
      <c r="I3426" t="s">
        <v>1</v>
      </c>
      <c r="J3426" s="13"/>
      <c r="R3426" s="13">
        <v>1000</v>
      </c>
      <c r="S3426" s="41">
        <v>4</v>
      </c>
      <c r="T3426" s="39"/>
      <c r="U3426" s="13"/>
      <c r="W3426" s="13"/>
    </row>
    <row r="3427" spans="1:23" x14ac:dyDescent="0.2">
      <c r="A3427" s="13"/>
      <c r="B3427" s="8" t="s">
        <v>0</v>
      </c>
      <c r="C3427" s="22" t="s">
        <v>11012</v>
      </c>
      <c r="D3427" s="8" t="s">
        <v>8524</v>
      </c>
      <c r="E3427" s="22" t="s">
        <v>10368</v>
      </c>
      <c r="F3427" s="13">
        <v>4200</v>
      </c>
      <c r="G3427" s="13">
        <v>0</v>
      </c>
      <c r="H3427" s="13">
        <v>0</v>
      </c>
      <c r="I3427" t="s">
        <v>1</v>
      </c>
      <c r="J3427" s="13"/>
      <c r="R3427" s="13"/>
      <c r="S3427" s="41">
        <v>4</v>
      </c>
      <c r="T3427" s="39"/>
      <c r="U3427" s="13"/>
      <c r="W3427" s="13"/>
    </row>
    <row r="3428" spans="1:23" x14ac:dyDescent="0.2">
      <c r="A3428" s="13"/>
      <c r="B3428" s="8" t="s">
        <v>0</v>
      </c>
      <c r="C3428" s="22" t="s">
        <v>11012</v>
      </c>
      <c r="D3428" s="8" t="s">
        <v>8525</v>
      </c>
      <c r="E3428" s="22" t="s">
        <v>10369</v>
      </c>
      <c r="F3428" s="13">
        <v>3700</v>
      </c>
      <c r="G3428" s="13">
        <v>0</v>
      </c>
      <c r="H3428" s="13">
        <v>0</v>
      </c>
      <c r="I3428" t="s">
        <v>1</v>
      </c>
      <c r="J3428" s="13"/>
      <c r="R3428" s="13"/>
      <c r="S3428" s="41">
        <v>4</v>
      </c>
      <c r="T3428" s="39"/>
      <c r="U3428" s="13"/>
      <c r="W3428" s="13"/>
    </row>
    <row r="3429" spans="1:23" x14ac:dyDescent="0.2">
      <c r="A3429" s="13"/>
      <c r="B3429" s="8" t="s">
        <v>0</v>
      </c>
      <c r="C3429" s="22" t="s">
        <v>11012</v>
      </c>
      <c r="D3429" s="8" t="s">
        <v>8526</v>
      </c>
      <c r="E3429" s="22" t="s">
        <v>10370</v>
      </c>
      <c r="F3429" s="13">
        <v>9850</v>
      </c>
      <c r="G3429" s="13">
        <v>0</v>
      </c>
      <c r="H3429" s="13">
        <v>0</v>
      </c>
      <c r="I3429" t="s">
        <v>1</v>
      </c>
      <c r="J3429" s="13"/>
      <c r="R3429" s="13"/>
      <c r="S3429" s="41">
        <v>4</v>
      </c>
      <c r="T3429" s="13"/>
      <c r="U3429" s="13"/>
      <c r="W3429" s="13"/>
    </row>
    <row r="3430" spans="1:23" x14ac:dyDescent="0.2">
      <c r="A3430" s="13"/>
      <c r="B3430" s="8" t="s">
        <v>0</v>
      </c>
      <c r="C3430" s="22" t="s">
        <v>11012</v>
      </c>
      <c r="D3430" s="8" t="s">
        <v>8527</v>
      </c>
      <c r="E3430" s="22" t="s">
        <v>10371</v>
      </c>
      <c r="F3430" s="13">
        <v>7100</v>
      </c>
      <c r="G3430" s="13">
        <v>0</v>
      </c>
      <c r="H3430" s="13">
        <v>0</v>
      </c>
      <c r="I3430" t="s">
        <v>1</v>
      </c>
      <c r="J3430" s="13"/>
      <c r="R3430" s="13"/>
      <c r="S3430" s="41">
        <v>4</v>
      </c>
      <c r="T3430" s="13"/>
      <c r="U3430" s="13"/>
      <c r="W3430" s="13"/>
    </row>
    <row r="3431" spans="1:23" x14ac:dyDescent="0.2">
      <c r="A3431" s="13"/>
      <c r="B3431" s="8" t="s">
        <v>0</v>
      </c>
      <c r="C3431" s="22" t="s">
        <v>11012</v>
      </c>
      <c r="D3431" s="8" t="s">
        <v>8528</v>
      </c>
      <c r="E3431" s="22" t="s">
        <v>10372</v>
      </c>
      <c r="F3431" s="13">
        <v>10000</v>
      </c>
      <c r="G3431" s="13">
        <v>0</v>
      </c>
      <c r="H3431" s="13">
        <v>0</v>
      </c>
      <c r="I3431" t="s">
        <v>1</v>
      </c>
      <c r="J3431" s="13"/>
      <c r="R3431" s="13"/>
      <c r="S3431" s="41">
        <v>4</v>
      </c>
      <c r="T3431" s="39"/>
      <c r="U3431" s="13"/>
      <c r="W3431" s="13"/>
    </row>
    <row r="3432" spans="1:23" x14ac:dyDescent="0.2">
      <c r="A3432" s="13"/>
      <c r="B3432" s="8" t="s">
        <v>0</v>
      </c>
      <c r="C3432" s="22" t="s">
        <v>11012</v>
      </c>
      <c r="D3432" s="8" t="s">
        <v>8529</v>
      </c>
      <c r="E3432" s="22" t="s">
        <v>10373</v>
      </c>
      <c r="F3432" s="13">
        <v>3000</v>
      </c>
      <c r="G3432" s="13">
        <v>0</v>
      </c>
      <c r="H3432" s="13">
        <v>0</v>
      </c>
      <c r="I3432" t="s">
        <v>1</v>
      </c>
      <c r="J3432" s="13"/>
      <c r="R3432" s="13"/>
      <c r="S3432" s="41">
        <v>4</v>
      </c>
      <c r="T3432" s="39"/>
      <c r="U3432" s="39" t="s">
        <v>10802</v>
      </c>
      <c r="W3432" s="13"/>
    </row>
    <row r="3433" spans="1:23" x14ac:dyDescent="0.2">
      <c r="A3433" s="13"/>
      <c r="B3433" s="8" t="s">
        <v>0</v>
      </c>
      <c r="C3433" s="22" t="s">
        <v>11013</v>
      </c>
      <c r="D3433" s="8" t="s">
        <v>8530</v>
      </c>
      <c r="E3433" s="22" t="s">
        <v>10374</v>
      </c>
      <c r="F3433" s="13">
        <v>149755</v>
      </c>
      <c r="G3433" s="13">
        <v>0</v>
      </c>
      <c r="H3433" s="13">
        <v>0</v>
      </c>
      <c r="I3433" t="s">
        <v>1</v>
      </c>
      <c r="J3433" s="13"/>
      <c r="R3433" s="13"/>
      <c r="S3433" s="41">
        <v>2</v>
      </c>
      <c r="T3433" s="39" t="s">
        <v>10797</v>
      </c>
      <c r="U3433" s="13"/>
      <c r="W3433" s="13"/>
    </row>
    <row r="3434" spans="1:23" x14ac:dyDescent="0.2">
      <c r="A3434" s="13"/>
      <c r="B3434" s="8" t="s">
        <v>0</v>
      </c>
      <c r="C3434" s="22" t="s">
        <v>11014</v>
      </c>
      <c r="D3434" s="8" t="s">
        <v>3619</v>
      </c>
      <c r="E3434" s="22" t="s">
        <v>3620</v>
      </c>
      <c r="F3434" s="13">
        <v>10000</v>
      </c>
      <c r="G3434" s="13">
        <v>0</v>
      </c>
      <c r="H3434" s="13">
        <v>0</v>
      </c>
      <c r="I3434" t="s">
        <v>1</v>
      </c>
      <c r="J3434" s="13"/>
      <c r="R3434" s="13"/>
      <c r="S3434" s="41">
        <v>2</v>
      </c>
      <c r="T3434" s="39"/>
      <c r="U3434" s="13" t="s">
        <v>10802</v>
      </c>
      <c r="W3434" s="13"/>
    </row>
    <row r="3435" spans="1:23" x14ac:dyDescent="0.2">
      <c r="A3435" s="13"/>
      <c r="B3435" s="8" t="s">
        <v>0</v>
      </c>
      <c r="C3435" s="22" t="s">
        <v>11015</v>
      </c>
      <c r="D3435" s="8" t="s">
        <v>8531</v>
      </c>
      <c r="E3435" s="22" t="s">
        <v>10375</v>
      </c>
      <c r="F3435" s="13">
        <v>5023</v>
      </c>
      <c r="G3435" s="13">
        <v>0</v>
      </c>
      <c r="H3435" s="13">
        <v>0</v>
      </c>
      <c r="I3435" t="s">
        <v>1</v>
      </c>
      <c r="J3435" s="13"/>
      <c r="R3435" s="13"/>
      <c r="S3435" s="13"/>
      <c r="T3435" s="39"/>
      <c r="U3435" s="13"/>
      <c r="W3435" s="13"/>
    </row>
    <row r="3436" spans="1:23" x14ac:dyDescent="0.2">
      <c r="A3436" s="13"/>
      <c r="B3436" s="8" t="s">
        <v>0</v>
      </c>
      <c r="C3436" s="22" t="s">
        <v>11008</v>
      </c>
      <c r="D3436" s="8" t="s">
        <v>8289</v>
      </c>
      <c r="E3436" s="22" t="s">
        <v>10070</v>
      </c>
      <c r="F3436" s="13">
        <v>7557</v>
      </c>
      <c r="G3436" s="13">
        <v>0</v>
      </c>
      <c r="H3436" s="13">
        <v>0</v>
      </c>
      <c r="I3436" t="s">
        <v>1</v>
      </c>
      <c r="J3436" s="13"/>
      <c r="R3436" s="13">
        <v>8000</v>
      </c>
      <c r="S3436" s="41">
        <v>4</v>
      </c>
      <c r="T3436" s="39"/>
      <c r="U3436" s="13"/>
      <c r="W3436" s="13"/>
    </row>
    <row r="3437" spans="1:23" x14ac:dyDescent="0.2">
      <c r="A3437" s="13"/>
      <c r="B3437" s="8" t="s">
        <v>0</v>
      </c>
      <c r="C3437" s="22" t="s">
        <v>11008</v>
      </c>
      <c r="D3437" s="8" t="s">
        <v>2361</v>
      </c>
      <c r="E3437" s="22" t="s">
        <v>2362</v>
      </c>
      <c r="F3437" s="13">
        <v>8824</v>
      </c>
      <c r="G3437" s="13">
        <v>0</v>
      </c>
      <c r="H3437" s="13">
        <v>0</v>
      </c>
      <c r="I3437" t="s">
        <v>1</v>
      </c>
      <c r="J3437" s="13"/>
      <c r="R3437" s="13"/>
      <c r="S3437" s="41">
        <v>4</v>
      </c>
      <c r="T3437" s="39"/>
      <c r="U3437" s="13"/>
      <c r="W3437" s="13"/>
    </row>
    <row r="3438" spans="1:23" x14ac:dyDescent="0.2">
      <c r="A3438" s="13"/>
      <c r="B3438" s="8" t="s">
        <v>0</v>
      </c>
      <c r="C3438" s="22" t="s">
        <v>11008</v>
      </c>
      <c r="D3438" s="8" t="s">
        <v>3055</v>
      </c>
      <c r="E3438" s="22" t="s">
        <v>3056</v>
      </c>
      <c r="F3438" s="13">
        <v>2069</v>
      </c>
      <c r="G3438" s="13">
        <v>0</v>
      </c>
      <c r="H3438" s="13">
        <v>0</v>
      </c>
      <c r="I3438" t="s">
        <v>1</v>
      </c>
      <c r="J3438" s="13"/>
      <c r="R3438" s="13"/>
      <c r="S3438" s="41">
        <v>2</v>
      </c>
      <c r="T3438" s="39"/>
      <c r="U3438" s="13" t="s">
        <v>10801</v>
      </c>
      <c r="W3438" s="13"/>
    </row>
    <row r="3439" spans="1:23" x14ac:dyDescent="0.2">
      <c r="A3439" s="13"/>
      <c r="B3439" s="8" t="s">
        <v>0</v>
      </c>
      <c r="C3439" s="22" t="s">
        <v>11008</v>
      </c>
      <c r="D3439" s="8" t="s">
        <v>8532</v>
      </c>
      <c r="E3439" s="22" t="s">
        <v>10376</v>
      </c>
      <c r="F3439" s="13">
        <v>906</v>
      </c>
      <c r="G3439" s="13">
        <v>0</v>
      </c>
      <c r="H3439" s="13">
        <v>0</v>
      </c>
      <c r="I3439" t="s">
        <v>1</v>
      </c>
      <c r="J3439" s="13"/>
      <c r="R3439" s="13"/>
      <c r="S3439" s="41">
        <v>1</v>
      </c>
      <c r="T3439" s="13"/>
      <c r="U3439" s="13" t="s">
        <v>10802</v>
      </c>
      <c r="W3439" s="13"/>
    </row>
    <row r="3440" spans="1:23" x14ac:dyDescent="0.2">
      <c r="A3440" s="13"/>
      <c r="B3440" s="8" t="s">
        <v>0</v>
      </c>
      <c r="C3440" s="22" t="s">
        <v>11008</v>
      </c>
      <c r="D3440" s="8" t="s">
        <v>8291</v>
      </c>
      <c r="E3440" s="22" t="s">
        <v>10072</v>
      </c>
      <c r="F3440" s="13">
        <v>2871</v>
      </c>
      <c r="G3440" s="13">
        <v>0</v>
      </c>
      <c r="H3440" s="13">
        <v>0</v>
      </c>
      <c r="I3440" t="s">
        <v>1</v>
      </c>
      <c r="J3440" s="13"/>
      <c r="R3440" s="13"/>
      <c r="S3440" s="41">
        <v>4</v>
      </c>
      <c r="T3440" s="13"/>
      <c r="U3440" s="13" t="s">
        <v>10802</v>
      </c>
      <c r="W3440" s="13"/>
    </row>
    <row r="3441" spans="1:23" x14ac:dyDescent="0.2">
      <c r="A3441" s="13"/>
      <c r="B3441" s="8" t="s">
        <v>0</v>
      </c>
      <c r="C3441" s="22" t="s">
        <v>11008</v>
      </c>
      <c r="D3441" s="8" t="s">
        <v>8533</v>
      </c>
      <c r="E3441" s="22" t="s">
        <v>10377</v>
      </c>
      <c r="F3441" s="13">
        <v>2724</v>
      </c>
      <c r="G3441" s="13">
        <v>0</v>
      </c>
      <c r="H3441" s="13">
        <v>0</v>
      </c>
      <c r="I3441" t="s">
        <v>1</v>
      </c>
      <c r="J3441" s="13"/>
      <c r="R3441" s="13"/>
      <c r="S3441" s="41">
        <v>1</v>
      </c>
      <c r="T3441" s="39"/>
      <c r="U3441" s="13"/>
      <c r="W3441" s="13"/>
    </row>
    <row r="3442" spans="1:23" x14ac:dyDescent="0.2">
      <c r="A3442" s="13"/>
      <c r="B3442" s="8" t="s">
        <v>0</v>
      </c>
      <c r="C3442" s="22" t="s">
        <v>11008</v>
      </c>
      <c r="D3442" s="8" t="s">
        <v>8534</v>
      </c>
      <c r="E3442" s="22" t="s">
        <v>10378</v>
      </c>
      <c r="F3442" s="13">
        <v>3697</v>
      </c>
      <c r="G3442" s="13">
        <v>0</v>
      </c>
      <c r="H3442" s="13">
        <v>0</v>
      </c>
      <c r="I3442" t="s">
        <v>1</v>
      </c>
      <c r="J3442" s="13"/>
      <c r="R3442" s="13"/>
      <c r="S3442" s="41">
        <v>1</v>
      </c>
      <c r="T3442" s="39"/>
      <c r="U3442" s="13"/>
      <c r="W3442" s="13"/>
    </row>
    <row r="3443" spans="1:23" x14ac:dyDescent="0.2">
      <c r="A3443" s="13"/>
      <c r="B3443" s="8" t="s">
        <v>0</v>
      </c>
      <c r="C3443" s="22" t="s">
        <v>11008</v>
      </c>
      <c r="D3443" s="8" t="s">
        <v>8535</v>
      </c>
      <c r="E3443" s="22" t="s">
        <v>5853</v>
      </c>
      <c r="F3443" s="13">
        <v>2191</v>
      </c>
      <c r="G3443" s="13">
        <v>0</v>
      </c>
      <c r="H3443" s="13">
        <v>0</v>
      </c>
      <c r="I3443" t="s">
        <v>1</v>
      </c>
      <c r="J3443" s="13"/>
      <c r="R3443" s="13">
        <f>2200+3100</f>
        <v>5300</v>
      </c>
      <c r="S3443" s="41">
        <v>1</v>
      </c>
      <c r="T3443" s="39"/>
      <c r="U3443" s="13"/>
      <c r="W3443" s="13"/>
    </row>
    <row r="3444" spans="1:23" x14ac:dyDescent="0.2">
      <c r="A3444" s="13"/>
      <c r="B3444" s="8" t="s">
        <v>0</v>
      </c>
      <c r="C3444" s="22" t="s">
        <v>11008</v>
      </c>
      <c r="D3444" s="8" t="s">
        <v>8536</v>
      </c>
      <c r="E3444" s="22" t="s">
        <v>10379</v>
      </c>
      <c r="F3444" s="13">
        <v>317</v>
      </c>
      <c r="G3444" s="13">
        <v>0</v>
      </c>
      <c r="H3444" s="13">
        <v>0</v>
      </c>
      <c r="I3444" t="s">
        <v>1</v>
      </c>
      <c r="J3444" s="13"/>
      <c r="R3444" s="13"/>
      <c r="S3444" s="41">
        <v>1</v>
      </c>
      <c r="T3444" s="39"/>
      <c r="U3444" s="13"/>
      <c r="W3444" s="13"/>
    </row>
    <row r="3445" spans="1:23" x14ac:dyDescent="0.2">
      <c r="A3445" s="13"/>
      <c r="B3445" s="8" t="s">
        <v>0</v>
      </c>
      <c r="C3445" s="22" t="s">
        <v>11008</v>
      </c>
      <c r="D3445" s="8" t="s">
        <v>8537</v>
      </c>
      <c r="E3445" s="22" t="s">
        <v>10380</v>
      </c>
      <c r="F3445" s="13">
        <v>18519</v>
      </c>
      <c r="G3445" s="13">
        <v>0</v>
      </c>
      <c r="H3445" s="13">
        <v>0</v>
      </c>
      <c r="I3445" t="s">
        <v>1</v>
      </c>
      <c r="J3445" s="13"/>
      <c r="R3445" s="13"/>
      <c r="S3445" s="41">
        <v>4</v>
      </c>
      <c r="T3445" s="13"/>
      <c r="U3445" s="13"/>
      <c r="W3445" s="13"/>
    </row>
    <row r="3446" spans="1:23" x14ac:dyDescent="0.2">
      <c r="A3446" s="13"/>
      <c r="B3446" s="8" t="s">
        <v>0</v>
      </c>
      <c r="C3446" s="22" t="s">
        <v>11008</v>
      </c>
      <c r="D3446" s="8" t="s">
        <v>8298</v>
      </c>
      <c r="E3446" s="22" t="s">
        <v>2027</v>
      </c>
      <c r="F3446" s="13">
        <v>24791</v>
      </c>
      <c r="G3446" s="13">
        <v>0</v>
      </c>
      <c r="H3446" s="13">
        <v>0</v>
      </c>
      <c r="I3446" t="s">
        <v>1</v>
      </c>
      <c r="J3446" s="13"/>
      <c r="R3446" s="13"/>
      <c r="S3446" s="41">
        <v>4</v>
      </c>
      <c r="T3446" s="13"/>
      <c r="U3446" s="13"/>
      <c r="W3446" s="13"/>
    </row>
    <row r="3447" spans="1:23" x14ac:dyDescent="0.2">
      <c r="A3447" s="13"/>
      <c r="B3447" s="8" t="s">
        <v>0</v>
      </c>
      <c r="C3447" s="22" t="s">
        <v>11008</v>
      </c>
      <c r="D3447" s="8" t="s">
        <v>8299</v>
      </c>
      <c r="E3447" s="22" t="s">
        <v>10079</v>
      </c>
      <c r="F3447" s="13">
        <v>15464</v>
      </c>
      <c r="G3447" s="13">
        <v>0</v>
      </c>
      <c r="H3447" s="13">
        <v>0</v>
      </c>
      <c r="I3447" t="s">
        <v>1</v>
      </c>
      <c r="J3447" s="13"/>
      <c r="R3447" s="13"/>
      <c r="S3447" s="41">
        <v>4</v>
      </c>
      <c r="T3447" s="13"/>
      <c r="U3447" s="13"/>
      <c r="W3447" s="13"/>
    </row>
    <row r="3448" spans="1:23" x14ac:dyDescent="0.2">
      <c r="A3448" s="13"/>
      <c r="B3448" s="8" t="s">
        <v>0</v>
      </c>
      <c r="C3448" s="22" t="s">
        <v>11008</v>
      </c>
      <c r="D3448" s="8" t="s">
        <v>8538</v>
      </c>
      <c r="E3448" s="22" t="s">
        <v>10381</v>
      </c>
      <c r="F3448" s="13">
        <v>31143</v>
      </c>
      <c r="G3448" s="13">
        <v>0</v>
      </c>
      <c r="H3448" s="13">
        <v>0</v>
      </c>
      <c r="I3448" t="s">
        <v>1</v>
      </c>
      <c r="J3448" s="13"/>
      <c r="R3448" s="13"/>
      <c r="S3448" s="41">
        <v>4</v>
      </c>
      <c r="T3448" s="13"/>
      <c r="U3448" s="13"/>
      <c r="W3448" s="13"/>
    </row>
    <row r="3449" spans="1:23" x14ac:dyDescent="0.2">
      <c r="A3449" s="13"/>
      <c r="B3449" s="8" t="s">
        <v>0</v>
      </c>
      <c r="C3449" s="22" t="s">
        <v>11008</v>
      </c>
      <c r="D3449" s="8" t="s">
        <v>8539</v>
      </c>
      <c r="E3449" s="22" t="s">
        <v>10382</v>
      </c>
      <c r="F3449" s="13">
        <v>8671</v>
      </c>
      <c r="G3449" s="13">
        <v>0</v>
      </c>
      <c r="H3449" s="13">
        <v>0</v>
      </c>
      <c r="I3449" t="s">
        <v>1</v>
      </c>
      <c r="J3449" s="13"/>
      <c r="R3449" s="13"/>
      <c r="S3449" s="41">
        <v>4</v>
      </c>
      <c r="T3449" s="13"/>
      <c r="U3449" s="13"/>
      <c r="W3449" s="13"/>
    </row>
    <row r="3450" spans="1:23" x14ac:dyDescent="0.2">
      <c r="A3450" s="13"/>
      <c r="B3450" s="8" t="s">
        <v>0</v>
      </c>
      <c r="C3450" s="22" t="s">
        <v>11008</v>
      </c>
      <c r="D3450" s="8" t="s">
        <v>8540</v>
      </c>
      <c r="E3450" s="22" t="s">
        <v>10383</v>
      </c>
      <c r="F3450" s="13">
        <v>7958</v>
      </c>
      <c r="G3450" s="13">
        <v>0</v>
      </c>
      <c r="H3450" s="13">
        <v>0</v>
      </c>
      <c r="I3450" t="s">
        <v>1</v>
      </c>
      <c r="J3450" s="13"/>
      <c r="R3450" s="13"/>
      <c r="S3450" s="41">
        <v>4</v>
      </c>
      <c r="T3450" s="13"/>
      <c r="U3450" s="13"/>
      <c r="W3450" s="13"/>
    </row>
    <row r="3451" spans="1:23" x14ac:dyDescent="0.2">
      <c r="A3451" s="13"/>
      <c r="B3451" s="8" t="s">
        <v>0</v>
      </c>
      <c r="C3451" s="22" t="s">
        <v>11008</v>
      </c>
      <c r="D3451" s="8" t="s">
        <v>2368</v>
      </c>
      <c r="E3451" s="22" t="s">
        <v>2369</v>
      </c>
      <c r="F3451" s="13">
        <v>18618</v>
      </c>
      <c r="G3451" s="13">
        <v>0</v>
      </c>
      <c r="H3451" s="13">
        <v>0</v>
      </c>
      <c r="I3451" t="s">
        <v>1</v>
      </c>
      <c r="J3451" s="13"/>
      <c r="R3451" s="13"/>
      <c r="S3451" s="41">
        <v>4</v>
      </c>
      <c r="T3451" s="39"/>
      <c r="U3451" s="39" t="s">
        <v>10802</v>
      </c>
      <c r="W3451" s="13"/>
    </row>
    <row r="3452" spans="1:23" x14ac:dyDescent="0.2">
      <c r="A3452" s="13"/>
      <c r="B3452" s="8" t="s">
        <v>0</v>
      </c>
      <c r="C3452" s="22" t="s">
        <v>11008</v>
      </c>
      <c r="D3452" s="8" t="s">
        <v>2372</v>
      </c>
      <c r="E3452" s="22" t="s">
        <v>2373</v>
      </c>
      <c r="F3452" s="13">
        <v>32288</v>
      </c>
      <c r="G3452" s="13">
        <v>0</v>
      </c>
      <c r="H3452" s="13">
        <v>0</v>
      </c>
      <c r="I3452" t="s">
        <v>1</v>
      </c>
      <c r="J3452" s="13"/>
      <c r="R3452" s="13"/>
      <c r="S3452" s="41">
        <v>4</v>
      </c>
      <c r="T3452" s="39"/>
      <c r="U3452" s="39" t="s">
        <v>10802</v>
      </c>
      <c r="W3452" s="13"/>
    </row>
    <row r="3453" spans="1:23" x14ac:dyDescent="0.2">
      <c r="A3453" s="13"/>
      <c r="B3453" s="8" t="s">
        <v>0</v>
      </c>
      <c r="C3453" s="22" t="s">
        <v>11008</v>
      </c>
      <c r="D3453" s="8" t="s">
        <v>8541</v>
      </c>
      <c r="E3453" s="22" t="s">
        <v>2375</v>
      </c>
      <c r="F3453" s="13">
        <v>28730</v>
      </c>
      <c r="G3453" s="13">
        <v>0</v>
      </c>
      <c r="H3453" s="13">
        <v>0</v>
      </c>
      <c r="I3453" t="s">
        <v>1</v>
      </c>
      <c r="J3453" s="13"/>
      <c r="R3453" s="13"/>
      <c r="S3453" s="41">
        <v>4</v>
      </c>
      <c r="T3453" s="39"/>
      <c r="U3453" s="39" t="s">
        <v>10802</v>
      </c>
      <c r="W3453" s="13"/>
    </row>
    <row r="3454" spans="1:23" x14ac:dyDescent="0.2">
      <c r="A3454" s="13"/>
      <c r="B3454" s="8" t="s">
        <v>0</v>
      </c>
      <c r="C3454" s="22" t="s">
        <v>11008</v>
      </c>
      <c r="D3454" s="8" t="s">
        <v>8542</v>
      </c>
      <c r="E3454" s="22" t="s">
        <v>2383</v>
      </c>
      <c r="F3454" s="13">
        <v>6711</v>
      </c>
      <c r="G3454" s="13">
        <v>0</v>
      </c>
      <c r="H3454" s="13">
        <v>0</v>
      </c>
      <c r="I3454" t="s">
        <v>1</v>
      </c>
      <c r="J3454" s="13"/>
      <c r="R3454" s="13">
        <v>5190</v>
      </c>
      <c r="S3454" s="41">
        <v>4</v>
      </c>
      <c r="T3454" s="39"/>
      <c r="U3454" s="39" t="s">
        <v>10802</v>
      </c>
      <c r="W3454" s="13"/>
    </row>
    <row r="3455" spans="1:23" x14ac:dyDescent="0.2">
      <c r="A3455" s="13"/>
      <c r="B3455" s="8" t="s">
        <v>0</v>
      </c>
      <c r="C3455" s="22" t="s">
        <v>11008</v>
      </c>
      <c r="D3455" s="8" t="s">
        <v>8543</v>
      </c>
      <c r="E3455" s="22" t="s">
        <v>10384</v>
      </c>
      <c r="F3455" s="13">
        <v>12340</v>
      </c>
      <c r="G3455" s="13">
        <v>0</v>
      </c>
      <c r="H3455" s="13">
        <v>0</v>
      </c>
      <c r="I3455" t="s">
        <v>1</v>
      </c>
      <c r="J3455" s="13"/>
      <c r="R3455" s="13"/>
      <c r="S3455" s="41">
        <v>2</v>
      </c>
      <c r="T3455" s="39"/>
      <c r="U3455" s="13" t="s">
        <v>10801</v>
      </c>
      <c r="W3455" s="13"/>
    </row>
    <row r="3456" spans="1:23" x14ac:dyDescent="0.2">
      <c r="A3456" s="13"/>
      <c r="B3456" s="8" t="s">
        <v>0</v>
      </c>
      <c r="C3456" s="22" t="s">
        <v>11008</v>
      </c>
      <c r="D3456" s="8" t="s">
        <v>3058</v>
      </c>
      <c r="E3456" s="22" t="s">
        <v>3059</v>
      </c>
      <c r="F3456" s="13">
        <v>1899</v>
      </c>
      <c r="G3456" s="13">
        <v>0</v>
      </c>
      <c r="H3456" s="13">
        <v>0</v>
      </c>
      <c r="I3456" t="s">
        <v>1</v>
      </c>
      <c r="J3456" s="13"/>
      <c r="R3456" s="13"/>
      <c r="S3456" s="41">
        <v>1</v>
      </c>
      <c r="T3456" s="39"/>
      <c r="U3456" s="13" t="s">
        <v>10801</v>
      </c>
      <c r="W3456" s="13"/>
    </row>
    <row r="3457" spans="1:23" x14ac:dyDescent="0.2">
      <c r="A3457" s="13"/>
      <c r="B3457" s="8" t="s">
        <v>0</v>
      </c>
      <c r="C3457" s="22" t="s">
        <v>11008</v>
      </c>
      <c r="D3457" s="8" t="s">
        <v>8544</v>
      </c>
      <c r="E3457" s="22" t="s">
        <v>10385</v>
      </c>
      <c r="F3457" s="13">
        <v>30000</v>
      </c>
      <c r="G3457" s="13">
        <v>0</v>
      </c>
      <c r="H3457" s="13">
        <v>0</v>
      </c>
      <c r="I3457" t="s">
        <v>1</v>
      </c>
      <c r="J3457" s="13"/>
      <c r="R3457" s="13"/>
      <c r="S3457" s="41">
        <v>2</v>
      </c>
      <c r="T3457" s="39"/>
      <c r="U3457" s="13" t="s">
        <v>10801</v>
      </c>
      <c r="W3457" s="13"/>
    </row>
    <row r="3458" spans="1:23" x14ac:dyDescent="0.2">
      <c r="A3458" s="13"/>
      <c r="B3458" s="8" t="s">
        <v>0</v>
      </c>
      <c r="C3458" s="22" t="s">
        <v>11008</v>
      </c>
      <c r="D3458" s="8" t="s">
        <v>8545</v>
      </c>
      <c r="E3458" s="22" t="s">
        <v>10386</v>
      </c>
      <c r="F3458" s="13">
        <v>5317</v>
      </c>
      <c r="G3458" s="13">
        <v>0</v>
      </c>
      <c r="H3458" s="13">
        <v>0</v>
      </c>
      <c r="I3458" t="s">
        <v>1</v>
      </c>
      <c r="J3458" s="13"/>
      <c r="R3458" s="13"/>
      <c r="S3458" s="41">
        <v>2</v>
      </c>
      <c r="T3458" s="39"/>
      <c r="U3458" s="13" t="s">
        <v>10801</v>
      </c>
      <c r="W3458" s="13"/>
    </row>
    <row r="3459" spans="1:23" x14ac:dyDescent="0.2">
      <c r="A3459" s="13"/>
      <c r="B3459" s="8" t="s">
        <v>0</v>
      </c>
      <c r="C3459" s="22" t="s">
        <v>11008</v>
      </c>
      <c r="D3459" s="8" t="s">
        <v>8546</v>
      </c>
      <c r="E3459" s="22" t="s">
        <v>10387</v>
      </c>
      <c r="F3459" s="13">
        <v>10315</v>
      </c>
      <c r="G3459" s="13">
        <v>0</v>
      </c>
      <c r="H3459" s="13">
        <v>0</v>
      </c>
      <c r="I3459" t="s">
        <v>1</v>
      </c>
      <c r="J3459" s="13"/>
      <c r="R3459" s="13"/>
      <c r="S3459" s="41">
        <v>4</v>
      </c>
      <c r="T3459" s="39"/>
      <c r="U3459" s="13" t="s">
        <v>10802</v>
      </c>
      <c r="W3459" s="13"/>
    </row>
    <row r="3460" spans="1:23" x14ac:dyDescent="0.2">
      <c r="A3460" s="13"/>
      <c r="B3460" s="8" t="s">
        <v>0</v>
      </c>
      <c r="C3460" s="22" t="s">
        <v>11008</v>
      </c>
      <c r="D3460" s="8" t="s">
        <v>8547</v>
      </c>
      <c r="E3460" s="22" t="s">
        <v>10388</v>
      </c>
      <c r="F3460" s="13">
        <v>9398</v>
      </c>
      <c r="G3460" s="13">
        <v>0</v>
      </c>
      <c r="H3460" s="13">
        <v>0</v>
      </c>
      <c r="I3460" t="s">
        <v>1</v>
      </c>
      <c r="J3460" s="13"/>
      <c r="R3460" s="13"/>
      <c r="S3460" s="41">
        <v>4</v>
      </c>
      <c r="T3460" s="39"/>
      <c r="U3460" s="13" t="s">
        <v>10802</v>
      </c>
      <c r="W3460" s="13"/>
    </row>
    <row r="3461" spans="1:23" x14ac:dyDescent="0.2">
      <c r="A3461" s="13"/>
      <c r="B3461" s="8" t="s">
        <v>0</v>
      </c>
      <c r="C3461" s="22" t="s">
        <v>11008</v>
      </c>
      <c r="D3461" s="8" t="s">
        <v>8310</v>
      </c>
      <c r="E3461" s="22" t="s">
        <v>10090</v>
      </c>
      <c r="F3461" s="13">
        <v>14476</v>
      </c>
      <c r="G3461" s="13">
        <v>0</v>
      </c>
      <c r="H3461" s="13">
        <v>0</v>
      </c>
      <c r="I3461" t="s">
        <v>1</v>
      </c>
      <c r="J3461" s="13"/>
      <c r="R3461" s="13"/>
      <c r="S3461" s="41">
        <v>4</v>
      </c>
      <c r="T3461" s="39"/>
      <c r="U3461" s="13" t="s">
        <v>10802</v>
      </c>
      <c r="W3461" s="13"/>
    </row>
    <row r="3462" spans="1:23" x14ac:dyDescent="0.2">
      <c r="A3462" s="13"/>
      <c r="B3462" s="8" t="s">
        <v>0</v>
      </c>
      <c r="C3462" s="22" t="s">
        <v>11008</v>
      </c>
      <c r="D3462" s="8" t="s">
        <v>8312</v>
      </c>
      <c r="E3462" s="22" t="s">
        <v>10092</v>
      </c>
      <c r="F3462" s="13">
        <v>7428</v>
      </c>
      <c r="G3462" s="13">
        <v>0</v>
      </c>
      <c r="H3462" s="13">
        <v>0</v>
      </c>
      <c r="I3462" t="s">
        <v>1</v>
      </c>
      <c r="J3462" s="13"/>
      <c r="R3462" s="13"/>
      <c r="S3462" s="41">
        <v>4</v>
      </c>
      <c r="T3462" s="39"/>
      <c r="U3462" s="13" t="s">
        <v>10802</v>
      </c>
      <c r="W3462" s="13"/>
    </row>
    <row r="3463" spans="1:23" x14ac:dyDescent="0.2">
      <c r="A3463" s="13"/>
      <c r="B3463" s="8" t="s">
        <v>0</v>
      </c>
      <c r="C3463" s="22" t="s">
        <v>11008</v>
      </c>
      <c r="D3463" s="8" t="s">
        <v>8548</v>
      </c>
      <c r="E3463" s="22" t="s">
        <v>10389</v>
      </c>
      <c r="F3463" s="13">
        <v>2222</v>
      </c>
      <c r="G3463" s="13">
        <v>0</v>
      </c>
      <c r="H3463" s="13">
        <v>0</v>
      </c>
      <c r="I3463" t="s">
        <v>1</v>
      </c>
      <c r="J3463" s="13"/>
      <c r="R3463" s="13"/>
      <c r="S3463" s="41">
        <v>1</v>
      </c>
      <c r="T3463" s="39"/>
      <c r="U3463" s="13" t="s">
        <v>10798</v>
      </c>
      <c r="W3463" s="13"/>
    </row>
    <row r="3464" spans="1:23" x14ac:dyDescent="0.2">
      <c r="A3464" s="13"/>
      <c r="B3464" s="8" t="s">
        <v>0</v>
      </c>
      <c r="C3464" s="22" t="s">
        <v>11008</v>
      </c>
      <c r="D3464" s="8" t="s">
        <v>8000</v>
      </c>
      <c r="E3464" s="22" t="s">
        <v>4874</v>
      </c>
      <c r="F3464" s="13">
        <v>2005</v>
      </c>
      <c r="G3464" s="13">
        <v>0</v>
      </c>
      <c r="H3464" s="13">
        <v>0</v>
      </c>
      <c r="I3464" t="s">
        <v>1</v>
      </c>
      <c r="J3464" s="13"/>
      <c r="R3464" s="13"/>
      <c r="S3464" s="41">
        <v>1</v>
      </c>
      <c r="T3464" s="13"/>
      <c r="U3464" s="13" t="s">
        <v>10803</v>
      </c>
      <c r="W3464" s="13"/>
    </row>
    <row r="3465" spans="1:23" x14ac:dyDescent="0.2">
      <c r="A3465" s="13"/>
      <c r="B3465" s="8" t="s">
        <v>0</v>
      </c>
      <c r="C3465" s="22" t="s">
        <v>11008</v>
      </c>
      <c r="D3465" s="8" t="s">
        <v>4868</v>
      </c>
      <c r="E3465" s="22" t="s">
        <v>4869</v>
      </c>
      <c r="F3465" s="13">
        <v>5744</v>
      </c>
      <c r="G3465" s="13">
        <v>0</v>
      </c>
      <c r="H3465" s="13">
        <v>0</v>
      </c>
      <c r="I3465" t="s">
        <v>1</v>
      </c>
      <c r="J3465" s="13"/>
      <c r="R3465" s="13">
        <v>6000</v>
      </c>
      <c r="S3465" s="41">
        <v>1</v>
      </c>
      <c r="T3465" s="13"/>
      <c r="U3465" s="39"/>
      <c r="W3465" s="13"/>
    </row>
    <row r="3466" spans="1:23" x14ac:dyDescent="0.2">
      <c r="A3466" s="13"/>
      <c r="B3466" s="8" t="s">
        <v>0</v>
      </c>
      <c r="C3466" s="22" t="s">
        <v>11008</v>
      </c>
      <c r="D3466" s="8" t="s">
        <v>7935</v>
      </c>
      <c r="E3466" s="22" t="s">
        <v>9703</v>
      </c>
      <c r="F3466" s="13">
        <v>3151</v>
      </c>
      <c r="G3466" s="13">
        <v>0</v>
      </c>
      <c r="H3466" s="13">
        <v>0</v>
      </c>
      <c r="I3466" t="s">
        <v>1</v>
      </c>
      <c r="J3466" s="13"/>
      <c r="R3466" s="13"/>
      <c r="S3466" s="41">
        <v>1</v>
      </c>
      <c r="T3466" s="13"/>
      <c r="U3466" s="13" t="s">
        <v>10803</v>
      </c>
      <c r="W3466" s="13"/>
    </row>
    <row r="3467" spans="1:23" x14ac:dyDescent="0.2">
      <c r="A3467" s="13"/>
      <c r="B3467" s="8" t="s">
        <v>0</v>
      </c>
      <c r="C3467" s="22" t="s">
        <v>11008</v>
      </c>
      <c r="D3467" s="8" t="s">
        <v>8549</v>
      </c>
      <c r="E3467" s="22" t="s">
        <v>5869</v>
      </c>
      <c r="F3467" s="13">
        <v>1910</v>
      </c>
      <c r="G3467" s="13">
        <v>0</v>
      </c>
      <c r="H3467" s="13">
        <v>0</v>
      </c>
      <c r="I3467" t="s">
        <v>1</v>
      </c>
      <c r="J3467" s="13"/>
      <c r="R3467" s="13">
        <v>2200</v>
      </c>
      <c r="S3467" s="41">
        <v>1</v>
      </c>
      <c r="T3467" s="39"/>
      <c r="U3467" s="13"/>
      <c r="W3467" s="13"/>
    </row>
    <row r="3468" spans="1:23" x14ac:dyDescent="0.2">
      <c r="A3468" s="13"/>
      <c r="B3468" s="8" t="s">
        <v>0</v>
      </c>
      <c r="C3468" s="22" t="s">
        <v>11008</v>
      </c>
      <c r="D3468" s="8" t="s">
        <v>8550</v>
      </c>
      <c r="E3468" s="22" t="s">
        <v>6312</v>
      </c>
      <c r="F3468" s="13">
        <v>775</v>
      </c>
      <c r="G3468" s="13">
        <v>0</v>
      </c>
      <c r="H3468" s="13">
        <v>0</v>
      </c>
      <c r="I3468" t="s">
        <v>1</v>
      </c>
      <c r="J3468" s="13"/>
      <c r="R3468" s="13"/>
      <c r="S3468" s="41">
        <v>1</v>
      </c>
      <c r="T3468" s="39"/>
      <c r="U3468" s="13" t="s">
        <v>10802</v>
      </c>
      <c r="W3468" s="13"/>
    </row>
    <row r="3469" spans="1:23" x14ac:dyDescent="0.2">
      <c r="A3469" s="13"/>
      <c r="B3469" s="8" t="s">
        <v>0</v>
      </c>
      <c r="C3469" s="22" t="s">
        <v>11008</v>
      </c>
      <c r="D3469" s="8" t="s">
        <v>7938</v>
      </c>
      <c r="E3469" s="22" t="s">
        <v>5862</v>
      </c>
      <c r="F3469" s="13">
        <v>1815</v>
      </c>
      <c r="G3469" s="13">
        <v>0</v>
      </c>
      <c r="H3469" s="13">
        <v>0</v>
      </c>
      <c r="I3469" t="s">
        <v>1</v>
      </c>
      <c r="J3469" s="13"/>
      <c r="R3469" s="13"/>
      <c r="S3469" s="41">
        <v>1</v>
      </c>
      <c r="T3469" s="39"/>
      <c r="U3469" s="13" t="s">
        <v>10802</v>
      </c>
      <c r="W3469" s="13"/>
    </row>
    <row r="3470" spans="1:23" x14ac:dyDescent="0.2">
      <c r="A3470" s="13"/>
      <c r="B3470" s="8" t="s">
        <v>0</v>
      </c>
      <c r="C3470" s="22" t="s">
        <v>11008</v>
      </c>
      <c r="D3470" s="8" t="s">
        <v>8551</v>
      </c>
      <c r="E3470" s="22" t="s">
        <v>5864</v>
      </c>
      <c r="F3470" s="13">
        <v>1682</v>
      </c>
      <c r="G3470" s="13">
        <v>0</v>
      </c>
      <c r="H3470" s="13">
        <v>0</v>
      </c>
      <c r="I3470" t="s">
        <v>1</v>
      </c>
      <c r="J3470" s="13"/>
      <c r="R3470" s="13"/>
      <c r="S3470" s="41">
        <v>1</v>
      </c>
      <c r="T3470" s="39"/>
      <c r="U3470" s="13"/>
      <c r="W3470" s="13"/>
    </row>
    <row r="3471" spans="1:23" x14ac:dyDescent="0.2">
      <c r="A3471" s="13"/>
      <c r="B3471" s="8" t="s">
        <v>0</v>
      </c>
      <c r="C3471" s="22" t="s">
        <v>11008</v>
      </c>
      <c r="D3471" s="8" t="s">
        <v>8001</v>
      </c>
      <c r="E3471" s="22" t="s">
        <v>5868</v>
      </c>
      <c r="F3471" s="13">
        <v>2481</v>
      </c>
      <c r="G3471" s="13">
        <v>0</v>
      </c>
      <c r="H3471" s="13">
        <v>0</v>
      </c>
      <c r="I3471" t="s">
        <v>1</v>
      </c>
      <c r="J3471" s="13"/>
      <c r="R3471" s="13">
        <v>2500</v>
      </c>
      <c r="S3471" s="41">
        <v>1</v>
      </c>
      <c r="T3471" s="39"/>
      <c r="U3471" s="13"/>
      <c r="W3471" s="13"/>
    </row>
    <row r="3472" spans="1:23" x14ac:dyDescent="0.2">
      <c r="A3472" s="13"/>
      <c r="B3472" s="8" t="s">
        <v>0</v>
      </c>
      <c r="C3472" s="22" t="s">
        <v>11008</v>
      </c>
      <c r="D3472" s="8" t="s">
        <v>8130</v>
      </c>
      <c r="E3472" s="22" t="s">
        <v>9890</v>
      </c>
      <c r="F3472" s="13">
        <v>50000</v>
      </c>
      <c r="G3472" s="13">
        <v>0</v>
      </c>
      <c r="H3472" s="13">
        <v>0</v>
      </c>
      <c r="I3472" t="s">
        <v>1</v>
      </c>
      <c r="J3472" s="13"/>
      <c r="R3472" s="13"/>
      <c r="S3472" s="41">
        <v>4</v>
      </c>
      <c r="T3472" s="13"/>
      <c r="U3472" s="43" t="s">
        <v>10798</v>
      </c>
      <c r="W3472" s="13"/>
    </row>
    <row r="3473" spans="1:23" x14ac:dyDescent="0.2">
      <c r="A3473" s="13"/>
      <c r="B3473" s="8" t="s">
        <v>0</v>
      </c>
      <c r="C3473" s="22" t="s">
        <v>11008</v>
      </c>
      <c r="D3473" s="8" t="s">
        <v>8132</v>
      </c>
      <c r="E3473" s="22" t="s">
        <v>9892</v>
      </c>
      <c r="F3473" s="13">
        <v>65000</v>
      </c>
      <c r="G3473" s="13">
        <v>0</v>
      </c>
      <c r="H3473" s="13">
        <v>0</v>
      </c>
      <c r="I3473" t="s">
        <v>1</v>
      </c>
      <c r="J3473" s="13"/>
      <c r="R3473" s="13">
        <v>44000</v>
      </c>
      <c r="S3473" s="41">
        <v>4</v>
      </c>
      <c r="T3473" s="13"/>
      <c r="U3473" s="43" t="s">
        <v>10798</v>
      </c>
      <c r="W3473" s="13"/>
    </row>
    <row r="3474" spans="1:23" x14ac:dyDescent="0.2">
      <c r="A3474" s="13"/>
      <c r="B3474" s="8" t="s">
        <v>0</v>
      </c>
      <c r="C3474" s="22" t="s">
        <v>11008</v>
      </c>
      <c r="D3474" s="8" t="s">
        <v>8552</v>
      </c>
      <c r="E3474" s="22" t="s">
        <v>10390</v>
      </c>
      <c r="F3474" s="13">
        <v>16500</v>
      </c>
      <c r="G3474" s="13">
        <v>0</v>
      </c>
      <c r="H3474" s="13">
        <v>0</v>
      </c>
      <c r="I3474" t="s">
        <v>1</v>
      </c>
      <c r="J3474" s="13"/>
      <c r="R3474" s="13">
        <v>18000</v>
      </c>
      <c r="S3474" s="41">
        <v>4</v>
      </c>
      <c r="T3474" s="13"/>
      <c r="U3474" s="13"/>
      <c r="W3474" s="13"/>
    </row>
    <row r="3475" spans="1:23" x14ac:dyDescent="0.2">
      <c r="A3475" s="13"/>
      <c r="B3475" s="8" t="s">
        <v>0</v>
      </c>
      <c r="C3475" s="22" t="s">
        <v>11008</v>
      </c>
      <c r="D3475" s="8" t="s">
        <v>8553</v>
      </c>
      <c r="E3475" s="22" t="s">
        <v>10391</v>
      </c>
      <c r="F3475" s="13">
        <v>17500</v>
      </c>
      <c r="G3475" s="13">
        <v>0</v>
      </c>
      <c r="H3475" s="13">
        <v>0</v>
      </c>
      <c r="I3475" t="s">
        <v>1</v>
      </c>
      <c r="J3475" s="13"/>
      <c r="R3475" s="13">
        <f>7000+2000+5000+5000</f>
        <v>19000</v>
      </c>
      <c r="S3475" s="41">
        <v>4</v>
      </c>
      <c r="T3475" s="13"/>
      <c r="U3475" s="13"/>
      <c r="W3475" s="13"/>
    </row>
    <row r="3476" spans="1:23" x14ac:dyDescent="0.2">
      <c r="A3476" s="13"/>
      <c r="B3476" s="8" t="s">
        <v>0</v>
      </c>
      <c r="C3476" s="22" t="s">
        <v>11008</v>
      </c>
      <c r="D3476" s="8" t="s">
        <v>1660</v>
      </c>
      <c r="E3476" s="22" t="s">
        <v>1661</v>
      </c>
      <c r="F3476" s="13">
        <v>100000</v>
      </c>
      <c r="G3476" s="13">
        <v>0</v>
      </c>
      <c r="H3476" s="13">
        <v>0</v>
      </c>
      <c r="I3476" t="s">
        <v>1</v>
      </c>
      <c r="J3476" s="13"/>
      <c r="R3476" s="13">
        <f>17000+65000+18500</f>
        <v>100500</v>
      </c>
      <c r="S3476" s="41">
        <v>4</v>
      </c>
      <c r="T3476" s="43"/>
      <c r="U3476" s="13"/>
      <c r="W3476" s="13"/>
    </row>
    <row r="3477" spans="1:23" x14ac:dyDescent="0.2">
      <c r="A3477" s="13"/>
      <c r="B3477" s="8" t="s">
        <v>0</v>
      </c>
      <c r="C3477" s="22" t="s">
        <v>11008</v>
      </c>
      <c r="D3477" s="8" t="s">
        <v>8554</v>
      </c>
      <c r="E3477" s="22" t="s">
        <v>10392</v>
      </c>
      <c r="F3477" s="13">
        <v>130000</v>
      </c>
      <c r="G3477" s="13">
        <v>0</v>
      </c>
      <c r="H3477" s="13">
        <v>0</v>
      </c>
      <c r="I3477" t="s">
        <v>1</v>
      </c>
      <c r="J3477" s="13"/>
      <c r="R3477" s="13">
        <f>40000+43000+50000</f>
        <v>133000</v>
      </c>
      <c r="S3477" s="41">
        <v>4</v>
      </c>
      <c r="T3477" s="13"/>
      <c r="U3477" s="39"/>
      <c r="W3477" s="13"/>
    </row>
    <row r="3478" spans="1:23" x14ac:dyDescent="0.2">
      <c r="A3478" s="13"/>
      <c r="B3478" s="8" t="s">
        <v>0</v>
      </c>
      <c r="C3478" s="22" t="s">
        <v>11008</v>
      </c>
      <c r="D3478" s="8" t="s">
        <v>1663</v>
      </c>
      <c r="E3478" s="22" t="s">
        <v>1664</v>
      </c>
      <c r="F3478" s="13">
        <v>35940</v>
      </c>
      <c r="G3478" s="13">
        <v>0</v>
      </c>
      <c r="H3478" s="13">
        <v>0</v>
      </c>
      <c r="I3478" t="s">
        <v>1</v>
      </c>
      <c r="J3478" s="13"/>
      <c r="R3478" s="13">
        <f>25000+12000</f>
        <v>37000</v>
      </c>
      <c r="S3478" s="41">
        <v>4</v>
      </c>
      <c r="T3478" s="13"/>
      <c r="U3478" s="13"/>
      <c r="W3478" s="13"/>
    </row>
    <row r="3479" spans="1:23" x14ac:dyDescent="0.2">
      <c r="A3479" s="13"/>
      <c r="B3479" s="8" t="s">
        <v>0</v>
      </c>
      <c r="C3479" s="22" t="s">
        <v>11008</v>
      </c>
      <c r="D3479" s="8" t="s">
        <v>8555</v>
      </c>
      <c r="E3479" s="22" t="s">
        <v>10393</v>
      </c>
      <c r="F3479" s="13">
        <v>100000</v>
      </c>
      <c r="G3479" s="13">
        <v>0</v>
      </c>
      <c r="H3479" s="13">
        <v>0</v>
      </c>
      <c r="I3479" t="s">
        <v>1</v>
      </c>
      <c r="J3479" s="13"/>
      <c r="R3479" s="13">
        <v>30000</v>
      </c>
      <c r="S3479" s="41">
        <v>4</v>
      </c>
      <c r="T3479" s="39"/>
      <c r="U3479" s="13"/>
      <c r="W3479" s="13"/>
    </row>
    <row r="3480" spans="1:23" x14ac:dyDescent="0.2">
      <c r="A3480" s="13"/>
      <c r="B3480" s="8" t="s">
        <v>0</v>
      </c>
      <c r="C3480" s="22" t="s">
        <v>11008</v>
      </c>
      <c r="D3480" s="8" t="s">
        <v>1667</v>
      </c>
      <c r="E3480" s="22" t="s">
        <v>1668</v>
      </c>
      <c r="F3480" s="13">
        <v>27057</v>
      </c>
      <c r="G3480" s="13">
        <v>0</v>
      </c>
      <c r="H3480" s="13">
        <v>0</v>
      </c>
      <c r="I3480" t="s">
        <v>1</v>
      </c>
      <c r="J3480" s="13"/>
      <c r="R3480" s="13"/>
      <c r="S3480" s="41">
        <v>4</v>
      </c>
      <c r="T3480" s="39"/>
      <c r="U3480" s="13"/>
      <c r="W3480" s="13"/>
    </row>
    <row r="3481" spans="1:23" x14ac:dyDescent="0.2">
      <c r="A3481" s="13"/>
      <c r="B3481" s="8" t="s">
        <v>0</v>
      </c>
      <c r="C3481" s="22" t="s">
        <v>11008</v>
      </c>
      <c r="D3481" s="8" t="s">
        <v>1670</v>
      </c>
      <c r="E3481" s="22" t="s">
        <v>1671</v>
      </c>
      <c r="F3481" s="13">
        <v>40000</v>
      </c>
      <c r="G3481" s="13">
        <v>0</v>
      </c>
      <c r="H3481" s="13">
        <v>0</v>
      </c>
      <c r="I3481" t="s">
        <v>1</v>
      </c>
      <c r="J3481" s="13"/>
      <c r="R3481" s="13">
        <f>20500+6000+11000+3000</f>
        <v>40500</v>
      </c>
      <c r="S3481" s="41">
        <v>4</v>
      </c>
      <c r="T3481" s="39"/>
      <c r="U3481" s="13"/>
      <c r="W3481" s="13"/>
    </row>
    <row r="3482" spans="1:23" x14ac:dyDescent="0.2">
      <c r="A3482" s="13"/>
      <c r="B3482" s="8" t="s">
        <v>0</v>
      </c>
      <c r="C3482" s="22" t="s">
        <v>11008</v>
      </c>
      <c r="D3482" s="8" t="s">
        <v>1673</v>
      </c>
      <c r="E3482" s="22" t="s">
        <v>1674</v>
      </c>
      <c r="F3482" s="13">
        <v>45000</v>
      </c>
      <c r="G3482" s="13">
        <v>0</v>
      </c>
      <c r="H3482" s="13">
        <v>0</v>
      </c>
      <c r="I3482" t="s">
        <v>1</v>
      </c>
      <c r="J3482" s="13"/>
      <c r="R3482" s="13">
        <f>5000+25000+16000+10000</f>
        <v>56000</v>
      </c>
      <c r="S3482" s="41">
        <v>4</v>
      </c>
      <c r="T3482" s="39"/>
      <c r="U3482" s="13"/>
      <c r="W3482" s="13"/>
    </row>
    <row r="3483" spans="1:23" x14ac:dyDescent="0.2">
      <c r="A3483" s="13"/>
      <c r="B3483" s="8" t="s">
        <v>0</v>
      </c>
      <c r="C3483" s="22" t="s">
        <v>11008</v>
      </c>
      <c r="D3483" s="8" t="s">
        <v>1676</v>
      </c>
      <c r="E3483" s="22" t="s">
        <v>1677</v>
      </c>
      <c r="F3483" s="13">
        <v>26772</v>
      </c>
      <c r="G3483" s="13">
        <v>0</v>
      </c>
      <c r="H3483" s="13">
        <v>0</v>
      </c>
      <c r="I3483" t="s">
        <v>1</v>
      </c>
      <c r="J3483" s="13"/>
      <c r="R3483" s="13">
        <v>26000</v>
      </c>
      <c r="S3483" s="41">
        <v>4</v>
      </c>
      <c r="T3483" s="39"/>
      <c r="U3483" s="13"/>
      <c r="W3483" s="13"/>
    </row>
    <row r="3484" spans="1:23" x14ac:dyDescent="0.2">
      <c r="A3484" s="13"/>
      <c r="B3484" s="8" t="s">
        <v>0</v>
      </c>
      <c r="C3484" s="22" t="s">
        <v>11008</v>
      </c>
      <c r="D3484" s="8" t="s">
        <v>1679</v>
      </c>
      <c r="E3484" s="22" t="s">
        <v>1680</v>
      </c>
      <c r="F3484" s="13">
        <v>35000</v>
      </c>
      <c r="G3484" s="13">
        <v>0</v>
      </c>
      <c r="H3484" s="13">
        <v>0</v>
      </c>
      <c r="I3484" t="s">
        <v>1</v>
      </c>
      <c r="J3484" s="13"/>
      <c r="R3484" s="13">
        <v>30000</v>
      </c>
      <c r="S3484" s="41">
        <v>4</v>
      </c>
      <c r="T3484" s="39"/>
      <c r="U3484" s="13"/>
      <c r="W3484" s="13"/>
    </row>
    <row r="3485" spans="1:23" x14ac:dyDescent="0.2">
      <c r="A3485" s="13"/>
      <c r="B3485" s="8" t="s">
        <v>0</v>
      </c>
      <c r="C3485" s="22" t="s">
        <v>11008</v>
      </c>
      <c r="D3485" s="8" t="s">
        <v>1682</v>
      </c>
      <c r="E3485" s="22" t="s">
        <v>1683</v>
      </c>
      <c r="F3485" s="13">
        <v>16335</v>
      </c>
      <c r="G3485" s="13">
        <v>0</v>
      </c>
      <c r="H3485" s="13">
        <v>0</v>
      </c>
      <c r="I3485" t="s">
        <v>1</v>
      </c>
      <c r="J3485" s="13"/>
      <c r="R3485" s="13">
        <f>12970+4000</f>
        <v>16970</v>
      </c>
      <c r="S3485" s="41">
        <v>2</v>
      </c>
      <c r="T3485" s="39"/>
      <c r="U3485" s="13"/>
      <c r="W3485" s="13"/>
    </row>
    <row r="3486" spans="1:23" x14ac:dyDescent="0.2">
      <c r="A3486" s="13"/>
      <c r="B3486" s="8" t="s">
        <v>0</v>
      </c>
      <c r="C3486" s="22" t="s">
        <v>11008</v>
      </c>
      <c r="D3486" s="8" t="s">
        <v>8556</v>
      </c>
      <c r="E3486" s="22" t="s">
        <v>10394</v>
      </c>
      <c r="F3486" s="13">
        <v>7197</v>
      </c>
      <c r="G3486" s="13">
        <v>0</v>
      </c>
      <c r="H3486" s="13">
        <v>0</v>
      </c>
      <c r="I3486" t="s">
        <v>1</v>
      </c>
      <c r="J3486" s="13"/>
      <c r="R3486" s="13">
        <v>7200</v>
      </c>
      <c r="S3486" s="41">
        <v>4</v>
      </c>
      <c r="T3486" s="39"/>
      <c r="U3486" s="13"/>
      <c r="W3486" s="13"/>
    </row>
    <row r="3487" spans="1:23" x14ac:dyDescent="0.2">
      <c r="A3487" s="13"/>
      <c r="B3487" s="8" t="s">
        <v>0</v>
      </c>
      <c r="C3487" s="22" t="s">
        <v>11008</v>
      </c>
      <c r="D3487" s="8" t="s">
        <v>2089</v>
      </c>
      <c r="E3487" s="22" t="s">
        <v>2090</v>
      </c>
      <c r="F3487" s="13">
        <v>35000</v>
      </c>
      <c r="G3487" s="13">
        <v>0</v>
      </c>
      <c r="H3487" s="13">
        <v>0</v>
      </c>
      <c r="I3487" t="s">
        <v>1</v>
      </c>
      <c r="J3487" s="13"/>
      <c r="R3487" s="13"/>
      <c r="S3487" s="41">
        <v>4</v>
      </c>
      <c r="T3487" s="39"/>
      <c r="U3487" s="13"/>
      <c r="W3487" s="13"/>
    </row>
    <row r="3488" spans="1:23" x14ac:dyDescent="0.2">
      <c r="A3488" s="13"/>
      <c r="B3488" s="8" t="s">
        <v>0</v>
      </c>
      <c r="C3488" s="22" t="s">
        <v>11008</v>
      </c>
      <c r="D3488" s="8" t="s">
        <v>2086</v>
      </c>
      <c r="E3488" s="22" t="s">
        <v>2087</v>
      </c>
      <c r="F3488" s="13">
        <v>75000</v>
      </c>
      <c r="G3488" s="13">
        <v>0</v>
      </c>
      <c r="H3488" s="13">
        <v>0</v>
      </c>
      <c r="I3488" t="s">
        <v>1</v>
      </c>
      <c r="J3488" s="13"/>
      <c r="R3488" s="13"/>
      <c r="S3488" s="41">
        <v>4</v>
      </c>
      <c r="T3488" s="39"/>
      <c r="U3488" s="13"/>
      <c r="W3488" s="13"/>
    </row>
    <row r="3489" spans="1:23" x14ac:dyDescent="0.2">
      <c r="A3489" s="13"/>
      <c r="B3489" s="8" t="s">
        <v>0</v>
      </c>
      <c r="C3489" s="22" t="s">
        <v>11008</v>
      </c>
      <c r="D3489" s="8" t="s">
        <v>2092</v>
      </c>
      <c r="E3489" s="22" t="s">
        <v>2093</v>
      </c>
      <c r="F3489" s="13">
        <v>125000</v>
      </c>
      <c r="G3489" s="13">
        <v>0</v>
      </c>
      <c r="H3489" s="13">
        <v>0</v>
      </c>
      <c r="I3489" t="s">
        <v>1</v>
      </c>
      <c r="J3489" s="13"/>
      <c r="R3489" s="13">
        <f>19000+43000</f>
        <v>62000</v>
      </c>
      <c r="S3489" s="41">
        <v>4</v>
      </c>
      <c r="T3489" s="39"/>
      <c r="U3489" s="39" t="s">
        <v>10802</v>
      </c>
      <c r="W3489" s="13"/>
    </row>
    <row r="3490" spans="1:23" x14ac:dyDescent="0.2">
      <c r="A3490" s="13"/>
      <c r="B3490" s="8" t="s">
        <v>0</v>
      </c>
      <c r="C3490" s="22" t="s">
        <v>11008</v>
      </c>
      <c r="D3490" s="8" t="s">
        <v>2097</v>
      </c>
      <c r="E3490" s="22" t="s">
        <v>2098</v>
      </c>
      <c r="F3490" s="13">
        <v>40000</v>
      </c>
      <c r="G3490" s="13">
        <v>0</v>
      </c>
      <c r="H3490" s="13">
        <v>0</v>
      </c>
      <c r="I3490" t="s">
        <v>1</v>
      </c>
      <c r="J3490" s="13"/>
      <c r="R3490" s="13">
        <f>23000+17500</f>
        <v>40500</v>
      </c>
      <c r="S3490" s="41">
        <v>4</v>
      </c>
      <c r="T3490" s="39"/>
      <c r="U3490" s="13"/>
      <c r="W3490" s="13"/>
    </row>
    <row r="3491" spans="1:23" x14ac:dyDescent="0.2">
      <c r="A3491" s="13"/>
      <c r="B3491" s="8" t="s">
        <v>0</v>
      </c>
      <c r="C3491" s="22" t="s">
        <v>11008</v>
      </c>
      <c r="D3491" s="8" t="s">
        <v>8557</v>
      </c>
      <c r="E3491" s="22" t="s">
        <v>10395</v>
      </c>
      <c r="F3491" s="13">
        <v>35000</v>
      </c>
      <c r="G3491" s="13">
        <v>0</v>
      </c>
      <c r="H3491" s="13">
        <v>0</v>
      </c>
      <c r="I3491" t="s">
        <v>1</v>
      </c>
      <c r="J3491" s="13"/>
      <c r="R3491" s="13">
        <v>36000</v>
      </c>
      <c r="S3491" s="41">
        <v>4</v>
      </c>
      <c r="T3491" s="39"/>
      <c r="U3491" s="13"/>
      <c r="W3491" s="13"/>
    </row>
    <row r="3492" spans="1:23" x14ac:dyDescent="0.2">
      <c r="A3492" s="13"/>
      <c r="B3492" s="8" t="s">
        <v>0</v>
      </c>
      <c r="C3492" s="22" t="s">
        <v>11008</v>
      </c>
      <c r="D3492" s="8" t="s">
        <v>2100</v>
      </c>
      <c r="E3492" s="22" t="s">
        <v>2101</v>
      </c>
      <c r="F3492" s="13">
        <v>30000</v>
      </c>
      <c r="G3492" s="13">
        <v>0</v>
      </c>
      <c r="H3492" s="13">
        <v>0</v>
      </c>
      <c r="I3492" t="s">
        <v>1</v>
      </c>
      <c r="J3492" s="13"/>
      <c r="R3492" s="13">
        <f>15000+15000</f>
        <v>30000</v>
      </c>
      <c r="S3492" s="41">
        <v>4</v>
      </c>
      <c r="T3492" s="39"/>
      <c r="U3492" s="13"/>
      <c r="W3492" s="13"/>
    </row>
    <row r="3493" spans="1:23" x14ac:dyDescent="0.2">
      <c r="A3493" s="13"/>
      <c r="B3493" s="8" t="s">
        <v>0</v>
      </c>
      <c r="C3493" s="22" t="s">
        <v>11008</v>
      </c>
      <c r="D3493" s="8" t="s">
        <v>2103</v>
      </c>
      <c r="E3493" s="22" t="s">
        <v>2104</v>
      </c>
      <c r="F3493" s="13">
        <v>33000</v>
      </c>
      <c r="G3493" s="13">
        <v>0</v>
      </c>
      <c r="H3493" s="13">
        <v>0</v>
      </c>
      <c r="I3493" t="s">
        <v>1</v>
      </c>
      <c r="J3493" s="13"/>
      <c r="R3493" s="13">
        <f>26000+16000</f>
        <v>42000</v>
      </c>
      <c r="S3493" s="41">
        <v>4</v>
      </c>
      <c r="T3493" s="39"/>
      <c r="U3493" s="13"/>
      <c r="W3493" s="13"/>
    </row>
    <row r="3494" spans="1:23" x14ac:dyDescent="0.2">
      <c r="A3494" s="13"/>
      <c r="B3494" s="8" t="s">
        <v>0</v>
      </c>
      <c r="C3494" s="22" t="s">
        <v>11008</v>
      </c>
      <c r="D3494" s="8" t="s">
        <v>2106</v>
      </c>
      <c r="E3494" s="22" t="s">
        <v>2107</v>
      </c>
      <c r="F3494" s="13">
        <v>35000</v>
      </c>
      <c r="G3494" s="13">
        <v>0</v>
      </c>
      <c r="H3494" s="13">
        <v>0</v>
      </c>
      <c r="I3494" t="s">
        <v>1</v>
      </c>
      <c r="J3494" s="13"/>
      <c r="R3494" s="13">
        <f>23000+14000</f>
        <v>37000</v>
      </c>
      <c r="S3494" s="41">
        <v>4</v>
      </c>
      <c r="T3494" s="39"/>
      <c r="U3494" s="13"/>
      <c r="W3494" s="13"/>
    </row>
    <row r="3495" spans="1:23" x14ac:dyDescent="0.2">
      <c r="A3495" s="13"/>
      <c r="B3495" s="8" t="s">
        <v>0</v>
      </c>
      <c r="C3495" s="22" t="s">
        <v>11008</v>
      </c>
      <c r="D3495" s="8" t="s">
        <v>8558</v>
      </c>
      <c r="E3495" s="22" t="s">
        <v>10396</v>
      </c>
      <c r="F3495" s="13">
        <v>35000</v>
      </c>
      <c r="G3495" s="13">
        <v>0</v>
      </c>
      <c r="H3495" s="13">
        <v>0</v>
      </c>
      <c r="I3495" t="s">
        <v>1</v>
      </c>
      <c r="J3495" s="13"/>
      <c r="R3495" s="13">
        <f>17000+19000</f>
        <v>36000</v>
      </c>
      <c r="S3495" s="41">
        <v>4</v>
      </c>
      <c r="T3495" s="39"/>
      <c r="U3495" s="13"/>
      <c r="W3495" s="13"/>
    </row>
    <row r="3496" spans="1:23" x14ac:dyDescent="0.2">
      <c r="A3496" s="13"/>
      <c r="B3496" s="8" t="s">
        <v>0</v>
      </c>
      <c r="C3496" s="22" t="s">
        <v>11008</v>
      </c>
      <c r="D3496" s="8" t="s">
        <v>8559</v>
      </c>
      <c r="E3496" s="22" t="s">
        <v>10397</v>
      </c>
      <c r="F3496" s="13">
        <v>25000</v>
      </c>
      <c r="G3496" s="13">
        <v>0</v>
      </c>
      <c r="H3496" s="13">
        <v>0</v>
      </c>
      <c r="I3496" t="s">
        <v>1</v>
      </c>
      <c r="J3496" s="13"/>
      <c r="R3496" s="13">
        <f>5000+20000</f>
        <v>25000</v>
      </c>
      <c r="S3496" s="41">
        <v>4</v>
      </c>
      <c r="T3496" s="39"/>
      <c r="U3496" s="13"/>
      <c r="W3496" s="13"/>
    </row>
    <row r="3497" spans="1:23" x14ac:dyDescent="0.2">
      <c r="A3497" s="13"/>
      <c r="B3497" s="8" t="s">
        <v>0</v>
      </c>
      <c r="C3497" s="22" t="s">
        <v>11008</v>
      </c>
      <c r="D3497" s="8" t="s">
        <v>2112</v>
      </c>
      <c r="E3497" s="22" t="s">
        <v>2113</v>
      </c>
      <c r="F3497" s="13">
        <v>3779</v>
      </c>
      <c r="G3497" s="13">
        <v>0</v>
      </c>
      <c r="H3497" s="13">
        <v>0</v>
      </c>
      <c r="I3497" t="s">
        <v>1</v>
      </c>
      <c r="J3497" s="13"/>
      <c r="R3497" s="13"/>
      <c r="S3497" s="41">
        <v>4</v>
      </c>
      <c r="T3497" s="39"/>
      <c r="U3497" s="39" t="s">
        <v>10802</v>
      </c>
      <c r="W3497" s="13"/>
    </row>
    <row r="3498" spans="1:23" x14ac:dyDescent="0.2">
      <c r="A3498" s="13"/>
      <c r="B3498" s="8" t="s">
        <v>0</v>
      </c>
      <c r="C3498" s="22" t="s">
        <v>11008</v>
      </c>
      <c r="D3498" s="8" t="s">
        <v>8560</v>
      </c>
      <c r="E3498" s="22" t="s">
        <v>10398</v>
      </c>
      <c r="F3498" s="13">
        <v>19597</v>
      </c>
      <c r="G3498" s="13">
        <v>0</v>
      </c>
      <c r="H3498" s="13">
        <v>0</v>
      </c>
      <c r="I3498" t="s">
        <v>1</v>
      </c>
      <c r="J3498" s="13"/>
      <c r="R3498" s="13"/>
      <c r="S3498" s="41">
        <v>2</v>
      </c>
      <c r="T3498" s="39"/>
      <c r="U3498" s="13" t="s">
        <v>10801</v>
      </c>
      <c r="W3498" s="13"/>
    </row>
    <row r="3499" spans="1:23" x14ac:dyDescent="0.2">
      <c r="A3499" s="13"/>
      <c r="B3499" s="8" t="s">
        <v>0</v>
      </c>
      <c r="C3499" s="22" t="s">
        <v>11008</v>
      </c>
      <c r="D3499" s="8" t="s">
        <v>8561</v>
      </c>
      <c r="E3499" s="22" t="s">
        <v>10399</v>
      </c>
      <c r="F3499" s="13">
        <v>60000</v>
      </c>
      <c r="G3499" s="13">
        <v>0</v>
      </c>
      <c r="H3499" s="13">
        <v>0</v>
      </c>
      <c r="I3499" t="s">
        <v>1</v>
      </c>
      <c r="J3499" s="13"/>
      <c r="R3499" s="13"/>
      <c r="S3499" s="41">
        <v>2</v>
      </c>
      <c r="T3499" s="39"/>
      <c r="U3499" s="13" t="s">
        <v>10801</v>
      </c>
      <c r="W3499" s="13"/>
    </row>
    <row r="3500" spans="1:23" x14ac:dyDescent="0.2">
      <c r="A3500" s="13"/>
      <c r="B3500" s="8" t="s">
        <v>0</v>
      </c>
      <c r="C3500" s="22" t="s">
        <v>11008</v>
      </c>
      <c r="D3500" s="8" t="s">
        <v>8562</v>
      </c>
      <c r="E3500" s="22" t="s">
        <v>10400</v>
      </c>
      <c r="F3500" s="13">
        <v>25000</v>
      </c>
      <c r="G3500" s="13">
        <v>0</v>
      </c>
      <c r="H3500" s="13">
        <v>0</v>
      </c>
      <c r="I3500" t="s">
        <v>1</v>
      </c>
      <c r="J3500" s="13"/>
      <c r="R3500" s="13"/>
      <c r="S3500" s="41">
        <v>2</v>
      </c>
      <c r="T3500" s="39"/>
      <c r="U3500" s="13" t="s">
        <v>10801</v>
      </c>
      <c r="W3500" s="13"/>
    </row>
    <row r="3501" spans="1:23" x14ac:dyDescent="0.2">
      <c r="A3501" s="13"/>
      <c r="B3501" s="8" t="s">
        <v>0</v>
      </c>
      <c r="C3501" s="22" t="s">
        <v>11008</v>
      </c>
      <c r="D3501" s="8" t="s">
        <v>2697</v>
      </c>
      <c r="E3501" s="22" t="s">
        <v>2698</v>
      </c>
      <c r="F3501" s="13">
        <v>45000</v>
      </c>
      <c r="G3501" s="13">
        <v>0</v>
      </c>
      <c r="H3501" s="13">
        <v>0</v>
      </c>
      <c r="I3501" t="s">
        <v>1</v>
      </c>
      <c r="J3501" s="13"/>
      <c r="R3501" s="13"/>
      <c r="S3501" s="41">
        <v>2</v>
      </c>
      <c r="T3501" s="39"/>
      <c r="U3501" s="13" t="s">
        <v>10801</v>
      </c>
      <c r="W3501" s="13"/>
    </row>
    <row r="3502" spans="1:23" x14ac:dyDescent="0.2">
      <c r="A3502" s="13"/>
      <c r="B3502" s="8" t="s">
        <v>0</v>
      </c>
      <c r="C3502" s="22" t="s">
        <v>11008</v>
      </c>
      <c r="D3502" s="8" t="s">
        <v>8563</v>
      </c>
      <c r="E3502" s="22" t="s">
        <v>10401</v>
      </c>
      <c r="F3502" s="13">
        <v>35000</v>
      </c>
      <c r="G3502" s="13">
        <v>0</v>
      </c>
      <c r="H3502" s="13">
        <v>0</v>
      </c>
      <c r="I3502" t="s">
        <v>1</v>
      </c>
      <c r="J3502" s="13"/>
      <c r="R3502" s="13"/>
      <c r="S3502" s="41">
        <v>2</v>
      </c>
      <c r="T3502" s="39"/>
      <c r="U3502" s="13" t="s">
        <v>10802</v>
      </c>
      <c r="W3502" s="13"/>
    </row>
    <row r="3503" spans="1:23" x14ac:dyDescent="0.2">
      <c r="A3503" s="13"/>
      <c r="B3503" s="8" t="s">
        <v>0</v>
      </c>
      <c r="C3503" s="22" t="s">
        <v>11008</v>
      </c>
      <c r="D3503" s="8" t="s">
        <v>8564</v>
      </c>
      <c r="E3503" s="22" t="s">
        <v>10402</v>
      </c>
      <c r="F3503" s="13">
        <v>25000</v>
      </c>
      <c r="G3503" s="13">
        <v>0</v>
      </c>
      <c r="H3503" s="13">
        <v>0</v>
      </c>
      <c r="I3503" t="s">
        <v>1</v>
      </c>
      <c r="J3503" s="13"/>
      <c r="R3503" s="13"/>
      <c r="S3503" s="41">
        <v>2</v>
      </c>
      <c r="T3503" s="39"/>
      <c r="U3503" s="13" t="s">
        <v>10802</v>
      </c>
      <c r="W3503" s="13"/>
    </row>
    <row r="3504" spans="1:23" x14ac:dyDescent="0.2">
      <c r="A3504" s="13"/>
      <c r="B3504" s="8" t="s">
        <v>0</v>
      </c>
      <c r="C3504" s="22" t="s">
        <v>11008</v>
      </c>
      <c r="D3504" s="8" t="s">
        <v>8565</v>
      </c>
      <c r="E3504" s="22" t="s">
        <v>10403</v>
      </c>
      <c r="F3504" s="13">
        <v>28000</v>
      </c>
      <c r="G3504" s="13">
        <v>0</v>
      </c>
      <c r="H3504" s="13">
        <v>0</v>
      </c>
      <c r="I3504" t="s">
        <v>1</v>
      </c>
      <c r="J3504" s="13"/>
      <c r="R3504" s="13"/>
      <c r="S3504" s="41">
        <v>2</v>
      </c>
      <c r="T3504" s="39"/>
      <c r="U3504" s="13" t="s">
        <v>10802</v>
      </c>
      <c r="W3504" s="13"/>
    </row>
    <row r="3505" spans="1:23" x14ac:dyDescent="0.2">
      <c r="A3505" s="13"/>
      <c r="B3505" s="8" t="s">
        <v>0</v>
      </c>
      <c r="C3505" s="22" t="s">
        <v>11008</v>
      </c>
      <c r="D3505" s="8" t="s">
        <v>8566</v>
      </c>
      <c r="E3505" s="22" t="s">
        <v>10404</v>
      </c>
      <c r="F3505" s="13">
        <v>47000</v>
      </c>
      <c r="G3505" s="13">
        <v>0</v>
      </c>
      <c r="H3505" s="13">
        <v>0</v>
      </c>
      <c r="I3505" t="s">
        <v>1</v>
      </c>
      <c r="J3505" s="13"/>
      <c r="R3505" s="13"/>
      <c r="S3505" s="41">
        <v>2</v>
      </c>
      <c r="T3505" s="39"/>
      <c r="U3505" s="13" t="s">
        <v>10802</v>
      </c>
      <c r="W3505" s="13"/>
    </row>
    <row r="3506" spans="1:23" x14ac:dyDescent="0.2">
      <c r="A3506" s="13"/>
      <c r="B3506" s="8" t="s">
        <v>0</v>
      </c>
      <c r="C3506" s="22" t="s">
        <v>11008</v>
      </c>
      <c r="D3506" s="8" t="s">
        <v>8567</v>
      </c>
      <c r="E3506" s="22" t="s">
        <v>10405</v>
      </c>
      <c r="F3506" s="13">
        <v>26000</v>
      </c>
      <c r="G3506" s="13">
        <v>0</v>
      </c>
      <c r="H3506" s="13">
        <v>0</v>
      </c>
      <c r="I3506" t="s">
        <v>1</v>
      </c>
      <c r="J3506" s="13"/>
      <c r="R3506" s="13"/>
      <c r="S3506" s="41">
        <v>2</v>
      </c>
      <c r="T3506" s="39"/>
      <c r="U3506" s="13" t="s">
        <v>10802</v>
      </c>
      <c r="W3506" s="13"/>
    </row>
    <row r="3507" spans="1:23" x14ac:dyDescent="0.2">
      <c r="A3507" s="13"/>
      <c r="B3507" s="8" t="s">
        <v>0</v>
      </c>
      <c r="C3507" s="22" t="s">
        <v>11008</v>
      </c>
      <c r="D3507" s="8" t="s">
        <v>2700</v>
      </c>
      <c r="E3507" s="22" t="s">
        <v>2701</v>
      </c>
      <c r="F3507" s="13">
        <v>20000</v>
      </c>
      <c r="G3507" s="13">
        <v>0</v>
      </c>
      <c r="H3507" s="13">
        <v>0</v>
      </c>
      <c r="I3507" t="s">
        <v>1</v>
      </c>
      <c r="J3507" s="13"/>
      <c r="R3507" s="13">
        <f>10000+11000</f>
        <v>21000</v>
      </c>
      <c r="S3507" s="41">
        <v>2</v>
      </c>
      <c r="T3507" s="39"/>
      <c r="U3507" s="13" t="s">
        <v>10802</v>
      </c>
      <c r="W3507" s="13"/>
    </row>
    <row r="3508" spans="1:23" x14ac:dyDescent="0.2">
      <c r="A3508" s="13"/>
      <c r="B3508" s="8" t="s">
        <v>0</v>
      </c>
      <c r="C3508" s="22" t="s">
        <v>11008</v>
      </c>
      <c r="D3508" s="8" t="s">
        <v>2703</v>
      </c>
      <c r="E3508" s="22" t="s">
        <v>2704</v>
      </c>
      <c r="F3508" s="13">
        <v>6658</v>
      </c>
      <c r="G3508" s="13">
        <v>0</v>
      </c>
      <c r="H3508" s="13">
        <v>0</v>
      </c>
      <c r="I3508" t="s">
        <v>1</v>
      </c>
      <c r="J3508" s="13"/>
      <c r="R3508" s="13">
        <v>9000</v>
      </c>
      <c r="S3508" s="41">
        <v>2</v>
      </c>
      <c r="T3508" s="39"/>
      <c r="U3508" s="13" t="s">
        <v>10802</v>
      </c>
      <c r="W3508" s="13"/>
    </row>
    <row r="3509" spans="1:23" x14ac:dyDescent="0.2">
      <c r="A3509" s="13"/>
      <c r="B3509" s="8" t="s">
        <v>0</v>
      </c>
      <c r="C3509" s="22" t="s">
        <v>11008</v>
      </c>
      <c r="D3509" s="8" t="s">
        <v>2706</v>
      </c>
      <c r="E3509" s="22" t="s">
        <v>2707</v>
      </c>
      <c r="F3509" s="13">
        <v>18000</v>
      </c>
      <c r="G3509" s="13">
        <v>0</v>
      </c>
      <c r="H3509" s="13">
        <v>0</v>
      </c>
      <c r="I3509" t="s">
        <v>1</v>
      </c>
      <c r="J3509" s="13"/>
      <c r="R3509" s="13">
        <f>7500+11000</f>
        <v>18500</v>
      </c>
      <c r="S3509" s="41">
        <v>2</v>
      </c>
      <c r="T3509" s="39"/>
      <c r="U3509" s="13"/>
      <c r="W3509" s="13"/>
    </row>
    <row r="3510" spans="1:23" x14ac:dyDescent="0.2">
      <c r="A3510" s="13"/>
      <c r="B3510" s="8" t="s">
        <v>0</v>
      </c>
      <c r="C3510" s="22" t="s">
        <v>11008</v>
      </c>
      <c r="D3510" s="8" t="s">
        <v>2709</v>
      </c>
      <c r="E3510" s="22" t="s">
        <v>2710</v>
      </c>
      <c r="F3510" s="13">
        <v>15000</v>
      </c>
      <c r="G3510" s="13">
        <v>0</v>
      </c>
      <c r="H3510" s="13">
        <v>0</v>
      </c>
      <c r="I3510" t="s">
        <v>1</v>
      </c>
      <c r="J3510" s="13"/>
      <c r="R3510" s="13">
        <v>16000</v>
      </c>
      <c r="S3510" s="41">
        <v>2</v>
      </c>
      <c r="T3510" s="39"/>
      <c r="U3510" s="13"/>
      <c r="W3510" s="13"/>
    </row>
    <row r="3511" spans="1:23" x14ac:dyDescent="0.2">
      <c r="A3511" s="13"/>
      <c r="B3511" s="8" t="s">
        <v>0</v>
      </c>
      <c r="C3511" s="22" t="s">
        <v>11008</v>
      </c>
      <c r="D3511" s="8" t="s">
        <v>2712</v>
      </c>
      <c r="E3511" s="22" t="s">
        <v>2713</v>
      </c>
      <c r="F3511" s="13">
        <v>3656</v>
      </c>
      <c r="G3511" s="13">
        <v>0</v>
      </c>
      <c r="H3511" s="13">
        <v>0</v>
      </c>
      <c r="I3511" t="s">
        <v>1</v>
      </c>
      <c r="J3511" s="13"/>
      <c r="R3511" s="13">
        <v>7000</v>
      </c>
      <c r="S3511" s="41">
        <v>2</v>
      </c>
      <c r="T3511" s="39"/>
      <c r="U3511" s="13" t="s">
        <v>10802</v>
      </c>
      <c r="W3511" s="13"/>
    </row>
    <row r="3512" spans="1:23" x14ac:dyDescent="0.2">
      <c r="A3512" s="13"/>
      <c r="B3512" s="8" t="s">
        <v>0</v>
      </c>
      <c r="C3512" s="22" t="s">
        <v>11008</v>
      </c>
      <c r="D3512" s="8" t="s">
        <v>2715</v>
      </c>
      <c r="E3512" s="22" t="s">
        <v>2716</v>
      </c>
      <c r="F3512" s="13">
        <v>4796</v>
      </c>
      <c r="G3512" s="13">
        <v>0</v>
      </c>
      <c r="H3512" s="13">
        <v>0</v>
      </c>
      <c r="I3512" t="s">
        <v>1</v>
      </c>
      <c r="J3512" s="13"/>
      <c r="R3512" s="13">
        <v>6000</v>
      </c>
      <c r="S3512" s="41">
        <v>2</v>
      </c>
      <c r="T3512" s="39"/>
      <c r="U3512" s="13" t="s">
        <v>10802</v>
      </c>
      <c r="W3512" s="13"/>
    </row>
    <row r="3513" spans="1:23" x14ac:dyDescent="0.2">
      <c r="A3513" s="13"/>
      <c r="B3513" s="8" t="s">
        <v>0</v>
      </c>
      <c r="C3513" s="22" t="s">
        <v>11008</v>
      </c>
      <c r="D3513" s="8" t="s">
        <v>2721</v>
      </c>
      <c r="E3513" s="22" t="s">
        <v>2722</v>
      </c>
      <c r="F3513" s="13">
        <v>5136</v>
      </c>
      <c r="G3513" s="13">
        <v>0</v>
      </c>
      <c r="H3513" s="13">
        <v>0</v>
      </c>
      <c r="I3513" t="s">
        <v>1</v>
      </c>
      <c r="J3513" s="13"/>
      <c r="R3513" s="13"/>
      <c r="S3513" s="41">
        <v>1</v>
      </c>
      <c r="T3513" s="39"/>
      <c r="U3513" s="13" t="s">
        <v>10804</v>
      </c>
      <c r="W3513" s="13"/>
    </row>
    <row r="3514" spans="1:23" x14ac:dyDescent="0.2">
      <c r="A3514" s="13"/>
      <c r="B3514" s="8" t="s">
        <v>0</v>
      </c>
      <c r="C3514" s="22" t="s">
        <v>11008</v>
      </c>
      <c r="D3514" s="8" t="s">
        <v>2724</v>
      </c>
      <c r="E3514" s="22" t="s">
        <v>2725</v>
      </c>
      <c r="F3514" s="13">
        <v>2941</v>
      </c>
      <c r="G3514" s="13">
        <v>0</v>
      </c>
      <c r="H3514" s="13">
        <v>0</v>
      </c>
      <c r="I3514" t="s">
        <v>1</v>
      </c>
      <c r="J3514" s="13"/>
      <c r="R3514" s="13"/>
      <c r="S3514" s="41">
        <v>1</v>
      </c>
      <c r="T3514" s="39"/>
      <c r="U3514" s="13" t="s">
        <v>10804</v>
      </c>
      <c r="W3514" s="13"/>
    </row>
    <row r="3515" spans="1:23" x14ac:dyDescent="0.2">
      <c r="A3515" s="13"/>
      <c r="B3515" s="8" t="s">
        <v>0</v>
      </c>
      <c r="C3515" s="22" t="s">
        <v>11008</v>
      </c>
      <c r="D3515" s="8" t="s">
        <v>2727</v>
      </c>
      <c r="E3515" s="22" t="s">
        <v>2728</v>
      </c>
      <c r="F3515" s="13">
        <v>1800</v>
      </c>
      <c r="G3515" s="13">
        <v>0</v>
      </c>
      <c r="H3515" s="13">
        <v>0</v>
      </c>
      <c r="I3515" t="s">
        <v>1</v>
      </c>
      <c r="J3515" s="13"/>
      <c r="R3515" s="13"/>
      <c r="S3515" s="41">
        <v>1</v>
      </c>
      <c r="T3515" s="39"/>
      <c r="U3515" s="13" t="s">
        <v>10804</v>
      </c>
      <c r="W3515" s="13"/>
    </row>
    <row r="3516" spans="1:23" x14ac:dyDescent="0.2">
      <c r="A3516" s="13"/>
      <c r="B3516" s="8" t="s">
        <v>0</v>
      </c>
      <c r="C3516" s="22" t="s">
        <v>11008</v>
      </c>
      <c r="D3516" s="8" t="s">
        <v>8568</v>
      </c>
      <c r="E3516" s="22" t="s">
        <v>10406</v>
      </c>
      <c r="F3516" s="13">
        <v>25994</v>
      </c>
      <c r="G3516" s="13">
        <v>0</v>
      </c>
      <c r="H3516" s="13">
        <v>0</v>
      </c>
      <c r="I3516" t="s">
        <v>1</v>
      </c>
      <c r="J3516" s="13"/>
      <c r="R3516" s="13"/>
      <c r="S3516" s="41">
        <v>4</v>
      </c>
      <c r="T3516" s="13"/>
      <c r="U3516" s="13" t="s">
        <v>10798</v>
      </c>
      <c r="W3516" s="13"/>
    </row>
    <row r="3517" spans="1:23" x14ac:dyDescent="0.2">
      <c r="A3517" s="13"/>
      <c r="B3517" s="8" t="s">
        <v>0</v>
      </c>
      <c r="C3517" s="22" t="s">
        <v>11008</v>
      </c>
      <c r="D3517" s="8" t="s">
        <v>8569</v>
      </c>
      <c r="E3517" s="22" t="s">
        <v>10407</v>
      </c>
      <c r="F3517" s="13">
        <v>9320</v>
      </c>
      <c r="G3517" s="13">
        <v>0</v>
      </c>
      <c r="H3517" s="13">
        <v>0</v>
      </c>
      <c r="I3517" t="s">
        <v>1</v>
      </c>
      <c r="J3517" s="13"/>
      <c r="R3517" s="13"/>
      <c r="S3517" s="41">
        <v>4</v>
      </c>
      <c r="T3517" s="39"/>
      <c r="U3517" s="13" t="s">
        <v>10803</v>
      </c>
      <c r="W3517" s="13"/>
    </row>
    <row r="3518" spans="1:23" x14ac:dyDescent="0.2">
      <c r="A3518" s="13"/>
      <c r="B3518" s="8" t="s">
        <v>0</v>
      </c>
      <c r="C3518" s="22" t="s">
        <v>11008</v>
      </c>
      <c r="D3518" s="8" t="s">
        <v>8570</v>
      </c>
      <c r="E3518" s="22" t="s">
        <v>10408</v>
      </c>
      <c r="F3518" s="13">
        <v>11582</v>
      </c>
      <c r="G3518" s="13">
        <v>0</v>
      </c>
      <c r="H3518" s="13">
        <v>0</v>
      </c>
      <c r="I3518" t="s">
        <v>1</v>
      </c>
      <c r="J3518" s="13"/>
      <c r="R3518" s="13"/>
      <c r="S3518" s="41">
        <v>4</v>
      </c>
      <c r="T3518" s="39"/>
      <c r="U3518" s="13" t="s">
        <v>10803</v>
      </c>
      <c r="W3518" s="13"/>
    </row>
    <row r="3519" spans="1:23" x14ac:dyDescent="0.2">
      <c r="A3519" s="13"/>
      <c r="B3519" s="8" t="s">
        <v>0</v>
      </c>
      <c r="C3519" s="22" t="s">
        <v>11008</v>
      </c>
      <c r="D3519" s="8" t="s">
        <v>8571</v>
      </c>
      <c r="E3519" s="22" t="s">
        <v>10409</v>
      </c>
      <c r="F3519" s="13">
        <v>9317</v>
      </c>
      <c r="G3519" s="13">
        <v>0</v>
      </c>
      <c r="H3519" s="13">
        <v>0</v>
      </c>
      <c r="I3519" t="s">
        <v>1</v>
      </c>
      <c r="J3519" s="13"/>
      <c r="R3519" s="13"/>
      <c r="S3519" s="41">
        <v>4</v>
      </c>
      <c r="T3519" s="39"/>
      <c r="U3519" s="13" t="s">
        <v>10803</v>
      </c>
      <c r="W3519" s="13"/>
    </row>
    <row r="3520" spans="1:23" x14ac:dyDescent="0.2">
      <c r="A3520" s="13"/>
      <c r="B3520" s="8" t="s">
        <v>0</v>
      </c>
      <c r="C3520" s="22" t="s">
        <v>11008</v>
      </c>
      <c r="D3520" s="8" t="s">
        <v>8572</v>
      </c>
      <c r="E3520" s="22" t="s">
        <v>10410</v>
      </c>
      <c r="F3520" s="13">
        <v>5177</v>
      </c>
      <c r="G3520" s="13">
        <v>0</v>
      </c>
      <c r="H3520" s="13">
        <v>0</v>
      </c>
      <c r="I3520" t="s">
        <v>1</v>
      </c>
      <c r="J3520" s="13"/>
      <c r="R3520" s="13"/>
      <c r="S3520" s="41">
        <v>4</v>
      </c>
      <c r="T3520" s="39"/>
      <c r="U3520" s="13" t="s">
        <v>10803</v>
      </c>
      <c r="W3520" s="13"/>
    </row>
    <row r="3521" spans="1:23" x14ac:dyDescent="0.2">
      <c r="A3521" s="13"/>
      <c r="B3521" s="8" t="s">
        <v>0</v>
      </c>
      <c r="C3521" s="22" t="s">
        <v>11008</v>
      </c>
      <c r="D3521" s="8" t="s">
        <v>8573</v>
      </c>
      <c r="E3521" s="22" t="s">
        <v>10411</v>
      </c>
      <c r="F3521" s="13">
        <v>9917</v>
      </c>
      <c r="G3521" s="13">
        <v>0</v>
      </c>
      <c r="H3521" s="13">
        <v>0</v>
      </c>
      <c r="I3521" t="s">
        <v>1</v>
      </c>
      <c r="J3521" s="13"/>
      <c r="R3521" s="13"/>
      <c r="S3521" s="41">
        <v>4</v>
      </c>
      <c r="T3521" s="39"/>
      <c r="U3521" s="13" t="s">
        <v>10803</v>
      </c>
      <c r="W3521" s="13"/>
    </row>
    <row r="3522" spans="1:23" x14ac:dyDescent="0.2">
      <c r="A3522" s="13"/>
      <c r="B3522" s="8" t="s">
        <v>0</v>
      </c>
      <c r="C3522" s="22" t="s">
        <v>11008</v>
      </c>
      <c r="D3522" s="8" t="s">
        <v>8574</v>
      </c>
      <c r="E3522" s="22" t="s">
        <v>10412</v>
      </c>
      <c r="F3522" s="13">
        <v>7246</v>
      </c>
      <c r="G3522" s="13">
        <v>0</v>
      </c>
      <c r="H3522" s="13">
        <v>0</v>
      </c>
      <c r="I3522" t="s">
        <v>1</v>
      </c>
      <c r="J3522" s="13"/>
      <c r="R3522" s="13"/>
      <c r="S3522" s="41">
        <v>4</v>
      </c>
      <c r="T3522" s="39"/>
      <c r="U3522" s="13" t="s">
        <v>10803</v>
      </c>
      <c r="W3522" s="13"/>
    </row>
    <row r="3523" spans="1:23" x14ac:dyDescent="0.2">
      <c r="A3523" s="13"/>
      <c r="B3523" s="8" t="s">
        <v>0</v>
      </c>
      <c r="C3523" s="22" t="s">
        <v>11008</v>
      </c>
      <c r="D3523" s="8" t="s">
        <v>8575</v>
      </c>
      <c r="E3523" s="22" t="s">
        <v>10413</v>
      </c>
      <c r="F3523" s="13">
        <v>2860</v>
      </c>
      <c r="G3523" s="13">
        <v>0</v>
      </c>
      <c r="H3523" s="13">
        <v>0</v>
      </c>
      <c r="I3523" t="s">
        <v>1</v>
      </c>
      <c r="J3523" s="13"/>
      <c r="R3523" s="13"/>
      <c r="S3523" s="41">
        <v>4</v>
      </c>
      <c r="T3523" s="39"/>
      <c r="U3523" s="13" t="s">
        <v>10803</v>
      </c>
      <c r="W3523" s="13"/>
    </row>
    <row r="3524" spans="1:23" x14ac:dyDescent="0.2">
      <c r="A3524" s="13"/>
      <c r="B3524" s="8" t="s">
        <v>0</v>
      </c>
      <c r="C3524" s="22" t="s">
        <v>11008</v>
      </c>
      <c r="D3524" s="8" t="s">
        <v>8576</v>
      </c>
      <c r="E3524" s="22" t="s">
        <v>10414</v>
      </c>
      <c r="F3524" s="13">
        <v>11124</v>
      </c>
      <c r="G3524" s="13">
        <v>0</v>
      </c>
      <c r="H3524" s="13">
        <v>0</v>
      </c>
      <c r="I3524" t="s">
        <v>1</v>
      </c>
      <c r="J3524" s="13"/>
      <c r="R3524" s="13">
        <v>10000</v>
      </c>
      <c r="S3524" s="41">
        <v>4</v>
      </c>
      <c r="T3524" s="39"/>
      <c r="U3524" s="13" t="s">
        <v>10803</v>
      </c>
      <c r="W3524" s="13"/>
    </row>
    <row r="3525" spans="1:23" x14ac:dyDescent="0.2">
      <c r="A3525" s="13"/>
      <c r="B3525" s="8" t="s">
        <v>0</v>
      </c>
      <c r="C3525" s="22" t="s">
        <v>11008</v>
      </c>
      <c r="D3525" s="8" t="s">
        <v>8577</v>
      </c>
      <c r="E3525" s="22" t="s">
        <v>10415</v>
      </c>
      <c r="F3525" s="13">
        <v>2284</v>
      </c>
      <c r="G3525" s="13">
        <v>0</v>
      </c>
      <c r="H3525" s="13">
        <v>0</v>
      </c>
      <c r="I3525" t="s">
        <v>1</v>
      </c>
      <c r="J3525" s="13"/>
      <c r="R3525" s="13"/>
      <c r="S3525" s="41">
        <v>4</v>
      </c>
      <c r="T3525" s="39"/>
      <c r="U3525" s="13" t="s">
        <v>10803</v>
      </c>
      <c r="W3525" s="13"/>
    </row>
    <row r="3526" spans="1:23" x14ac:dyDescent="0.2">
      <c r="A3526" s="13"/>
      <c r="B3526" s="8" t="s">
        <v>0</v>
      </c>
      <c r="C3526" s="22" t="s">
        <v>11008</v>
      </c>
      <c r="D3526" s="8" t="s">
        <v>8578</v>
      </c>
      <c r="E3526" s="22" t="s">
        <v>10416</v>
      </c>
      <c r="F3526" s="13">
        <v>16334</v>
      </c>
      <c r="G3526" s="13">
        <v>0</v>
      </c>
      <c r="H3526" s="13">
        <v>0</v>
      </c>
      <c r="I3526" t="s">
        <v>1</v>
      </c>
      <c r="J3526" s="13"/>
      <c r="R3526" s="13"/>
      <c r="S3526" s="41">
        <v>4</v>
      </c>
      <c r="T3526" s="39"/>
      <c r="U3526" s="13"/>
      <c r="W3526" s="13"/>
    </row>
    <row r="3527" spans="1:23" x14ac:dyDescent="0.2">
      <c r="A3527" s="13"/>
      <c r="B3527" s="8" t="s">
        <v>0</v>
      </c>
      <c r="C3527" s="22" t="s">
        <v>11008</v>
      </c>
      <c r="D3527" s="8" t="s">
        <v>8149</v>
      </c>
      <c r="E3527" s="22" t="s">
        <v>9908</v>
      </c>
      <c r="F3527" s="13">
        <v>24573</v>
      </c>
      <c r="G3527" s="13">
        <v>0</v>
      </c>
      <c r="H3527" s="13">
        <v>0</v>
      </c>
      <c r="I3527" t="s">
        <v>1</v>
      </c>
      <c r="J3527" s="13"/>
      <c r="R3527" s="13"/>
      <c r="S3527" s="41">
        <v>4</v>
      </c>
      <c r="T3527" s="39"/>
      <c r="U3527" s="13" t="s">
        <v>10802</v>
      </c>
      <c r="W3527" s="13"/>
    </row>
    <row r="3528" spans="1:23" x14ac:dyDescent="0.2">
      <c r="A3528" s="13"/>
      <c r="B3528" s="8" t="s">
        <v>0</v>
      </c>
      <c r="C3528" s="22" t="s">
        <v>11008</v>
      </c>
      <c r="D3528" s="8" t="s">
        <v>8150</v>
      </c>
      <c r="E3528" s="22" t="s">
        <v>9909</v>
      </c>
      <c r="F3528" s="13">
        <v>50000</v>
      </c>
      <c r="G3528" s="13">
        <v>0</v>
      </c>
      <c r="H3528" s="13">
        <v>0</v>
      </c>
      <c r="I3528" t="s">
        <v>1</v>
      </c>
      <c r="J3528" s="13"/>
      <c r="R3528" s="13">
        <f>7500+5000</f>
        <v>12500</v>
      </c>
      <c r="S3528" s="41">
        <v>4</v>
      </c>
      <c r="T3528" s="39"/>
      <c r="U3528" s="13" t="s">
        <v>10802</v>
      </c>
      <c r="W3528" s="13"/>
    </row>
    <row r="3529" spans="1:23" x14ac:dyDescent="0.2">
      <c r="A3529" s="13"/>
      <c r="B3529" s="8" t="s">
        <v>0</v>
      </c>
      <c r="C3529" s="22" t="s">
        <v>11008</v>
      </c>
      <c r="D3529" s="8" t="s">
        <v>8151</v>
      </c>
      <c r="E3529" s="22" t="s">
        <v>9910</v>
      </c>
      <c r="F3529" s="13">
        <v>7717</v>
      </c>
      <c r="G3529" s="13">
        <v>0</v>
      </c>
      <c r="H3529" s="13">
        <v>0</v>
      </c>
      <c r="I3529" t="s">
        <v>1</v>
      </c>
      <c r="J3529" s="13"/>
      <c r="R3529" s="13"/>
      <c r="S3529" s="41">
        <v>4</v>
      </c>
      <c r="T3529" s="39"/>
      <c r="U3529" s="13"/>
      <c r="W3529" s="13"/>
    </row>
    <row r="3530" spans="1:23" x14ac:dyDescent="0.2">
      <c r="A3530" s="13"/>
      <c r="B3530" s="8" t="s">
        <v>0</v>
      </c>
      <c r="C3530" s="22" t="s">
        <v>11008</v>
      </c>
      <c r="D3530" s="8" t="s">
        <v>8579</v>
      </c>
      <c r="E3530" s="22" t="s">
        <v>10417</v>
      </c>
      <c r="F3530" s="13">
        <v>31584</v>
      </c>
      <c r="G3530" s="13">
        <v>0</v>
      </c>
      <c r="H3530" s="13">
        <v>0</v>
      </c>
      <c r="I3530" t="s">
        <v>1</v>
      </c>
      <c r="J3530" s="13"/>
      <c r="R3530" s="13"/>
      <c r="S3530" s="41">
        <v>4</v>
      </c>
      <c r="T3530" s="39"/>
      <c r="U3530" s="13"/>
      <c r="W3530" s="13"/>
    </row>
    <row r="3531" spans="1:23" x14ac:dyDescent="0.2">
      <c r="A3531" s="13"/>
      <c r="B3531" s="8" t="s">
        <v>0</v>
      </c>
      <c r="C3531" s="22" t="s">
        <v>11008</v>
      </c>
      <c r="D3531" s="8" t="s">
        <v>8580</v>
      </c>
      <c r="E3531" s="22" t="s">
        <v>10418</v>
      </c>
      <c r="F3531" s="13">
        <v>11696</v>
      </c>
      <c r="G3531" s="13">
        <v>0</v>
      </c>
      <c r="H3531" s="13">
        <v>0</v>
      </c>
      <c r="I3531" t="s">
        <v>1</v>
      </c>
      <c r="J3531" s="13"/>
      <c r="R3531" s="13"/>
      <c r="S3531" s="41">
        <v>4</v>
      </c>
      <c r="T3531" s="39"/>
      <c r="U3531" s="13"/>
      <c r="W3531" s="13"/>
    </row>
    <row r="3532" spans="1:23" x14ac:dyDescent="0.2">
      <c r="A3532" s="13"/>
      <c r="B3532" s="8" t="s">
        <v>0</v>
      </c>
      <c r="C3532" s="22" t="s">
        <v>11008</v>
      </c>
      <c r="D3532" s="8" t="s">
        <v>8152</v>
      </c>
      <c r="E3532" s="22" t="s">
        <v>9911</v>
      </c>
      <c r="F3532" s="13">
        <v>10800</v>
      </c>
      <c r="G3532" s="13">
        <v>0</v>
      </c>
      <c r="H3532" s="13">
        <v>0</v>
      </c>
      <c r="I3532" t="s">
        <v>1</v>
      </c>
      <c r="J3532" s="13"/>
      <c r="R3532" s="13"/>
      <c r="S3532" s="41">
        <v>4</v>
      </c>
      <c r="T3532" s="39"/>
      <c r="U3532" s="13"/>
      <c r="W3532" s="13"/>
    </row>
    <row r="3533" spans="1:23" x14ac:dyDescent="0.2">
      <c r="A3533" s="13"/>
      <c r="B3533" s="8" t="s">
        <v>0</v>
      </c>
      <c r="C3533" s="22" t="s">
        <v>11008</v>
      </c>
      <c r="D3533" s="8" t="s">
        <v>8153</v>
      </c>
      <c r="E3533" s="22" t="s">
        <v>9912</v>
      </c>
      <c r="F3533" s="13">
        <v>26319</v>
      </c>
      <c r="G3533" s="13">
        <v>0</v>
      </c>
      <c r="H3533" s="13">
        <v>0</v>
      </c>
      <c r="I3533" t="s">
        <v>1</v>
      </c>
      <c r="J3533" s="13"/>
      <c r="R3533" s="13">
        <v>5000</v>
      </c>
      <c r="S3533" s="41">
        <v>4</v>
      </c>
      <c r="T3533" s="39"/>
      <c r="U3533" s="13"/>
      <c r="W3533" s="13"/>
    </row>
    <row r="3534" spans="1:23" x14ac:dyDescent="0.2">
      <c r="A3534" s="13"/>
      <c r="B3534" s="8" t="s">
        <v>0</v>
      </c>
      <c r="C3534" s="22" t="s">
        <v>11008</v>
      </c>
      <c r="D3534" s="8" t="s">
        <v>8581</v>
      </c>
      <c r="E3534" s="22" t="s">
        <v>10419</v>
      </c>
      <c r="F3534" s="13">
        <v>15571</v>
      </c>
      <c r="G3534" s="13">
        <v>0</v>
      </c>
      <c r="H3534" s="13">
        <v>0</v>
      </c>
      <c r="I3534" t="s">
        <v>1</v>
      </c>
      <c r="J3534" s="13"/>
      <c r="R3534" s="13">
        <f>7500+4500+3400</f>
        <v>15400</v>
      </c>
      <c r="S3534" s="41">
        <v>4</v>
      </c>
      <c r="T3534" s="39"/>
      <c r="U3534" s="13"/>
      <c r="W3534" s="13"/>
    </row>
    <row r="3535" spans="1:23" x14ac:dyDescent="0.2">
      <c r="A3535" s="13"/>
      <c r="B3535" s="8" t="s">
        <v>0</v>
      </c>
      <c r="C3535" s="22" t="s">
        <v>11008</v>
      </c>
      <c r="D3535" s="8" t="s">
        <v>8155</v>
      </c>
      <c r="E3535" s="22" t="s">
        <v>9914</v>
      </c>
      <c r="F3535" s="13">
        <v>14096</v>
      </c>
      <c r="G3535" s="13">
        <v>0</v>
      </c>
      <c r="H3535" s="13">
        <v>0</v>
      </c>
      <c r="I3535" t="s">
        <v>1</v>
      </c>
      <c r="J3535" s="13"/>
      <c r="R3535" s="13">
        <f>3500+11200</f>
        <v>14700</v>
      </c>
      <c r="S3535" s="41">
        <v>4</v>
      </c>
      <c r="T3535" s="39"/>
      <c r="U3535" s="13"/>
      <c r="W3535" s="13"/>
    </row>
    <row r="3536" spans="1:23" x14ac:dyDescent="0.2">
      <c r="A3536" s="13"/>
      <c r="B3536" s="8" t="s">
        <v>0</v>
      </c>
      <c r="C3536" s="22" t="s">
        <v>11008</v>
      </c>
      <c r="D3536" s="8" t="s">
        <v>8156</v>
      </c>
      <c r="E3536" s="22" t="s">
        <v>9915</v>
      </c>
      <c r="F3536" s="13">
        <v>1901</v>
      </c>
      <c r="G3536" s="13">
        <v>0</v>
      </c>
      <c r="H3536" s="13">
        <v>0</v>
      </c>
      <c r="I3536" t="s">
        <v>1</v>
      </c>
      <c r="J3536" s="13"/>
      <c r="R3536" s="13"/>
      <c r="S3536" s="41">
        <v>4</v>
      </c>
      <c r="T3536" s="39"/>
      <c r="U3536" s="13"/>
      <c r="W3536" s="13"/>
    </row>
    <row r="3537" spans="1:23" x14ac:dyDescent="0.2">
      <c r="A3537" s="13"/>
      <c r="B3537" s="8" t="s">
        <v>0</v>
      </c>
      <c r="C3537" s="22" t="s">
        <v>11008</v>
      </c>
      <c r="D3537" s="8" t="s">
        <v>3576</v>
      </c>
      <c r="E3537" s="22" t="s">
        <v>3577</v>
      </c>
      <c r="F3537" s="13">
        <v>5579</v>
      </c>
      <c r="G3537" s="13">
        <v>0</v>
      </c>
      <c r="H3537" s="13">
        <v>0</v>
      </c>
      <c r="I3537" t="s">
        <v>1</v>
      </c>
      <c r="J3537" s="13"/>
      <c r="R3537" s="13"/>
      <c r="S3537" s="41">
        <v>4</v>
      </c>
      <c r="T3537" s="39"/>
      <c r="U3537" s="13"/>
      <c r="W3537" s="13"/>
    </row>
    <row r="3538" spans="1:23" x14ac:dyDescent="0.2">
      <c r="A3538" s="13"/>
      <c r="B3538" s="8" t="s">
        <v>0</v>
      </c>
      <c r="C3538" s="22" t="s">
        <v>11008</v>
      </c>
      <c r="D3538" s="8" t="s">
        <v>8582</v>
      </c>
      <c r="E3538" s="22" t="s">
        <v>10420</v>
      </c>
      <c r="F3538" s="13">
        <v>21319</v>
      </c>
      <c r="G3538" s="13">
        <v>0</v>
      </c>
      <c r="H3538" s="13">
        <v>0</v>
      </c>
      <c r="I3538" t="s">
        <v>1</v>
      </c>
      <c r="J3538" s="13"/>
      <c r="R3538" s="13">
        <f>9000+12500</f>
        <v>21500</v>
      </c>
      <c r="S3538" s="41">
        <v>4</v>
      </c>
      <c r="T3538" s="39"/>
      <c r="U3538" s="13"/>
      <c r="W3538" s="13"/>
    </row>
    <row r="3539" spans="1:23" x14ac:dyDescent="0.2">
      <c r="A3539" s="13"/>
      <c r="B3539" s="8" t="s">
        <v>0</v>
      </c>
      <c r="C3539" s="22" t="s">
        <v>11008</v>
      </c>
      <c r="D3539" s="8" t="s">
        <v>8583</v>
      </c>
      <c r="E3539" s="22" t="s">
        <v>10421</v>
      </c>
      <c r="F3539" s="13">
        <v>7340</v>
      </c>
      <c r="G3539" s="13">
        <v>0</v>
      </c>
      <c r="H3539" s="13">
        <v>0</v>
      </c>
      <c r="I3539" t="s">
        <v>1</v>
      </c>
      <c r="J3539" s="13"/>
      <c r="R3539" s="13">
        <f>4000+4000</f>
        <v>8000</v>
      </c>
      <c r="S3539" s="41">
        <v>1</v>
      </c>
      <c r="T3539" s="39"/>
      <c r="U3539" s="13"/>
      <c r="W3539" s="13"/>
    </row>
    <row r="3540" spans="1:23" x14ac:dyDescent="0.2">
      <c r="A3540" s="13"/>
      <c r="B3540" s="8" t="s">
        <v>0</v>
      </c>
      <c r="C3540" s="22" t="s">
        <v>11008</v>
      </c>
      <c r="D3540" s="8" t="s">
        <v>8159</v>
      </c>
      <c r="E3540" s="22" t="s">
        <v>9917</v>
      </c>
      <c r="F3540" s="13">
        <v>9802</v>
      </c>
      <c r="G3540" s="13">
        <v>0</v>
      </c>
      <c r="H3540" s="13">
        <v>0</v>
      </c>
      <c r="I3540" t="s">
        <v>1</v>
      </c>
      <c r="J3540" s="13"/>
      <c r="R3540" s="13">
        <f>6000+2000</f>
        <v>8000</v>
      </c>
      <c r="S3540" s="41">
        <v>1</v>
      </c>
      <c r="T3540" s="39"/>
      <c r="U3540" s="13"/>
      <c r="W3540" s="13"/>
    </row>
    <row r="3541" spans="1:23" x14ac:dyDescent="0.2">
      <c r="A3541" s="13"/>
      <c r="B3541" s="8" t="s">
        <v>0</v>
      </c>
      <c r="C3541" s="22" t="s">
        <v>11008</v>
      </c>
      <c r="D3541" s="8" t="s">
        <v>8584</v>
      </c>
      <c r="E3541" s="22" t="s">
        <v>10422</v>
      </c>
      <c r="F3541" s="13">
        <v>10443</v>
      </c>
      <c r="G3541" s="13">
        <v>0</v>
      </c>
      <c r="H3541" s="13">
        <v>0</v>
      </c>
      <c r="I3541" t="s">
        <v>1</v>
      </c>
      <c r="J3541" s="13"/>
      <c r="R3541" s="13"/>
      <c r="S3541" s="41">
        <v>1</v>
      </c>
      <c r="T3541" s="39"/>
      <c r="U3541" s="13"/>
      <c r="W3541" s="13"/>
    </row>
    <row r="3542" spans="1:23" x14ac:dyDescent="0.2">
      <c r="A3542" s="13"/>
      <c r="B3542" s="8" t="s">
        <v>0</v>
      </c>
      <c r="C3542" s="22" t="s">
        <v>11008</v>
      </c>
      <c r="D3542" s="8" t="s">
        <v>3579</v>
      </c>
      <c r="E3542" s="22" t="s">
        <v>3580</v>
      </c>
      <c r="F3542" s="13">
        <v>981</v>
      </c>
      <c r="G3542" s="13">
        <v>0</v>
      </c>
      <c r="H3542" s="13">
        <v>0</v>
      </c>
      <c r="I3542" t="s">
        <v>1</v>
      </c>
      <c r="J3542" s="13"/>
      <c r="R3542" s="13"/>
      <c r="S3542" s="41">
        <v>1</v>
      </c>
      <c r="T3542" s="39"/>
      <c r="U3542" s="13"/>
      <c r="W3542" s="13"/>
    </row>
    <row r="3543" spans="1:23" x14ac:dyDescent="0.2">
      <c r="A3543" s="13"/>
      <c r="B3543" s="8" t="s">
        <v>0</v>
      </c>
      <c r="C3543" s="22" t="s">
        <v>11008</v>
      </c>
      <c r="D3543" s="8" t="s">
        <v>3582</v>
      </c>
      <c r="E3543" s="22" t="s">
        <v>3583</v>
      </c>
      <c r="F3543" s="13">
        <v>1670</v>
      </c>
      <c r="G3543" s="13">
        <v>0</v>
      </c>
      <c r="H3543" s="13">
        <v>0</v>
      </c>
      <c r="I3543" t="s">
        <v>1</v>
      </c>
      <c r="J3543" s="13"/>
      <c r="R3543" s="13"/>
      <c r="S3543" s="41">
        <v>1</v>
      </c>
      <c r="T3543" s="39"/>
      <c r="U3543" s="13"/>
      <c r="W3543" s="13"/>
    </row>
    <row r="3544" spans="1:23" x14ac:dyDescent="0.2">
      <c r="A3544" s="13"/>
      <c r="B3544" s="8" t="s">
        <v>0</v>
      </c>
      <c r="C3544" s="22" t="s">
        <v>11008</v>
      </c>
      <c r="D3544" s="8" t="s">
        <v>3585</v>
      </c>
      <c r="E3544" s="22" t="s">
        <v>3586</v>
      </c>
      <c r="F3544" s="13">
        <v>4001</v>
      </c>
      <c r="G3544" s="13">
        <v>0</v>
      </c>
      <c r="H3544" s="13">
        <v>0</v>
      </c>
      <c r="I3544" t="s">
        <v>1</v>
      </c>
      <c r="J3544" s="13"/>
      <c r="R3544" s="13"/>
      <c r="S3544" s="41">
        <v>1</v>
      </c>
      <c r="T3544" s="39"/>
      <c r="U3544" s="13"/>
      <c r="W3544" s="13"/>
    </row>
    <row r="3545" spans="1:23" x14ac:dyDescent="0.2">
      <c r="A3545" s="13"/>
      <c r="B3545" s="8" t="s">
        <v>0</v>
      </c>
      <c r="C3545" s="22" t="s">
        <v>11008</v>
      </c>
      <c r="D3545" s="8" t="s">
        <v>3588</v>
      </c>
      <c r="E3545" s="22" t="s">
        <v>3589</v>
      </c>
      <c r="F3545" s="13">
        <v>1278</v>
      </c>
      <c r="G3545" s="13">
        <v>0</v>
      </c>
      <c r="H3545" s="13">
        <v>0</v>
      </c>
      <c r="I3545" t="s">
        <v>1</v>
      </c>
      <c r="J3545" s="13"/>
      <c r="R3545" s="13"/>
      <c r="S3545" s="41">
        <v>1</v>
      </c>
      <c r="T3545" s="39"/>
      <c r="U3545" s="13"/>
      <c r="W3545" s="13"/>
    </row>
    <row r="3546" spans="1:23" x14ac:dyDescent="0.2">
      <c r="A3546" s="13"/>
      <c r="B3546" s="8" t="s">
        <v>0</v>
      </c>
      <c r="C3546" s="22" t="s">
        <v>11008</v>
      </c>
      <c r="D3546" s="8" t="s">
        <v>3591</v>
      </c>
      <c r="E3546" s="22" t="s">
        <v>3592</v>
      </c>
      <c r="F3546" s="13">
        <v>821</v>
      </c>
      <c r="G3546" s="13">
        <v>0</v>
      </c>
      <c r="H3546" s="13">
        <v>0</v>
      </c>
      <c r="I3546" t="s">
        <v>1</v>
      </c>
      <c r="J3546" s="13"/>
      <c r="R3546" s="13"/>
      <c r="S3546" s="41">
        <v>1</v>
      </c>
      <c r="T3546" s="39"/>
      <c r="U3546" s="13"/>
      <c r="W3546" s="13"/>
    </row>
    <row r="3547" spans="1:23" x14ac:dyDescent="0.2">
      <c r="A3547" s="13"/>
      <c r="B3547" s="8" t="s">
        <v>0</v>
      </c>
      <c r="C3547" s="22" t="s">
        <v>11008</v>
      </c>
      <c r="D3547" s="8" t="s">
        <v>4160</v>
      </c>
      <c r="E3547" s="22" t="s">
        <v>4161</v>
      </c>
      <c r="F3547" s="13">
        <v>2873</v>
      </c>
      <c r="G3547" s="13">
        <v>0</v>
      </c>
      <c r="H3547" s="13">
        <v>0</v>
      </c>
      <c r="I3547" t="s">
        <v>1</v>
      </c>
      <c r="J3547" s="13"/>
      <c r="R3547" s="13"/>
      <c r="S3547" s="41">
        <v>1</v>
      </c>
      <c r="T3547" s="13"/>
      <c r="U3547" s="39" t="s">
        <v>10803</v>
      </c>
      <c r="W3547" s="13"/>
    </row>
    <row r="3548" spans="1:23" x14ac:dyDescent="0.2">
      <c r="A3548" s="13"/>
      <c r="B3548" s="8" t="s">
        <v>0</v>
      </c>
      <c r="C3548" s="22" t="s">
        <v>11008</v>
      </c>
      <c r="D3548" s="8" t="s">
        <v>4165</v>
      </c>
      <c r="E3548" s="22" t="s">
        <v>4166</v>
      </c>
      <c r="F3548" s="13">
        <v>2878</v>
      </c>
      <c r="G3548" s="13">
        <v>0</v>
      </c>
      <c r="H3548" s="13">
        <v>0</v>
      </c>
      <c r="I3548" t="s">
        <v>1</v>
      </c>
      <c r="J3548" s="13"/>
      <c r="R3548" s="13"/>
      <c r="S3548" s="41">
        <v>1</v>
      </c>
      <c r="T3548" s="13"/>
      <c r="U3548" s="39" t="s">
        <v>10803</v>
      </c>
      <c r="W3548" s="13"/>
    </row>
    <row r="3549" spans="1:23" x14ac:dyDescent="0.2">
      <c r="A3549" s="13"/>
      <c r="B3549" s="8" t="s">
        <v>0</v>
      </c>
      <c r="C3549" s="22" t="s">
        <v>11008</v>
      </c>
      <c r="D3549" s="8" t="s">
        <v>4168</v>
      </c>
      <c r="E3549" s="22" t="s">
        <v>4169</v>
      </c>
      <c r="F3549" s="13">
        <v>14183</v>
      </c>
      <c r="G3549" s="13">
        <v>0</v>
      </c>
      <c r="H3549" s="13">
        <v>0</v>
      </c>
      <c r="I3549" t="s">
        <v>1</v>
      </c>
      <c r="J3549" s="13"/>
      <c r="R3549" s="13"/>
      <c r="S3549" s="41">
        <v>1</v>
      </c>
      <c r="T3549" s="13"/>
      <c r="U3549" s="39" t="s">
        <v>10803</v>
      </c>
      <c r="W3549" s="13"/>
    </row>
    <row r="3550" spans="1:23" x14ac:dyDescent="0.2">
      <c r="A3550" s="13"/>
      <c r="B3550" s="8" t="s">
        <v>0</v>
      </c>
      <c r="C3550" s="22" t="s">
        <v>11008</v>
      </c>
      <c r="D3550" s="8" t="s">
        <v>4172</v>
      </c>
      <c r="E3550" s="22" t="s">
        <v>4173</v>
      </c>
      <c r="F3550" s="13">
        <v>5802</v>
      </c>
      <c r="G3550" s="13">
        <v>0</v>
      </c>
      <c r="H3550" s="13">
        <v>0</v>
      </c>
      <c r="I3550" t="s">
        <v>1</v>
      </c>
      <c r="J3550" s="13"/>
      <c r="R3550" s="13"/>
      <c r="S3550" s="41">
        <v>1</v>
      </c>
      <c r="T3550" s="39"/>
      <c r="U3550" s="39" t="s">
        <v>10803</v>
      </c>
      <c r="W3550" s="13"/>
    </row>
    <row r="3551" spans="1:23" x14ac:dyDescent="0.2">
      <c r="A3551" s="13"/>
      <c r="B3551" s="8" t="s">
        <v>0</v>
      </c>
      <c r="C3551" s="22" t="s">
        <v>11008</v>
      </c>
      <c r="D3551" s="8" t="s">
        <v>4176</v>
      </c>
      <c r="E3551" s="22" t="s">
        <v>4177</v>
      </c>
      <c r="F3551" s="13">
        <v>8764</v>
      </c>
      <c r="G3551" s="13">
        <v>0</v>
      </c>
      <c r="H3551" s="13">
        <v>0</v>
      </c>
      <c r="I3551" t="s">
        <v>1</v>
      </c>
      <c r="J3551" s="13"/>
      <c r="R3551" s="13"/>
      <c r="S3551" s="41">
        <v>1</v>
      </c>
      <c r="T3551" s="39"/>
      <c r="U3551" s="39" t="s">
        <v>10803</v>
      </c>
      <c r="W3551" s="13"/>
    </row>
    <row r="3552" spans="1:23" x14ac:dyDescent="0.2">
      <c r="A3552" s="13"/>
      <c r="B3552" s="8" t="s">
        <v>0</v>
      </c>
      <c r="C3552" s="22" t="s">
        <v>11008</v>
      </c>
      <c r="D3552" s="8" t="s">
        <v>4179</v>
      </c>
      <c r="E3552" s="22" t="s">
        <v>4180</v>
      </c>
      <c r="F3552" s="13">
        <v>7703</v>
      </c>
      <c r="G3552" s="13">
        <v>0</v>
      </c>
      <c r="H3552" s="13">
        <v>0</v>
      </c>
      <c r="I3552" t="s">
        <v>1</v>
      </c>
      <c r="J3552" s="13"/>
      <c r="R3552" s="13"/>
      <c r="S3552" s="41">
        <v>1</v>
      </c>
      <c r="T3552" s="39"/>
      <c r="U3552" s="39" t="s">
        <v>10803</v>
      </c>
      <c r="W3552" s="13"/>
    </row>
    <row r="3553" spans="1:23" x14ac:dyDescent="0.2">
      <c r="A3553" s="13"/>
      <c r="B3553" s="8" t="s">
        <v>0</v>
      </c>
      <c r="C3553" s="22" t="s">
        <v>11008</v>
      </c>
      <c r="D3553" s="8" t="s">
        <v>8164</v>
      </c>
      <c r="E3553" s="22" t="s">
        <v>9922</v>
      </c>
      <c r="F3553" s="13">
        <v>2852</v>
      </c>
      <c r="G3553" s="13">
        <v>0</v>
      </c>
      <c r="H3553" s="13">
        <v>0</v>
      </c>
      <c r="I3553" t="s">
        <v>1</v>
      </c>
      <c r="J3553" s="13"/>
      <c r="R3553" s="13"/>
      <c r="S3553" s="41">
        <v>1</v>
      </c>
      <c r="T3553" s="39"/>
      <c r="U3553" s="13" t="s">
        <v>10801</v>
      </c>
      <c r="W3553" s="13"/>
    </row>
    <row r="3554" spans="1:23" x14ac:dyDescent="0.2">
      <c r="A3554" s="13"/>
      <c r="B3554" s="8" t="s">
        <v>0</v>
      </c>
      <c r="C3554" s="22" t="s">
        <v>11008</v>
      </c>
      <c r="D3554" s="8" t="s">
        <v>4186</v>
      </c>
      <c r="E3554" s="22" t="s">
        <v>4187</v>
      </c>
      <c r="F3554" s="13">
        <v>1873</v>
      </c>
      <c r="G3554" s="13">
        <v>0</v>
      </c>
      <c r="H3554" s="13">
        <v>0</v>
      </c>
      <c r="I3554" t="s">
        <v>1</v>
      </c>
      <c r="J3554" s="13"/>
      <c r="R3554" s="13"/>
      <c r="S3554" s="41">
        <v>1</v>
      </c>
      <c r="T3554" s="39"/>
      <c r="U3554" s="13" t="s">
        <v>10801</v>
      </c>
      <c r="W3554" s="13"/>
    </row>
    <row r="3555" spans="1:23" x14ac:dyDescent="0.2">
      <c r="A3555" s="13"/>
      <c r="B3555" s="8" t="s">
        <v>0</v>
      </c>
      <c r="C3555" s="22" t="s">
        <v>11008</v>
      </c>
      <c r="D3555" s="8" t="s">
        <v>4189</v>
      </c>
      <c r="E3555" s="22" t="s">
        <v>4190</v>
      </c>
      <c r="F3555" s="13">
        <v>1286</v>
      </c>
      <c r="G3555" s="13">
        <v>0</v>
      </c>
      <c r="H3555" s="13">
        <v>0</v>
      </c>
      <c r="I3555" t="s">
        <v>1</v>
      </c>
      <c r="J3555" s="13"/>
      <c r="R3555" s="13"/>
      <c r="S3555" s="41">
        <v>1</v>
      </c>
      <c r="T3555" s="39"/>
      <c r="U3555" s="13" t="s">
        <v>10801</v>
      </c>
      <c r="W3555" s="13"/>
    </row>
    <row r="3556" spans="1:23" x14ac:dyDescent="0.2">
      <c r="A3556" s="13"/>
      <c r="B3556" s="8" t="s">
        <v>0</v>
      </c>
      <c r="C3556" s="22" t="s">
        <v>11008</v>
      </c>
      <c r="D3556" s="8" t="s">
        <v>8585</v>
      </c>
      <c r="E3556" s="22" t="s">
        <v>10423</v>
      </c>
      <c r="F3556" s="13">
        <v>4723</v>
      </c>
      <c r="G3556" s="13">
        <v>0</v>
      </c>
      <c r="H3556" s="13">
        <v>0</v>
      </c>
      <c r="I3556" t="s">
        <v>1</v>
      </c>
      <c r="J3556" s="13"/>
      <c r="R3556" s="13"/>
      <c r="S3556" s="41">
        <v>1</v>
      </c>
      <c r="T3556" s="39"/>
      <c r="U3556" s="13" t="s">
        <v>10801</v>
      </c>
      <c r="W3556" s="13"/>
    </row>
    <row r="3557" spans="1:23" x14ac:dyDescent="0.2">
      <c r="A3557" s="13"/>
      <c r="B3557" s="8" t="s">
        <v>0</v>
      </c>
      <c r="C3557" s="22" t="s">
        <v>11008</v>
      </c>
      <c r="D3557" s="8" t="s">
        <v>4192</v>
      </c>
      <c r="E3557" s="22" t="s">
        <v>4193</v>
      </c>
      <c r="F3557" s="13">
        <v>2646</v>
      </c>
      <c r="G3557" s="13">
        <v>0</v>
      </c>
      <c r="H3557" s="13">
        <v>0</v>
      </c>
      <c r="I3557" t="s">
        <v>1</v>
      </c>
      <c r="J3557" s="13"/>
      <c r="R3557" s="13"/>
      <c r="S3557" s="41">
        <v>1</v>
      </c>
      <c r="T3557" s="39"/>
      <c r="U3557" s="13" t="s">
        <v>10801</v>
      </c>
      <c r="W3557" s="13"/>
    </row>
    <row r="3558" spans="1:23" x14ac:dyDescent="0.2">
      <c r="A3558" s="13"/>
      <c r="B3558" s="8" t="s">
        <v>0</v>
      </c>
      <c r="C3558" s="22" t="s">
        <v>11008</v>
      </c>
      <c r="D3558" s="8" t="s">
        <v>8586</v>
      </c>
      <c r="E3558" s="22" t="s">
        <v>10424</v>
      </c>
      <c r="F3558" s="13">
        <v>753</v>
      </c>
      <c r="G3558" s="13">
        <v>0</v>
      </c>
      <c r="H3558" s="13">
        <v>0</v>
      </c>
      <c r="I3558" t="s">
        <v>1</v>
      </c>
      <c r="J3558" s="13"/>
      <c r="R3558" s="13"/>
      <c r="S3558" s="41">
        <v>1</v>
      </c>
      <c r="T3558" s="39"/>
      <c r="U3558" s="13" t="s">
        <v>10801</v>
      </c>
      <c r="W3558" s="13"/>
    </row>
    <row r="3559" spans="1:23" x14ac:dyDescent="0.2">
      <c r="A3559" s="13"/>
      <c r="B3559" s="8" t="s">
        <v>0</v>
      </c>
      <c r="C3559" s="22" t="s">
        <v>11008</v>
      </c>
      <c r="D3559" s="8" t="s">
        <v>4209</v>
      </c>
      <c r="E3559" s="22" t="s">
        <v>4210</v>
      </c>
      <c r="F3559" s="13">
        <v>503</v>
      </c>
      <c r="G3559" s="13">
        <v>0</v>
      </c>
      <c r="H3559" s="13">
        <v>0</v>
      </c>
      <c r="I3559" t="s">
        <v>1</v>
      </c>
      <c r="J3559" s="13"/>
      <c r="R3559" s="13"/>
      <c r="S3559" s="41">
        <v>1</v>
      </c>
      <c r="T3559" s="39"/>
      <c r="U3559" s="13" t="s">
        <v>10801</v>
      </c>
      <c r="W3559" s="13"/>
    </row>
    <row r="3560" spans="1:23" x14ac:dyDescent="0.2">
      <c r="A3560" s="13"/>
      <c r="B3560" s="8" t="s">
        <v>0</v>
      </c>
      <c r="C3560" s="22" t="s">
        <v>11008</v>
      </c>
      <c r="D3560" s="8" t="s">
        <v>4456</v>
      </c>
      <c r="E3560" s="22" t="s">
        <v>4457</v>
      </c>
      <c r="F3560" s="13">
        <v>20000</v>
      </c>
      <c r="G3560" s="13">
        <v>0</v>
      </c>
      <c r="H3560" s="13">
        <v>0</v>
      </c>
      <c r="I3560" t="s">
        <v>1</v>
      </c>
      <c r="J3560" s="13"/>
      <c r="R3560" s="13"/>
      <c r="S3560" s="41">
        <v>1</v>
      </c>
      <c r="T3560" s="39"/>
      <c r="U3560" s="13"/>
      <c r="W3560" s="13"/>
    </row>
    <row r="3561" spans="1:23" x14ac:dyDescent="0.2">
      <c r="A3561" s="13"/>
      <c r="B3561" s="8" t="s">
        <v>0</v>
      </c>
      <c r="C3561" s="22" t="s">
        <v>11008</v>
      </c>
      <c r="D3561" s="8" t="s">
        <v>4459</v>
      </c>
      <c r="E3561" s="22" t="s">
        <v>4460</v>
      </c>
      <c r="F3561" s="13">
        <v>20000</v>
      </c>
      <c r="G3561" s="13">
        <v>0</v>
      </c>
      <c r="H3561" s="13">
        <v>0</v>
      </c>
      <c r="I3561" t="s">
        <v>1</v>
      </c>
      <c r="J3561" s="13"/>
      <c r="R3561" s="13"/>
      <c r="S3561" s="41">
        <v>1</v>
      </c>
      <c r="T3561" s="39"/>
      <c r="U3561" s="13"/>
      <c r="W3561" s="13"/>
    </row>
    <row r="3562" spans="1:23" x14ac:dyDescent="0.2">
      <c r="A3562" s="13"/>
      <c r="B3562" s="8" t="s">
        <v>0</v>
      </c>
      <c r="C3562" s="22" t="s">
        <v>11008</v>
      </c>
      <c r="D3562" s="8" t="s">
        <v>4463</v>
      </c>
      <c r="E3562" s="22" t="s">
        <v>4464</v>
      </c>
      <c r="F3562" s="13">
        <v>25000</v>
      </c>
      <c r="G3562" s="13">
        <v>0</v>
      </c>
      <c r="H3562" s="13">
        <v>0</v>
      </c>
      <c r="I3562" t="s">
        <v>1</v>
      </c>
      <c r="J3562" s="13"/>
      <c r="R3562" s="13"/>
      <c r="S3562" s="41">
        <v>1</v>
      </c>
      <c r="T3562" s="39"/>
      <c r="U3562" s="13"/>
      <c r="W3562" s="13"/>
    </row>
    <row r="3563" spans="1:23" x14ac:dyDescent="0.2">
      <c r="A3563" s="13"/>
      <c r="B3563" s="8" t="s">
        <v>0</v>
      </c>
      <c r="C3563" s="22" t="s">
        <v>11008</v>
      </c>
      <c r="D3563" s="8" t="s">
        <v>4466</v>
      </c>
      <c r="E3563" s="22" t="s">
        <v>4467</v>
      </c>
      <c r="F3563" s="13">
        <v>20000</v>
      </c>
      <c r="G3563" s="13">
        <v>0</v>
      </c>
      <c r="H3563" s="13">
        <v>0</v>
      </c>
      <c r="I3563" t="s">
        <v>1</v>
      </c>
      <c r="J3563" s="13"/>
      <c r="R3563" s="13"/>
      <c r="S3563" s="41">
        <v>1</v>
      </c>
      <c r="T3563" s="39"/>
      <c r="U3563" s="13"/>
      <c r="W3563" s="13"/>
    </row>
    <row r="3564" spans="1:23" x14ac:dyDescent="0.2">
      <c r="A3564" s="13"/>
      <c r="B3564" s="8" t="s">
        <v>0</v>
      </c>
      <c r="C3564" s="22" t="s">
        <v>11008</v>
      </c>
      <c r="D3564" s="8" t="s">
        <v>4469</v>
      </c>
      <c r="E3564" s="22" t="s">
        <v>4470</v>
      </c>
      <c r="F3564" s="13">
        <v>25000</v>
      </c>
      <c r="G3564" s="13">
        <v>0</v>
      </c>
      <c r="H3564" s="13">
        <v>0</v>
      </c>
      <c r="I3564" t="s">
        <v>1</v>
      </c>
      <c r="J3564" s="13"/>
      <c r="R3564" s="13"/>
      <c r="S3564" s="41">
        <v>1</v>
      </c>
      <c r="T3564" s="39"/>
      <c r="U3564" s="13"/>
      <c r="W3564" s="13"/>
    </row>
    <row r="3565" spans="1:23" x14ac:dyDescent="0.2">
      <c r="A3565" s="13"/>
      <c r="B3565" s="8" t="s">
        <v>0</v>
      </c>
      <c r="C3565" s="22" t="s">
        <v>11008</v>
      </c>
      <c r="D3565" s="8" t="s">
        <v>4472</v>
      </c>
      <c r="E3565" s="22" t="s">
        <v>4473</v>
      </c>
      <c r="F3565" s="13">
        <v>35000</v>
      </c>
      <c r="G3565" s="13">
        <v>0</v>
      </c>
      <c r="H3565" s="13">
        <v>0</v>
      </c>
      <c r="I3565" t="s">
        <v>1</v>
      </c>
      <c r="J3565" s="13"/>
      <c r="R3565" s="13"/>
      <c r="S3565" s="41">
        <v>1</v>
      </c>
      <c r="T3565" s="39"/>
      <c r="U3565" s="13"/>
      <c r="W3565" s="13"/>
    </row>
    <row r="3566" spans="1:23" x14ac:dyDescent="0.2">
      <c r="A3566" s="13"/>
      <c r="B3566" s="8" t="s">
        <v>0</v>
      </c>
      <c r="C3566" s="22" t="s">
        <v>11008</v>
      </c>
      <c r="D3566" s="8" t="s">
        <v>4476</v>
      </c>
      <c r="E3566" s="22" t="s">
        <v>4477</v>
      </c>
      <c r="F3566" s="13">
        <v>2500</v>
      </c>
      <c r="G3566" s="13">
        <v>0</v>
      </c>
      <c r="H3566" s="13">
        <v>0</v>
      </c>
      <c r="I3566" t="s">
        <v>1</v>
      </c>
      <c r="J3566" s="13"/>
      <c r="R3566" s="13"/>
      <c r="S3566" s="41">
        <v>1</v>
      </c>
      <c r="T3566" s="39"/>
      <c r="U3566" s="13"/>
      <c r="W3566" s="13"/>
    </row>
    <row r="3567" spans="1:23" x14ac:dyDescent="0.2">
      <c r="A3567" s="13"/>
      <c r="B3567" s="8" t="s">
        <v>0</v>
      </c>
      <c r="C3567" s="22" t="s">
        <v>11008</v>
      </c>
      <c r="D3567" s="8" t="s">
        <v>4479</v>
      </c>
      <c r="E3567" s="22" t="s">
        <v>4480</v>
      </c>
      <c r="F3567" s="13">
        <v>3000</v>
      </c>
      <c r="G3567" s="13">
        <v>0</v>
      </c>
      <c r="H3567" s="13">
        <v>0</v>
      </c>
      <c r="I3567" t="s">
        <v>1</v>
      </c>
      <c r="J3567" s="13"/>
      <c r="R3567" s="13"/>
      <c r="S3567" s="41">
        <v>1</v>
      </c>
      <c r="T3567" s="39"/>
      <c r="U3567" s="13"/>
      <c r="W3567" s="13"/>
    </row>
    <row r="3568" spans="1:23" x14ac:dyDescent="0.2">
      <c r="A3568" s="13"/>
      <c r="B3568" s="8" t="s">
        <v>0</v>
      </c>
      <c r="C3568" s="22" t="s">
        <v>11008</v>
      </c>
      <c r="D3568" s="8" t="s">
        <v>8177</v>
      </c>
      <c r="E3568" s="22" t="s">
        <v>9935</v>
      </c>
      <c r="F3568" s="13">
        <v>4000</v>
      </c>
      <c r="G3568" s="13">
        <v>0</v>
      </c>
      <c r="H3568" s="13">
        <v>0</v>
      </c>
      <c r="I3568" t="s">
        <v>1</v>
      </c>
      <c r="J3568" s="13"/>
      <c r="R3568" s="13"/>
      <c r="S3568" s="41">
        <v>1</v>
      </c>
      <c r="T3568" s="39"/>
      <c r="U3568" s="13"/>
      <c r="W3568" s="13"/>
    </row>
    <row r="3569" spans="1:23" x14ac:dyDescent="0.2">
      <c r="A3569" s="13"/>
      <c r="B3569" s="8" t="s">
        <v>0</v>
      </c>
      <c r="C3569" s="22" t="s">
        <v>11008</v>
      </c>
      <c r="D3569" s="8" t="s">
        <v>8179</v>
      </c>
      <c r="E3569" s="22" t="s">
        <v>9937</v>
      </c>
      <c r="F3569" s="13">
        <v>15000</v>
      </c>
      <c r="G3569" s="13">
        <v>0</v>
      </c>
      <c r="H3569" s="13">
        <v>0</v>
      </c>
      <c r="I3569" t="s">
        <v>1</v>
      </c>
      <c r="J3569" s="13"/>
      <c r="R3569" s="13"/>
      <c r="S3569" s="41">
        <v>1</v>
      </c>
      <c r="T3569" s="39"/>
      <c r="U3569" s="13"/>
      <c r="W3569" s="13"/>
    </row>
    <row r="3570" spans="1:23" x14ac:dyDescent="0.2">
      <c r="A3570" s="13"/>
      <c r="B3570" s="8" t="s">
        <v>0</v>
      </c>
      <c r="C3570" s="22" t="s">
        <v>11008</v>
      </c>
      <c r="D3570" s="8" t="s">
        <v>4485</v>
      </c>
      <c r="E3570" s="22" t="s">
        <v>4486</v>
      </c>
      <c r="F3570" s="13">
        <v>6167</v>
      </c>
      <c r="G3570" s="13">
        <v>0</v>
      </c>
      <c r="H3570" s="13">
        <v>0</v>
      </c>
      <c r="I3570" t="s">
        <v>1</v>
      </c>
      <c r="J3570" s="13"/>
      <c r="R3570" s="13"/>
      <c r="S3570" s="41">
        <v>1</v>
      </c>
      <c r="T3570" s="39"/>
      <c r="U3570" s="13"/>
      <c r="W3570" s="13"/>
    </row>
    <row r="3571" spans="1:23" x14ac:dyDescent="0.2">
      <c r="A3571" s="13"/>
      <c r="B3571" s="8" t="s">
        <v>0</v>
      </c>
      <c r="C3571" s="22" t="s">
        <v>11008</v>
      </c>
      <c r="D3571" s="8" t="s">
        <v>4764</v>
      </c>
      <c r="E3571" s="22" t="s">
        <v>4765</v>
      </c>
      <c r="F3571" s="13">
        <v>1030</v>
      </c>
      <c r="G3571" s="13">
        <v>0</v>
      </c>
      <c r="H3571" s="13">
        <v>0</v>
      </c>
      <c r="I3571" t="s">
        <v>1</v>
      </c>
      <c r="J3571" s="13"/>
      <c r="R3571" s="13"/>
      <c r="S3571" s="41">
        <v>1</v>
      </c>
      <c r="T3571" s="39"/>
      <c r="U3571" s="13"/>
      <c r="W3571" s="13"/>
    </row>
    <row r="3572" spans="1:23" x14ac:dyDescent="0.2">
      <c r="A3572" s="13"/>
      <c r="B3572" s="8" t="s">
        <v>0</v>
      </c>
      <c r="C3572" s="22" t="s">
        <v>11008</v>
      </c>
      <c r="D3572" s="8" t="s">
        <v>4491</v>
      </c>
      <c r="E3572" s="22" t="s">
        <v>4492</v>
      </c>
      <c r="F3572" s="13">
        <v>16750</v>
      </c>
      <c r="G3572" s="13">
        <v>0</v>
      </c>
      <c r="H3572" s="13">
        <v>0</v>
      </c>
      <c r="I3572" t="s">
        <v>1</v>
      </c>
      <c r="J3572" s="13"/>
      <c r="R3572" s="13"/>
      <c r="S3572" s="41">
        <v>1</v>
      </c>
      <c r="T3572" s="39"/>
      <c r="U3572" s="13"/>
      <c r="W3572" s="13"/>
    </row>
    <row r="3573" spans="1:23" x14ac:dyDescent="0.2">
      <c r="A3573" s="13"/>
      <c r="B3573" s="8" t="s">
        <v>0</v>
      </c>
      <c r="C3573" s="22" t="s">
        <v>11008</v>
      </c>
      <c r="D3573" s="8" t="s">
        <v>4496</v>
      </c>
      <c r="E3573" s="22" t="s">
        <v>4497</v>
      </c>
      <c r="F3573" s="13">
        <v>5000</v>
      </c>
      <c r="G3573" s="13">
        <v>0</v>
      </c>
      <c r="H3573" s="13">
        <v>0</v>
      </c>
      <c r="I3573" t="s">
        <v>1</v>
      </c>
      <c r="J3573" s="13"/>
      <c r="R3573" s="13"/>
      <c r="S3573" s="41">
        <v>1</v>
      </c>
      <c r="T3573" s="39"/>
      <c r="U3573" s="13"/>
      <c r="W3573" s="13"/>
    </row>
    <row r="3574" spans="1:23" x14ac:dyDescent="0.2">
      <c r="A3574" s="13"/>
      <c r="B3574" s="8" t="s">
        <v>0</v>
      </c>
      <c r="C3574" s="22" t="s">
        <v>11008</v>
      </c>
      <c r="D3574" s="8" t="s">
        <v>4500</v>
      </c>
      <c r="E3574" s="22" t="s">
        <v>4501</v>
      </c>
      <c r="F3574" s="13">
        <v>10000</v>
      </c>
      <c r="G3574" s="13">
        <v>0</v>
      </c>
      <c r="H3574" s="13">
        <v>0</v>
      </c>
      <c r="I3574" t="s">
        <v>1</v>
      </c>
      <c r="J3574" s="13"/>
      <c r="R3574" s="13"/>
      <c r="S3574" s="41">
        <v>1</v>
      </c>
      <c r="T3574" s="39"/>
      <c r="U3574" s="13"/>
      <c r="W3574" s="13"/>
    </row>
    <row r="3575" spans="1:23" x14ac:dyDescent="0.2">
      <c r="A3575" s="13"/>
      <c r="B3575" s="8" t="s">
        <v>0</v>
      </c>
      <c r="C3575" s="22" t="s">
        <v>11008</v>
      </c>
      <c r="D3575" s="8" t="s">
        <v>4505</v>
      </c>
      <c r="E3575" s="22" t="s">
        <v>4506</v>
      </c>
      <c r="F3575" s="13">
        <v>2597</v>
      </c>
      <c r="G3575" s="13">
        <v>0</v>
      </c>
      <c r="H3575" s="13">
        <v>0</v>
      </c>
      <c r="I3575" t="s">
        <v>1</v>
      </c>
      <c r="J3575" s="13"/>
      <c r="R3575" s="13"/>
      <c r="S3575" s="41">
        <v>1</v>
      </c>
      <c r="T3575" s="39"/>
      <c r="U3575" s="13"/>
      <c r="W3575" s="13"/>
    </row>
    <row r="3576" spans="1:23" x14ac:dyDescent="0.2">
      <c r="A3576" s="13"/>
      <c r="B3576" s="8" t="s">
        <v>0</v>
      </c>
      <c r="C3576" s="22" t="s">
        <v>11008</v>
      </c>
      <c r="D3576" s="8" t="s">
        <v>4511</v>
      </c>
      <c r="E3576" s="22" t="s">
        <v>4512</v>
      </c>
      <c r="F3576" s="13">
        <v>3808</v>
      </c>
      <c r="G3576" s="13">
        <v>0</v>
      </c>
      <c r="H3576" s="13">
        <v>0</v>
      </c>
      <c r="I3576" t="s">
        <v>1</v>
      </c>
      <c r="J3576" s="13"/>
      <c r="R3576" s="13"/>
      <c r="S3576" s="41">
        <v>1</v>
      </c>
      <c r="T3576" s="39"/>
      <c r="U3576" s="13"/>
      <c r="W3576" s="13"/>
    </row>
    <row r="3577" spans="1:23" x14ac:dyDescent="0.2">
      <c r="A3577" s="13"/>
      <c r="B3577" s="8" t="s">
        <v>0</v>
      </c>
      <c r="C3577" s="22" t="s">
        <v>11008</v>
      </c>
      <c r="D3577" s="8" t="s">
        <v>4516</v>
      </c>
      <c r="E3577" s="22" t="s">
        <v>4517</v>
      </c>
      <c r="F3577" s="13">
        <v>1500</v>
      </c>
      <c r="G3577" s="13">
        <v>0</v>
      </c>
      <c r="H3577" s="13">
        <v>0</v>
      </c>
      <c r="I3577" t="s">
        <v>1</v>
      </c>
      <c r="J3577" s="13"/>
      <c r="R3577" s="13"/>
      <c r="S3577" s="41">
        <v>1</v>
      </c>
      <c r="T3577" s="39"/>
      <c r="U3577" s="13"/>
      <c r="W3577" s="13"/>
    </row>
    <row r="3578" spans="1:23" x14ac:dyDescent="0.2">
      <c r="A3578" s="13"/>
      <c r="B3578" s="8" t="s">
        <v>0</v>
      </c>
      <c r="C3578" s="22" t="s">
        <v>11008</v>
      </c>
      <c r="D3578" s="8" t="s">
        <v>5334</v>
      </c>
      <c r="E3578" s="22" t="s">
        <v>5335</v>
      </c>
      <c r="F3578" s="13">
        <v>1604</v>
      </c>
      <c r="G3578" s="13">
        <v>0</v>
      </c>
      <c r="H3578" s="13">
        <v>0</v>
      </c>
      <c r="I3578" t="s">
        <v>1</v>
      </c>
      <c r="J3578" s="13"/>
      <c r="R3578" s="13"/>
      <c r="S3578" s="41">
        <v>1</v>
      </c>
      <c r="T3578" s="39"/>
      <c r="U3578" s="13"/>
      <c r="W3578" s="13"/>
    </row>
    <row r="3579" spans="1:23" x14ac:dyDescent="0.2">
      <c r="A3579" s="13"/>
      <c r="B3579" s="8" t="s">
        <v>0</v>
      </c>
      <c r="C3579" s="22" t="s">
        <v>11008</v>
      </c>
      <c r="D3579" s="8" t="s">
        <v>8587</v>
      </c>
      <c r="E3579" s="22" t="s">
        <v>10425</v>
      </c>
      <c r="F3579" s="13">
        <v>3555</v>
      </c>
      <c r="G3579" s="13">
        <v>0</v>
      </c>
      <c r="H3579" s="13">
        <v>0</v>
      </c>
      <c r="I3579" t="s">
        <v>1</v>
      </c>
      <c r="J3579" s="13"/>
      <c r="R3579" s="13"/>
      <c r="S3579" s="41">
        <v>1</v>
      </c>
      <c r="T3579" s="39"/>
      <c r="U3579" s="13"/>
      <c r="W3579" s="13"/>
    </row>
    <row r="3580" spans="1:23" x14ac:dyDescent="0.2">
      <c r="A3580" s="13"/>
      <c r="B3580" s="8" t="s">
        <v>0</v>
      </c>
      <c r="C3580" s="22" t="s">
        <v>11008</v>
      </c>
      <c r="D3580" s="8" t="s">
        <v>8588</v>
      </c>
      <c r="E3580" s="22" t="s">
        <v>10426</v>
      </c>
      <c r="F3580" s="13">
        <v>3155</v>
      </c>
      <c r="G3580" s="13">
        <v>0</v>
      </c>
      <c r="H3580" s="13">
        <v>0</v>
      </c>
      <c r="I3580" t="s">
        <v>1</v>
      </c>
      <c r="J3580" s="13"/>
      <c r="R3580" s="13"/>
      <c r="S3580" s="41">
        <v>1</v>
      </c>
      <c r="T3580" s="39"/>
      <c r="U3580" s="13"/>
      <c r="W3580" s="13"/>
    </row>
    <row r="3581" spans="1:23" x14ac:dyDescent="0.2">
      <c r="A3581" s="13"/>
      <c r="B3581" s="8" t="s">
        <v>0</v>
      </c>
      <c r="C3581" s="22" t="s">
        <v>11008</v>
      </c>
      <c r="D3581" s="8" t="s">
        <v>8184</v>
      </c>
      <c r="E3581" s="22" t="s">
        <v>9939</v>
      </c>
      <c r="F3581" s="13">
        <v>3063</v>
      </c>
      <c r="G3581" s="13">
        <v>0</v>
      </c>
      <c r="H3581" s="13">
        <v>0</v>
      </c>
      <c r="I3581" t="s">
        <v>1</v>
      </c>
      <c r="J3581" s="13"/>
      <c r="R3581" s="13"/>
      <c r="S3581" s="41">
        <v>1</v>
      </c>
      <c r="T3581" s="39"/>
      <c r="U3581" s="13"/>
      <c r="W3581" s="13"/>
    </row>
    <row r="3582" spans="1:23" x14ac:dyDescent="0.2">
      <c r="A3582" s="13"/>
      <c r="B3582" s="8" t="s">
        <v>0</v>
      </c>
      <c r="C3582" s="22" t="s">
        <v>11008</v>
      </c>
      <c r="D3582" s="8" t="s">
        <v>5337</v>
      </c>
      <c r="E3582" s="22" t="s">
        <v>5338</v>
      </c>
      <c r="F3582" s="13">
        <v>1962</v>
      </c>
      <c r="G3582" s="13">
        <v>0</v>
      </c>
      <c r="H3582" s="13">
        <v>0</v>
      </c>
      <c r="I3582" t="s">
        <v>1</v>
      </c>
      <c r="J3582" s="13"/>
      <c r="R3582" s="13"/>
      <c r="S3582" s="41">
        <v>1</v>
      </c>
      <c r="T3582" s="39"/>
      <c r="U3582" s="13"/>
      <c r="W3582" s="13"/>
    </row>
    <row r="3583" spans="1:23" x14ac:dyDescent="0.2">
      <c r="A3583" s="13"/>
      <c r="B3583" s="8" t="s">
        <v>0</v>
      </c>
      <c r="C3583" s="22" t="s">
        <v>11008</v>
      </c>
      <c r="D3583" s="8" t="s">
        <v>5341</v>
      </c>
      <c r="E3583" s="22" t="s">
        <v>5342</v>
      </c>
      <c r="F3583" s="13">
        <v>3779</v>
      </c>
      <c r="G3583" s="13">
        <v>0</v>
      </c>
      <c r="H3583" s="13">
        <v>0</v>
      </c>
      <c r="I3583" t="s">
        <v>1</v>
      </c>
      <c r="J3583" s="13"/>
      <c r="R3583" s="13"/>
      <c r="S3583" s="41">
        <v>1</v>
      </c>
      <c r="T3583" s="39"/>
      <c r="U3583" s="13"/>
      <c r="W3583" s="13"/>
    </row>
    <row r="3584" spans="1:23" x14ac:dyDescent="0.2">
      <c r="A3584" s="13"/>
      <c r="B3584" s="8" t="s">
        <v>0</v>
      </c>
      <c r="C3584" s="22" t="s">
        <v>11008</v>
      </c>
      <c r="D3584" s="8" t="s">
        <v>8589</v>
      </c>
      <c r="E3584" s="22" t="s">
        <v>10427</v>
      </c>
      <c r="F3584" s="13">
        <v>4293</v>
      </c>
      <c r="G3584" s="13">
        <v>0</v>
      </c>
      <c r="H3584" s="13">
        <v>0</v>
      </c>
      <c r="I3584" t="s">
        <v>1</v>
      </c>
      <c r="J3584" s="13"/>
      <c r="R3584" s="13"/>
      <c r="S3584" s="41">
        <v>1</v>
      </c>
      <c r="T3584" s="39"/>
      <c r="U3584" s="13"/>
      <c r="W3584" s="13"/>
    </row>
    <row r="3585" spans="1:23" x14ac:dyDescent="0.2">
      <c r="A3585" s="13"/>
      <c r="B3585" s="8" t="s">
        <v>0</v>
      </c>
      <c r="C3585" s="22" t="s">
        <v>11008</v>
      </c>
      <c r="D3585" s="8" t="s">
        <v>5344</v>
      </c>
      <c r="E3585" s="22" t="s">
        <v>5345</v>
      </c>
      <c r="F3585" s="13">
        <v>3559</v>
      </c>
      <c r="G3585" s="13">
        <v>0</v>
      </c>
      <c r="H3585" s="13">
        <v>0</v>
      </c>
      <c r="I3585" t="s">
        <v>1</v>
      </c>
      <c r="J3585" s="13"/>
      <c r="R3585" s="13"/>
      <c r="S3585" s="41">
        <v>1</v>
      </c>
      <c r="T3585" s="39"/>
      <c r="U3585" s="13"/>
      <c r="W3585" s="13"/>
    </row>
    <row r="3586" spans="1:23" x14ac:dyDescent="0.2">
      <c r="A3586" s="13"/>
      <c r="B3586" s="8" t="s">
        <v>0</v>
      </c>
      <c r="C3586" s="22" t="s">
        <v>11008</v>
      </c>
      <c r="D3586" s="8" t="s">
        <v>5348</v>
      </c>
      <c r="E3586" s="22" t="s">
        <v>5349</v>
      </c>
      <c r="F3586" s="13">
        <v>1736</v>
      </c>
      <c r="G3586" s="13">
        <v>0</v>
      </c>
      <c r="H3586" s="13">
        <v>0</v>
      </c>
      <c r="I3586" t="s">
        <v>1</v>
      </c>
      <c r="J3586" s="13"/>
      <c r="R3586" s="13"/>
      <c r="S3586" s="41">
        <v>1</v>
      </c>
      <c r="T3586" s="39"/>
      <c r="U3586" s="13"/>
      <c r="W3586" s="13"/>
    </row>
    <row r="3587" spans="1:23" x14ac:dyDescent="0.2">
      <c r="A3587" s="13"/>
      <c r="B3587" s="8" t="s">
        <v>0</v>
      </c>
      <c r="C3587" s="22" t="s">
        <v>11008</v>
      </c>
      <c r="D3587" s="8" t="s">
        <v>5351</v>
      </c>
      <c r="E3587" s="22" t="s">
        <v>5352</v>
      </c>
      <c r="F3587" s="13">
        <v>2611</v>
      </c>
      <c r="G3587" s="13">
        <v>0</v>
      </c>
      <c r="H3587" s="13">
        <v>0</v>
      </c>
      <c r="I3587" t="s">
        <v>1</v>
      </c>
      <c r="J3587" s="13"/>
      <c r="R3587" s="13"/>
      <c r="S3587" s="41">
        <v>1</v>
      </c>
      <c r="T3587" s="39"/>
      <c r="U3587" s="13"/>
      <c r="W3587" s="13"/>
    </row>
    <row r="3588" spans="1:23" x14ac:dyDescent="0.2">
      <c r="A3588" s="13"/>
      <c r="B3588" s="8" t="s">
        <v>0</v>
      </c>
      <c r="C3588" s="22" t="s">
        <v>11008</v>
      </c>
      <c r="D3588" s="8" t="s">
        <v>5355</v>
      </c>
      <c r="E3588" s="22" t="s">
        <v>5356</v>
      </c>
      <c r="F3588" s="13">
        <v>1247</v>
      </c>
      <c r="G3588" s="13">
        <v>0</v>
      </c>
      <c r="H3588" s="13">
        <v>0</v>
      </c>
      <c r="I3588" t="s">
        <v>1</v>
      </c>
      <c r="J3588" s="13"/>
      <c r="R3588" s="13"/>
      <c r="S3588" s="41">
        <v>1</v>
      </c>
      <c r="T3588" s="39"/>
      <c r="U3588" s="13"/>
      <c r="W3588" s="13"/>
    </row>
    <row r="3589" spans="1:23" x14ac:dyDescent="0.2">
      <c r="A3589" s="13"/>
      <c r="B3589" s="8" t="s">
        <v>0</v>
      </c>
      <c r="C3589" s="22" t="s">
        <v>11008</v>
      </c>
      <c r="D3589" s="8" t="s">
        <v>5358</v>
      </c>
      <c r="E3589" s="22" t="s">
        <v>5359</v>
      </c>
      <c r="F3589" s="13">
        <v>1393</v>
      </c>
      <c r="G3589" s="13">
        <v>0</v>
      </c>
      <c r="H3589" s="13">
        <v>0</v>
      </c>
      <c r="I3589" t="s">
        <v>1</v>
      </c>
      <c r="J3589" s="13"/>
      <c r="R3589" s="13"/>
      <c r="S3589" s="41">
        <v>1</v>
      </c>
      <c r="T3589" s="39"/>
      <c r="U3589" s="13"/>
      <c r="W3589" s="13"/>
    </row>
    <row r="3590" spans="1:23" x14ac:dyDescent="0.2">
      <c r="A3590" s="13"/>
      <c r="B3590" s="8" t="s">
        <v>0</v>
      </c>
      <c r="C3590" s="22" t="s">
        <v>11008</v>
      </c>
      <c r="D3590" s="8" t="s">
        <v>5362</v>
      </c>
      <c r="E3590" s="22" t="s">
        <v>5363</v>
      </c>
      <c r="F3590" s="13">
        <v>664</v>
      </c>
      <c r="G3590" s="13">
        <v>0</v>
      </c>
      <c r="H3590" s="13">
        <v>0</v>
      </c>
      <c r="I3590" t="s">
        <v>1</v>
      </c>
      <c r="J3590" s="13"/>
      <c r="R3590" s="13"/>
      <c r="S3590" s="41">
        <v>1</v>
      </c>
      <c r="T3590" s="39"/>
      <c r="U3590" s="13"/>
      <c r="W3590" s="13"/>
    </row>
    <row r="3591" spans="1:23" x14ac:dyDescent="0.2">
      <c r="A3591" s="13"/>
      <c r="B3591" s="8" t="s">
        <v>0</v>
      </c>
      <c r="C3591" s="22" t="s">
        <v>11008</v>
      </c>
      <c r="D3591" s="8" t="s">
        <v>5366</v>
      </c>
      <c r="E3591" s="22" t="s">
        <v>5367</v>
      </c>
      <c r="F3591" s="13">
        <v>575</v>
      </c>
      <c r="G3591" s="13">
        <v>0</v>
      </c>
      <c r="H3591" s="13">
        <v>0</v>
      </c>
      <c r="I3591" t="s">
        <v>1</v>
      </c>
      <c r="J3591" s="13"/>
      <c r="R3591" s="13"/>
      <c r="S3591" s="41">
        <v>1</v>
      </c>
      <c r="T3591" s="39"/>
      <c r="U3591" s="13"/>
      <c r="W3591" s="13"/>
    </row>
    <row r="3592" spans="1:23" x14ac:dyDescent="0.2">
      <c r="A3592" s="13"/>
      <c r="B3592" s="8" t="s">
        <v>0</v>
      </c>
      <c r="C3592" s="22" t="s">
        <v>11008</v>
      </c>
      <c r="D3592" s="8" t="s">
        <v>8590</v>
      </c>
      <c r="E3592" s="22" t="s">
        <v>10428</v>
      </c>
      <c r="F3592" s="13">
        <v>1223</v>
      </c>
      <c r="G3592" s="13">
        <v>0</v>
      </c>
      <c r="H3592" s="13">
        <v>0</v>
      </c>
      <c r="I3592" t="s">
        <v>1</v>
      </c>
      <c r="J3592" s="13"/>
      <c r="R3592" s="13"/>
      <c r="S3592" s="41">
        <v>1</v>
      </c>
      <c r="T3592" s="39"/>
      <c r="U3592" s="13"/>
      <c r="W3592" s="13"/>
    </row>
    <row r="3593" spans="1:23" x14ac:dyDescent="0.2">
      <c r="A3593" s="13"/>
      <c r="B3593" s="8" t="s">
        <v>0</v>
      </c>
      <c r="C3593" s="22" t="s">
        <v>11008</v>
      </c>
      <c r="D3593" s="8" t="s">
        <v>8591</v>
      </c>
      <c r="E3593" s="22" t="s">
        <v>10429</v>
      </c>
      <c r="F3593" s="13">
        <v>3887</v>
      </c>
      <c r="G3593" s="13">
        <v>0</v>
      </c>
      <c r="H3593" s="13">
        <v>0</v>
      </c>
      <c r="I3593" t="s">
        <v>1</v>
      </c>
      <c r="J3593" s="13"/>
      <c r="R3593" s="13"/>
      <c r="S3593" s="41">
        <v>1</v>
      </c>
      <c r="T3593" s="39"/>
      <c r="U3593" s="13"/>
      <c r="W3593" s="13"/>
    </row>
    <row r="3594" spans="1:23" x14ac:dyDescent="0.2">
      <c r="A3594" s="13"/>
      <c r="B3594" s="8" t="s">
        <v>0</v>
      </c>
      <c r="C3594" s="22" t="s">
        <v>11008</v>
      </c>
      <c r="D3594" s="8" t="s">
        <v>5623</v>
      </c>
      <c r="E3594" s="22" t="s">
        <v>5624</v>
      </c>
      <c r="F3594" s="13">
        <v>22000</v>
      </c>
      <c r="G3594" s="13">
        <v>0</v>
      </c>
      <c r="H3594" s="13">
        <v>0</v>
      </c>
      <c r="I3594" t="s">
        <v>1</v>
      </c>
      <c r="J3594" s="13"/>
      <c r="R3594" s="13">
        <v>3500</v>
      </c>
      <c r="S3594" s="41">
        <v>1</v>
      </c>
      <c r="T3594" s="13"/>
      <c r="U3594" s="13"/>
      <c r="W3594" s="13"/>
    </row>
    <row r="3595" spans="1:23" x14ac:dyDescent="0.2">
      <c r="A3595" s="13"/>
      <c r="B3595" s="8" t="s">
        <v>0</v>
      </c>
      <c r="C3595" s="22" t="s">
        <v>11008</v>
      </c>
      <c r="D3595" s="8" t="s">
        <v>5628</v>
      </c>
      <c r="E3595" s="22" t="s">
        <v>5629</v>
      </c>
      <c r="F3595" s="13">
        <v>33500</v>
      </c>
      <c r="G3595" s="13">
        <v>0</v>
      </c>
      <c r="H3595" s="13">
        <v>0</v>
      </c>
      <c r="I3595" t="s">
        <v>1</v>
      </c>
      <c r="J3595" s="13"/>
      <c r="R3595" s="13">
        <f>6200+23000+4600</f>
        <v>33800</v>
      </c>
      <c r="S3595" s="41">
        <v>1</v>
      </c>
      <c r="T3595" s="39"/>
      <c r="U3595" s="39"/>
      <c r="W3595" s="13"/>
    </row>
    <row r="3596" spans="1:23" x14ac:dyDescent="0.2">
      <c r="A3596" s="13"/>
      <c r="B3596" s="8" t="s">
        <v>0</v>
      </c>
      <c r="C3596" s="22" t="s">
        <v>11008</v>
      </c>
      <c r="D3596" s="8" t="s">
        <v>8592</v>
      </c>
      <c r="E3596" s="22" t="s">
        <v>10430</v>
      </c>
      <c r="F3596" s="13">
        <v>827</v>
      </c>
      <c r="G3596" s="13">
        <v>0</v>
      </c>
      <c r="H3596" s="13">
        <v>0</v>
      </c>
      <c r="I3596" t="s">
        <v>1</v>
      </c>
      <c r="J3596" s="13"/>
      <c r="R3596" s="13"/>
      <c r="S3596" s="41">
        <v>1</v>
      </c>
      <c r="T3596" s="13"/>
      <c r="U3596" s="39"/>
      <c r="W3596" s="13"/>
    </row>
    <row r="3597" spans="1:23" x14ac:dyDescent="0.2">
      <c r="A3597" s="13"/>
      <c r="B3597" s="8" t="s">
        <v>0</v>
      </c>
      <c r="C3597" s="22" t="s">
        <v>11008</v>
      </c>
      <c r="D3597" s="8" t="s">
        <v>5633</v>
      </c>
      <c r="E3597" s="22" t="s">
        <v>5634</v>
      </c>
      <c r="F3597" s="13">
        <v>22000</v>
      </c>
      <c r="G3597" s="13">
        <v>0</v>
      </c>
      <c r="H3597" s="13">
        <v>0</v>
      </c>
      <c r="I3597" t="s">
        <v>1</v>
      </c>
      <c r="J3597" s="13"/>
      <c r="R3597" s="13">
        <f>9000+13500</f>
        <v>22500</v>
      </c>
      <c r="S3597" s="41">
        <v>1</v>
      </c>
      <c r="T3597" s="13"/>
      <c r="U3597" s="39"/>
      <c r="W3597" s="13"/>
    </row>
    <row r="3598" spans="1:23" x14ac:dyDescent="0.2">
      <c r="A3598" s="13"/>
      <c r="B3598" s="8" t="s">
        <v>0</v>
      </c>
      <c r="C3598" s="22" t="s">
        <v>11008</v>
      </c>
      <c r="D3598" s="8" t="s">
        <v>5640</v>
      </c>
      <c r="E3598" s="22" t="s">
        <v>5641</v>
      </c>
      <c r="F3598" s="13">
        <v>20000</v>
      </c>
      <c r="G3598" s="13">
        <v>0</v>
      </c>
      <c r="H3598" s="13">
        <v>0</v>
      </c>
      <c r="I3598" t="s">
        <v>1</v>
      </c>
      <c r="J3598" s="13"/>
      <c r="R3598" s="13">
        <v>1600</v>
      </c>
      <c r="S3598" s="41">
        <v>1</v>
      </c>
      <c r="T3598" s="39"/>
      <c r="U3598" s="13"/>
      <c r="W3598" s="13"/>
    </row>
    <row r="3599" spans="1:23" x14ac:dyDescent="0.2">
      <c r="A3599" s="13"/>
      <c r="B3599" s="8" t="s">
        <v>0</v>
      </c>
      <c r="C3599" s="22" t="s">
        <v>11008</v>
      </c>
      <c r="D3599" s="8" t="s">
        <v>5647</v>
      </c>
      <c r="E3599" s="22" t="s">
        <v>5648</v>
      </c>
      <c r="F3599" s="13">
        <v>12000</v>
      </c>
      <c r="G3599" s="13">
        <v>0</v>
      </c>
      <c r="H3599" s="13">
        <v>0</v>
      </c>
      <c r="I3599" t="s">
        <v>1</v>
      </c>
      <c r="J3599" s="13"/>
      <c r="R3599" s="13"/>
      <c r="S3599" s="41">
        <v>1</v>
      </c>
      <c r="T3599" s="39"/>
      <c r="U3599" s="13"/>
      <c r="W3599" s="13"/>
    </row>
    <row r="3600" spans="1:23" x14ac:dyDescent="0.2">
      <c r="A3600" s="13"/>
      <c r="B3600" s="8" t="s">
        <v>0</v>
      </c>
      <c r="C3600" s="22" t="s">
        <v>11008</v>
      </c>
      <c r="D3600" s="8" t="s">
        <v>5651</v>
      </c>
      <c r="E3600" s="22" t="s">
        <v>5652</v>
      </c>
      <c r="F3600" s="13">
        <v>9500</v>
      </c>
      <c r="G3600" s="13">
        <v>0</v>
      </c>
      <c r="H3600" s="13">
        <v>0</v>
      </c>
      <c r="I3600" t="s">
        <v>1</v>
      </c>
      <c r="J3600" s="13"/>
      <c r="R3600" s="13"/>
      <c r="S3600" s="41">
        <v>1</v>
      </c>
      <c r="T3600" s="39"/>
      <c r="U3600" s="13"/>
      <c r="W3600" s="13"/>
    </row>
    <row r="3601" spans="1:23" x14ac:dyDescent="0.2">
      <c r="A3601" s="13"/>
      <c r="B3601" s="8" t="s">
        <v>0</v>
      </c>
      <c r="C3601" s="22" t="s">
        <v>11008</v>
      </c>
      <c r="D3601" s="8" t="s">
        <v>8187</v>
      </c>
      <c r="E3601" s="22" t="s">
        <v>9942</v>
      </c>
      <c r="F3601" s="13">
        <v>4050</v>
      </c>
      <c r="G3601" s="13">
        <v>0</v>
      </c>
      <c r="H3601" s="13">
        <v>0</v>
      </c>
      <c r="I3601" t="s">
        <v>1</v>
      </c>
      <c r="J3601" s="13"/>
      <c r="R3601" s="13"/>
      <c r="S3601" s="41">
        <v>1</v>
      </c>
      <c r="T3601" s="39"/>
      <c r="U3601" s="13"/>
      <c r="W3601" s="13"/>
    </row>
    <row r="3602" spans="1:23" x14ac:dyDescent="0.2">
      <c r="A3602" s="13"/>
      <c r="B3602" s="8" t="s">
        <v>0</v>
      </c>
      <c r="C3602" s="22" t="s">
        <v>11008</v>
      </c>
      <c r="D3602" s="8" t="s">
        <v>5655</v>
      </c>
      <c r="E3602" s="22" t="s">
        <v>5656</v>
      </c>
      <c r="F3602" s="13">
        <v>2100</v>
      </c>
      <c r="G3602" s="13">
        <v>0</v>
      </c>
      <c r="H3602" s="13">
        <v>0</v>
      </c>
      <c r="I3602" t="s">
        <v>1</v>
      </c>
      <c r="J3602" s="13"/>
      <c r="R3602" s="13"/>
      <c r="S3602" s="41">
        <v>1</v>
      </c>
      <c r="T3602" s="39"/>
      <c r="U3602" s="13"/>
      <c r="W3602" s="13"/>
    </row>
    <row r="3603" spans="1:23" x14ac:dyDescent="0.2">
      <c r="A3603" s="13"/>
      <c r="B3603" s="8" t="s">
        <v>0</v>
      </c>
      <c r="C3603" s="22" t="s">
        <v>11008</v>
      </c>
      <c r="D3603" s="8" t="s">
        <v>8593</v>
      </c>
      <c r="E3603" s="22" t="s">
        <v>10431</v>
      </c>
      <c r="F3603" s="13">
        <v>5764</v>
      </c>
      <c r="G3603" s="13">
        <v>0</v>
      </c>
      <c r="H3603" s="13">
        <v>0</v>
      </c>
      <c r="I3603" t="s">
        <v>1</v>
      </c>
      <c r="J3603" s="13"/>
      <c r="R3603" s="13"/>
      <c r="S3603" s="41">
        <v>1</v>
      </c>
      <c r="T3603" s="39"/>
      <c r="U3603" s="13"/>
      <c r="W3603" s="13"/>
    </row>
    <row r="3604" spans="1:23" x14ac:dyDescent="0.2">
      <c r="A3604" s="13"/>
      <c r="B3604" s="8" t="s">
        <v>0</v>
      </c>
      <c r="C3604" s="22" t="s">
        <v>11008</v>
      </c>
      <c r="D3604" s="8" t="s">
        <v>5695</v>
      </c>
      <c r="E3604" s="22" t="s">
        <v>5696</v>
      </c>
      <c r="F3604" s="13">
        <v>1449</v>
      </c>
      <c r="G3604" s="13">
        <v>0</v>
      </c>
      <c r="H3604" s="13">
        <v>0</v>
      </c>
      <c r="I3604" t="s">
        <v>1</v>
      </c>
      <c r="J3604" s="13"/>
      <c r="R3604" s="13"/>
      <c r="S3604" s="41">
        <v>1</v>
      </c>
      <c r="T3604" s="39"/>
      <c r="U3604" s="13"/>
      <c r="W3604" s="13"/>
    </row>
    <row r="3605" spans="1:23" x14ac:dyDescent="0.2">
      <c r="A3605" s="13"/>
      <c r="B3605" s="8" t="s">
        <v>0</v>
      </c>
      <c r="C3605" s="22" t="s">
        <v>11008</v>
      </c>
      <c r="D3605" s="8" t="s">
        <v>8594</v>
      </c>
      <c r="E3605" s="22" t="s">
        <v>10432</v>
      </c>
      <c r="F3605" s="13">
        <v>5500</v>
      </c>
      <c r="G3605" s="13">
        <v>0</v>
      </c>
      <c r="H3605" s="13">
        <v>0</v>
      </c>
      <c r="I3605" t="s">
        <v>1</v>
      </c>
      <c r="J3605" s="13"/>
      <c r="R3605" s="13"/>
      <c r="S3605" s="41">
        <v>1</v>
      </c>
      <c r="T3605" s="39"/>
      <c r="U3605" s="13"/>
      <c r="W3605" s="13"/>
    </row>
    <row r="3606" spans="1:23" x14ac:dyDescent="0.2">
      <c r="A3606" s="13"/>
      <c r="B3606" s="8" t="s">
        <v>0</v>
      </c>
      <c r="C3606" s="22" t="s">
        <v>11008</v>
      </c>
      <c r="D3606" s="8" t="s">
        <v>5659</v>
      </c>
      <c r="E3606" s="22" t="s">
        <v>5660</v>
      </c>
      <c r="F3606" s="13">
        <v>3500</v>
      </c>
      <c r="G3606" s="13">
        <v>0</v>
      </c>
      <c r="H3606" s="13">
        <v>0</v>
      </c>
      <c r="I3606" t="s">
        <v>1</v>
      </c>
      <c r="J3606" s="13"/>
      <c r="R3606" s="13"/>
      <c r="S3606" s="41">
        <v>1</v>
      </c>
      <c r="T3606" s="39"/>
      <c r="U3606" s="13"/>
      <c r="W3606" s="13"/>
    </row>
    <row r="3607" spans="1:23" x14ac:dyDescent="0.2">
      <c r="A3607" s="13"/>
      <c r="B3607" s="8" t="s">
        <v>0</v>
      </c>
      <c r="C3607" s="22" t="s">
        <v>11008</v>
      </c>
      <c r="D3607" s="8" t="s">
        <v>8595</v>
      </c>
      <c r="E3607" s="22" t="s">
        <v>10433</v>
      </c>
      <c r="F3607" s="13">
        <v>3500</v>
      </c>
      <c r="G3607" s="13">
        <v>0</v>
      </c>
      <c r="H3607" s="13">
        <v>0</v>
      </c>
      <c r="I3607" t="s">
        <v>1</v>
      </c>
      <c r="J3607" s="13"/>
      <c r="R3607" s="13"/>
      <c r="S3607" s="41">
        <v>1</v>
      </c>
      <c r="T3607" s="39"/>
      <c r="U3607" s="13"/>
      <c r="W3607" s="13"/>
    </row>
    <row r="3608" spans="1:23" x14ac:dyDescent="0.2">
      <c r="A3608" s="13"/>
      <c r="B3608" s="8" t="s">
        <v>0</v>
      </c>
      <c r="C3608" s="22" t="s">
        <v>11008</v>
      </c>
      <c r="D3608" s="8" t="s">
        <v>5665</v>
      </c>
      <c r="E3608" s="22" t="s">
        <v>5666</v>
      </c>
      <c r="F3608" s="13">
        <v>1303</v>
      </c>
      <c r="G3608" s="13">
        <v>0</v>
      </c>
      <c r="H3608" s="13">
        <v>0</v>
      </c>
      <c r="I3608" t="s">
        <v>1</v>
      </c>
      <c r="J3608" s="13"/>
      <c r="R3608" s="13"/>
      <c r="S3608" s="41">
        <v>1</v>
      </c>
      <c r="T3608" s="39"/>
      <c r="U3608" s="13"/>
      <c r="W3608" s="13"/>
    </row>
    <row r="3609" spans="1:23" x14ac:dyDescent="0.2">
      <c r="A3609" s="13"/>
      <c r="B3609" s="8" t="s">
        <v>0</v>
      </c>
      <c r="C3609" s="22" t="s">
        <v>11008</v>
      </c>
      <c r="D3609" s="8" t="s">
        <v>5668</v>
      </c>
      <c r="E3609" s="22" t="s">
        <v>5669</v>
      </c>
      <c r="F3609" s="13">
        <v>2236</v>
      </c>
      <c r="G3609" s="13">
        <v>0</v>
      </c>
      <c r="H3609" s="13">
        <v>0</v>
      </c>
      <c r="I3609" t="s">
        <v>1</v>
      </c>
      <c r="J3609" s="13"/>
      <c r="R3609" s="13"/>
      <c r="S3609" s="41">
        <v>1</v>
      </c>
      <c r="T3609" s="39"/>
      <c r="U3609" s="13"/>
      <c r="W3609" s="13"/>
    </row>
    <row r="3610" spans="1:23" x14ac:dyDescent="0.2">
      <c r="A3610" s="13"/>
      <c r="B3610" s="8" t="s">
        <v>0</v>
      </c>
      <c r="C3610" s="22" t="s">
        <v>11008</v>
      </c>
      <c r="D3610" s="8" t="s">
        <v>5674</v>
      </c>
      <c r="E3610" s="22" t="s">
        <v>5675</v>
      </c>
      <c r="F3610" s="13">
        <v>809</v>
      </c>
      <c r="G3610" s="13">
        <v>0</v>
      </c>
      <c r="H3610" s="13">
        <v>0</v>
      </c>
      <c r="I3610" t="s">
        <v>1</v>
      </c>
      <c r="J3610" s="13"/>
      <c r="R3610" s="13"/>
      <c r="S3610" s="41">
        <v>1</v>
      </c>
      <c r="T3610" s="39"/>
      <c r="U3610" s="13"/>
      <c r="W3610" s="13"/>
    </row>
    <row r="3611" spans="1:23" x14ac:dyDescent="0.2">
      <c r="A3611" s="13"/>
      <c r="B3611" s="8" t="s">
        <v>0</v>
      </c>
      <c r="C3611" s="22" t="s">
        <v>11008</v>
      </c>
      <c r="D3611" s="8" t="s">
        <v>5678</v>
      </c>
      <c r="E3611" s="22" t="s">
        <v>5679</v>
      </c>
      <c r="F3611" s="13">
        <v>1621</v>
      </c>
      <c r="G3611" s="13">
        <v>0</v>
      </c>
      <c r="H3611" s="13">
        <v>0</v>
      </c>
      <c r="I3611" t="s">
        <v>1</v>
      </c>
      <c r="J3611" s="13"/>
      <c r="R3611" s="13"/>
      <c r="S3611" s="41">
        <v>1</v>
      </c>
      <c r="T3611" s="39"/>
      <c r="U3611" s="13"/>
      <c r="W3611" s="13"/>
    </row>
    <row r="3612" spans="1:23" x14ac:dyDescent="0.2">
      <c r="A3612" s="13"/>
      <c r="B3612" s="8" t="s">
        <v>0</v>
      </c>
      <c r="C3612" s="22" t="s">
        <v>11008</v>
      </c>
      <c r="D3612" s="8" t="s">
        <v>6359</v>
      </c>
      <c r="E3612" s="22" t="s">
        <v>6360</v>
      </c>
      <c r="F3612" s="13">
        <v>2515</v>
      </c>
      <c r="G3612" s="13">
        <v>0</v>
      </c>
      <c r="H3612" s="13">
        <v>0</v>
      </c>
      <c r="I3612" t="s">
        <v>1</v>
      </c>
      <c r="J3612" s="13"/>
      <c r="R3612" s="13"/>
      <c r="S3612" s="41">
        <v>1</v>
      </c>
      <c r="T3612" s="13"/>
      <c r="U3612" s="39" t="s">
        <v>10798</v>
      </c>
      <c r="W3612" s="13"/>
    </row>
    <row r="3613" spans="1:23" x14ac:dyDescent="0.2">
      <c r="A3613" s="13"/>
      <c r="B3613" s="8" t="s">
        <v>0</v>
      </c>
      <c r="C3613" s="22" t="s">
        <v>11008</v>
      </c>
      <c r="D3613" s="8" t="s">
        <v>6363</v>
      </c>
      <c r="E3613" s="22" t="s">
        <v>6364</v>
      </c>
      <c r="F3613" s="13">
        <v>1137</v>
      </c>
      <c r="G3613" s="13">
        <v>0</v>
      </c>
      <c r="H3613" s="13">
        <v>0</v>
      </c>
      <c r="I3613" t="s">
        <v>1</v>
      </c>
      <c r="J3613" s="13"/>
      <c r="R3613" s="13"/>
      <c r="S3613" s="41">
        <v>1</v>
      </c>
      <c r="T3613" s="13"/>
      <c r="U3613" s="39" t="s">
        <v>10798</v>
      </c>
      <c r="W3613" s="13"/>
    </row>
    <row r="3614" spans="1:23" x14ac:dyDescent="0.2">
      <c r="A3614" s="13"/>
      <c r="B3614" s="8" t="s">
        <v>0</v>
      </c>
      <c r="C3614" s="22" t="s">
        <v>11008</v>
      </c>
      <c r="D3614" s="8" t="s">
        <v>6373</v>
      </c>
      <c r="E3614" s="22" t="s">
        <v>6374</v>
      </c>
      <c r="F3614" s="13">
        <v>1548</v>
      </c>
      <c r="G3614" s="13">
        <v>0</v>
      </c>
      <c r="H3614" s="13">
        <v>0</v>
      </c>
      <c r="I3614" t="s">
        <v>1</v>
      </c>
      <c r="J3614" s="13"/>
      <c r="R3614" s="13"/>
      <c r="S3614" s="41">
        <v>1</v>
      </c>
      <c r="T3614" s="13"/>
      <c r="U3614" s="39" t="s">
        <v>10798</v>
      </c>
      <c r="W3614" s="13"/>
    </row>
    <row r="3615" spans="1:23" x14ac:dyDescent="0.2">
      <c r="A3615" s="13"/>
      <c r="B3615" s="8" t="s">
        <v>0</v>
      </c>
      <c r="C3615" s="22" t="s">
        <v>11008</v>
      </c>
      <c r="D3615" s="8" t="s">
        <v>6376</v>
      </c>
      <c r="E3615" s="22" t="s">
        <v>6377</v>
      </c>
      <c r="F3615" s="13">
        <v>1651</v>
      </c>
      <c r="G3615" s="13">
        <v>0</v>
      </c>
      <c r="H3615" s="13">
        <v>0</v>
      </c>
      <c r="I3615" t="s">
        <v>1</v>
      </c>
      <c r="J3615" s="13"/>
      <c r="R3615" s="13"/>
      <c r="S3615" s="41">
        <v>1</v>
      </c>
      <c r="T3615" s="13"/>
      <c r="U3615" s="39" t="s">
        <v>10798</v>
      </c>
      <c r="W3615" s="13"/>
    </row>
    <row r="3616" spans="1:23" x14ac:dyDescent="0.2">
      <c r="A3616" s="13"/>
      <c r="B3616" s="8" t="s">
        <v>0</v>
      </c>
      <c r="C3616" s="22" t="s">
        <v>11008</v>
      </c>
      <c r="D3616" s="8" t="s">
        <v>6380</v>
      </c>
      <c r="E3616" s="22" t="s">
        <v>6381</v>
      </c>
      <c r="F3616" s="13">
        <v>1354</v>
      </c>
      <c r="G3616" s="13">
        <v>0</v>
      </c>
      <c r="H3616" s="13">
        <v>0</v>
      </c>
      <c r="I3616" t="s">
        <v>1</v>
      </c>
      <c r="J3616" s="13"/>
      <c r="R3616" s="13"/>
      <c r="S3616" s="41">
        <v>1</v>
      </c>
      <c r="T3616" s="13"/>
      <c r="U3616" s="39" t="s">
        <v>10798</v>
      </c>
      <c r="W3616" s="13"/>
    </row>
    <row r="3617" spans="1:23" x14ac:dyDescent="0.2">
      <c r="A3617" s="13"/>
      <c r="B3617" s="8" t="s">
        <v>0</v>
      </c>
      <c r="C3617" s="22" t="s">
        <v>11008</v>
      </c>
      <c r="D3617" s="8" t="s">
        <v>6385</v>
      </c>
      <c r="E3617" s="22" t="s">
        <v>6386</v>
      </c>
      <c r="F3617" s="13">
        <v>2382</v>
      </c>
      <c r="G3617" s="13">
        <v>0</v>
      </c>
      <c r="H3617" s="13">
        <v>0</v>
      </c>
      <c r="I3617" t="s">
        <v>1</v>
      </c>
      <c r="J3617" s="13"/>
      <c r="R3617" s="13"/>
      <c r="S3617" s="41">
        <v>1</v>
      </c>
      <c r="T3617" s="13"/>
      <c r="U3617" s="39" t="s">
        <v>10798</v>
      </c>
      <c r="W3617" s="13"/>
    </row>
    <row r="3618" spans="1:23" x14ac:dyDescent="0.2">
      <c r="A3618" s="13"/>
      <c r="B3618" s="8" t="s">
        <v>0</v>
      </c>
      <c r="C3618" s="22" t="s">
        <v>11008</v>
      </c>
      <c r="D3618" s="8" t="s">
        <v>6392</v>
      </c>
      <c r="E3618" s="22" t="s">
        <v>6393</v>
      </c>
      <c r="F3618" s="13">
        <v>490</v>
      </c>
      <c r="G3618" s="13">
        <v>0</v>
      </c>
      <c r="H3618" s="13">
        <v>0</v>
      </c>
      <c r="I3618" t="s">
        <v>1</v>
      </c>
      <c r="J3618" s="13"/>
      <c r="R3618" s="13">
        <v>233</v>
      </c>
      <c r="S3618" s="41">
        <v>1</v>
      </c>
      <c r="T3618" s="13"/>
      <c r="U3618" s="39" t="s">
        <v>10798</v>
      </c>
      <c r="W3618" s="13"/>
    </row>
    <row r="3619" spans="1:23" x14ac:dyDescent="0.2">
      <c r="A3619" s="13"/>
      <c r="B3619" s="8" t="s">
        <v>0</v>
      </c>
      <c r="C3619" s="22" t="s">
        <v>11008</v>
      </c>
      <c r="D3619" s="8" t="s">
        <v>6396</v>
      </c>
      <c r="E3619" s="22" t="s">
        <v>6397</v>
      </c>
      <c r="F3619" s="13">
        <v>282</v>
      </c>
      <c r="G3619" s="13">
        <v>0</v>
      </c>
      <c r="H3619" s="13">
        <v>0</v>
      </c>
      <c r="I3619" t="s">
        <v>1</v>
      </c>
      <c r="J3619" s="13"/>
      <c r="R3619" s="13">
        <v>110</v>
      </c>
      <c r="S3619" s="41">
        <v>1</v>
      </c>
      <c r="T3619" s="13"/>
      <c r="U3619" s="39" t="s">
        <v>10798</v>
      </c>
      <c r="W3619" s="13"/>
    </row>
    <row r="3620" spans="1:23" x14ac:dyDescent="0.2">
      <c r="A3620" s="13"/>
      <c r="B3620" s="8" t="s">
        <v>0</v>
      </c>
      <c r="C3620" s="22" t="s">
        <v>11008</v>
      </c>
      <c r="D3620" s="8" t="s">
        <v>6399</v>
      </c>
      <c r="E3620" s="22" t="s">
        <v>6400</v>
      </c>
      <c r="F3620" s="13">
        <v>246</v>
      </c>
      <c r="G3620" s="13">
        <v>0</v>
      </c>
      <c r="H3620" s="13">
        <v>0</v>
      </c>
      <c r="I3620" t="s">
        <v>1</v>
      </c>
      <c r="J3620" s="13"/>
      <c r="R3620" s="13"/>
      <c r="S3620" s="41">
        <v>1</v>
      </c>
      <c r="T3620" s="13"/>
      <c r="U3620" s="39" t="s">
        <v>10798</v>
      </c>
      <c r="W3620" s="13"/>
    </row>
    <row r="3621" spans="1:23" x14ac:dyDescent="0.2">
      <c r="A3621" s="13"/>
      <c r="B3621" s="8" t="s">
        <v>0</v>
      </c>
      <c r="C3621" s="22" t="s">
        <v>11008</v>
      </c>
      <c r="D3621" s="8" t="s">
        <v>6797</v>
      </c>
      <c r="E3621" s="22" t="s">
        <v>6798</v>
      </c>
      <c r="F3621" s="13">
        <v>432</v>
      </c>
      <c r="G3621" s="13">
        <v>0</v>
      </c>
      <c r="H3621" s="13">
        <v>0</v>
      </c>
      <c r="I3621" t="s">
        <v>1</v>
      </c>
      <c r="J3621" s="13"/>
      <c r="R3621" s="13"/>
      <c r="S3621" s="41">
        <v>1</v>
      </c>
      <c r="T3621" s="39"/>
      <c r="U3621" s="13"/>
      <c r="W3621" s="13"/>
    </row>
    <row r="3622" spans="1:23" x14ac:dyDescent="0.2">
      <c r="A3622" s="13"/>
      <c r="B3622" s="8" t="s">
        <v>0</v>
      </c>
      <c r="C3622" s="22" t="s">
        <v>11008</v>
      </c>
      <c r="D3622" s="8" t="s">
        <v>6660</v>
      </c>
      <c r="E3622" s="22" t="s">
        <v>6661</v>
      </c>
      <c r="F3622" s="13">
        <v>7000</v>
      </c>
      <c r="G3622" s="13">
        <v>0</v>
      </c>
      <c r="H3622" s="13">
        <v>0</v>
      </c>
      <c r="I3622" t="s">
        <v>1</v>
      </c>
      <c r="J3622" s="13"/>
      <c r="R3622" s="13"/>
      <c r="S3622" s="41">
        <v>1</v>
      </c>
      <c r="T3622" s="39"/>
      <c r="U3622" s="13"/>
      <c r="W3622" s="13"/>
    </row>
    <row r="3623" spans="1:23" x14ac:dyDescent="0.2">
      <c r="A3623" s="13"/>
      <c r="B3623" s="8" t="s">
        <v>0</v>
      </c>
      <c r="C3623" s="22" t="s">
        <v>11008</v>
      </c>
      <c r="D3623" s="8" t="s">
        <v>6664</v>
      </c>
      <c r="E3623" s="22" t="s">
        <v>6665</v>
      </c>
      <c r="F3623" s="13">
        <v>4000</v>
      </c>
      <c r="G3623" s="13">
        <v>0</v>
      </c>
      <c r="H3623" s="13">
        <v>0</v>
      </c>
      <c r="I3623" t="s">
        <v>1</v>
      </c>
      <c r="J3623" s="13"/>
      <c r="R3623" s="13"/>
      <c r="S3623" s="41">
        <v>1</v>
      </c>
      <c r="T3623" s="39"/>
      <c r="U3623" s="13"/>
      <c r="W3623" s="13"/>
    </row>
    <row r="3624" spans="1:23" x14ac:dyDescent="0.2">
      <c r="A3624" s="13"/>
      <c r="B3624" s="8" t="s">
        <v>0</v>
      </c>
      <c r="C3624" s="22" t="s">
        <v>11008</v>
      </c>
      <c r="D3624" s="8" t="s">
        <v>6669</v>
      </c>
      <c r="E3624" s="22" t="s">
        <v>6670</v>
      </c>
      <c r="F3624" s="13">
        <v>4000</v>
      </c>
      <c r="G3624" s="13">
        <v>0</v>
      </c>
      <c r="H3624" s="13">
        <v>0</v>
      </c>
      <c r="I3624" t="s">
        <v>1</v>
      </c>
      <c r="J3624" s="13"/>
      <c r="R3624" s="13"/>
      <c r="S3624" s="41">
        <v>1</v>
      </c>
      <c r="T3624" s="39"/>
      <c r="U3624" s="13"/>
      <c r="W3624" s="13"/>
    </row>
    <row r="3625" spans="1:23" x14ac:dyDescent="0.2">
      <c r="A3625" s="13"/>
      <c r="B3625" s="8" t="s">
        <v>0</v>
      </c>
      <c r="C3625" s="22" t="s">
        <v>11008</v>
      </c>
      <c r="D3625" s="8" t="s">
        <v>6674</v>
      </c>
      <c r="E3625" s="22" t="s">
        <v>6675</v>
      </c>
      <c r="F3625" s="13">
        <v>4500</v>
      </c>
      <c r="G3625" s="13">
        <v>0</v>
      </c>
      <c r="H3625" s="13">
        <v>0</v>
      </c>
      <c r="I3625" t="s">
        <v>1</v>
      </c>
      <c r="J3625" s="13"/>
      <c r="R3625" s="13"/>
      <c r="S3625" s="41">
        <v>1</v>
      </c>
      <c r="T3625" s="39"/>
      <c r="U3625" s="13"/>
      <c r="W3625" s="13"/>
    </row>
    <row r="3626" spans="1:23" x14ac:dyDescent="0.2">
      <c r="A3626" s="13"/>
      <c r="B3626" s="8" t="s">
        <v>0</v>
      </c>
      <c r="C3626" s="22" t="s">
        <v>11008</v>
      </c>
      <c r="D3626" s="8" t="s">
        <v>6681</v>
      </c>
      <c r="E3626" s="22" t="s">
        <v>6682</v>
      </c>
      <c r="F3626" s="13">
        <v>3488</v>
      </c>
      <c r="G3626" s="13">
        <v>0</v>
      </c>
      <c r="H3626" s="13">
        <v>0</v>
      </c>
      <c r="I3626" t="s">
        <v>1</v>
      </c>
      <c r="J3626" s="13"/>
      <c r="R3626" s="13"/>
      <c r="S3626" s="41">
        <v>1</v>
      </c>
      <c r="T3626" s="39"/>
      <c r="U3626" s="13"/>
      <c r="W3626" s="13"/>
    </row>
    <row r="3627" spans="1:23" x14ac:dyDescent="0.2">
      <c r="A3627" s="13"/>
      <c r="B3627" s="8" t="s">
        <v>0</v>
      </c>
      <c r="C3627" s="22" t="s">
        <v>11008</v>
      </c>
      <c r="D3627" s="8" t="s">
        <v>6687</v>
      </c>
      <c r="E3627" s="22" t="s">
        <v>6688</v>
      </c>
      <c r="F3627" s="13">
        <v>3000</v>
      </c>
      <c r="G3627" s="13">
        <v>0</v>
      </c>
      <c r="H3627" s="13">
        <v>0</v>
      </c>
      <c r="I3627" t="s">
        <v>1</v>
      </c>
      <c r="J3627" s="13"/>
      <c r="R3627" s="13"/>
      <c r="S3627" s="41">
        <v>1</v>
      </c>
      <c r="T3627" s="39"/>
      <c r="U3627" s="13"/>
      <c r="W3627" s="13"/>
    </row>
    <row r="3628" spans="1:23" x14ac:dyDescent="0.2">
      <c r="A3628" s="13"/>
      <c r="B3628" s="8" t="s">
        <v>0</v>
      </c>
      <c r="C3628" s="22" t="s">
        <v>11008</v>
      </c>
      <c r="D3628" s="8" t="s">
        <v>6693</v>
      </c>
      <c r="E3628" s="22" t="s">
        <v>6694</v>
      </c>
      <c r="F3628" s="13">
        <v>3012</v>
      </c>
      <c r="G3628" s="13">
        <v>0</v>
      </c>
      <c r="H3628" s="13">
        <v>0</v>
      </c>
      <c r="I3628" t="s">
        <v>1</v>
      </c>
      <c r="J3628" s="13"/>
      <c r="R3628" s="13"/>
      <c r="S3628" s="41">
        <v>1</v>
      </c>
      <c r="T3628" s="39"/>
      <c r="U3628" s="13"/>
      <c r="W3628" s="13"/>
    </row>
    <row r="3629" spans="1:23" x14ac:dyDescent="0.2">
      <c r="A3629" s="13"/>
      <c r="B3629" s="8" t="s">
        <v>0</v>
      </c>
      <c r="C3629" s="22" t="s">
        <v>11008</v>
      </c>
      <c r="D3629" s="8" t="s">
        <v>8596</v>
      </c>
      <c r="E3629" s="22" t="s">
        <v>10434</v>
      </c>
      <c r="F3629" s="13">
        <v>882</v>
      </c>
      <c r="G3629" s="13">
        <v>0</v>
      </c>
      <c r="H3629" s="13">
        <v>0</v>
      </c>
      <c r="I3629" t="s">
        <v>1</v>
      </c>
      <c r="J3629" s="13"/>
      <c r="R3629" s="13"/>
      <c r="S3629" s="41">
        <v>1</v>
      </c>
      <c r="T3629" s="39"/>
      <c r="U3629" s="13"/>
      <c r="W3629" s="13"/>
    </row>
    <row r="3630" spans="1:23" x14ac:dyDescent="0.2">
      <c r="A3630" s="13"/>
      <c r="B3630" s="8" t="s">
        <v>0</v>
      </c>
      <c r="C3630" s="22" t="s">
        <v>11008</v>
      </c>
      <c r="D3630" s="8" t="s">
        <v>6696</v>
      </c>
      <c r="E3630" s="22" t="s">
        <v>6697</v>
      </c>
      <c r="F3630" s="13">
        <v>2000</v>
      </c>
      <c r="G3630" s="13">
        <v>0</v>
      </c>
      <c r="H3630" s="13">
        <v>0</v>
      </c>
      <c r="I3630" t="s">
        <v>1</v>
      </c>
      <c r="J3630" s="13"/>
      <c r="R3630" s="13"/>
      <c r="S3630" s="41">
        <v>1</v>
      </c>
      <c r="T3630" s="39"/>
      <c r="U3630" s="13"/>
      <c r="W3630" s="13"/>
    </row>
    <row r="3631" spans="1:23" x14ac:dyDescent="0.2">
      <c r="A3631" s="13"/>
      <c r="B3631" s="8" t="s">
        <v>0</v>
      </c>
      <c r="C3631" s="22" t="s">
        <v>11008</v>
      </c>
      <c r="D3631" s="8" t="s">
        <v>6699</v>
      </c>
      <c r="E3631" s="22" t="s">
        <v>6700</v>
      </c>
      <c r="F3631" s="13">
        <v>1500</v>
      </c>
      <c r="G3631" s="13">
        <v>0</v>
      </c>
      <c r="H3631" s="13">
        <v>0</v>
      </c>
      <c r="I3631" t="s">
        <v>1</v>
      </c>
      <c r="J3631" s="13"/>
      <c r="R3631" s="13"/>
      <c r="S3631" s="41">
        <v>1</v>
      </c>
      <c r="T3631" s="39"/>
      <c r="U3631" s="13"/>
      <c r="W3631" s="13"/>
    </row>
    <row r="3632" spans="1:23" x14ac:dyDescent="0.2">
      <c r="A3632" s="13"/>
      <c r="B3632" s="8" t="s">
        <v>0</v>
      </c>
      <c r="C3632" s="22" t="s">
        <v>11008</v>
      </c>
      <c r="D3632" s="8" t="s">
        <v>6702</v>
      </c>
      <c r="E3632" s="22" t="s">
        <v>6703</v>
      </c>
      <c r="F3632" s="13">
        <v>1301</v>
      </c>
      <c r="G3632" s="13">
        <v>0</v>
      </c>
      <c r="H3632" s="13">
        <v>0</v>
      </c>
      <c r="I3632" t="s">
        <v>1</v>
      </c>
      <c r="J3632" s="13"/>
      <c r="R3632" s="13"/>
      <c r="S3632" s="41">
        <v>1</v>
      </c>
      <c r="T3632" s="39"/>
      <c r="U3632" s="13"/>
      <c r="W3632" s="13"/>
    </row>
    <row r="3633" spans="1:23" x14ac:dyDescent="0.2">
      <c r="A3633" s="13"/>
      <c r="B3633" s="8" t="s">
        <v>0</v>
      </c>
      <c r="C3633" s="22" t="s">
        <v>11008</v>
      </c>
      <c r="D3633" s="8" t="s">
        <v>6712</v>
      </c>
      <c r="E3633" s="22" t="s">
        <v>6713</v>
      </c>
      <c r="F3633" s="13">
        <v>1218</v>
      </c>
      <c r="G3633" s="13">
        <v>0</v>
      </c>
      <c r="H3633" s="13">
        <v>0</v>
      </c>
      <c r="I3633" t="s">
        <v>1</v>
      </c>
      <c r="J3633" s="13"/>
      <c r="R3633" s="13"/>
      <c r="S3633" s="41">
        <v>1</v>
      </c>
      <c r="T3633" s="39"/>
      <c r="U3633" s="13"/>
      <c r="W3633" s="13"/>
    </row>
    <row r="3634" spans="1:23" x14ac:dyDescent="0.2">
      <c r="A3634" s="13"/>
      <c r="B3634" s="8" t="s">
        <v>0</v>
      </c>
      <c r="C3634" s="22" t="s">
        <v>11008</v>
      </c>
      <c r="D3634" s="8" t="s">
        <v>8194</v>
      </c>
      <c r="E3634" s="22" t="s">
        <v>9947</v>
      </c>
      <c r="F3634" s="13">
        <v>533</v>
      </c>
      <c r="G3634" s="13">
        <v>0</v>
      </c>
      <c r="H3634" s="13">
        <v>0</v>
      </c>
      <c r="I3634" t="s">
        <v>1</v>
      </c>
      <c r="J3634" s="13"/>
      <c r="R3634" s="13"/>
      <c r="S3634" s="41">
        <v>1</v>
      </c>
      <c r="T3634" s="39"/>
      <c r="U3634" s="13"/>
      <c r="W3634" s="13"/>
    </row>
    <row r="3635" spans="1:23" x14ac:dyDescent="0.2">
      <c r="A3635" s="13"/>
      <c r="B3635" s="8" t="s">
        <v>0</v>
      </c>
      <c r="C3635" s="22" t="s">
        <v>11008</v>
      </c>
      <c r="D3635" s="8" t="s">
        <v>8597</v>
      </c>
      <c r="E3635" s="22" t="s">
        <v>10435</v>
      </c>
      <c r="F3635" s="13">
        <v>150000</v>
      </c>
      <c r="G3635" s="13">
        <v>0</v>
      </c>
      <c r="H3635" s="13">
        <v>0</v>
      </c>
      <c r="I3635" t="s">
        <v>1</v>
      </c>
      <c r="J3635" s="13"/>
      <c r="R3635" s="13"/>
      <c r="S3635" s="41">
        <v>4</v>
      </c>
      <c r="T3635" s="39"/>
      <c r="U3635" s="13"/>
      <c r="W3635" s="13"/>
    </row>
    <row r="3636" spans="1:23" x14ac:dyDescent="0.2">
      <c r="A3636" s="13"/>
      <c r="B3636" s="8" t="s">
        <v>0</v>
      </c>
      <c r="C3636" s="22" t="s">
        <v>11008</v>
      </c>
      <c r="D3636" s="8" t="s">
        <v>8598</v>
      </c>
      <c r="E3636" s="22" t="s">
        <v>10436</v>
      </c>
      <c r="F3636" s="13">
        <v>100000</v>
      </c>
      <c r="G3636" s="13">
        <v>0</v>
      </c>
      <c r="H3636" s="13">
        <v>0</v>
      </c>
      <c r="I3636" t="s">
        <v>1</v>
      </c>
      <c r="J3636" s="13"/>
      <c r="R3636" s="13"/>
      <c r="S3636" s="41">
        <v>4</v>
      </c>
      <c r="T3636" s="39"/>
      <c r="U3636" s="13"/>
      <c r="W3636" s="13"/>
    </row>
    <row r="3637" spans="1:23" x14ac:dyDescent="0.2">
      <c r="A3637" s="13"/>
      <c r="B3637" s="8" t="s">
        <v>0</v>
      </c>
      <c r="C3637" s="22" t="s">
        <v>11008</v>
      </c>
      <c r="D3637" s="8" t="s">
        <v>1408</v>
      </c>
      <c r="E3637" s="22" t="s">
        <v>1409</v>
      </c>
      <c r="F3637" s="13">
        <v>350000</v>
      </c>
      <c r="G3637" s="13">
        <v>0</v>
      </c>
      <c r="H3637" s="13">
        <v>0</v>
      </c>
      <c r="I3637" t="s">
        <v>1</v>
      </c>
      <c r="J3637" s="13"/>
      <c r="R3637" s="13">
        <f>34000+33000+61000</f>
        <v>128000</v>
      </c>
      <c r="S3637" s="41">
        <v>4</v>
      </c>
      <c r="T3637" s="13"/>
      <c r="U3637" s="13" t="s">
        <v>10801</v>
      </c>
      <c r="W3637" s="13"/>
    </row>
    <row r="3638" spans="1:23" x14ac:dyDescent="0.2">
      <c r="A3638" s="13"/>
      <c r="B3638" s="8" t="s">
        <v>0</v>
      </c>
      <c r="C3638" s="22" t="s">
        <v>11008</v>
      </c>
      <c r="D3638" s="8" t="s">
        <v>1411</v>
      </c>
      <c r="E3638" s="22" t="s">
        <v>1412</v>
      </c>
      <c r="F3638" s="13">
        <v>250000</v>
      </c>
      <c r="G3638" s="13">
        <v>0</v>
      </c>
      <c r="H3638" s="13">
        <v>0</v>
      </c>
      <c r="I3638" t="s">
        <v>1</v>
      </c>
      <c r="J3638" s="13"/>
      <c r="R3638" s="13"/>
      <c r="S3638" s="41">
        <v>4</v>
      </c>
      <c r="T3638" s="13"/>
      <c r="U3638" s="39" t="s">
        <v>10802</v>
      </c>
      <c r="W3638" s="13"/>
    </row>
    <row r="3639" spans="1:23" x14ac:dyDescent="0.2">
      <c r="A3639" s="13"/>
      <c r="B3639" s="8" t="s">
        <v>0</v>
      </c>
      <c r="C3639" s="22" t="s">
        <v>11008</v>
      </c>
      <c r="D3639" s="8" t="s">
        <v>8599</v>
      </c>
      <c r="E3639" s="22" t="s">
        <v>10437</v>
      </c>
      <c r="F3639" s="13">
        <v>175000</v>
      </c>
      <c r="G3639" s="13">
        <v>0</v>
      </c>
      <c r="H3639" s="13">
        <v>0</v>
      </c>
      <c r="I3639" t="s">
        <v>1</v>
      </c>
      <c r="J3639" s="13"/>
      <c r="R3639" s="13"/>
      <c r="S3639" s="41">
        <v>4</v>
      </c>
      <c r="T3639" s="39"/>
      <c r="U3639" s="13"/>
      <c r="W3639" s="13"/>
    </row>
    <row r="3640" spans="1:23" x14ac:dyDescent="0.2">
      <c r="A3640" s="13"/>
      <c r="B3640" s="8" t="s">
        <v>0</v>
      </c>
      <c r="C3640" s="22" t="s">
        <v>11008</v>
      </c>
      <c r="D3640" s="8" t="s">
        <v>8129</v>
      </c>
      <c r="E3640" s="22" t="s">
        <v>9889</v>
      </c>
      <c r="F3640" s="13">
        <v>100000</v>
      </c>
      <c r="G3640" s="13">
        <v>0</v>
      </c>
      <c r="H3640" s="13">
        <v>0</v>
      </c>
      <c r="I3640" t="s">
        <v>1</v>
      </c>
      <c r="J3640" s="13"/>
      <c r="R3640" s="13">
        <f>41000+24000+35000</f>
        <v>100000</v>
      </c>
      <c r="S3640" s="41">
        <v>4</v>
      </c>
      <c r="T3640" s="39"/>
      <c r="U3640" s="13"/>
      <c r="W3640" s="13"/>
    </row>
    <row r="3641" spans="1:23" x14ac:dyDescent="0.2">
      <c r="A3641" s="13"/>
      <c r="B3641" s="8" t="s">
        <v>0</v>
      </c>
      <c r="C3641" s="22" t="s">
        <v>11008</v>
      </c>
      <c r="D3641" s="8" t="s">
        <v>8600</v>
      </c>
      <c r="E3641" s="22" t="s">
        <v>10438</v>
      </c>
      <c r="F3641" s="13">
        <v>50000</v>
      </c>
      <c r="G3641" s="13">
        <v>0</v>
      </c>
      <c r="H3641" s="13">
        <v>0</v>
      </c>
      <c r="I3641" t="s">
        <v>1</v>
      </c>
      <c r="J3641" s="13"/>
      <c r="R3641" s="13"/>
      <c r="S3641" s="41">
        <v>4</v>
      </c>
      <c r="T3641" s="39"/>
      <c r="U3641" s="13"/>
      <c r="W3641" s="13"/>
    </row>
    <row r="3642" spans="1:23" x14ac:dyDescent="0.2">
      <c r="A3642" s="13"/>
      <c r="B3642" s="8" t="s">
        <v>0</v>
      </c>
      <c r="C3642" s="22" t="s">
        <v>11008</v>
      </c>
      <c r="D3642" s="8" t="s">
        <v>1513</v>
      </c>
      <c r="E3642" s="22" t="s">
        <v>1514</v>
      </c>
      <c r="F3642" s="13">
        <v>60000</v>
      </c>
      <c r="G3642" s="13">
        <v>0</v>
      </c>
      <c r="H3642" s="13">
        <v>0</v>
      </c>
      <c r="I3642" t="s">
        <v>1</v>
      </c>
      <c r="J3642" s="13"/>
      <c r="R3642" s="13"/>
      <c r="S3642" s="41">
        <v>4</v>
      </c>
      <c r="T3642" s="39"/>
      <c r="U3642" s="13"/>
      <c r="W3642" s="13"/>
    </row>
    <row r="3643" spans="1:23" x14ac:dyDescent="0.2">
      <c r="A3643" s="13"/>
      <c r="B3643" s="8" t="s">
        <v>0</v>
      </c>
      <c r="C3643" s="22" t="s">
        <v>11008</v>
      </c>
      <c r="D3643" s="8" t="s">
        <v>8601</v>
      </c>
      <c r="E3643" s="22" t="s">
        <v>10439</v>
      </c>
      <c r="F3643" s="13">
        <v>20000</v>
      </c>
      <c r="G3643" s="13">
        <v>0</v>
      </c>
      <c r="H3643" s="13">
        <v>0</v>
      </c>
      <c r="I3643" t="s">
        <v>1</v>
      </c>
      <c r="J3643" s="13"/>
      <c r="R3643" s="13"/>
      <c r="S3643" s="41">
        <v>4</v>
      </c>
      <c r="T3643" s="39"/>
      <c r="U3643" s="13"/>
      <c r="W3643" s="13"/>
    </row>
    <row r="3644" spans="1:23" x14ac:dyDescent="0.2">
      <c r="A3644" s="13"/>
      <c r="B3644" s="8" t="s">
        <v>0</v>
      </c>
      <c r="C3644" s="22" t="s">
        <v>11008</v>
      </c>
      <c r="D3644" s="8" t="s">
        <v>8602</v>
      </c>
      <c r="E3644" s="22" t="s">
        <v>10440</v>
      </c>
      <c r="F3644" s="13">
        <v>13883</v>
      </c>
      <c r="G3644" s="13">
        <v>0</v>
      </c>
      <c r="H3644" s="13">
        <v>0</v>
      </c>
      <c r="I3644" t="s">
        <v>1</v>
      </c>
      <c r="J3644" s="13"/>
      <c r="R3644" s="13">
        <v>14000</v>
      </c>
      <c r="S3644" s="41">
        <v>2</v>
      </c>
      <c r="T3644" s="39"/>
      <c r="U3644" s="13"/>
      <c r="W3644" s="13"/>
    </row>
    <row r="3645" spans="1:23" x14ac:dyDescent="0.2">
      <c r="A3645" s="13"/>
      <c r="B3645" s="8" t="s">
        <v>0</v>
      </c>
      <c r="C3645" s="22" t="s">
        <v>11008</v>
      </c>
      <c r="D3645" s="8" t="s">
        <v>1644</v>
      </c>
      <c r="E3645" s="22" t="s">
        <v>1645</v>
      </c>
      <c r="F3645" s="13">
        <v>104428</v>
      </c>
      <c r="G3645" s="13">
        <v>0</v>
      </c>
      <c r="H3645" s="13">
        <v>0</v>
      </c>
      <c r="I3645" t="s">
        <v>1</v>
      </c>
      <c r="J3645" s="13"/>
      <c r="R3645" s="13">
        <f>20500+30000+65000</f>
        <v>115500</v>
      </c>
      <c r="S3645" s="41">
        <v>4</v>
      </c>
      <c r="T3645" s="43"/>
      <c r="U3645" s="13"/>
      <c r="W3645" s="13"/>
    </row>
    <row r="3646" spans="1:23" x14ac:dyDescent="0.2">
      <c r="A3646" s="13"/>
      <c r="B3646" s="8" t="s">
        <v>0</v>
      </c>
      <c r="C3646" s="22" t="s">
        <v>11008</v>
      </c>
      <c r="D3646" s="8" t="s">
        <v>1647</v>
      </c>
      <c r="E3646" s="22" t="s">
        <v>1648</v>
      </c>
      <c r="F3646" s="13">
        <v>200000</v>
      </c>
      <c r="G3646" s="13">
        <v>0</v>
      </c>
      <c r="H3646" s="13">
        <v>0</v>
      </c>
      <c r="I3646" t="s">
        <v>1</v>
      </c>
      <c r="J3646" s="13"/>
      <c r="R3646" s="13"/>
      <c r="S3646" s="41">
        <v>4</v>
      </c>
      <c r="T3646" s="13"/>
      <c r="U3646" s="13" t="s">
        <v>10798</v>
      </c>
      <c r="W3646" s="13"/>
    </row>
    <row r="3647" spans="1:23" x14ac:dyDescent="0.2">
      <c r="A3647" s="13"/>
      <c r="B3647" s="8" t="s">
        <v>0</v>
      </c>
      <c r="C3647" s="22" t="s">
        <v>11008</v>
      </c>
      <c r="D3647" s="8" t="s">
        <v>1650</v>
      </c>
      <c r="E3647" s="22" t="s">
        <v>1651</v>
      </c>
      <c r="F3647" s="13">
        <v>300000</v>
      </c>
      <c r="G3647" s="13">
        <v>0</v>
      </c>
      <c r="H3647" s="13">
        <v>0</v>
      </c>
      <c r="I3647" t="s">
        <v>1</v>
      </c>
      <c r="J3647" s="13"/>
      <c r="R3647" s="13">
        <f>73000+67000+36000+61000+43000</f>
        <v>280000</v>
      </c>
      <c r="S3647" s="41">
        <v>4</v>
      </c>
      <c r="T3647" s="39"/>
      <c r="U3647" s="13" t="s">
        <v>10798</v>
      </c>
      <c r="W3647" s="13"/>
    </row>
    <row r="3648" spans="1:23" x14ac:dyDescent="0.2">
      <c r="A3648" s="13"/>
      <c r="B3648" s="8" t="s">
        <v>0</v>
      </c>
      <c r="C3648" s="22" t="s">
        <v>11008</v>
      </c>
      <c r="D3648" s="8" t="s">
        <v>1653</v>
      </c>
      <c r="E3648" s="22" t="s">
        <v>1654</v>
      </c>
      <c r="F3648" s="13">
        <v>500000</v>
      </c>
      <c r="G3648" s="13">
        <v>0</v>
      </c>
      <c r="H3648" s="13">
        <v>0</v>
      </c>
      <c r="I3648" t="s">
        <v>1</v>
      </c>
      <c r="J3648" s="13"/>
      <c r="R3648" s="13"/>
      <c r="S3648" s="41">
        <v>4</v>
      </c>
      <c r="T3648" s="39"/>
      <c r="U3648" s="13"/>
      <c r="W3648" s="13"/>
    </row>
    <row r="3649" spans="1:23" x14ac:dyDescent="0.2">
      <c r="A3649" s="13"/>
      <c r="B3649" s="8" t="s">
        <v>0</v>
      </c>
      <c r="C3649" s="22" t="s">
        <v>11008</v>
      </c>
      <c r="D3649" s="8" t="s">
        <v>1656</v>
      </c>
      <c r="E3649" s="22" t="s">
        <v>1657</v>
      </c>
      <c r="F3649" s="13">
        <v>250000</v>
      </c>
      <c r="G3649" s="13">
        <v>0</v>
      </c>
      <c r="H3649" s="13">
        <v>0</v>
      </c>
      <c r="I3649" t="s">
        <v>1</v>
      </c>
      <c r="J3649" s="13"/>
      <c r="R3649" s="13"/>
      <c r="S3649" s="41">
        <v>4</v>
      </c>
      <c r="T3649" s="39"/>
      <c r="U3649" s="13" t="s">
        <v>10798</v>
      </c>
      <c r="W3649" s="13"/>
    </row>
    <row r="3650" spans="1:23" x14ac:dyDescent="0.2">
      <c r="A3650" s="13"/>
      <c r="B3650" s="8" t="s">
        <v>0</v>
      </c>
      <c r="C3650" s="22" t="s">
        <v>11008</v>
      </c>
      <c r="D3650" s="8" t="s">
        <v>1832</v>
      </c>
      <c r="E3650" s="22" t="s">
        <v>1833</v>
      </c>
      <c r="F3650" s="13">
        <v>100000</v>
      </c>
      <c r="G3650" s="13">
        <v>0</v>
      </c>
      <c r="H3650" s="13">
        <v>0</v>
      </c>
      <c r="I3650" t="s">
        <v>1</v>
      </c>
      <c r="J3650" s="13"/>
      <c r="R3650" s="13"/>
      <c r="S3650" s="41">
        <v>4</v>
      </c>
      <c r="T3650" s="13"/>
      <c r="U3650" s="13" t="s">
        <v>10798</v>
      </c>
      <c r="W3650" s="13"/>
    </row>
    <row r="3651" spans="1:23" x14ac:dyDescent="0.2">
      <c r="A3651" s="13"/>
      <c r="B3651" s="8" t="s">
        <v>0</v>
      </c>
      <c r="C3651" s="22" t="s">
        <v>11008</v>
      </c>
      <c r="D3651" s="8" t="s">
        <v>1835</v>
      </c>
      <c r="E3651" s="22" t="s">
        <v>1836</v>
      </c>
      <c r="F3651" s="13">
        <v>160000</v>
      </c>
      <c r="G3651" s="13">
        <v>0</v>
      </c>
      <c r="H3651" s="13">
        <v>0</v>
      </c>
      <c r="I3651" t="s">
        <v>1</v>
      </c>
      <c r="J3651" s="13"/>
      <c r="R3651" s="13"/>
      <c r="S3651" s="41">
        <v>4</v>
      </c>
      <c r="T3651" s="39"/>
      <c r="U3651" s="13" t="s">
        <v>10798</v>
      </c>
      <c r="W3651" s="13"/>
    </row>
    <row r="3652" spans="1:23" x14ac:dyDescent="0.2">
      <c r="A3652" s="13"/>
      <c r="B3652" s="8" t="s">
        <v>0</v>
      </c>
      <c r="C3652" s="22" t="s">
        <v>11008</v>
      </c>
      <c r="D3652" s="8" t="s">
        <v>1842</v>
      </c>
      <c r="E3652" s="22" t="s">
        <v>1843</v>
      </c>
      <c r="F3652" s="13">
        <v>75000</v>
      </c>
      <c r="G3652" s="13">
        <v>0</v>
      </c>
      <c r="H3652" s="13">
        <v>0</v>
      </c>
      <c r="I3652" t="s">
        <v>1</v>
      </c>
      <c r="J3652" s="13"/>
      <c r="R3652" s="13">
        <v>18400</v>
      </c>
      <c r="S3652" s="41">
        <v>4</v>
      </c>
      <c r="T3652" s="39"/>
      <c r="U3652" s="13"/>
      <c r="W3652" s="13"/>
    </row>
    <row r="3653" spans="1:23" x14ac:dyDescent="0.2">
      <c r="A3653" s="13"/>
      <c r="B3653" s="8" t="s">
        <v>0</v>
      </c>
      <c r="C3653" s="22" t="s">
        <v>11008</v>
      </c>
      <c r="D3653" s="8" t="s">
        <v>1851</v>
      </c>
      <c r="E3653" s="22" t="s">
        <v>1852</v>
      </c>
      <c r="F3653" s="13">
        <v>15570</v>
      </c>
      <c r="G3653" s="13">
        <v>0</v>
      </c>
      <c r="H3653" s="13">
        <v>0</v>
      </c>
      <c r="I3653" t="s">
        <v>1</v>
      </c>
      <c r="J3653" s="13"/>
      <c r="R3653" s="13">
        <f>5000+14000</f>
        <v>19000</v>
      </c>
      <c r="S3653" s="41">
        <v>4</v>
      </c>
      <c r="T3653" s="39"/>
      <c r="U3653" s="13"/>
      <c r="W3653" s="13"/>
    </row>
    <row r="3654" spans="1:23" x14ac:dyDescent="0.2">
      <c r="A3654" s="13"/>
      <c r="B3654" s="8" t="s">
        <v>0</v>
      </c>
      <c r="C3654" s="22" t="s">
        <v>11008</v>
      </c>
      <c r="D3654" s="8" t="s">
        <v>8603</v>
      </c>
      <c r="E3654" s="22" t="s">
        <v>10441</v>
      </c>
      <c r="F3654" s="13">
        <v>12479</v>
      </c>
      <c r="G3654" s="13">
        <v>0</v>
      </c>
      <c r="H3654" s="13">
        <v>0</v>
      </c>
      <c r="I3654" t="s">
        <v>1</v>
      </c>
      <c r="J3654" s="13"/>
      <c r="R3654" s="13">
        <v>12500</v>
      </c>
      <c r="S3654" s="41">
        <v>4</v>
      </c>
      <c r="T3654" s="39"/>
      <c r="U3654" s="13"/>
      <c r="W3654" s="13"/>
    </row>
    <row r="3655" spans="1:23" x14ac:dyDescent="0.2">
      <c r="A3655" s="13"/>
      <c r="B3655" s="8" t="s">
        <v>0</v>
      </c>
      <c r="C3655" s="22" t="s">
        <v>11008</v>
      </c>
      <c r="D3655" s="8" t="s">
        <v>8604</v>
      </c>
      <c r="E3655" s="22" t="s">
        <v>10442</v>
      </c>
      <c r="F3655" s="13">
        <v>12759</v>
      </c>
      <c r="G3655" s="13">
        <v>0</v>
      </c>
      <c r="H3655" s="13">
        <v>0</v>
      </c>
      <c r="I3655" t="s">
        <v>1</v>
      </c>
      <c r="J3655" s="13"/>
      <c r="R3655" s="13">
        <f>4000+9000</f>
        <v>13000</v>
      </c>
      <c r="S3655" s="41">
        <v>4</v>
      </c>
      <c r="T3655" s="39"/>
      <c r="U3655" s="13"/>
      <c r="W3655" s="13"/>
    </row>
    <row r="3656" spans="1:23" x14ac:dyDescent="0.2">
      <c r="A3656" s="13"/>
      <c r="B3656" s="8" t="s">
        <v>0</v>
      </c>
      <c r="C3656" s="22" t="s">
        <v>11008</v>
      </c>
      <c r="D3656" s="8" t="s">
        <v>2313</v>
      </c>
      <c r="E3656" s="22" t="s">
        <v>2314</v>
      </c>
      <c r="F3656" s="13">
        <v>25379</v>
      </c>
      <c r="G3656" s="13">
        <v>0</v>
      </c>
      <c r="H3656" s="13">
        <v>0</v>
      </c>
      <c r="I3656" t="s">
        <v>1</v>
      </c>
      <c r="J3656" s="13"/>
      <c r="R3656" s="13">
        <v>28000</v>
      </c>
      <c r="S3656" s="41">
        <v>4</v>
      </c>
      <c r="T3656" s="39"/>
      <c r="U3656" s="13"/>
      <c r="W3656" s="13"/>
    </row>
    <row r="3657" spans="1:23" x14ac:dyDescent="0.2">
      <c r="A3657" s="13"/>
      <c r="B3657" s="8" t="s">
        <v>0</v>
      </c>
      <c r="C3657" s="22" t="s">
        <v>11008</v>
      </c>
      <c r="D3657" s="8" t="s">
        <v>8605</v>
      </c>
      <c r="E3657" s="22" t="s">
        <v>10443</v>
      </c>
      <c r="F3657" s="13">
        <v>5817</v>
      </c>
      <c r="G3657" s="13">
        <v>0</v>
      </c>
      <c r="H3657" s="13">
        <v>0</v>
      </c>
      <c r="I3657" t="s">
        <v>1</v>
      </c>
      <c r="J3657" s="13"/>
      <c r="R3657" s="13">
        <v>6000</v>
      </c>
      <c r="S3657" s="41">
        <v>4</v>
      </c>
      <c r="T3657" s="39"/>
      <c r="U3657" s="13"/>
      <c r="W3657" s="13"/>
    </row>
    <row r="3658" spans="1:23" x14ac:dyDescent="0.2">
      <c r="A3658" s="13"/>
      <c r="B3658" s="8" t="s">
        <v>0</v>
      </c>
      <c r="C3658" s="22" t="s">
        <v>11008</v>
      </c>
      <c r="D3658" s="8" t="s">
        <v>2319</v>
      </c>
      <c r="E3658" s="22" t="s">
        <v>2320</v>
      </c>
      <c r="F3658" s="13">
        <v>5135</v>
      </c>
      <c r="G3658" s="13">
        <v>0</v>
      </c>
      <c r="H3658" s="13">
        <v>0</v>
      </c>
      <c r="I3658" t="s">
        <v>1</v>
      </c>
      <c r="J3658" s="13"/>
      <c r="R3658" s="13"/>
      <c r="S3658" s="41">
        <v>4</v>
      </c>
      <c r="T3658" s="39"/>
      <c r="U3658" s="39" t="s">
        <v>10802</v>
      </c>
      <c r="W3658" s="13"/>
    </row>
    <row r="3659" spans="1:23" x14ac:dyDescent="0.2">
      <c r="A3659" s="13"/>
      <c r="B3659" s="8" t="s">
        <v>0</v>
      </c>
      <c r="C3659" s="22" t="s">
        <v>11008</v>
      </c>
      <c r="D3659" s="8" t="s">
        <v>2065</v>
      </c>
      <c r="E3659" s="22" t="s">
        <v>2066</v>
      </c>
      <c r="F3659" s="13">
        <v>40722</v>
      </c>
      <c r="G3659" s="13">
        <v>0</v>
      </c>
      <c r="H3659" s="13">
        <v>0</v>
      </c>
      <c r="I3659" t="s">
        <v>1</v>
      </c>
      <c r="J3659" s="13"/>
      <c r="R3659" s="13"/>
      <c r="S3659" s="41">
        <v>4</v>
      </c>
      <c r="T3659" s="39"/>
      <c r="U3659" s="39" t="s">
        <v>10802</v>
      </c>
      <c r="W3659" s="13"/>
    </row>
    <row r="3660" spans="1:23" x14ac:dyDescent="0.2">
      <c r="A3660" s="13"/>
      <c r="B3660" s="8" t="s">
        <v>0</v>
      </c>
      <c r="C3660" s="22" t="s">
        <v>11008</v>
      </c>
      <c r="D3660" s="8" t="s">
        <v>2068</v>
      </c>
      <c r="E3660" s="22" t="s">
        <v>2069</v>
      </c>
      <c r="F3660" s="13">
        <v>100000</v>
      </c>
      <c r="G3660" s="13">
        <v>0</v>
      </c>
      <c r="H3660" s="13">
        <v>0</v>
      </c>
      <c r="I3660" t="s">
        <v>1</v>
      </c>
      <c r="J3660" s="13"/>
      <c r="R3660" s="13">
        <v>17600</v>
      </c>
      <c r="S3660" s="41">
        <v>4</v>
      </c>
      <c r="T3660" s="39"/>
      <c r="U3660" s="39" t="s">
        <v>10802</v>
      </c>
      <c r="W3660" s="13"/>
    </row>
    <row r="3661" spans="1:23" x14ac:dyDescent="0.2">
      <c r="A3661" s="13"/>
      <c r="B3661" s="8" t="s">
        <v>0</v>
      </c>
      <c r="C3661" s="22" t="s">
        <v>11008</v>
      </c>
      <c r="D3661" s="8" t="s">
        <v>2072</v>
      </c>
      <c r="E3661" s="22" t="s">
        <v>2073</v>
      </c>
      <c r="F3661" s="13">
        <v>250000</v>
      </c>
      <c r="G3661" s="13">
        <v>0</v>
      </c>
      <c r="H3661" s="13">
        <v>0</v>
      </c>
      <c r="I3661" t="s">
        <v>1</v>
      </c>
      <c r="J3661" s="13"/>
      <c r="R3661" s="13"/>
      <c r="S3661" s="41">
        <v>4</v>
      </c>
      <c r="T3661" s="39"/>
      <c r="U3661" s="13" t="s">
        <v>10804</v>
      </c>
      <c r="W3661" s="13"/>
    </row>
    <row r="3662" spans="1:23" x14ac:dyDescent="0.2">
      <c r="A3662" s="13"/>
      <c r="B3662" s="8" t="s">
        <v>0</v>
      </c>
      <c r="C3662" s="22" t="s">
        <v>11008</v>
      </c>
      <c r="D3662" s="8" t="s">
        <v>2077</v>
      </c>
      <c r="E3662" s="22" t="s">
        <v>2078</v>
      </c>
      <c r="F3662" s="13">
        <v>350000</v>
      </c>
      <c r="G3662" s="13">
        <v>0</v>
      </c>
      <c r="H3662" s="13">
        <v>0</v>
      </c>
      <c r="I3662" t="s">
        <v>1</v>
      </c>
      <c r="J3662" s="13"/>
      <c r="R3662" s="13"/>
      <c r="S3662" s="41">
        <v>4</v>
      </c>
      <c r="T3662" s="39"/>
      <c r="U3662" s="13" t="s">
        <v>10804</v>
      </c>
      <c r="W3662" s="13"/>
    </row>
    <row r="3663" spans="1:23" x14ac:dyDescent="0.2">
      <c r="A3663" s="13"/>
      <c r="B3663" s="8" t="s">
        <v>0</v>
      </c>
      <c r="C3663" s="22" t="s">
        <v>11008</v>
      </c>
      <c r="D3663" s="8" t="s">
        <v>2082</v>
      </c>
      <c r="E3663" s="22" t="s">
        <v>2083</v>
      </c>
      <c r="F3663" s="13">
        <v>200000</v>
      </c>
      <c r="G3663" s="13">
        <v>0</v>
      </c>
      <c r="H3663" s="13">
        <v>0</v>
      </c>
      <c r="I3663" t="s">
        <v>1</v>
      </c>
      <c r="J3663" s="13"/>
      <c r="R3663" s="13">
        <f>21000+66000</f>
        <v>87000</v>
      </c>
      <c r="S3663" s="41">
        <v>4</v>
      </c>
      <c r="T3663" s="39"/>
      <c r="U3663" s="13" t="s">
        <v>10804</v>
      </c>
      <c r="W3663" s="13"/>
    </row>
    <row r="3664" spans="1:23" x14ac:dyDescent="0.2">
      <c r="A3664" s="13"/>
      <c r="B3664" s="8" t="s">
        <v>0</v>
      </c>
      <c r="C3664" s="22" t="s">
        <v>11008</v>
      </c>
      <c r="D3664" s="8" t="s">
        <v>2299</v>
      </c>
      <c r="E3664" s="22" t="s">
        <v>2300</v>
      </c>
      <c r="F3664" s="13">
        <v>200000</v>
      </c>
      <c r="G3664" s="13">
        <v>0</v>
      </c>
      <c r="H3664" s="13">
        <v>0</v>
      </c>
      <c r="I3664" t="s">
        <v>1</v>
      </c>
      <c r="J3664" s="13"/>
      <c r="R3664" s="13"/>
      <c r="S3664" s="41">
        <v>4</v>
      </c>
      <c r="T3664" s="39"/>
      <c r="U3664" s="13" t="s">
        <v>10804</v>
      </c>
      <c r="W3664" s="13"/>
    </row>
    <row r="3665" spans="1:23" x14ac:dyDescent="0.2">
      <c r="A3665" s="13"/>
      <c r="B3665" s="8" t="s">
        <v>0</v>
      </c>
      <c r="C3665" s="22" t="s">
        <v>11008</v>
      </c>
      <c r="D3665" s="8" t="s">
        <v>8606</v>
      </c>
      <c r="E3665" s="22" t="s">
        <v>10444</v>
      </c>
      <c r="F3665" s="13">
        <v>45000</v>
      </c>
      <c r="G3665" s="13">
        <v>0</v>
      </c>
      <c r="H3665" s="13">
        <v>0</v>
      </c>
      <c r="I3665" t="s">
        <v>1</v>
      </c>
      <c r="J3665" s="13"/>
      <c r="R3665" s="13"/>
      <c r="S3665" s="41">
        <v>4</v>
      </c>
      <c r="T3665" s="39"/>
      <c r="U3665" s="13" t="s">
        <v>10804</v>
      </c>
      <c r="W3665" s="13"/>
    </row>
    <row r="3666" spans="1:23" x14ac:dyDescent="0.2">
      <c r="A3666" s="13"/>
      <c r="B3666" s="8" t="s">
        <v>0</v>
      </c>
      <c r="C3666" s="22" t="s">
        <v>11008</v>
      </c>
      <c r="D3666" s="8" t="s">
        <v>2303</v>
      </c>
      <c r="E3666" s="22" t="s">
        <v>2304</v>
      </c>
      <c r="F3666" s="13">
        <v>100000</v>
      </c>
      <c r="G3666" s="13">
        <v>0</v>
      </c>
      <c r="H3666" s="13">
        <v>0</v>
      </c>
      <c r="I3666" t="s">
        <v>1</v>
      </c>
      <c r="J3666" s="13"/>
      <c r="R3666" s="13"/>
      <c r="S3666" s="41">
        <v>4</v>
      </c>
      <c r="T3666" s="39"/>
      <c r="U3666" s="13" t="s">
        <v>10804</v>
      </c>
      <c r="W3666" s="13"/>
    </row>
    <row r="3667" spans="1:23" x14ac:dyDescent="0.2">
      <c r="A3667" s="13"/>
      <c r="B3667" s="8" t="s">
        <v>0</v>
      </c>
      <c r="C3667" s="22" t="s">
        <v>11008</v>
      </c>
      <c r="D3667" s="8" t="s">
        <v>2307</v>
      </c>
      <c r="E3667" s="22" t="s">
        <v>2308</v>
      </c>
      <c r="F3667" s="13">
        <v>15493</v>
      </c>
      <c r="G3667" s="13">
        <v>0</v>
      </c>
      <c r="H3667" s="13">
        <v>0</v>
      </c>
      <c r="I3667" t="s">
        <v>1</v>
      </c>
      <c r="J3667" s="13"/>
      <c r="R3667" s="13"/>
      <c r="S3667" s="41">
        <v>4</v>
      </c>
      <c r="T3667" s="39"/>
      <c r="U3667" s="13" t="s">
        <v>10804</v>
      </c>
      <c r="W3667" s="13"/>
    </row>
    <row r="3668" spans="1:23" x14ac:dyDescent="0.2">
      <c r="A3668" s="13"/>
      <c r="B3668" s="8" t="s">
        <v>0</v>
      </c>
      <c r="C3668" s="22" t="s">
        <v>11008</v>
      </c>
      <c r="D3668" s="8" t="s">
        <v>8607</v>
      </c>
      <c r="E3668" s="22" t="s">
        <v>10445</v>
      </c>
      <c r="F3668" s="13">
        <v>60000</v>
      </c>
      <c r="G3668" s="13">
        <v>0</v>
      </c>
      <c r="H3668" s="13">
        <v>0</v>
      </c>
      <c r="I3668" t="s">
        <v>1</v>
      </c>
      <c r="J3668" s="13"/>
      <c r="R3668" s="13">
        <v>54000</v>
      </c>
      <c r="S3668" s="41">
        <v>4</v>
      </c>
      <c r="T3668" s="39"/>
      <c r="U3668" s="13" t="s">
        <v>10804</v>
      </c>
      <c r="W3668" s="13"/>
    </row>
    <row r="3669" spans="1:23" x14ac:dyDescent="0.2">
      <c r="A3669" s="13"/>
      <c r="B3669" s="8" t="s">
        <v>0</v>
      </c>
      <c r="C3669" s="22" t="s">
        <v>11008</v>
      </c>
      <c r="D3669" s="8" t="s">
        <v>2310</v>
      </c>
      <c r="E3669" s="22" t="s">
        <v>2311</v>
      </c>
      <c r="F3669" s="13">
        <v>22276</v>
      </c>
      <c r="G3669" s="13">
        <v>0</v>
      </c>
      <c r="H3669" s="13">
        <v>0</v>
      </c>
      <c r="I3669" t="s">
        <v>1</v>
      </c>
      <c r="J3669" s="13"/>
      <c r="R3669" s="13">
        <f>14000+9000+5000</f>
        <v>28000</v>
      </c>
      <c r="S3669" s="41">
        <v>4</v>
      </c>
      <c r="T3669" s="39"/>
      <c r="U3669" s="13"/>
      <c r="W3669" s="13"/>
    </row>
    <row r="3670" spans="1:23" x14ac:dyDescent="0.2">
      <c r="A3670" s="13"/>
      <c r="B3670" s="8" t="s">
        <v>0</v>
      </c>
      <c r="C3670" s="22" t="s">
        <v>11008</v>
      </c>
      <c r="D3670" s="8" t="s">
        <v>8137</v>
      </c>
      <c r="E3670" s="22" t="s">
        <v>9897</v>
      </c>
      <c r="F3670" s="13">
        <v>30000</v>
      </c>
      <c r="G3670" s="13">
        <v>0</v>
      </c>
      <c r="H3670" s="13">
        <v>0</v>
      </c>
      <c r="I3670" t="s">
        <v>1</v>
      </c>
      <c r="J3670" s="13"/>
      <c r="R3670" s="13">
        <v>31000</v>
      </c>
      <c r="S3670" s="41">
        <v>4</v>
      </c>
      <c r="T3670" s="39"/>
      <c r="U3670" s="13"/>
      <c r="W3670" s="13"/>
    </row>
    <row r="3671" spans="1:23" x14ac:dyDescent="0.2">
      <c r="A3671" s="13"/>
      <c r="B3671" s="8" t="s">
        <v>0</v>
      </c>
      <c r="C3671" s="22" t="s">
        <v>11008</v>
      </c>
      <c r="D3671" s="8" t="s">
        <v>8608</v>
      </c>
      <c r="E3671" s="22" t="s">
        <v>10446</v>
      </c>
      <c r="F3671" s="13">
        <v>35000</v>
      </c>
      <c r="G3671" s="13">
        <v>0</v>
      </c>
      <c r="H3671" s="13">
        <v>0</v>
      </c>
      <c r="I3671" t="s">
        <v>1</v>
      </c>
      <c r="J3671" s="13"/>
      <c r="R3671" s="13">
        <f>14000+21500</f>
        <v>35500</v>
      </c>
      <c r="S3671" s="41">
        <v>4</v>
      </c>
      <c r="T3671" s="39"/>
      <c r="U3671" s="13"/>
      <c r="W3671" s="13"/>
    </row>
    <row r="3672" spans="1:23" x14ac:dyDescent="0.2">
      <c r="A3672" s="13"/>
      <c r="B3672" s="8" t="s">
        <v>0</v>
      </c>
      <c r="C3672" s="22" t="s">
        <v>11008</v>
      </c>
      <c r="D3672" s="8" t="s">
        <v>8138</v>
      </c>
      <c r="E3672" s="22" t="s">
        <v>9898</v>
      </c>
      <c r="F3672" s="13">
        <v>25500</v>
      </c>
      <c r="G3672" s="13">
        <v>0</v>
      </c>
      <c r="H3672" s="13">
        <v>0</v>
      </c>
      <c r="I3672" t="s">
        <v>1</v>
      </c>
      <c r="J3672" s="13"/>
      <c r="R3672" s="13">
        <v>25000</v>
      </c>
      <c r="S3672" s="41">
        <v>4</v>
      </c>
      <c r="T3672" s="39"/>
      <c r="U3672" s="13" t="s">
        <v>10804</v>
      </c>
      <c r="W3672" s="13"/>
    </row>
    <row r="3673" spans="1:23" x14ac:dyDescent="0.2">
      <c r="A3673" s="13"/>
      <c r="B3673" s="8" t="s">
        <v>0</v>
      </c>
      <c r="C3673" s="22" t="s">
        <v>11008</v>
      </c>
      <c r="D3673" s="8" t="s">
        <v>8609</v>
      </c>
      <c r="E3673" s="22" t="s">
        <v>10447</v>
      </c>
      <c r="F3673" s="13">
        <v>12459</v>
      </c>
      <c r="G3673" s="13">
        <v>0</v>
      </c>
      <c r="H3673" s="13">
        <v>0</v>
      </c>
      <c r="I3673" t="s">
        <v>1</v>
      </c>
      <c r="J3673" s="13"/>
      <c r="R3673" s="13"/>
      <c r="S3673" s="41">
        <v>4</v>
      </c>
      <c r="T3673" s="39"/>
      <c r="U3673" s="13" t="s">
        <v>10804</v>
      </c>
      <c r="W3673" s="13"/>
    </row>
    <row r="3674" spans="1:23" x14ac:dyDescent="0.2">
      <c r="A3674" s="13"/>
      <c r="B3674" s="8" t="s">
        <v>0</v>
      </c>
      <c r="C3674" s="22" t="s">
        <v>11008</v>
      </c>
      <c r="D3674" s="8" t="s">
        <v>2967</v>
      </c>
      <c r="E3674" s="22" t="s">
        <v>2968</v>
      </c>
      <c r="F3674" s="13">
        <v>4686</v>
      </c>
      <c r="G3674" s="13">
        <v>0</v>
      </c>
      <c r="H3674" s="13">
        <v>0</v>
      </c>
      <c r="I3674" t="s">
        <v>1</v>
      </c>
      <c r="J3674" s="13"/>
      <c r="R3674" s="13">
        <v>5000</v>
      </c>
      <c r="S3674" s="41">
        <v>2</v>
      </c>
      <c r="T3674" s="39"/>
      <c r="U3674" s="13"/>
      <c r="W3674" s="13"/>
    </row>
    <row r="3675" spans="1:23" x14ac:dyDescent="0.2">
      <c r="A3675" s="13"/>
      <c r="B3675" s="8" t="s">
        <v>0</v>
      </c>
      <c r="C3675" s="22" t="s">
        <v>11008</v>
      </c>
      <c r="D3675" s="8" t="s">
        <v>2973</v>
      </c>
      <c r="E3675" s="22" t="s">
        <v>2974</v>
      </c>
      <c r="F3675" s="13">
        <v>15000</v>
      </c>
      <c r="G3675" s="13">
        <v>0</v>
      </c>
      <c r="H3675" s="13">
        <v>0</v>
      </c>
      <c r="I3675" t="s">
        <v>1</v>
      </c>
      <c r="J3675" s="13"/>
      <c r="R3675" s="13"/>
      <c r="S3675" s="41">
        <v>2</v>
      </c>
      <c r="T3675" s="39"/>
      <c r="U3675" s="13" t="s">
        <v>10801</v>
      </c>
      <c r="W3675" s="13"/>
    </row>
    <row r="3676" spans="1:23" x14ac:dyDescent="0.2">
      <c r="A3676" s="13"/>
      <c r="B3676" s="8" t="s">
        <v>0</v>
      </c>
      <c r="C3676" s="22" t="s">
        <v>11008</v>
      </c>
      <c r="D3676" s="8" t="s">
        <v>2681</v>
      </c>
      <c r="E3676" s="22" t="s">
        <v>2682</v>
      </c>
      <c r="F3676" s="13">
        <v>11087</v>
      </c>
      <c r="G3676" s="13">
        <v>0</v>
      </c>
      <c r="H3676" s="13">
        <v>0</v>
      </c>
      <c r="I3676" t="s">
        <v>1</v>
      </c>
      <c r="J3676" s="13"/>
      <c r="R3676" s="13"/>
      <c r="S3676" s="41">
        <v>2</v>
      </c>
      <c r="T3676" s="39"/>
      <c r="U3676" s="13" t="s">
        <v>10801</v>
      </c>
      <c r="W3676" s="13"/>
    </row>
    <row r="3677" spans="1:23" x14ac:dyDescent="0.2">
      <c r="A3677" s="13"/>
      <c r="B3677" s="8" t="s">
        <v>0</v>
      </c>
      <c r="C3677" s="22" t="s">
        <v>11008</v>
      </c>
      <c r="D3677" s="8" t="s">
        <v>2685</v>
      </c>
      <c r="E3677" s="22" t="s">
        <v>2686</v>
      </c>
      <c r="F3677" s="13">
        <v>120000</v>
      </c>
      <c r="G3677" s="13">
        <v>0</v>
      </c>
      <c r="H3677" s="13">
        <v>0</v>
      </c>
      <c r="I3677" t="s">
        <v>1</v>
      </c>
      <c r="J3677" s="13"/>
      <c r="R3677" s="13"/>
      <c r="S3677" s="41">
        <v>2</v>
      </c>
      <c r="T3677" s="39"/>
      <c r="U3677" s="13" t="s">
        <v>10802</v>
      </c>
      <c r="W3677" s="13"/>
    </row>
    <row r="3678" spans="1:23" x14ac:dyDescent="0.2">
      <c r="A3678" s="13"/>
      <c r="B3678" s="8" t="s">
        <v>0</v>
      </c>
      <c r="C3678" s="22" t="s">
        <v>11008</v>
      </c>
      <c r="D3678" s="8" t="s">
        <v>2691</v>
      </c>
      <c r="E3678" s="22" t="s">
        <v>2692</v>
      </c>
      <c r="F3678" s="13">
        <v>100000</v>
      </c>
      <c r="G3678" s="13">
        <v>0</v>
      </c>
      <c r="H3678" s="13">
        <v>0</v>
      </c>
      <c r="I3678" t="s">
        <v>1</v>
      </c>
      <c r="J3678" s="13"/>
      <c r="R3678" s="13"/>
      <c r="S3678" s="41">
        <v>2</v>
      </c>
      <c r="T3678" s="39"/>
      <c r="U3678" s="13" t="s">
        <v>10802</v>
      </c>
      <c r="W3678" s="13"/>
    </row>
    <row r="3679" spans="1:23" x14ac:dyDescent="0.2">
      <c r="A3679" s="13"/>
      <c r="B3679" s="8" t="s">
        <v>0</v>
      </c>
      <c r="C3679" s="22" t="s">
        <v>11008</v>
      </c>
      <c r="D3679" s="8" t="s">
        <v>2694</v>
      </c>
      <c r="E3679" s="22" t="s">
        <v>2695</v>
      </c>
      <c r="F3679" s="13">
        <v>200000</v>
      </c>
      <c r="G3679" s="13">
        <v>0</v>
      </c>
      <c r="H3679" s="13">
        <v>0</v>
      </c>
      <c r="I3679" t="s">
        <v>1</v>
      </c>
      <c r="J3679" s="13"/>
      <c r="R3679" s="13">
        <f>41000+61000+10000+27000</f>
        <v>139000</v>
      </c>
      <c r="S3679" s="41">
        <v>2</v>
      </c>
      <c r="T3679" s="39"/>
      <c r="U3679" s="13" t="s">
        <v>10802</v>
      </c>
      <c r="W3679" s="13"/>
    </row>
    <row r="3680" spans="1:23" x14ac:dyDescent="0.2">
      <c r="A3680" s="13"/>
      <c r="B3680" s="8" t="s">
        <v>0</v>
      </c>
      <c r="C3680" s="22" t="s">
        <v>11008</v>
      </c>
      <c r="D3680" s="8" t="s">
        <v>2944</v>
      </c>
      <c r="E3680" s="22" t="s">
        <v>2945</v>
      </c>
      <c r="F3680" s="13">
        <v>75000</v>
      </c>
      <c r="G3680" s="13">
        <v>0</v>
      </c>
      <c r="H3680" s="13">
        <v>0</v>
      </c>
      <c r="I3680" t="s">
        <v>1</v>
      </c>
      <c r="J3680" s="13"/>
      <c r="R3680" s="13"/>
      <c r="S3680" s="41">
        <v>2</v>
      </c>
      <c r="T3680" s="39"/>
      <c r="U3680" s="13" t="s">
        <v>10802</v>
      </c>
      <c r="W3680" s="13"/>
    </row>
    <row r="3681" spans="1:23" x14ac:dyDescent="0.2">
      <c r="A3681" s="13"/>
      <c r="B3681" s="8" t="s">
        <v>0</v>
      </c>
      <c r="C3681" s="22" t="s">
        <v>11008</v>
      </c>
      <c r="D3681" s="8" t="s">
        <v>2949</v>
      </c>
      <c r="E3681" s="22" t="s">
        <v>2950</v>
      </c>
      <c r="F3681" s="13">
        <v>50000</v>
      </c>
      <c r="G3681" s="13">
        <v>0</v>
      </c>
      <c r="H3681" s="13">
        <v>0</v>
      </c>
      <c r="I3681" t="s">
        <v>1</v>
      </c>
      <c r="J3681" s="13"/>
      <c r="R3681" s="13"/>
      <c r="S3681" s="41">
        <v>2</v>
      </c>
      <c r="T3681" s="39"/>
      <c r="U3681" s="13" t="s">
        <v>10804</v>
      </c>
      <c r="W3681" s="13"/>
    </row>
    <row r="3682" spans="1:23" x14ac:dyDescent="0.2">
      <c r="A3682" s="13"/>
      <c r="B3682" s="8" t="s">
        <v>0</v>
      </c>
      <c r="C3682" s="22" t="s">
        <v>11008</v>
      </c>
      <c r="D3682" s="8" t="s">
        <v>8610</v>
      </c>
      <c r="E3682" s="22" t="s">
        <v>10448</v>
      </c>
      <c r="F3682" s="13">
        <v>55000</v>
      </c>
      <c r="G3682" s="13">
        <v>0</v>
      </c>
      <c r="H3682" s="13">
        <v>0</v>
      </c>
      <c r="I3682" t="s">
        <v>1</v>
      </c>
      <c r="J3682" s="13"/>
      <c r="R3682" s="13">
        <f>20000+35000</f>
        <v>55000</v>
      </c>
      <c r="S3682" s="41">
        <v>2</v>
      </c>
      <c r="T3682" s="39"/>
      <c r="U3682" s="13" t="s">
        <v>10804</v>
      </c>
      <c r="W3682" s="13"/>
    </row>
    <row r="3683" spans="1:23" x14ac:dyDescent="0.2">
      <c r="A3683" s="13"/>
      <c r="B3683" s="8" t="s">
        <v>0</v>
      </c>
      <c r="C3683" s="22" t="s">
        <v>11008</v>
      </c>
      <c r="D3683" s="8" t="s">
        <v>8611</v>
      </c>
      <c r="E3683" s="22" t="s">
        <v>10449</v>
      </c>
      <c r="F3683" s="13">
        <v>12270</v>
      </c>
      <c r="G3683" s="13">
        <v>0</v>
      </c>
      <c r="H3683" s="13">
        <v>0</v>
      </c>
      <c r="I3683" t="s">
        <v>1</v>
      </c>
      <c r="J3683" s="13"/>
      <c r="R3683" s="13">
        <v>14000</v>
      </c>
      <c r="S3683" s="41">
        <v>2</v>
      </c>
      <c r="T3683" s="39"/>
      <c r="U3683" s="13"/>
      <c r="W3683" s="13"/>
    </row>
    <row r="3684" spans="1:23" x14ac:dyDescent="0.2">
      <c r="A3684" s="13"/>
      <c r="B3684" s="8" t="s">
        <v>0</v>
      </c>
      <c r="C3684" s="22" t="s">
        <v>11008</v>
      </c>
      <c r="D3684" s="8" t="s">
        <v>2955</v>
      </c>
      <c r="E3684" s="22" t="s">
        <v>2956</v>
      </c>
      <c r="F3684" s="13">
        <v>15500</v>
      </c>
      <c r="G3684" s="13">
        <v>0</v>
      </c>
      <c r="H3684" s="13">
        <v>0</v>
      </c>
      <c r="I3684" t="s">
        <v>1</v>
      </c>
      <c r="J3684" s="13"/>
      <c r="R3684" s="13">
        <v>16000</v>
      </c>
      <c r="S3684" s="41">
        <v>2</v>
      </c>
      <c r="T3684" s="39"/>
      <c r="U3684" s="13"/>
      <c r="W3684" s="13"/>
    </row>
    <row r="3685" spans="1:23" x14ac:dyDescent="0.2">
      <c r="A3685" s="13"/>
      <c r="B3685" s="8" t="s">
        <v>0</v>
      </c>
      <c r="C3685" s="22" t="s">
        <v>11008</v>
      </c>
      <c r="D3685" s="8" t="s">
        <v>2958</v>
      </c>
      <c r="E3685" s="22" t="s">
        <v>2959</v>
      </c>
      <c r="F3685" s="13">
        <v>34000</v>
      </c>
      <c r="G3685" s="13">
        <v>0</v>
      </c>
      <c r="H3685" s="13">
        <v>0</v>
      </c>
      <c r="I3685" t="s">
        <v>1</v>
      </c>
      <c r="J3685" s="13"/>
      <c r="R3685" s="13">
        <f>5000+9000+21000</f>
        <v>35000</v>
      </c>
      <c r="S3685" s="41">
        <v>2</v>
      </c>
      <c r="T3685" s="39"/>
      <c r="U3685" s="13"/>
      <c r="W3685" s="13"/>
    </row>
    <row r="3686" spans="1:23" x14ac:dyDescent="0.2">
      <c r="A3686" s="13"/>
      <c r="B3686" s="8" t="s">
        <v>0</v>
      </c>
      <c r="C3686" s="22" t="s">
        <v>11008</v>
      </c>
      <c r="D3686" s="8" t="s">
        <v>8612</v>
      </c>
      <c r="E3686" s="22" t="s">
        <v>10450</v>
      </c>
      <c r="F3686" s="13">
        <v>20000</v>
      </c>
      <c r="G3686" s="13">
        <v>0</v>
      </c>
      <c r="H3686" s="13">
        <v>0</v>
      </c>
      <c r="I3686" t="s">
        <v>1</v>
      </c>
      <c r="J3686" s="13"/>
      <c r="R3686" s="13">
        <v>16000</v>
      </c>
      <c r="S3686" s="41">
        <v>2</v>
      </c>
      <c r="T3686" s="39"/>
      <c r="U3686" s="13" t="s">
        <v>10804</v>
      </c>
      <c r="W3686" s="13"/>
    </row>
    <row r="3687" spans="1:23" x14ac:dyDescent="0.2">
      <c r="A3687" s="13"/>
      <c r="B3687" s="8" t="s">
        <v>0</v>
      </c>
      <c r="C3687" s="22" t="s">
        <v>11008</v>
      </c>
      <c r="D3687" s="8" t="s">
        <v>8613</v>
      </c>
      <c r="E3687" s="22" t="s">
        <v>10451</v>
      </c>
      <c r="F3687" s="13">
        <v>2820</v>
      </c>
      <c r="G3687" s="13">
        <v>0</v>
      </c>
      <c r="H3687" s="13">
        <v>0</v>
      </c>
      <c r="I3687" t="s">
        <v>1</v>
      </c>
      <c r="J3687" s="13"/>
      <c r="R3687" s="13"/>
      <c r="S3687" s="41">
        <v>4</v>
      </c>
      <c r="T3687" s="39"/>
      <c r="U3687" s="13" t="s">
        <v>10803</v>
      </c>
      <c r="W3687" s="13"/>
    </row>
    <row r="3688" spans="1:23" x14ac:dyDescent="0.2">
      <c r="A3688" s="13"/>
      <c r="B3688" s="8" t="s">
        <v>0</v>
      </c>
      <c r="C3688" s="22" t="s">
        <v>11008</v>
      </c>
      <c r="D3688" s="8" t="s">
        <v>8614</v>
      </c>
      <c r="E3688" s="22" t="s">
        <v>10452</v>
      </c>
      <c r="F3688" s="13">
        <v>10451</v>
      </c>
      <c r="G3688" s="13">
        <v>0</v>
      </c>
      <c r="H3688" s="13">
        <v>0</v>
      </c>
      <c r="I3688" t="s">
        <v>1</v>
      </c>
      <c r="J3688" s="13"/>
      <c r="R3688" s="13">
        <v>11000</v>
      </c>
      <c r="S3688" s="41">
        <v>4</v>
      </c>
      <c r="T3688" s="39"/>
      <c r="U3688" s="13"/>
      <c r="W3688" s="13"/>
    </row>
    <row r="3689" spans="1:23" x14ac:dyDescent="0.2">
      <c r="A3689" s="13"/>
      <c r="B3689" s="8" t="s">
        <v>0</v>
      </c>
      <c r="C3689" s="22" t="s">
        <v>11008</v>
      </c>
      <c r="D3689" s="8" t="s">
        <v>8143</v>
      </c>
      <c r="E3689" s="22" t="s">
        <v>9902</v>
      </c>
      <c r="F3689" s="13">
        <v>28114</v>
      </c>
      <c r="G3689" s="13">
        <v>0</v>
      </c>
      <c r="H3689" s="13">
        <v>0</v>
      </c>
      <c r="I3689" t="s">
        <v>1</v>
      </c>
      <c r="J3689" s="13"/>
      <c r="R3689" s="13">
        <f>10000+19500</f>
        <v>29500</v>
      </c>
      <c r="S3689" s="41">
        <v>4</v>
      </c>
      <c r="T3689" s="39"/>
      <c r="U3689" s="13"/>
      <c r="W3689" s="13"/>
    </row>
    <row r="3690" spans="1:23" x14ac:dyDescent="0.2">
      <c r="A3690" s="13"/>
      <c r="B3690" s="8" t="s">
        <v>0</v>
      </c>
      <c r="C3690" s="22" t="s">
        <v>11008</v>
      </c>
      <c r="D3690" s="8" t="s">
        <v>8615</v>
      </c>
      <c r="E3690" s="22" t="s">
        <v>10453</v>
      </c>
      <c r="F3690" s="13">
        <v>7773</v>
      </c>
      <c r="G3690" s="13">
        <v>0</v>
      </c>
      <c r="H3690" s="13">
        <v>0</v>
      </c>
      <c r="I3690" t="s">
        <v>1</v>
      </c>
      <c r="J3690" s="13"/>
      <c r="R3690" s="13">
        <f>7500+1000</f>
        <v>8500</v>
      </c>
      <c r="S3690" s="41">
        <v>4</v>
      </c>
      <c r="T3690" s="39"/>
      <c r="U3690" s="13"/>
      <c r="W3690" s="13"/>
    </row>
    <row r="3691" spans="1:23" x14ac:dyDescent="0.2">
      <c r="A3691" s="13"/>
      <c r="B3691" s="8" t="s">
        <v>0</v>
      </c>
      <c r="C3691" s="22" t="s">
        <v>11008</v>
      </c>
      <c r="D3691" s="8" t="s">
        <v>8616</v>
      </c>
      <c r="E3691" s="22" t="s">
        <v>10454</v>
      </c>
      <c r="F3691" s="13">
        <v>33777</v>
      </c>
      <c r="G3691" s="13">
        <v>0</v>
      </c>
      <c r="H3691" s="13">
        <v>0</v>
      </c>
      <c r="I3691" t="s">
        <v>1</v>
      </c>
      <c r="J3691" s="13"/>
      <c r="R3691" s="13">
        <f>20000+15000</f>
        <v>35000</v>
      </c>
      <c r="S3691" s="41">
        <v>4</v>
      </c>
      <c r="T3691" s="39"/>
      <c r="U3691" s="13"/>
      <c r="W3691" s="13"/>
    </row>
    <row r="3692" spans="1:23" x14ac:dyDescent="0.2">
      <c r="A3692" s="13"/>
      <c r="B3692" s="8" t="s">
        <v>0</v>
      </c>
      <c r="C3692" s="22" t="s">
        <v>11008</v>
      </c>
      <c r="D3692" s="8" t="s">
        <v>8617</v>
      </c>
      <c r="E3692" s="22" t="s">
        <v>10455</v>
      </c>
      <c r="F3692" s="13">
        <v>4597</v>
      </c>
      <c r="G3692" s="13">
        <v>0</v>
      </c>
      <c r="H3692" s="13">
        <v>0</v>
      </c>
      <c r="I3692" t="s">
        <v>1</v>
      </c>
      <c r="J3692" s="13"/>
      <c r="R3692" s="13"/>
      <c r="S3692" s="41">
        <v>4</v>
      </c>
      <c r="T3692" s="39"/>
      <c r="U3692" s="13" t="s">
        <v>10803</v>
      </c>
      <c r="W3692" s="13"/>
    </row>
    <row r="3693" spans="1:23" x14ac:dyDescent="0.2">
      <c r="A3693" s="13"/>
      <c r="B3693" s="8" t="s">
        <v>0</v>
      </c>
      <c r="C3693" s="22" t="s">
        <v>11008</v>
      </c>
      <c r="D3693" s="8" t="s">
        <v>8618</v>
      </c>
      <c r="E3693" s="22" t="s">
        <v>10456</v>
      </c>
      <c r="F3693" s="13">
        <v>19109</v>
      </c>
      <c r="G3693" s="13">
        <v>0</v>
      </c>
      <c r="H3693" s="13">
        <v>0</v>
      </c>
      <c r="I3693" t="s">
        <v>1</v>
      </c>
      <c r="J3693" s="13"/>
      <c r="R3693" s="13">
        <f>4500+16000</f>
        <v>20500</v>
      </c>
      <c r="S3693" s="41">
        <v>4</v>
      </c>
      <c r="T3693" s="39"/>
      <c r="U3693" s="13"/>
      <c r="W3693" s="13"/>
    </row>
    <row r="3694" spans="1:23" x14ac:dyDescent="0.2">
      <c r="A3694" s="13"/>
      <c r="B3694" s="8" t="s">
        <v>0</v>
      </c>
      <c r="C3694" s="22" t="s">
        <v>11008</v>
      </c>
      <c r="D3694" s="8" t="s">
        <v>8619</v>
      </c>
      <c r="E3694" s="22" t="s">
        <v>10457</v>
      </c>
      <c r="F3694" s="13">
        <v>6638</v>
      </c>
      <c r="G3694" s="13">
        <v>0</v>
      </c>
      <c r="H3694" s="13">
        <v>0</v>
      </c>
      <c r="I3694" t="s">
        <v>1</v>
      </c>
      <c r="J3694" s="13"/>
      <c r="R3694" s="13">
        <v>8000</v>
      </c>
      <c r="S3694" s="41">
        <v>4</v>
      </c>
      <c r="T3694" s="39"/>
      <c r="U3694" s="13"/>
      <c r="W3694" s="13"/>
    </row>
    <row r="3695" spans="1:23" x14ac:dyDescent="0.2">
      <c r="A3695" s="13"/>
      <c r="B3695" s="8" t="s">
        <v>0</v>
      </c>
      <c r="C3695" s="22" t="s">
        <v>11008</v>
      </c>
      <c r="D3695" s="8" t="s">
        <v>8620</v>
      </c>
      <c r="E3695" s="22" t="s">
        <v>10458</v>
      </c>
      <c r="F3695" s="13">
        <v>6687</v>
      </c>
      <c r="G3695" s="13">
        <v>0</v>
      </c>
      <c r="H3695" s="13">
        <v>0</v>
      </c>
      <c r="I3695" t="s">
        <v>1</v>
      </c>
      <c r="J3695" s="13"/>
      <c r="R3695" s="13">
        <v>7000</v>
      </c>
      <c r="S3695" s="41">
        <v>4</v>
      </c>
      <c r="T3695" s="39"/>
      <c r="U3695" s="13"/>
      <c r="W3695" s="13"/>
    </row>
    <row r="3696" spans="1:23" x14ac:dyDescent="0.2">
      <c r="A3696" s="13"/>
      <c r="B3696" s="8" t="s">
        <v>0</v>
      </c>
      <c r="C3696" s="22" t="s">
        <v>11008</v>
      </c>
      <c r="D3696" s="8" t="s">
        <v>8621</v>
      </c>
      <c r="E3696" s="22" t="s">
        <v>10459</v>
      </c>
      <c r="F3696" s="13">
        <v>6418</v>
      </c>
      <c r="G3696" s="13">
        <v>0</v>
      </c>
      <c r="H3696" s="13">
        <v>0</v>
      </c>
      <c r="I3696" t="s">
        <v>1</v>
      </c>
      <c r="J3696" s="13"/>
      <c r="R3696" s="13">
        <v>7000</v>
      </c>
      <c r="S3696" s="41">
        <v>4</v>
      </c>
      <c r="T3696" s="39"/>
      <c r="U3696" s="13"/>
      <c r="W3696" s="13"/>
    </row>
    <row r="3697" spans="1:23" x14ac:dyDescent="0.2">
      <c r="A3697" s="13"/>
      <c r="B3697" s="8" t="s">
        <v>0</v>
      </c>
      <c r="C3697" s="22" t="s">
        <v>11008</v>
      </c>
      <c r="D3697" s="8" t="s">
        <v>8622</v>
      </c>
      <c r="E3697" s="22" t="s">
        <v>10460</v>
      </c>
      <c r="F3697" s="13">
        <v>40000</v>
      </c>
      <c r="G3697" s="13">
        <v>0</v>
      </c>
      <c r="H3697" s="13">
        <v>0</v>
      </c>
      <c r="I3697" t="s">
        <v>1</v>
      </c>
      <c r="J3697" s="13"/>
      <c r="R3697" s="13"/>
      <c r="S3697" s="41">
        <v>4</v>
      </c>
      <c r="T3697" s="39"/>
      <c r="U3697" s="13" t="s">
        <v>10802</v>
      </c>
      <c r="W3697" s="13"/>
    </row>
    <row r="3698" spans="1:23" x14ac:dyDescent="0.2">
      <c r="A3698" s="13"/>
      <c r="B3698" s="8" t="s">
        <v>0</v>
      </c>
      <c r="C3698" s="22" t="s">
        <v>11008</v>
      </c>
      <c r="D3698" s="8" t="s">
        <v>3765</v>
      </c>
      <c r="E3698" s="22" t="s">
        <v>3766</v>
      </c>
      <c r="F3698" s="13">
        <v>7670</v>
      </c>
      <c r="G3698" s="13">
        <v>0</v>
      </c>
      <c r="H3698" s="13">
        <v>0</v>
      </c>
      <c r="I3698" t="s">
        <v>1</v>
      </c>
      <c r="J3698" s="13"/>
      <c r="R3698" s="13"/>
      <c r="S3698" s="41">
        <v>4</v>
      </c>
      <c r="T3698" s="39"/>
      <c r="U3698" s="13" t="s">
        <v>10802</v>
      </c>
      <c r="W3698" s="13"/>
    </row>
    <row r="3699" spans="1:23" x14ac:dyDescent="0.2">
      <c r="A3699" s="13"/>
      <c r="B3699" s="8" t="s">
        <v>0</v>
      </c>
      <c r="C3699" s="22" t="s">
        <v>11008</v>
      </c>
      <c r="D3699" s="8" t="s">
        <v>3768</v>
      </c>
      <c r="E3699" s="22" t="s">
        <v>3769</v>
      </c>
      <c r="F3699" s="13">
        <v>19172</v>
      </c>
      <c r="G3699" s="13">
        <v>0</v>
      </c>
      <c r="H3699" s="13">
        <v>0</v>
      </c>
      <c r="I3699" t="s">
        <v>1</v>
      </c>
      <c r="J3699" s="13"/>
      <c r="R3699" s="13"/>
      <c r="S3699" s="41">
        <v>4</v>
      </c>
      <c r="T3699" s="39"/>
      <c r="U3699" s="13" t="s">
        <v>10802</v>
      </c>
      <c r="W3699" s="13"/>
    </row>
    <row r="3700" spans="1:23" x14ac:dyDescent="0.2">
      <c r="A3700" s="13"/>
      <c r="B3700" s="8" t="s">
        <v>0</v>
      </c>
      <c r="C3700" s="22" t="s">
        <v>11008</v>
      </c>
      <c r="D3700" s="8" t="s">
        <v>3774</v>
      </c>
      <c r="E3700" s="22" t="s">
        <v>3775</v>
      </c>
      <c r="F3700" s="13">
        <v>13130</v>
      </c>
      <c r="G3700" s="13">
        <v>0</v>
      </c>
      <c r="H3700" s="13">
        <v>0</v>
      </c>
      <c r="I3700" t="s">
        <v>1</v>
      </c>
      <c r="J3700" s="13"/>
      <c r="R3700" s="13">
        <f>5000+1500</f>
        <v>6500</v>
      </c>
      <c r="S3700" s="41">
        <v>4</v>
      </c>
      <c r="T3700" s="39"/>
      <c r="U3700" s="13" t="s">
        <v>10802</v>
      </c>
      <c r="W3700" s="13"/>
    </row>
    <row r="3701" spans="1:23" x14ac:dyDescent="0.2">
      <c r="A3701" s="13"/>
      <c r="B3701" s="8" t="s">
        <v>0</v>
      </c>
      <c r="C3701" s="22" t="s">
        <v>11008</v>
      </c>
      <c r="D3701" s="8" t="s">
        <v>3780</v>
      </c>
      <c r="E3701" s="22" t="s">
        <v>3781</v>
      </c>
      <c r="F3701" s="13">
        <v>5805</v>
      </c>
      <c r="G3701" s="13">
        <v>0</v>
      </c>
      <c r="H3701" s="13">
        <v>0</v>
      </c>
      <c r="I3701" t="s">
        <v>1</v>
      </c>
      <c r="J3701" s="13"/>
      <c r="R3701" s="13"/>
      <c r="S3701" s="41">
        <v>4</v>
      </c>
      <c r="T3701" s="39"/>
      <c r="U3701" s="13" t="s">
        <v>10802</v>
      </c>
      <c r="W3701" s="13"/>
    </row>
    <row r="3702" spans="1:23" x14ac:dyDescent="0.2">
      <c r="A3702" s="13"/>
      <c r="B3702" s="8" t="s">
        <v>0</v>
      </c>
      <c r="C3702" s="22" t="s">
        <v>11008</v>
      </c>
      <c r="D3702" s="8" t="s">
        <v>3786</v>
      </c>
      <c r="E3702" s="22" t="s">
        <v>3787</v>
      </c>
      <c r="F3702" s="13">
        <v>5788</v>
      </c>
      <c r="G3702" s="13">
        <v>0</v>
      </c>
      <c r="H3702" s="13">
        <v>0</v>
      </c>
      <c r="I3702" t="s">
        <v>1</v>
      </c>
      <c r="J3702" s="13"/>
      <c r="R3702" s="13"/>
      <c r="S3702" s="41">
        <v>1</v>
      </c>
      <c r="T3702" s="39"/>
      <c r="U3702" s="13" t="s">
        <v>10802</v>
      </c>
      <c r="W3702" s="13"/>
    </row>
    <row r="3703" spans="1:23" x14ac:dyDescent="0.2">
      <c r="A3703" s="13"/>
      <c r="B3703" s="8" t="s">
        <v>0</v>
      </c>
      <c r="C3703" s="22" t="s">
        <v>11008</v>
      </c>
      <c r="D3703" s="8" t="s">
        <v>3789</v>
      </c>
      <c r="E3703" s="22" t="s">
        <v>3790</v>
      </c>
      <c r="F3703" s="13">
        <v>5376</v>
      </c>
      <c r="G3703" s="13">
        <v>0</v>
      </c>
      <c r="H3703" s="13">
        <v>0</v>
      </c>
      <c r="I3703" t="s">
        <v>1</v>
      </c>
      <c r="J3703" s="13"/>
      <c r="R3703" s="13"/>
      <c r="S3703" s="41">
        <v>1</v>
      </c>
      <c r="T3703" s="39"/>
      <c r="U3703" s="13" t="s">
        <v>10802</v>
      </c>
      <c r="W3703" s="13"/>
    </row>
    <row r="3704" spans="1:23" x14ac:dyDescent="0.2">
      <c r="A3704" s="13"/>
      <c r="B3704" s="8" t="s">
        <v>0</v>
      </c>
      <c r="C3704" s="22" t="s">
        <v>11008</v>
      </c>
      <c r="D3704" s="8" t="s">
        <v>3550</v>
      </c>
      <c r="E3704" s="22" t="s">
        <v>3551</v>
      </c>
      <c r="F3704" s="13">
        <v>43690</v>
      </c>
      <c r="G3704" s="13">
        <v>0</v>
      </c>
      <c r="H3704" s="13">
        <v>0</v>
      </c>
      <c r="I3704" t="s">
        <v>1</v>
      </c>
      <c r="J3704" s="13"/>
      <c r="R3704" s="13"/>
      <c r="S3704" s="41">
        <v>4</v>
      </c>
      <c r="T3704" s="39"/>
      <c r="U3704" s="13" t="s">
        <v>10802</v>
      </c>
      <c r="W3704" s="13"/>
    </row>
    <row r="3705" spans="1:23" x14ac:dyDescent="0.2">
      <c r="A3705" s="13"/>
      <c r="B3705" s="8" t="s">
        <v>0</v>
      </c>
      <c r="C3705" s="22" t="s">
        <v>11008</v>
      </c>
      <c r="D3705" s="8" t="s">
        <v>3792</v>
      </c>
      <c r="E3705" s="22" t="s">
        <v>3793</v>
      </c>
      <c r="F3705" s="13">
        <v>763</v>
      </c>
      <c r="G3705" s="13">
        <v>0</v>
      </c>
      <c r="H3705" s="13">
        <v>0</v>
      </c>
      <c r="I3705" t="s">
        <v>1</v>
      </c>
      <c r="J3705" s="13"/>
      <c r="R3705" s="13"/>
      <c r="S3705" s="41">
        <v>1</v>
      </c>
      <c r="T3705" s="39"/>
      <c r="U3705" s="13" t="s">
        <v>10802</v>
      </c>
      <c r="W3705" s="13"/>
    </row>
    <row r="3706" spans="1:23" x14ac:dyDescent="0.2">
      <c r="A3706" s="13"/>
      <c r="B3706" s="8" t="s">
        <v>0</v>
      </c>
      <c r="C3706" s="22" t="s">
        <v>11008</v>
      </c>
      <c r="D3706" s="8" t="s">
        <v>3557</v>
      </c>
      <c r="E3706" s="22" t="s">
        <v>3558</v>
      </c>
      <c r="F3706" s="13">
        <v>50000</v>
      </c>
      <c r="G3706" s="13">
        <v>0</v>
      </c>
      <c r="H3706" s="13">
        <v>0</v>
      </c>
      <c r="I3706" t="s">
        <v>1</v>
      </c>
      <c r="J3706" s="13"/>
      <c r="R3706" s="13"/>
      <c r="S3706" s="41">
        <v>4</v>
      </c>
      <c r="T3706" s="39"/>
      <c r="U3706" s="13" t="s">
        <v>10802</v>
      </c>
      <c r="W3706" s="13"/>
    </row>
    <row r="3707" spans="1:23" x14ac:dyDescent="0.2">
      <c r="A3707" s="13"/>
      <c r="B3707" s="8" t="s">
        <v>0</v>
      </c>
      <c r="C3707" s="22" t="s">
        <v>11008</v>
      </c>
      <c r="D3707" s="8" t="s">
        <v>3567</v>
      </c>
      <c r="E3707" s="22" t="s">
        <v>3568</v>
      </c>
      <c r="F3707" s="13">
        <v>50000</v>
      </c>
      <c r="G3707" s="13">
        <v>0</v>
      </c>
      <c r="H3707" s="13">
        <v>0</v>
      </c>
      <c r="I3707" t="s">
        <v>1</v>
      </c>
      <c r="J3707" s="13"/>
      <c r="R3707" s="13"/>
      <c r="S3707" s="41">
        <v>4</v>
      </c>
      <c r="T3707" s="39"/>
      <c r="U3707" s="13" t="s">
        <v>10802</v>
      </c>
      <c r="W3707" s="13"/>
    </row>
    <row r="3708" spans="1:23" x14ac:dyDescent="0.2">
      <c r="A3708" s="13"/>
      <c r="B3708" s="8" t="s">
        <v>0</v>
      </c>
      <c r="C3708" s="22" t="s">
        <v>11008</v>
      </c>
      <c r="D3708" s="8" t="s">
        <v>3570</v>
      </c>
      <c r="E3708" s="22" t="s">
        <v>3571</v>
      </c>
      <c r="F3708" s="13">
        <v>150000</v>
      </c>
      <c r="G3708" s="13">
        <v>0</v>
      </c>
      <c r="H3708" s="13">
        <v>0</v>
      </c>
      <c r="I3708" t="s">
        <v>1</v>
      </c>
      <c r="J3708" s="13"/>
      <c r="R3708" s="13">
        <f>11500+43500+18500</f>
        <v>73500</v>
      </c>
      <c r="S3708" s="41">
        <v>4</v>
      </c>
      <c r="T3708" s="39"/>
      <c r="U3708" s="13" t="s">
        <v>10802</v>
      </c>
      <c r="W3708" s="13"/>
    </row>
    <row r="3709" spans="1:23" x14ac:dyDescent="0.2">
      <c r="A3709" s="13"/>
      <c r="B3709" s="8" t="s">
        <v>0</v>
      </c>
      <c r="C3709" s="22" t="s">
        <v>11008</v>
      </c>
      <c r="D3709" s="8" t="s">
        <v>3747</v>
      </c>
      <c r="E3709" s="22" t="s">
        <v>3748</v>
      </c>
      <c r="F3709" s="13">
        <v>42566</v>
      </c>
      <c r="G3709" s="13">
        <v>0</v>
      </c>
      <c r="H3709" s="13">
        <v>0</v>
      </c>
      <c r="I3709" t="s">
        <v>1</v>
      </c>
      <c r="J3709" s="13"/>
      <c r="R3709" s="13">
        <f>7000+25000</f>
        <v>32000</v>
      </c>
      <c r="S3709" s="41">
        <v>4</v>
      </c>
      <c r="T3709" s="39"/>
      <c r="U3709" s="13" t="s">
        <v>10802</v>
      </c>
      <c r="W3709" s="13"/>
    </row>
    <row r="3710" spans="1:23" x14ac:dyDescent="0.2">
      <c r="A3710" s="13"/>
      <c r="B3710" s="8" t="s">
        <v>0</v>
      </c>
      <c r="C3710" s="22" t="s">
        <v>11008</v>
      </c>
      <c r="D3710" s="8" t="s">
        <v>3750</v>
      </c>
      <c r="E3710" s="22" t="s">
        <v>3751</v>
      </c>
      <c r="F3710" s="13">
        <v>50000</v>
      </c>
      <c r="G3710" s="13">
        <v>0</v>
      </c>
      <c r="H3710" s="13">
        <v>0</v>
      </c>
      <c r="I3710" t="s">
        <v>1</v>
      </c>
      <c r="J3710" s="13"/>
      <c r="R3710" s="13">
        <f>30000+21000</f>
        <v>51000</v>
      </c>
      <c r="S3710" s="41">
        <v>4</v>
      </c>
      <c r="T3710" s="39"/>
      <c r="U3710" s="13"/>
      <c r="W3710" s="13"/>
    </row>
    <row r="3711" spans="1:23" x14ac:dyDescent="0.2">
      <c r="A3711" s="13"/>
      <c r="B3711" s="8" t="s">
        <v>0</v>
      </c>
      <c r="C3711" s="22" t="s">
        <v>11008</v>
      </c>
      <c r="D3711" s="8" t="s">
        <v>3753</v>
      </c>
      <c r="E3711" s="22" t="s">
        <v>3754</v>
      </c>
      <c r="F3711" s="13">
        <v>45825</v>
      </c>
      <c r="G3711" s="13">
        <v>0</v>
      </c>
      <c r="H3711" s="13">
        <v>0</v>
      </c>
      <c r="I3711" t="s">
        <v>1</v>
      </c>
      <c r="J3711" s="13"/>
      <c r="R3711" s="13"/>
      <c r="S3711" s="41">
        <v>4</v>
      </c>
      <c r="T3711" s="39"/>
      <c r="U3711" s="13"/>
      <c r="W3711" s="13"/>
    </row>
    <row r="3712" spans="1:23" x14ac:dyDescent="0.2">
      <c r="A3712" s="13"/>
      <c r="B3712" s="8" t="s">
        <v>0</v>
      </c>
      <c r="C3712" s="22" t="s">
        <v>11008</v>
      </c>
      <c r="D3712" s="8" t="s">
        <v>8623</v>
      </c>
      <c r="E3712" s="22" t="s">
        <v>10461</v>
      </c>
      <c r="F3712" s="13">
        <v>40000</v>
      </c>
      <c r="G3712" s="13">
        <v>0</v>
      </c>
      <c r="H3712" s="13">
        <v>0</v>
      </c>
      <c r="I3712" t="s">
        <v>1</v>
      </c>
      <c r="J3712" s="13"/>
      <c r="R3712" s="13">
        <f>15800+15500</f>
        <v>31300</v>
      </c>
      <c r="S3712" s="41">
        <v>4</v>
      </c>
      <c r="T3712" s="39"/>
      <c r="U3712" s="13"/>
      <c r="W3712" s="13"/>
    </row>
    <row r="3713" spans="1:23" x14ac:dyDescent="0.2">
      <c r="A3713" s="13"/>
      <c r="B3713" s="8" t="s">
        <v>0</v>
      </c>
      <c r="C3713" s="22" t="s">
        <v>11008</v>
      </c>
      <c r="D3713" s="8" t="s">
        <v>8624</v>
      </c>
      <c r="E3713" s="22" t="s">
        <v>10462</v>
      </c>
      <c r="F3713" s="13">
        <v>31668</v>
      </c>
      <c r="G3713" s="13">
        <v>0</v>
      </c>
      <c r="H3713" s="13">
        <v>0</v>
      </c>
      <c r="I3713" t="s">
        <v>1</v>
      </c>
      <c r="J3713" s="13"/>
      <c r="R3713" s="13"/>
      <c r="S3713" s="41">
        <v>4</v>
      </c>
      <c r="T3713" s="39"/>
      <c r="U3713" s="13"/>
      <c r="W3713" s="13"/>
    </row>
    <row r="3714" spans="1:23" x14ac:dyDescent="0.2">
      <c r="A3714" s="13"/>
      <c r="B3714" s="8" t="s">
        <v>0</v>
      </c>
      <c r="C3714" s="22" t="s">
        <v>11008</v>
      </c>
      <c r="D3714" s="8" t="s">
        <v>3759</v>
      </c>
      <c r="E3714" s="22" t="s">
        <v>3760</v>
      </c>
      <c r="F3714" s="13">
        <v>20188</v>
      </c>
      <c r="G3714" s="13">
        <v>0</v>
      </c>
      <c r="H3714" s="13">
        <v>0</v>
      </c>
      <c r="I3714" t="s">
        <v>1</v>
      </c>
      <c r="J3714" s="13"/>
      <c r="R3714" s="13"/>
      <c r="S3714" s="41">
        <v>4</v>
      </c>
      <c r="T3714" s="39"/>
      <c r="U3714" s="13"/>
      <c r="W3714" s="13"/>
    </row>
    <row r="3715" spans="1:23" x14ac:dyDescent="0.2">
      <c r="A3715" s="13"/>
      <c r="B3715" s="8" t="s">
        <v>0</v>
      </c>
      <c r="C3715" s="22" t="s">
        <v>11008</v>
      </c>
      <c r="D3715" s="8" t="s">
        <v>3762</v>
      </c>
      <c r="E3715" s="22" t="s">
        <v>3763</v>
      </c>
      <c r="F3715" s="13">
        <v>23363</v>
      </c>
      <c r="G3715" s="13">
        <v>0</v>
      </c>
      <c r="H3715" s="13">
        <v>0</v>
      </c>
      <c r="I3715" t="s">
        <v>1</v>
      </c>
      <c r="J3715" s="13"/>
      <c r="R3715" s="13"/>
      <c r="S3715" s="41">
        <v>4</v>
      </c>
      <c r="T3715" s="39"/>
      <c r="U3715" s="13"/>
      <c r="W3715" s="13"/>
    </row>
    <row r="3716" spans="1:23" x14ac:dyDescent="0.2">
      <c r="A3716" s="13"/>
      <c r="B3716" s="8" t="s">
        <v>0</v>
      </c>
      <c r="C3716" s="22" t="s">
        <v>11008</v>
      </c>
      <c r="D3716" s="8" t="s">
        <v>8625</v>
      </c>
      <c r="E3716" s="22" t="s">
        <v>10463</v>
      </c>
      <c r="F3716" s="13">
        <v>1185</v>
      </c>
      <c r="G3716" s="13">
        <v>0</v>
      </c>
      <c r="H3716" s="13">
        <v>0</v>
      </c>
      <c r="I3716" t="s">
        <v>1</v>
      </c>
      <c r="J3716" s="13"/>
      <c r="R3716" s="13"/>
      <c r="S3716" s="41">
        <v>1</v>
      </c>
      <c r="T3716" s="39"/>
      <c r="U3716" s="13" t="s">
        <v>10798</v>
      </c>
      <c r="W3716" s="13"/>
    </row>
    <row r="3717" spans="1:23" x14ac:dyDescent="0.2">
      <c r="A3717" s="13"/>
      <c r="B3717" s="8" t="s">
        <v>0</v>
      </c>
      <c r="C3717" s="22" t="s">
        <v>11008</v>
      </c>
      <c r="D3717" s="8" t="s">
        <v>8161</v>
      </c>
      <c r="E3717" s="22" t="s">
        <v>9919</v>
      </c>
      <c r="F3717" s="13">
        <v>3371</v>
      </c>
      <c r="G3717" s="13">
        <v>0</v>
      </c>
      <c r="H3717" s="13">
        <v>0</v>
      </c>
      <c r="I3717" t="s">
        <v>1</v>
      </c>
      <c r="J3717" s="13"/>
      <c r="R3717" s="13"/>
      <c r="S3717" s="41">
        <v>1</v>
      </c>
      <c r="T3717" s="39"/>
      <c r="U3717" s="13" t="s">
        <v>10798</v>
      </c>
      <c r="W3717" s="13"/>
    </row>
    <row r="3718" spans="1:23" x14ac:dyDescent="0.2">
      <c r="A3718" s="13"/>
      <c r="B3718" s="8" t="s">
        <v>0</v>
      </c>
      <c r="C3718" s="22" t="s">
        <v>11008</v>
      </c>
      <c r="D3718" s="8" t="s">
        <v>8626</v>
      </c>
      <c r="E3718" s="22" t="s">
        <v>10464</v>
      </c>
      <c r="F3718" s="13">
        <v>5966</v>
      </c>
      <c r="G3718" s="13">
        <v>0</v>
      </c>
      <c r="H3718" s="13">
        <v>0</v>
      </c>
      <c r="I3718" t="s">
        <v>1</v>
      </c>
      <c r="J3718" s="13"/>
      <c r="R3718" s="13"/>
      <c r="S3718" s="41">
        <v>1</v>
      </c>
      <c r="T3718" s="39"/>
      <c r="U3718" s="13" t="s">
        <v>10798</v>
      </c>
      <c r="W3718" s="13"/>
    </row>
    <row r="3719" spans="1:23" x14ac:dyDescent="0.2">
      <c r="A3719" s="13"/>
      <c r="B3719" s="8" t="s">
        <v>0</v>
      </c>
      <c r="C3719" s="22" t="s">
        <v>11008</v>
      </c>
      <c r="D3719" s="8" t="s">
        <v>4154</v>
      </c>
      <c r="E3719" s="22" t="s">
        <v>4155</v>
      </c>
      <c r="F3719" s="13">
        <v>2700</v>
      </c>
      <c r="G3719" s="13">
        <v>0</v>
      </c>
      <c r="H3719" s="13">
        <v>0</v>
      </c>
      <c r="I3719" t="s">
        <v>1</v>
      </c>
      <c r="J3719" s="13"/>
      <c r="R3719" s="13"/>
      <c r="S3719" s="41">
        <v>1</v>
      </c>
      <c r="T3719" s="39"/>
      <c r="U3719" s="13" t="s">
        <v>10798</v>
      </c>
      <c r="W3719" s="13"/>
    </row>
    <row r="3720" spans="1:23" x14ac:dyDescent="0.2">
      <c r="A3720" s="13"/>
      <c r="B3720" s="8" t="s">
        <v>0</v>
      </c>
      <c r="C3720" s="22" t="s">
        <v>11008</v>
      </c>
      <c r="D3720" s="8" t="s">
        <v>4724</v>
      </c>
      <c r="E3720" s="22" t="s">
        <v>4725</v>
      </c>
      <c r="F3720" s="13">
        <v>25000</v>
      </c>
      <c r="G3720" s="13">
        <v>0</v>
      </c>
      <c r="H3720" s="13">
        <v>0</v>
      </c>
      <c r="I3720" t="s">
        <v>1</v>
      </c>
      <c r="J3720" s="13"/>
      <c r="R3720" s="13">
        <f>14400+1700</f>
        <v>16100</v>
      </c>
      <c r="S3720" s="41">
        <v>1</v>
      </c>
      <c r="T3720" s="39"/>
      <c r="U3720" s="13" t="s">
        <v>10803</v>
      </c>
      <c r="W3720" s="13"/>
    </row>
    <row r="3721" spans="1:23" x14ac:dyDescent="0.2">
      <c r="A3721" s="13"/>
      <c r="B3721" s="8" t="s">
        <v>0</v>
      </c>
      <c r="C3721" s="22" t="s">
        <v>11008</v>
      </c>
      <c r="D3721" s="8" t="s">
        <v>8175</v>
      </c>
      <c r="E3721" s="22" t="s">
        <v>9933</v>
      </c>
      <c r="F3721" s="13">
        <v>11060</v>
      </c>
      <c r="G3721" s="13">
        <v>0</v>
      </c>
      <c r="H3721" s="13">
        <v>0</v>
      </c>
      <c r="I3721" t="s">
        <v>1</v>
      </c>
      <c r="J3721" s="13"/>
      <c r="R3721" s="13"/>
      <c r="S3721" s="41">
        <v>1</v>
      </c>
      <c r="T3721" s="13"/>
      <c r="U3721" s="39" t="s">
        <v>10801</v>
      </c>
      <c r="W3721" s="13"/>
    </row>
    <row r="3722" spans="1:23" x14ac:dyDescent="0.2">
      <c r="A3722" s="13"/>
      <c r="B3722" s="8" t="s">
        <v>0</v>
      </c>
      <c r="C3722" s="22" t="s">
        <v>11008</v>
      </c>
      <c r="D3722" s="8" t="s">
        <v>4728</v>
      </c>
      <c r="E3722" s="22" t="s">
        <v>4729</v>
      </c>
      <c r="F3722" s="13">
        <v>10000</v>
      </c>
      <c r="G3722" s="13">
        <v>0</v>
      </c>
      <c r="H3722" s="13">
        <v>0</v>
      </c>
      <c r="I3722" t="s">
        <v>1</v>
      </c>
      <c r="J3722" s="13"/>
      <c r="R3722" s="13">
        <f>3900+6500</f>
        <v>10400</v>
      </c>
      <c r="S3722" s="41">
        <v>1</v>
      </c>
      <c r="T3722" s="39"/>
      <c r="U3722" s="13"/>
      <c r="W3722" s="13"/>
    </row>
    <row r="3723" spans="1:23" x14ac:dyDescent="0.2">
      <c r="A3723" s="13"/>
      <c r="B3723" s="8" t="s">
        <v>0</v>
      </c>
      <c r="C3723" s="22" t="s">
        <v>11008</v>
      </c>
      <c r="D3723" s="8" t="s">
        <v>8627</v>
      </c>
      <c r="E3723" s="22" t="s">
        <v>10465</v>
      </c>
      <c r="F3723" s="13">
        <v>5817</v>
      </c>
      <c r="G3723" s="13">
        <v>0</v>
      </c>
      <c r="H3723" s="13">
        <v>0</v>
      </c>
      <c r="I3723" t="s">
        <v>1</v>
      </c>
      <c r="J3723" s="13"/>
      <c r="R3723" s="13"/>
      <c r="S3723" s="41">
        <v>1</v>
      </c>
      <c r="T3723" s="13"/>
      <c r="U3723" s="39" t="s">
        <v>10801</v>
      </c>
      <c r="W3723" s="13"/>
    </row>
    <row r="3724" spans="1:23" x14ac:dyDescent="0.2">
      <c r="A3724" s="13"/>
      <c r="B3724" s="8" t="s">
        <v>0</v>
      </c>
      <c r="C3724" s="22" t="s">
        <v>11008</v>
      </c>
      <c r="D3724" s="8" t="s">
        <v>8178</v>
      </c>
      <c r="E3724" s="22" t="s">
        <v>9936</v>
      </c>
      <c r="F3724" s="13">
        <v>1600</v>
      </c>
      <c r="G3724" s="13">
        <v>0</v>
      </c>
      <c r="H3724" s="13">
        <v>0</v>
      </c>
      <c r="I3724" t="s">
        <v>1</v>
      </c>
      <c r="J3724" s="13"/>
      <c r="R3724" s="13"/>
      <c r="S3724" s="41">
        <v>1</v>
      </c>
      <c r="T3724" s="13"/>
      <c r="U3724" s="39" t="s">
        <v>10801</v>
      </c>
      <c r="W3724" s="13"/>
    </row>
    <row r="3725" spans="1:23" x14ac:dyDescent="0.2">
      <c r="A3725" s="13"/>
      <c r="B3725" s="8" t="s">
        <v>0</v>
      </c>
      <c r="C3725" s="22" t="s">
        <v>11008</v>
      </c>
      <c r="D3725" s="8" t="s">
        <v>4735</v>
      </c>
      <c r="E3725" s="22" t="s">
        <v>4736</v>
      </c>
      <c r="F3725" s="13">
        <v>8000</v>
      </c>
      <c r="G3725" s="13">
        <v>0</v>
      </c>
      <c r="H3725" s="13">
        <v>0</v>
      </c>
      <c r="I3725" t="s">
        <v>1</v>
      </c>
      <c r="J3725" s="13"/>
      <c r="R3725" s="13">
        <v>8000</v>
      </c>
      <c r="S3725" s="41">
        <v>1</v>
      </c>
      <c r="T3725" s="39"/>
      <c r="U3725" s="13"/>
      <c r="W3725" s="13"/>
    </row>
    <row r="3726" spans="1:23" x14ac:dyDescent="0.2">
      <c r="A3726" s="13"/>
      <c r="B3726" s="8" t="s">
        <v>0</v>
      </c>
      <c r="C3726" s="22" t="s">
        <v>11008</v>
      </c>
      <c r="D3726" s="8" t="s">
        <v>8180</v>
      </c>
      <c r="E3726" s="22" t="s">
        <v>9938</v>
      </c>
      <c r="F3726" s="13">
        <v>2274</v>
      </c>
      <c r="G3726" s="13">
        <v>0</v>
      </c>
      <c r="H3726" s="13">
        <v>0</v>
      </c>
      <c r="I3726" t="s">
        <v>1</v>
      </c>
      <c r="J3726" s="13"/>
      <c r="R3726" s="13"/>
      <c r="S3726" s="41">
        <v>1</v>
      </c>
      <c r="T3726" s="13"/>
      <c r="U3726" s="13" t="s">
        <v>10803</v>
      </c>
      <c r="W3726" s="13"/>
    </row>
    <row r="3727" spans="1:23" x14ac:dyDescent="0.2">
      <c r="A3727" s="13"/>
      <c r="B3727" s="8" t="s">
        <v>0</v>
      </c>
      <c r="C3727" s="22" t="s">
        <v>11008</v>
      </c>
      <c r="D3727" s="8" t="s">
        <v>4739</v>
      </c>
      <c r="E3727" s="22" t="s">
        <v>4740</v>
      </c>
      <c r="F3727" s="13">
        <v>1457</v>
      </c>
      <c r="G3727" s="13">
        <v>0</v>
      </c>
      <c r="H3727" s="13">
        <v>0</v>
      </c>
      <c r="I3727" t="s">
        <v>1</v>
      </c>
      <c r="J3727" s="13"/>
      <c r="R3727" s="13"/>
      <c r="S3727" s="41">
        <v>1</v>
      </c>
      <c r="T3727" s="13"/>
      <c r="U3727" s="13" t="s">
        <v>10801</v>
      </c>
      <c r="W3727" s="13"/>
    </row>
    <row r="3728" spans="1:23" x14ac:dyDescent="0.2">
      <c r="A3728" s="13"/>
      <c r="B3728" s="8" t="s">
        <v>0</v>
      </c>
      <c r="C3728" s="22" t="s">
        <v>11008</v>
      </c>
      <c r="D3728" s="8" t="s">
        <v>8628</v>
      </c>
      <c r="E3728" s="22" t="s">
        <v>10466</v>
      </c>
      <c r="F3728" s="13">
        <v>1370</v>
      </c>
      <c r="G3728" s="13">
        <v>0</v>
      </c>
      <c r="H3728" s="13">
        <v>0</v>
      </c>
      <c r="I3728" t="s">
        <v>1</v>
      </c>
      <c r="J3728" s="13"/>
      <c r="R3728" s="13"/>
      <c r="S3728" s="41">
        <v>1</v>
      </c>
      <c r="T3728" s="13"/>
      <c r="U3728" s="13" t="s">
        <v>10801</v>
      </c>
      <c r="W3728" s="13"/>
    </row>
    <row r="3729" spans="1:23" x14ac:dyDescent="0.2">
      <c r="A3729" s="13"/>
      <c r="B3729" s="8" t="s">
        <v>0</v>
      </c>
      <c r="C3729" s="22" t="s">
        <v>11008</v>
      </c>
      <c r="D3729" s="8" t="s">
        <v>4751</v>
      </c>
      <c r="E3729" s="22" t="s">
        <v>4752</v>
      </c>
      <c r="F3729" s="13">
        <v>638</v>
      </c>
      <c r="G3729" s="13">
        <v>0</v>
      </c>
      <c r="H3729" s="13">
        <v>0</v>
      </c>
      <c r="I3729" t="s">
        <v>1</v>
      </c>
      <c r="J3729" s="13"/>
      <c r="R3729" s="13"/>
      <c r="S3729" s="41">
        <v>1</v>
      </c>
      <c r="T3729" s="13"/>
      <c r="U3729" s="13" t="s">
        <v>10801</v>
      </c>
      <c r="W3729" s="13"/>
    </row>
    <row r="3730" spans="1:23" x14ac:dyDescent="0.2">
      <c r="A3730" s="13"/>
      <c r="B3730" s="8" t="s">
        <v>0</v>
      </c>
      <c r="C3730" s="22" t="s">
        <v>11008</v>
      </c>
      <c r="D3730" s="8" t="s">
        <v>4441</v>
      </c>
      <c r="E3730" s="22" t="s">
        <v>4442</v>
      </c>
      <c r="F3730" s="13">
        <v>19861</v>
      </c>
      <c r="G3730" s="13">
        <v>0</v>
      </c>
      <c r="H3730" s="13">
        <v>0</v>
      </c>
      <c r="I3730" t="s">
        <v>1</v>
      </c>
      <c r="J3730" s="13"/>
      <c r="R3730" s="13"/>
      <c r="S3730" s="41">
        <v>1</v>
      </c>
      <c r="T3730" s="13"/>
      <c r="U3730" s="13" t="s">
        <v>10801</v>
      </c>
      <c r="W3730" s="13"/>
    </row>
    <row r="3731" spans="1:23" x14ac:dyDescent="0.2">
      <c r="A3731" s="13"/>
      <c r="B3731" s="8" t="s">
        <v>0</v>
      </c>
      <c r="C3731" s="22" t="s">
        <v>11008</v>
      </c>
      <c r="D3731" s="8" t="s">
        <v>4445</v>
      </c>
      <c r="E3731" s="22" t="s">
        <v>4446</v>
      </c>
      <c r="F3731" s="13">
        <v>7637</v>
      </c>
      <c r="G3731" s="13">
        <v>0</v>
      </c>
      <c r="H3731" s="13">
        <v>0</v>
      </c>
      <c r="I3731" t="s">
        <v>1</v>
      </c>
      <c r="J3731" s="13"/>
      <c r="R3731" s="13"/>
      <c r="S3731" s="41">
        <v>1</v>
      </c>
      <c r="T3731" s="13"/>
      <c r="U3731" s="13" t="s">
        <v>10801</v>
      </c>
      <c r="W3731" s="13"/>
    </row>
    <row r="3732" spans="1:23" x14ac:dyDescent="0.2">
      <c r="A3732" s="13"/>
      <c r="B3732" s="8" t="s">
        <v>0</v>
      </c>
      <c r="C3732" s="22" t="s">
        <v>11008</v>
      </c>
      <c r="D3732" s="8" t="s">
        <v>8167</v>
      </c>
      <c r="E3732" s="22" t="s">
        <v>9925</v>
      </c>
      <c r="F3732" s="13">
        <v>30000</v>
      </c>
      <c r="G3732" s="13">
        <v>0</v>
      </c>
      <c r="H3732" s="13">
        <v>0</v>
      </c>
      <c r="I3732" t="s">
        <v>1</v>
      </c>
      <c r="J3732" s="13"/>
      <c r="R3732" s="13"/>
      <c r="S3732" s="41">
        <v>1</v>
      </c>
      <c r="T3732" s="13"/>
      <c r="U3732" s="13" t="s">
        <v>10801</v>
      </c>
      <c r="W3732" s="13"/>
    </row>
    <row r="3733" spans="1:23" x14ac:dyDescent="0.2">
      <c r="A3733" s="13"/>
      <c r="B3733" s="8" t="s">
        <v>0</v>
      </c>
      <c r="C3733" s="22" t="s">
        <v>11008</v>
      </c>
      <c r="D3733" s="8" t="s">
        <v>4448</v>
      </c>
      <c r="E3733" s="22" t="s">
        <v>4449</v>
      </c>
      <c r="F3733" s="13">
        <v>25000</v>
      </c>
      <c r="G3733" s="13">
        <v>0</v>
      </c>
      <c r="H3733" s="13">
        <v>0</v>
      </c>
      <c r="I3733" t="s">
        <v>1</v>
      </c>
      <c r="J3733" s="13"/>
      <c r="R3733" s="13"/>
      <c r="S3733" s="41">
        <v>1</v>
      </c>
      <c r="T3733" s="13"/>
      <c r="U3733" s="13" t="s">
        <v>10801</v>
      </c>
      <c r="W3733" s="13"/>
    </row>
    <row r="3734" spans="1:23" x14ac:dyDescent="0.2">
      <c r="A3734" s="13"/>
      <c r="B3734" s="8" t="s">
        <v>0</v>
      </c>
      <c r="C3734" s="22" t="s">
        <v>11008</v>
      </c>
      <c r="D3734" s="8" t="s">
        <v>4719</v>
      </c>
      <c r="E3734" s="22" t="s">
        <v>4720</v>
      </c>
      <c r="F3734" s="13">
        <v>25000</v>
      </c>
      <c r="G3734" s="13">
        <v>0</v>
      </c>
      <c r="H3734" s="13">
        <v>0</v>
      </c>
      <c r="I3734" t="s">
        <v>1</v>
      </c>
      <c r="J3734" s="13"/>
      <c r="R3734" s="13"/>
      <c r="S3734" s="41">
        <v>1</v>
      </c>
      <c r="T3734" s="13"/>
      <c r="U3734" s="13" t="s">
        <v>10801</v>
      </c>
      <c r="W3734" s="13"/>
    </row>
    <row r="3735" spans="1:23" x14ac:dyDescent="0.2">
      <c r="A3735" s="13"/>
      <c r="B3735" s="8" t="s">
        <v>0</v>
      </c>
      <c r="C3735" s="22" t="s">
        <v>11008</v>
      </c>
      <c r="D3735" s="8" t="s">
        <v>8169</v>
      </c>
      <c r="E3735" s="22" t="s">
        <v>9927</v>
      </c>
      <c r="F3735" s="13">
        <v>20000</v>
      </c>
      <c r="G3735" s="13">
        <v>0</v>
      </c>
      <c r="H3735" s="13">
        <v>0</v>
      </c>
      <c r="I3735" t="s">
        <v>1</v>
      </c>
      <c r="J3735" s="13"/>
      <c r="R3735" s="13"/>
      <c r="S3735" s="41">
        <v>1</v>
      </c>
      <c r="T3735" s="13"/>
      <c r="U3735" s="13" t="s">
        <v>10801</v>
      </c>
      <c r="W3735" s="13"/>
    </row>
    <row r="3736" spans="1:23" x14ac:dyDescent="0.2">
      <c r="A3736" s="13"/>
      <c r="B3736" s="8" t="s">
        <v>0</v>
      </c>
      <c r="C3736" s="22" t="s">
        <v>11008</v>
      </c>
      <c r="D3736" s="8" t="s">
        <v>8171</v>
      </c>
      <c r="E3736" s="22" t="s">
        <v>9929</v>
      </c>
      <c r="F3736" s="13">
        <v>25000</v>
      </c>
      <c r="G3736" s="13">
        <v>0</v>
      </c>
      <c r="H3736" s="13">
        <v>0</v>
      </c>
      <c r="I3736" t="s">
        <v>1</v>
      </c>
      <c r="J3736" s="13"/>
      <c r="R3736" s="13"/>
      <c r="S3736" s="41">
        <v>1</v>
      </c>
      <c r="T3736" s="13"/>
      <c r="U3736" s="13" t="s">
        <v>10801</v>
      </c>
      <c r="W3736" s="13"/>
    </row>
    <row r="3737" spans="1:23" x14ac:dyDescent="0.2">
      <c r="A3737" s="13"/>
      <c r="B3737" s="8" t="s">
        <v>0</v>
      </c>
      <c r="C3737" s="22" t="s">
        <v>11008</v>
      </c>
      <c r="D3737" s="8" t="s">
        <v>8172</v>
      </c>
      <c r="E3737" s="22" t="s">
        <v>9930</v>
      </c>
      <c r="F3737" s="13">
        <v>25000</v>
      </c>
      <c r="G3737" s="13">
        <v>0</v>
      </c>
      <c r="H3737" s="13">
        <v>0</v>
      </c>
      <c r="I3737" t="s">
        <v>1</v>
      </c>
      <c r="J3737" s="13"/>
      <c r="R3737" s="13">
        <f>23500+3000</f>
        <v>26500</v>
      </c>
      <c r="S3737" s="41">
        <v>1</v>
      </c>
      <c r="T3737" s="39"/>
      <c r="U3737" s="13"/>
      <c r="W3737" s="13"/>
    </row>
    <row r="3738" spans="1:23" x14ac:dyDescent="0.2">
      <c r="A3738" s="13"/>
      <c r="B3738" s="8" t="s">
        <v>0</v>
      </c>
      <c r="C3738" s="22" t="s">
        <v>11008</v>
      </c>
      <c r="D3738" s="8" t="s">
        <v>8173</v>
      </c>
      <c r="E3738" s="22" t="s">
        <v>9931</v>
      </c>
      <c r="F3738" s="13">
        <v>6000</v>
      </c>
      <c r="G3738" s="13">
        <v>0</v>
      </c>
      <c r="H3738" s="13">
        <v>0</v>
      </c>
      <c r="I3738" t="s">
        <v>1</v>
      </c>
      <c r="J3738" s="13"/>
      <c r="R3738" s="13">
        <f>500+6200</f>
        <v>6700</v>
      </c>
      <c r="S3738" s="41">
        <v>1</v>
      </c>
      <c r="T3738" s="39"/>
      <c r="U3738" s="13"/>
      <c r="W3738" s="13"/>
    </row>
    <row r="3739" spans="1:23" x14ac:dyDescent="0.2">
      <c r="A3739" s="13"/>
      <c r="B3739" s="8" t="s">
        <v>0</v>
      </c>
      <c r="C3739" s="22" t="s">
        <v>11008</v>
      </c>
      <c r="D3739" s="8" t="s">
        <v>7667</v>
      </c>
      <c r="E3739" s="22" t="s">
        <v>10467</v>
      </c>
      <c r="F3739" s="13">
        <v>2706</v>
      </c>
      <c r="G3739" s="13">
        <v>0</v>
      </c>
      <c r="H3739" s="13">
        <v>0</v>
      </c>
      <c r="I3739" t="s">
        <v>1</v>
      </c>
      <c r="J3739" s="13"/>
      <c r="R3739" s="13"/>
      <c r="S3739" s="41">
        <v>1</v>
      </c>
      <c r="T3739" s="39"/>
      <c r="U3739" s="13"/>
      <c r="W3739" s="13"/>
    </row>
    <row r="3740" spans="1:23" x14ac:dyDescent="0.2">
      <c r="A3740" s="13"/>
      <c r="B3740" s="8" t="s">
        <v>0</v>
      </c>
      <c r="C3740" s="22" t="s">
        <v>11008</v>
      </c>
      <c r="D3740" s="8" t="s">
        <v>5431</v>
      </c>
      <c r="E3740" s="22" t="s">
        <v>5432</v>
      </c>
      <c r="F3740" s="13">
        <v>1225</v>
      </c>
      <c r="G3740" s="13">
        <v>0</v>
      </c>
      <c r="H3740" s="13">
        <v>0</v>
      </c>
      <c r="I3740" t="s">
        <v>1</v>
      </c>
      <c r="J3740" s="13"/>
      <c r="R3740" s="13"/>
      <c r="S3740" s="41">
        <v>1</v>
      </c>
      <c r="T3740" s="39"/>
      <c r="U3740" s="13"/>
      <c r="W3740" s="13"/>
    </row>
    <row r="3741" spans="1:23" x14ac:dyDescent="0.2">
      <c r="A3741" s="13"/>
      <c r="B3741" s="8" t="s">
        <v>0</v>
      </c>
      <c r="C3741" s="22" t="s">
        <v>11008</v>
      </c>
      <c r="D3741" s="8" t="s">
        <v>8629</v>
      </c>
      <c r="E3741" s="22" t="s">
        <v>10468</v>
      </c>
      <c r="F3741" s="13">
        <v>962</v>
      </c>
      <c r="G3741" s="13">
        <v>0</v>
      </c>
      <c r="H3741" s="13">
        <v>0</v>
      </c>
      <c r="I3741" t="s">
        <v>1</v>
      </c>
      <c r="J3741" s="13"/>
      <c r="R3741" s="13"/>
      <c r="S3741" s="41">
        <v>1</v>
      </c>
      <c r="T3741" s="39"/>
      <c r="U3741" s="13"/>
      <c r="W3741" s="13"/>
    </row>
    <row r="3742" spans="1:23" x14ac:dyDescent="0.2">
      <c r="A3742" s="13"/>
      <c r="B3742" s="8" t="s">
        <v>0</v>
      </c>
      <c r="C3742" s="22" t="s">
        <v>11008</v>
      </c>
      <c r="D3742" s="8" t="s">
        <v>7668</v>
      </c>
      <c r="E3742" s="22" t="s">
        <v>10469</v>
      </c>
      <c r="F3742" s="13">
        <v>2208</v>
      </c>
      <c r="G3742" s="13">
        <v>0</v>
      </c>
      <c r="H3742" s="13">
        <v>0</v>
      </c>
      <c r="I3742" t="s">
        <v>1</v>
      </c>
      <c r="J3742" s="13"/>
      <c r="R3742" s="13"/>
      <c r="S3742" s="41">
        <v>1</v>
      </c>
      <c r="T3742" s="39"/>
      <c r="U3742" s="13"/>
      <c r="W3742" s="13"/>
    </row>
    <row r="3743" spans="1:23" x14ac:dyDescent="0.2">
      <c r="A3743" s="13"/>
      <c r="B3743" s="8" t="s">
        <v>0</v>
      </c>
      <c r="C3743" s="22" t="s">
        <v>11008</v>
      </c>
      <c r="D3743" s="8" t="s">
        <v>7678</v>
      </c>
      <c r="E3743" s="22" t="s">
        <v>10470</v>
      </c>
      <c r="F3743" s="13">
        <v>3303</v>
      </c>
      <c r="G3743" s="13">
        <v>0</v>
      </c>
      <c r="H3743" s="13">
        <v>0</v>
      </c>
      <c r="I3743" t="s">
        <v>1</v>
      </c>
      <c r="J3743" s="13"/>
      <c r="R3743" s="13"/>
      <c r="S3743" s="41">
        <v>1</v>
      </c>
      <c r="T3743" s="39"/>
      <c r="U3743" s="13"/>
      <c r="W3743" s="13"/>
    </row>
    <row r="3744" spans="1:23" x14ac:dyDescent="0.2">
      <c r="A3744" s="13"/>
      <c r="B3744" s="8" t="s">
        <v>0</v>
      </c>
      <c r="C3744" s="22" t="s">
        <v>11008</v>
      </c>
      <c r="D3744" s="8" t="s">
        <v>7669</v>
      </c>
      <c r="E3744" s="22" t="s">
        <v>10471</v>
      </c>
      <c r="F3744" s="13">
        <v>3558</v>
      </c>
      <c r="G3744" s="13">
        <v>0</v>
      </c>
      <c r="H3744" s="13">
        <v>0</v>
      </c>
      <c r="I3744" t="s">
        <v>1</v>
      </c>
      <c r="J3744" s="13"/>
      <c r="R3744" s="13"/>
      <c r="S3744" s="41">
        <v>1</v>
      </c>
      <c r="T3744" s="39"/>
      <c r="U3744" s="13"/>
      <c r="W3744" s="13"/>
    </row>
    <row r="3745" spans="1:23" x14ac:dyDescent="0.2">
      <c r="A3745" s="13"/>
      <c r="B3745" s="8" t="s">
        <v>0</v>
      </c>
      <c r="C3745" s="22" t="s">
        <v>11008</v>
      </c>
      <c r="D3745" s="8" t="s">
        <v>5428</v>
      </c>
      <c r="E3745" s="22" t="s">
        <v>5429</v>
      </c>
      <c r="F3745" s="13">
        <v>1122</v>
      </c>
      <c r="G3745" s="13">
        <v>0</v>
      </c>
      <c r="H3745" s="13">
        <v>0</v>
      </c>
      <c r="I3745" t="s">
        <v>1</v>
      </c>
      <c r="J3745" s="13"/>
      <c r="R3745" s="13"/>
      <c r="S3745" s="41">
        <v>1</v>
      </c>
      <c r="T3745" s="39"/>
      <c r="U3745" s="13"/>
      <c r="W3745" s="13"/>
    </row>
    <row r="3746" spans="1:23" x14ac:dyDescent="0.2">
      <c r="A3746" s="13"/>
      <c r="B3746" s="8" t="s">
        <v>0</v>
      </c>
      <c r="C3746" s="22" t="s">
        <v>11008</v>
      </c>
      <c r="D3746" s="8" t="s">
        <v>5779</v>
      </c>
      <c r="E3746" s="22" t="s">
        <v>5780</v>
      </c>
      <c r="F3746" s="13">
        <v>30000</v>
      </c>
      <c r="G3746" s="13">
        <v>0</v>
      </c>
      <c r="H3746" s="13">
        <v>0</v>
      </c>
      <c r="I3746" t="s">
        <v>1</v>
      </c>
      <c r="J3746" s="13"/>
      <c r="R3746" s="13">
        <f>8300+1500+16500+4200</f>
        <v>30500</v>
      </c>
      <c r="S3746" s="41">
        <v>1</v>
      </c>
      <c r="T3746" s="39"/>
      <c r="U3746" s="13"/>
      <c r="W3746" s="13"/>
    </row>
    <row r="3747" spans="1:23" x14ac:dyDescent="0.2">
      <c r="A3747" s="13"/>
      <c r="B3747" s="8" t="s">
        <v>0</v>
      </c>
      <c r="C3747" s="22" t="s">
        <v>11008</v>
      </c>
      <c r="D3747" s="8" t="s">
        <v>5782</v>
      </c>
      <c r="E3747" s="22" t="s">
        <v>5783</v>
      </c>
      <c r="F3747" s="13">
        <v>5987</v>
      </c>
      <c r="G3747" s="13">
        <v>0</v>
      </c>
      <c r="H3747" s="13">
        <v>0</v>
      </c>
      <c r="I3747" t="s">
        <v>1</v>
      </c>
      <c r="J3747" s="13"/>
      <c r="R3747" s="13">
        <v>6500</v>
      </c>
      <c r="S3747" s="41">
        <v>1</v>
      </c>
      <c r="T3747" s="39"/>
      <c r="U3747" s="13"/>
      <c r="W3747" s="13"/>
    </row>
    <row r="3748" spans="1:23" x14ac:dyDescent="0.2">
      <c r="A3748" s="13"/>
      <c r="B3748" s="8" t="s">
        <v>0</v>
      </c>
      <c r="C3748" s="22" t="s">
        <v>11008</v>
      </c>
      <c r="D3748" s="8" t="s">
        <v>5785</v>
      </c>
      <c r="E3748" s="22" t="s">
        <v>5786</v>
      </c>
      <c r="F3748" s="13">
        <v>7000</v>
      </c>
      <c r="G3748" s="13">
        <v>0</v>
      </c>
      <c r="H3748" s="13">
        <v>0</v>
      </c>
      <c r="I3748" t="s">
        <v>1</v>
      </c>
      <c r="J3748" s="13"/>
      <c r="R3748" s="13">
        <f>2800+4500</f>
        <v>7300</v>
      </c>
      <c r="S3748" s="41">
        <v>1</v>
      </c>
      <c r="T3748" s="39"/>
      <c r="U3748" s="13"/>
      <c r="W3748" s="13"/>
    </row>
    <row r="3749" spans="1:23" x14ac:dyDescent="0.2">
      <c r="A3749" s="13"/>
      <c r="B3749" s="8" t="s">
        <v>0</v>
      </c>
      <c r="C3749" s="22" t="s">
        <v>11008</v>
      </c>
      <c r="D3749" s="8" t="s">
        <v>8186</v>
      </c>
      <c r="E3749" s="22" t="s">
        <v>9941</v>
      </c>
      <c r="F3749" s="13">
        <v>7742</v>
      </c>
      <c r="G3749" s="13">
        <v>0</v>
      </c>
      <c r="H3749" s="13">
        <v>0</v>
      </c>
      <c r="I3749" t="s">
        <v>1</v>
      </c>
      <c r="J3749" s="13"/>
      <c r="R3749" s="13">
        <v>8300</v>
      </c>
      <c r="S3749" s="41">
        <v>1</v>
      </c>
      <c r="T3749" s="39"/>
      <c r="U3749" s="13"/>
      <c r="W3749" s="13"/>
    </row>
    <row r="3750" spans="1:23" x14ac:dyDescent="0.2">
      <c r="A3750" s="13"/>
      <c r="B3750" s="8" t="s">
        <v>0</v>
      </c>
      <c r="C3750" s="22" t="s">
        <v>11008</v>
      </c>
      <c r="D3750" s="8" t="s">
        <v>8630</v>
      </c>
      <c r="E3750" s="22" t="s">
        <v>10472</v>
      </c>
      <c r="F3750" s="13">
        <v>1140</v>
      </c>
      <c r="G3750" s="13">
        <v>0</v>
      </c>
      <c r="H3750" s="13">
        <v>0</v>
      </c>
      <c r="I3750" t="s">
        <v>1</v>
      </c>
      <c r="J3750" s="13"/>
      <c r="R3750" s="13">
        <v>1300</v>
      </c>
      <c r="S3750" s="41">
        <v>1</v>
      </c>
      <c r="T3750" s="39"/>
      <c r="U3750" s="13"/>
      <c r="W3750" s="13"/>
    </row>
    <row r="3751" spans="1:23" x14ac:dyDescent="0.2">
      <c r="A3751" s="13"/>
      <c r="B3751" s="8" t="s">
        <v>0</v>
      </c>
      <c r="C3751" s="22" t="s">
        <v>11008</v>
      </c>
      <c r="D3751" s="8" t="s">
        <v>5788</v>
      </c>
      <c r="E3751" s="22" t="s">
        <v>5789</v>
      </c>
      <c r="F3751" s="13">
        <v>11500</v>
      </c>
      <c r="G3751" s="13">
        <v>0</v>
      </c>
      <c r="H3751" s="13">
        <v>0</v>
      </c>
      <c r="I3751" t="s">
        <v>1</v>
      </c>
      <c r="J3751" s="13"/>
      <c r="R3751" s="13">
        <f>3000+8400+500</f>
        <v>11900</v>
      </c>
      <c r="S3751" s="41">
        <v>1</v>
      </c>
      <c r="T3751" s="39"/>
      <c r="U3751" s="13"/>
      <c r="W3751" s="13"/>
    </row>
    <row r="3752" spans="1:23" x14ac:dyDescent="0.2">
      <c r="A3752" s="13"/>
      <c r="B3752" s="8" t="s">
        <v>0</v>
      </c>
      <c r="C3752" s="22" t="s">
        <v>11008</v>
      </c>
      <c r="D3752" s="8" t="s">
        <v>8631</v>
      </c>
      <c r="E3752" s="22" t="s">
        <v>10473</v>
      </c>
      <c r="F3752" s="13">
        <v>605</v>
      </c>
      <c r="G3752" s="13">
        <v>0</v>
      </c>
      <c r="H3752" s="13">
        <v>0</v>
      </c>
      <c r="I3752" t="s">
        <v>1</v>
      </c>
      <c r="J3752" s="13"/>
      <c r="R3752" s="13"/>
      <c r="S3752" s="41">
        <v>1</v>
      </c>
      <c r="T3752" s="39"/>
      <c r="U3752" s="13"/>
      <c r="W3752" s="13"/>
    </row>
    <row r="3753" spans="1:23" x14ac:dyDescent="0.2">
      <c r="A3753" s="13"/>
      <c r="B3753" s="8" t="s">
        <v>0</v>
      </c>
      <c r="C3753" s="22" t="s">
        <v>11016</v>
      </c>
      <c r="D3753" s="8" t="s">
        <v>5796</v>
      </c>
      <c r="E3753" s="22" t="s">
        <v>5797</v>
      </c>
      <c r="F3753" s="13">
        <v>0</v>
      </c>
      <c r="G3753" s="13">
        <v>0</v>
      </c>
      <c r="H3753" s="13">
        <v>0</v>
      </c>
      <c r="I3753" t="s">
        <v>1</v>
      </c>
      <c r="J3753" s="13"/>
      <c r="R3753" s="13"/>
      <c r="S3753" s="41">
        <v>1</v>
      </c>
      <c r="T3753" s="39"/>
      <c r="U3753" s="13"/>
      <c r="W3753" s="13"/>
    </row>
    <row r="3754" spans="1:23" x14ac:dyDescent="0.2">
      <c r="A3754" s="13"/>
      <c r="B3754" s="8" t="s">
        <v>0</v>
      </c>
      <c r="C3754" s="22" t="s">
        <v>11008</v>
      </c>
      <c r="D3754" s="8" t="s">
        <v>8632</v>
      </c>
      <c r="E3754" s="22" t="s">
        <v>10474</v>
      </c>
      <c r="F3754" s="13">
        <v>2978</v>
      </c>
      <c r="G3754" s="13">
        <v>0</v>
      </c>
      <c r="H3754" s="13">
        <v>0</v>
      </c>
      <c r="I3754" t="s">
        <v>1</v>
      </c>
      <c r="J3754" s="13"/>
      <c r="R3754" s="13">
        <v>3500</v>
      </c>
      <c r="S3754" s="41">
        <v>1</v>
      </c>
      <c r="T3754" s="39"/>
      <c r="U3754" s="13"/>
      <c r="W3754" s="13"/>
    </row>
    <row r="3755" spans="1:23" x14ac:dyDescent="0.2">
      <c r="A3755" s="13"/>
      <c r="B3755" s="8" t="s">
        <v>0</v>
      </c>
      <c r="C3755" s="22" t="s">
        <v>11008</v>
      </c>
      <c r="D3755" s="8" t="s">
        <v>5800</v>
      </c>
      <c r="E3755" s="22" t="s">
        <v>5801</v>
      </c>
      <c r="F3755" s="13">
        <v>501</v>
      </c>
      <c r="G3755" s="13">
        <v>0</v>
      </c>
      <c r="H3755" s="13">
        <v>0</v>
      </c>
      <c r="I3755" t="s">
        <v>1</v>
      </c>
      <c r="J3755" s="13"/>
      <c r="R3755" s="13">
        <v>600</v>
      </c>
      <c r="S3755" s="41">
        <v>1</v>
      </c>
      <c r="T3755" s="39"/>
      <c r="U3755" s="13"/>
      <c r="W3755" s="13"/>
    </row>
    <row r="3756" spans="1:23" x14ac:dyDescent="0.2">
      <c r="A3756" s="13"/>
      <c r="B3756" s="8" t="s">
        <v>0</v>
      </c>
      <c r="C3756" s="22" t="s">
        <v>11008</v>
      </c>
      <c r="D3756" s="8" t="s">
        <v>5806</v>
      </c>
      <c r="E3756" s="22" t="s">
        <v>5807</v>
      </c>
      <c r="F3756" s="13">
        <v>393</v>
      </c>
      <c r="G3756" s="13">
        <v>0</v>
      </c>
      <c r="H3756" s="13">
        <v>0</v>
      </c>
      <c r="I3756" t="s">
        <v>1</v>
      </c>
      <c r="J3756" s="13"/>
      <c r="R3756" s="13"/>
      <c r="S3756" s="41">
        <v>1</v>
      </c>
      <c r="T3756" s="39"/>
      <c r="U3756" s="13"/>
      <c r="W3756" s="13"/>
    </row>
    <row r="3757" spans="1:23" x14ac:dyDescent="0.2">
      <c r="A3757" s="13"/>
      <c r="B3757" s="8" t="s">
        <v>0</v>
      </c>
      <c r="C3757" s="22" t="s">
        <v>11008</v>
      </c>
      <c r="D3757" s="8" t="s">
        <v>5597</v>
      </c>
      <c r="E3757" s="22" t="s">
        <v>5598</v>
      </c>
      <c r="F3757" s="13">
        <v>9374</v>
      </c>
      <c r="G3757" s="13">
        <v>0</v>
      </c>
      <c r="H3757" s="13">
        <v>0</v>
      </c>
      <c r="I3757" t="s">
        <v>1</v>
      </c>
      <c r="J3757" s="13"/>
      <c r="R3757" s="13">
        <f>6500+3000</f>
        <v>9500</v>
      </c>
      <c r="S3757" s="41">
        <v>1</v>
      </c>
      <c r="T3757" s="39"/>
      <c r="U3757" s="13"/>
      <c r="W3757" s="13"/>
    </row>
    <row r="3758" spans="1:23" x14ac:dyDescent="0.2">
      <c r="A3758" s="13"/>
      <c r="B3758" s="8" t="s">
        <v>0</v>
      </c>
      <c r="C3758" s="22" t="s">
        <v>11008</v>
      </c>
      <c r="D3758" s="8" t="s">
        <v>5600</v>
      </c>
      <c r="E3758" s="22" t="s">
        <v>5601</v>
      </c>
      <c r="F3758" s="13">
        <v>5358</v>
      </c>
      <c r="G3758" s="13">
        <v>0</v>
      </c>
      <c r="H3758" s="13">
        <v>0</v>
      </c>
      <c r="I3758" t="s">
        <v>1</v>
      </c>
      <c r="J3758" s="13"/>
      <c r="R3758" s="13">
        <v>7000</v>
      </c>
      <c r="S3758" s="41">
        <v>1</v>
      </c>
      <c r="T3758" s="39"/>
      <c r="U3758" s="13"/>
      <c r="W3758" s="13"/>
    </row>
    <row r="3759" spans="1:23" x14ac:dyDescent="0.2">
      <c r="A3759" s="13"/>
      <c r="B3759" s="8" t="s">
        <v>0</v>
      </c>
      <c r="C3759" s="22" t="s">
        <v>11008</v>
      </c>
      <c r="D3759" s="8" t="s">
        <v>5603</v>
      </c>
      <c r="E3759" s="22" t="s">
        <v>5604</v>
      </c>
      <c r="F3759" s="13">
        <v>12430</v>
      </c>
      <c r="G3759" s="13">
        <v>0</v>
      </c>
      <c r="H3759" s="13">
        <v>0</v>
      </c>
      <c r="I3759" t="s">
        <v>1</v>
      </c>
      <c r="J3759" s="13"/>
      <c r="R3759" s="13">
        <f>8000+5000</f>
        <v>13000</v>
      </c>
      <c r="S3759" s="41">
        <v>1</v>
      </c>
      <c r="T3759" s="39"/>
      <c r="U3759" s="13"/>
      <c r="W3759" s="13"/>
    </row>
    <row r="3760" spans="1:23" x14ac:dyDescent="0.2">
      <c r="A3760" s="13"/>
      <c r="B3760" s="8" t="s">
        <v>0</v>
      </c>
      <c r="C3760" s="22" t="s">
        <v>11008</v>
      </c>
      <c r="D3760" s="8" t="s">
        <v>5606</v>
      </c>
      <c r="E3760" s="22" t="s">
        <v>5607</v>
      </c>
      <c r="F3760" s="13">
        <v>9500</v>
      </c>
      <c r="G3760" s="13">
        <v>0</v>
      </c>
      <c r="H3760" s="13">
        <v>0</v>
      </c>
      <c r="I3760" t="s">
        <v>1</v>
      </c>
      <c r="J3760" s="13"/>
      <c r="R3760" s="13">
        <v>9800</v>
      </c>
      <c r="S3760" s="41">
        <v>1</v>
      </c>
      <c r="T3760" s="39"/>
      <c r="U3760" s="13"/>
      <c r="W3760" s="13"/>
    </row>
    <row r="3761" spans="1:23" x14ac:dyDescent="0.2">
      <c r="A3761" s="13"/>
      <c r="B3761" s="8" t="s">
        <v>0</v>
      </c>
      <c r="C3761" s="22" t="s">
        <v>11008</v>
      </c>
      <c r="D3761" s="8" t="s">
        <v>5611</v>
      </c>
      <c r="E3761" s="22" t="s">
        <v>5612</v>
      </c>
      <c r="F3761" s="13">
        <v>10000</v>
      </c>
      <c r="G3761" s="13">
        <v>0</v>
      </c>
      <c r="H3761" s="13">
        <v>0</v>
      </c>
      <c r="I3761" t="s">
        <v>1</v>
      </c>
      <c r="J3761" s="13"/>
      <c r="R3761" s="13">
        <v>10000</v>
      </c>
      <c r="S3761" s="41">
        <v>1</v>
      </c>
      <c r="T3761" s="39"/>
      <c r="U3761" s="13"/>
      <c r="W3761" s="13"/>
    </row>
    <row r="3762" spans="1:23" x14ac:dyDescent="0.2">
      <c r="A3762" s="13"/>
      <c r="B3762" s="8" t="s">
        <v>0</v>
      </c>
      <c r="C3762" s="22" t="s">
        <v>11008</v>
      </c>
      <c r="D3762" s="8" t="s">
        <v>5616</v>
      </c>
      <c r="E3762" s="22" t="s">
        <v>5617</v>
      </c>
      <c r="F3762" s="13">
        <v>15000</v>
      </c>
      <c r="G3762" s="13">
        <v>0</v>
      </c>
      <c r="H3762" s="13">
        <v>0</v>
      </c>
      <c r="I3762" t="s">
        <v>1</v>
      </c>
      <c r="J3762" s="13"/>
      <c r="R3762" s="13">
        <v>16000</v>
      </c>
      <c r="S3762" s="41">
        <v>1</v>
      </c>
      <c r="T3762" s="39"/>
      <c r="U3762" s="13"/>
      <c r="W3762" s="13"/>
    </row>
    <row r="3763" spans="1:23" x14ac:dyDescent="0.2">
      <c r="A3763" s="13"/>
      <c r="B3763" s="8" t="s">
        <v>0</v>
      </c>
      <c r="C3763" s="22" t="s">
        <v>11008</v>
      </c>
      <c r="D3763" s="8" t="s">
        <v>5767</v>
      </c>
      <c r="E3763" s="22" t="s">
        <v>5768</v>
      </c>
      <c r="F3763" s="13">
        <v>12000</v>
      </c>
      <c r="G3763" s="13">
        <v>0</v>
      </c>
      <c r="H3763" s="13">
        <v>0</v>
      </c>
      <c r="I3763" t="s">
        <v>1</v>
      </c>
      <c r="J3763" s="13"/>
      <c r="R3763" s="13">
        <v>12500</v>
      </c>
      <c r="S3763" s="41">
        <v>1</v>
      </c>
      <c r="T3763" s="39"/>
      <c r="U3763" s="13"/>
      <c r="W3763" s="13"/>
    </row>
    <row r="3764" spans="1:23" x14ac:dyDescent="0.2">
      <c r="A3764" s="13"/>
      <c r="B3764" s="8" t="s">
        <v>0</v>
      </c>
      <c r="C3764" s="22" t="s">
        <v>11008</v>
      </c>
      <c r="D3764" s="8" t="s">
        <v>6470</v>
      </c>
      <c r="E3764" s="22" t="s">
        <v>6471</v>
      </c>
      <c r="F3764" s="13">
        <v>1050</v>
      </c>
      <c r="G3764" s="13">
        <v>0</v>
      </c>
      <c r="H3764" s="13">
        <v>0</v>
      </c>
      <c r="I3764" t="s">
        <v>1</v>
      </c>
      <c r="J3764" s="13"/>
      <c r="R3764" s="13"/>
      <c r="S3764" s="41">
        <v>1</v>
      </c>
      <c r="T3764" s="39"/>
      <c r="U3764" s="13"/>
      <c r="W3764" s="13"/>
    </row>
    <row r="3765" spans="1:23" x14ac:dyDescent="0.2">
      <c r="A3765" s="13"/>
      <c r="B3765" s="8" t="s">
        <v>0</v>
      </c>
      <c r="C3765" s="22" t="s">
        <v>11008</v>
      </c>
      <c r="D3765" s="8" t="s">
        <v>6347</v>
      </c>
      <c r="E3765" s="22" t="s">
        <v>6348</v>
      </c>
      <c r="F3765" s="13">
        <v>1344</v>
      </c>
      <c r="G3765" s="13">
        <v>0</v>
      </c>
      <c r="H3765" s="13">
        <v>0</v>
      </c>
      <c r="I3765" t="s">
        <v>1</v>
      </c>
      <c r="J3765" s="13"/>
      <c r="R3765" s="13"/>
      <c r="S3765" s="41">
        <v>1</v>
      </c>
      <c r="T3765" s="39"/>
      <c r="U3765" s="13"/>
      <c r="W3765" s="13"/>
    </row>
    <row r="3766" spans="1:23" x14ac:dyDescent="0.2">
      <c r="A3766" s="13"/>
      <c r="B3766" s="8" t="s">
        <v>0</v>
      </c>
      <c r="C3766" s="22" t="s">
        <v>11008</v>
      </c>
      <c r="D3766" s="8" t="s">
        <v>6350</v>
      </c>
      <c r="E3766" s="22" t="s">
        <v>6351</v>
      </c>
      <c r="F3766" s="13">
        <v>903</v>
      </c>
      <c r="G3766" s="13">
        <v>0</v>
      </c>
      <c r="H3766" s="13">
        <v>0</v>
      </c>
      <c r="I3766" t="s">
        <v>1</v>
      </c>
      <c r="J3766" s="13"/>
      <c r="R3766" s="13"/>
      <c r="S3766" s="41">
        <v>1</v>
      </c>
      <c r="T3766" s="39"/>
      <c r="U3766" s="13"/>
      <c r="W3766" s="13"/>
    </row>
    <row r="3767" spans="1:23" x14ac:dyDescent="0.2">
      <c r="A3767" s="13"/>
      <c r="B3767" s="8" t="s">
        <v>0</v>
      </c>
      <c r="C3767" s="22" t="s">
        <v>11008</v>
      </c>
      <c r="D3767" s="8" t="s">
        <v>8633</v>
      </c>
      <c r="E3767" s="22" t="s">
        <v>10475</v>
      </c>
      <c r="F3767" s="13">
        <v>897</v>
      </c>
      <c r="G3767" s="13">
        <v>0</v>
      </c>
      <c r="H3767" s="13">
        <v>0</v>
      </c>
      <c r="I3767" t="s">
        <v>1</v>
      </c>
      <c r="J3767" s="13"/>
      <c r="R3767" s="13"/>
      <c r="S3767" s="41">
        <v>1</v>
      </c>
      <c r="T3767" s="39"/>
      <c r="U3767" s="13"/>
      <c r="W3767" s="13"/>
    </row>
    <row r="3768" spans="1:23" x14ac:dyDescent="0.2">
      <c r="A3768" s="13"/>
      <c r="B3768" s="8" t="s">
        <v>0</v>
      </c>
      <c r="C3768" s="22" t="s">
        <v>11008</v>
      </c>
      <c r="D3768" s="8" t="s">
        <v>6356</v>
      </c>
      <c r="E3768" s="22" t="s">
        <v>6357</v>
      </c>
      <c r="F3768" s="13">
        <v>1627</v>
      </c>
      <c r="G3768" s="13">
        <v>0</v>
      </c>
      <c r="H3768" s="13">
        <v>0</v>
      </c>
      <c r="I3768" t="s">
        <v>1</v>
      </c>
      <c r="J3768" s="13"/>
      <c r="R3768" s="13"/>
      <c r="S3768" s="41">
        <v>1</v>
      </c>
      <c r="T3768" s="39"/>
      <c r="U3768" s="13"/>
      <c r="W3768" s="13"/>
    </row>
    <row r="3769" spans="1:23" x14ac:dyDescent="0.2">
      <c r="A3769" s="13"/>
      <c r="B3769" s="8" t="s">
        <v>0</v>
      </c>
      <c r="C3769" s="22" t="s">
        <v>11008</v>
      </c>
      <c r="D3769" s="8" t="s">
        <v>6757</v>
      </c>
      <c r="E3769" s="22" t="s">
        <v>6758</v>
      </c>
      <c r="F3769" s="13">
        <v>2861</v>
      </c>
      <c r="G3769" s="13">
        <v>0</v>
      </c>
      <c r="H3769" s="13">
        <v>0</v>
      </c>
      <c r="I3769" t="s">
        <v>1</v>
      </c>
      <c r="J3769" s="13"/>
      <c r="R3769" s="13"/>
      <c r="S3769" s="41">
        <v>1</v>
      </c>
      <c r="T3769" s="39"/>
      <c r="U3769" s="13"/>
      <c r="W3769" s="13"/>
    </row>
    <row r="3770" spans="1:23" x14ac:dyDescent="0.2">
      <c r="A3770" s="13"/>
      <c r="B3770" s="8" t="s">
        <v>0</v>
      </c>
      <c r="C3770" s="22" t="s">
        <v>11008</v>
      </c>
      <c r="D3770" s="8" t="s">
        <v>6761</v>
      </c>
      <c r="E3770" s="22" t="s">
        <v>6762</v>
      </c>
      <c r="F3770" s="13">
        <v>1496</v>
      </c>
      <c r="G3770" s="13">
        <v>0</v>
      </c>
      <c r="H3770" s="13">
        <v>0</v>
      </c>
      <c r="I3770" t="s">
        <v>1</v>
      </c>
      <c r="J3770" s="13"/>
      <c r="R3770" s="13"/>
      <c r="S3770" s="41">
        <v>1</v>
      </c>
      <c r="T3770" s="39"/>
      <c r="U3770" s="13"/>
      <c r="W3770" s="13"/>
    </row>
    <row r="3771" spans="1:23" x14ac:dyDescent="0.2">
      <c r="A3771" s="13"/>
      <c r="B3771" s="8" t="s">
        <v>0</v>
      </c>
      <c r="C3771" s="22" t="s">
        <v>11008</v>
      </c>
      <c r="D3771" s="8" t="s">
        <v>6766</v>
      </c>
      <c r="E3771" s="22" t="s">
        <v>6767</v>
      </c>
      <c r="F3771" s="13">
        <v>1602</v>
      </c>
      <c r="G3771" s="13">
        <v>0</v>
      </c>
      <c r="H3771" s="13">
        <v>0</v>
      </c>
      <c r="I3771" t="s">
        <v>1</v>
      </c>
      <c r="J3771" s="13"/>
      <c r="R3771" s="13"/>
      <c r="S3771" s="41">
        <v>1</v>
      </c>
      <c r="T3771" s="39"/>
      <c r="U3771" s="13"/>
      <c r="W3771" s="13"/>
    </row>
    <row r="3772" spans="1:23" x14ac:dyDescent="0.2">
      <c r="A3772" s="13"/>
      <c r="B3772" s="8" t="s">
        <v>0</v>
      </c>
      <c r="C3772" s="22" t="s">
        <v>11008</v>
      </c>
      <c r="D3772" s="8" t="s">
        <v>6774</v>
      </c>
      <c r="E3772" s="22" t="s">
        <v>6775</v>
      </c>
      <c r="F3772" s="13">
        <v>621</v>
      </c>
      <c r="G3772" s="13">
        <v>0</v>
      </c>
      <c r="H3772" s="13">
        <v>0</v>
      </c>
      <c r="I3772" t="s">
        <v>1</v>
      </c>
      <c r="J3772" s="13"/>
      <c r="R3772" s="13"/>
      <c r="S3772" s="41">
        <v>1</v>
      </c>
      <c r="T3772" s="39"/>
      <c r="U3772" s="13"/>
      <c r="W3772" s="13"/>
    </row>
    <row r="3773" spans="1:23" x14ac:dyDescent="0.2">
      <c r="A3773" s="13"/>
      <c r="B3773" s="8" t="s">
        <v>0</v>
      </c>
      <c r="C3773" s="22" t="s">
        <v>11008</v>
      </c>
      <c r="D3773" s="8" t="s">
        <v>6777</v>
      </c>
      <c r="E3773" s="22" t="s">
        <v>6778</v>
      </c>
      <c r="F3773" s="13">
        <v>2494</v>
      </c>
      <c r="G3773" s="13">
        <v>0</v>
      </c>
      <c r="H3773" s="13">
        <v>0</v>
      </c>
      <c r="I3773" t="s">
        <v>1</v>
      </c>
      <c r="J3773" s="13"/>
      <c r="R3773" s="13"/>
      <c r="S3773" s="41">
        <v>1</v>
      </c>
      <c r="T3773" s="39"/>
      <c r="U3773" s="13"/>
      <c r="W3773" s="13"/>
    </row>
    <row r="3774" spans="1:23" x14ac:dyDescent="0.2">
      <c r="A3774" s="13"/>
      <c r="B3774" s="8" t="s">
        <v>0</v>
      </c>
      <c r="C3774" s="22" t="s">
        <v>11008</v>
      </c>
      <c r="D3774" s="8" t="s">
        <v>6785</v>
      </c>
      <c r="E3774" s="22" t="s">
        <v>6786</v>
      </c>
      <c r="F3774" s="13">
        <v>866</v>
      </c>
      <c r="G3774" s="13">
        <v>0</v>
      </c>
      <c r="H3774" s="13">
        <v>0</v>
      </c>
      <c r="I3774" t="s">
        <v>1</v>
      </c>
      <c r="J3774" s="13"/>
      <c r="R3774" s="13"/>
      <c r="S3774" s="41">
        <v>1</v>
      </c>
      <c r="T3774" s="39"/>
      <c r="U3774" s="13"/>
      <c r="W3774" s="13"/>
    </row>
    <row r="3775" spans="1:23" x14ac:dyDescent="0.2">
      <c r="A3775" s="13"/>
      <c r="B3775" s="8" t="s">
        <v>0</v>
      </c>
      <c r="C3775" s="22" t="s">
        <v>11008</v>
      </c>
      <c r="D3775" s="8" t="s">
        <v>6790</v>
      </c>
      <c r="E3775" s="22" t="s">
        <v>6791</v>
      </c>
      <c r="F3775" s="13">
        <v>643</v>
      </c>
      <c r="G3775" s="13">
        <v>0</v>
      </c>
      <c r="H3775" s="13">
        <v>0</v>
      </c>
      <c r="I3775" t="s">
        <v>1</v>
      </c>
      <c r="J3775" s="13"/>
      <c r="R3775" s="13">
        <v>430</v>
      </c>
      <c r="S3775" s="41">
        <v>1</v>
      </c>
      <c r="T3775" s="39"/>
      <c r="U3775" s="13"/>
      <c r="W3775" s="13"/>
    </row>
    <row r="3776" spans="1:23" x14ac:dyDescent="0.2">
      <c r="A3776" s="13"/>
      <c r="B3776" s="8" t="s">
        <v>0</v>
      </c>
      <c r="C3776" s="22" t="s">
        <v>11008</v>
      </c>
      <c r="D3776" s="8" t="s">
        <v>6642</v>
      </c>
      <c r="E3776" s="22" t="s">
        <v>6643</v>
      </c>
      <c r="F3776" s="13">
        <v>2162</v>
      </c>
      <c r="G3776" s="13">
        <v>0</v>
      </c>
      <c r="H3776" s="13">
        <v>0</v>
      </c>
      <c r="I3776" t="s">
        <v>1</v>
      </c>
      <c r="J3776" s="13"/>
      <c r="R3776" s="13"/>
      <c r="S3776" s="41">
        <v>1</v>
      </c>
      <c r="T3776" s="39"/>
      <c r="U3776" s="13"/>
      <c r="W3776" s="13"/>
    </row>
    <row r="3777" spans="1:23" x14ac:dyDescent="0.2">
      <c r="A3777" s="13"/>
      <c r="B3777" s="8" t="s">
        <v>0</v>
      </c>
      <c r="C3777" s="22" t="s">
        <v>11008</v>
      </c>
      <c r="D3777" s="8" t="s">
        <v>7679</v>
      </c>
      <c r="E3777" s="22" t="s">
        <v>10476</v>
      </c>
      <c r="F3777" s="13">
        <v>828</v>
      </c>
      <c r="G3777" s="13">
        <v>0</v>
      </c>
      <c r="H3777" s="13">
        <v>0</v>
      </c>
      <c r="I3777" t="s">
        <v>1</v>
      </c>
      <c r="J3777" s="13"/>
      <c r="R3777" s="13"/>
      <c r="S3777" s="41">
        <v>1</v>
      </c>
      <c r="T3777" s="39"/>
      <c r="U3777" s="13"/>
      <c r="W3777" s="13"/>
    </row>
    <row r="3778" spans="1:23" x14ac:dyDescent="0.2">
      <c r="A3778" s="13"/>
      <c r="B3778" s="8" t="s">
        <v>0</v>
      </c>
      <c r="C3778" s="22" t="s">
        <v>11008</v>
      </c>
      <c r="D3778" s="8" t="s">
        <v>6645</v>
      </c>
      <c r="E3778" s="22" t="s">
        <v>6646</v>
      </c>
      <c r="F3778" s="13">
        <v>3227</v>
      </c>
      <c r="G3778" s="13">
        <v>0</v>
      </c>
      <c r="H3778" s="13">
        <v>0</v>
      </c>
      <c r="I3778" t="s">
        <v>1</v>
      </c>
      <c r="J3778" s="13"/>
      <c r="R3778" s="13"/>
      <c r="S3778" s="41">
        <v>1</v>
      </c>
      <c r="T3778" s="39"/>
      <c r="U3778" s="13"/>
      <c r="W3778" s="13"/>
    </row>
    <row r="3779" spans="1:23" x14ac:dyDescent="0.2">
      <c r="A3779" s="13"/>
      <c r="B3779" s="8" t="s">
        <v>0</v>
      </c>
      <c r="C3779" s="22" t="s">
        <v>11008</v>
      </c>
      <c r="D3779" s="8" t="s">
        <v>6648</v>
      </c>
      <c r="E3779" s="22" t="s">
        <v>6649</v>
      </c>
      <c r="F3779" s="13">
        <v>1437</v>
      </c>
      <c r="G3779" s="13">
        <v>0</v>
      </c>
      <c r="H3779" s="13">
        <v>0</v>
      </c>
      <c r="I3779" t="s">
        <v>1</v>
      </c>
      <c r="J3779" s="13"/>
      <c r="R3779" s="13"/>
      <c r="S3779" s="41">
        <v>1</v>
      </c>
      <c r="T3779" s="39"/>
      <c r="U3779" s="13"/>
      <c r="W3779" s="13"/>
    </row>
    <row r="3780" spans="1:23" x14ac:dyDescent="0.2">
      <c r="A3780" s="13"/>
      <c r="B3780" s="8" t="s">
        <v>0</v>
      </c>
      <c r="C3780" s="22" t="s">
        <v>11008</v>
      </c>
      <c r="D3780" s="8" t="s">
        <v>6652</v>
      </c>
      <c r="E3780" s="22" t="s">
        <v>6653</v>
      </c>
      <c r="F3780" s="13">
        <v>3551</v>
      </c>
      <c r="G3780" s="13">
        <v>0</v>
      </c>
      <c r="H3780" s="13">
        <v>0</v>
      </c>
      <c r="I3780" t="s">
        <v>1</v>
      </c>
      <c r="J3780" s="13"/>
      <c r="R3780" s="13"/>
      <c r="S3780" s="41">
        <v>1</v>
      </c>
      <c r="T3780" s="39"/>
      <c r="U3780" s="13"/>
      <c r="W3780" s="13"/>
    </row>
    <row r="3781" spans="1:23" x14ac:dyDescent="0.2">
      <c r="A3781" s="13"/>
      <c r="B3781" s="8" t="s">
        <v>0</v>
      </c>
      <c r="C3781" s="22" t="s">
        <v>11008</v>
      </c>
      <c r="D3781" s="8" t="s">
        <v>6657</v>
      </c>
      <c r="E3781" s="22" t="s">
        <v>6658</v>
      </c>
      <c r="F3781" s="13">
        <v>4785</v>
      </c>
      <c r="G3781" s="13">
        <v>0</v>
      </c>
      <c r="H3781" s="13">
        <v>0</v>
      </c>
      <c r="I3781" t="s">
        <v>1</v>
      </c>
      <c r="J3781" s="13"/>
      <c r="R3781" s="13"/>
      <c r="S3781" s="41">
        <v>1</v>
      </c>
      <c r="T3781" s="39"/>
      <c r="U3781" s="13"/>
      <c r="W3781" s="13"/>
    </row>
    <row r="3782" spans="1:23" x14ac:dyDescent="0.2">
      <c r="A3782" s="13"/>
      <c r="B3782" s="8" t="s">
        <v>0</v>
      </c>
      <c r="C3782" s="22" t="s">
        <v>11008</v>
      </c>
      <c r="D3782" s="8" t="s">
        <v>6877</v>
      </c>
      <c r="E3782" s="22" t="s">
        <v>6878</v>
      </c>
      <c r="F3782" s="13">
        <v>171</v>
      </c>
      <c r="G3782" s="13">
        <v>0</v>
      </c>
      <c r="H3782" s="13">
        <v>0</v>
      </c>
      <c r="I3782" t="s">
        <v>1</v>
      </c>
      <c r="J3782" s="13"/>
      <c r="R3782" s="13"/>
      <c r="S3782" s="41">
        <v>1</v>
      </c>
      <c r="T3782" s="39"/>
      <c r="U3782" s="13"/>
      <c r="W3782" s="13"/>
    </row>
    <row r="3783" spans="1:23" x14ac:dyDescent="0.2">
      <c r="A3783" s="13"/>
      <c r="B3783" s="8" t="s">
        <v>0</v>
      </c>
      <c r="C3783" s="22" t="s">
        <v>11008</v>
      </c>
      <c r="D3783" s="8" t="s">
        <v>8634</v>
      </c>
      <c r="E3783" s="22" t="s">
        <v>10477</v>
      </c>
      <c r="F3783" s="13">
        <v>6458</v>
      </c>
      <c r="G3783" s="13">
        <v>0</v>
      </c>
      <c r="H3783" s="13">
        <v>0</v>
      </c>
      <c r="I3783" t="s">
        <v>1</v>
      </c>
      <c r="J3783" s="13"/>
      <c r="R3783" s="13"/>
      <c r="S3783" s="41">
        <v>2</v>
      </c>
      <c r="T3783" s="39"/>
      <c r="U3783" s="13" t="s">
        <v>10801</v>
      </c>
      <c r="W3783" s="13"/>
    </row>
    <row r="3784" spans="1:23" x14ac:dyDescent="0.2">
      <c r="A3784" s="13"/>
      <c r="B3784" s="8" t="s">
        <v>0</v>
      </c>
      <c r="C3784" s="22" t="s">
        <v>11008</v>
      </c>
      <c r="D3784" s="8" t="s">
        <v>360</v>
      </c>
      <c r="E3784" s="22" t="s">
        <v>361</v>
      </c>
      <c r="F3784" s="13">
        <v>5340</v>
      </c>
      <c r="G3784" s="13">
        <v>0</v>
      </c>
      <c r="H3784" s="13">
        <v>0</v>
      </c>
      <c r="I3784" t="s">
        <v>1</v>
      </c>
      <c r="J3784" s="13"/>
      <c r="R3784" s="13"/>
      <c r="S3784" s="41">
        <v>2</v>
      </c>
      <c r="T3784" s="39"/>
      <c r="U3784" s="13" t="s">
        <v>10801</v>
      </c>
      <c r="W3784" s="13"/>
    </row>
    <row r="3785" spans="1:23" x14ac:dyDescent="0.2">
      <c r="A3785" s="13"/>
      <c r="B3785" s="8" t="s">
        <v>0</v>
      </c>
      <c r="C3785" s="22" t="s">
        <v>11008</v>
      </c>
      <c r="D3785" s="8" t="s">
        <v>354</v>
      </c>
      <c r="E3785" s="22" t="s">
        <v>355</v>
      </c>
      <c r="F3785" s="13">
        <v>2986</v>
      </c>
      <c r="G3785" s="13">
        <v>0</v>
      </c>
      <c r="H3785" s="13">
        <v>0</v>
      </c>
      <c r="I3785" t="s">
        <v>1</v>
      </c>
      <c r="J3785" s="13"/>
      <c r="R3785" s="13"/>
      <c r="S3785" s="41">
        <v>2</v>
      </c>
      <c r="T3785" s="39"/>
      <c r="U3785" s="13" t="s">
        <v>10801</v>
      </c>
      <c r="W3785" s="13"/>
    </row>
    <row r="3786" spans="1:23" x14ac:dyDescent="0.2">
      <c r="A3786" s="13"/>
      <c r="B3786" s="8" t="s">
        <v>0</v>
      </c>
      <c r="C3786" s="22" t="s">
        <v>11008</v>
      </c>
      <c r="D3786" s="8" t="s">
        <v>8635</v>
      </c>
      <c r="E3786" s="22" t="s">
        <v>10478</v>
      </c>
      <c r="F3786" s="13">
        <v>15347</v>
      </c>
      <c r="G3786" s="13">
        <v>0</v>
      </c>
      <c r="H3786" s="13">
        <v>0</v>
      </c>
      <c r="I3786" t="s">
        <v>1</v>
      </c>
      <c r="J3786" s="13"/>
      <c r="R3786" s="13"/>
      <c r="S3786" s="41">
        <v>2</v>
      </c>
      <c r="T3786" s="39"/>
      <c r="U3786" s="13" t="s">
        <v>10801</v>
      </c>
      <c r="W3786" s="13"/>
    </row>
    <row r="3787" spans="1:23" x14ac:dyDescent="0.2">
      <c r="A3787" s="13"/>
      <c r="B3787" s="8" t="s">
        <v>0</v>
      </c>
      <c r="C3787" s="22" t="s">
        <v>11008</v>
      </c>
      <c r="D3787" s="8" t="s">
        <v>8636</v>
      </c>
      <c r="E3787" s="22" t="s">
        <v>10479</v>
      </c>
      <c r="F3787" s="13">
        <v>7100</v>
      </c>
      <c r="G3787" s="13">
        <v>0</v>
      </c>
      <c r="H3787" s="13">
        <v>0</v>
      </c>
      <c r="I3787" t="s">
        <v>1</v>
      </c>
      <c r="J3787" s="13"/>
      <c r="R3787" s="13"/>
      <c r="S3787" s="41">
        <v>2</v>
      </c>
      <c r="T3787" s="39"/>
      <c r="U3787" s="13" t="s">
        <v>10801</v>
      </c>
      <c r="W3787" s="13"/>
    </row>
    <row r="3788" spans="1:23" x14ac:dyDescent="0.2">
      <c r="A3788" s="13"/>
      <c r="B3788" s="8" t="s">
        <v>0</v>
      </c>
      <c r="C3788" s="22" t="s">
        <v>11008</v>
      </c>
      <c r="D3788" s="8" t="s">
        <v>421</v>
      </c>
      <c r="E3788" s="22" t="s">
        <v>10480</v>
      </c>
      <c r="F3788" s="13">
        <v>966</v>
      </c>
      <c r="G3788" s="13">
        <v>0</v>
      </c>
      <c r="H3788" s="13">
        <v>0</v>
      </c>
      <c r="I3788" t="s">
        <v>1</v>
      </c>
      <c r="J3788" s="13"/>
      <c r="R3788" s="13"/>
      <c r="S3788" s="41">
        <v>1</v>
      </c>
      <c r="T3788" s="39"/>
      <c r="U3788" s="13"/>
      <c r="W3788" s="13"/>
    </row>
    <row r="3789" spans="1:23" x14ac:dyDescent="0.2">
      <c r="A3789" s="13"/>
      <c r="B3789" s="8" t="s">
        <v>0</v>
      </c>
      <c r="C3789" s="22" t="s">
        <v>11008</v>
      </c>
      <c r="D3789" s="8" t="s">
        <v>427</v>
      </c>
      <c r="E3789" s="22" t="s">
        <v>10481</v>
      </c>
      <c r="F3789" s="13">
        <v>2267</v>
      </c>
      <c r="G3789" s="13">
        <v>0</v>
      </c>
      <c r="H3789" s="13">
        <v>0</v>
      </c>
      <c r="I3789" t="s">
        <v>1</v>
      </c>
      <c r="J3789" s="13"/>
      <c r="R3789" s="13"/>
      <c r="S3789" s="41">
        <v>1</v>
      </c>
      <c r="T3789" s="39"/>
      <c r="U3789" s="13"/>
      <c r="W3789" s="13"/>
    </row>
    <row r="3790" spans="1:23" x14ac:dyDescent="0.2">
      <c r="A3790" s="13"/>
      <c r="B3790" s="8" t="s">
        <v>0</v>
      </c>
      <c r="C3790" s="22" t="s">
        <v>11008</v>
      </c>
      <c r="D3790" s="8" t="s">
        <v>436</v>
      </c>
      <c r="E3790" s="22" t="s">
        <v>10482</v>
      </c>
      <c r="F3790" s="13">
        <v>1268</v>
      </c>
      <c r="G3790" s="13">
        <v>0</v>
      </c>
      <c r="H3790" s="13">
        <v>0</v>
      </c>
      <c r="I3790" t="s">
        <v>1</v>
      </c>
      <c r="J3790" s="13"/>
      <c r="R3790" s="13"/>
      <c r="S3790" s="41">
        <v>1</v>
      </c>
      <c r="T3790" s="39"/>
      <c r="U3790" s="13"/>
      <c r="W3790" s="13"/>
    </row>
    <row r="3791" spans="1:23" x14ac:dyDescent="0.2">
      <c r="A3791" s="13"/>
      <c r="B3791" s="8" t="s">
        <v>0</v>
      </c>
      <c r="C3791" s="22" t="s">
        <v>11008</v>
      </c>
      <c r="D3791" s="8" t="s">
        <v>443</v>
      </c>
      <c r="E3791" s="22" t="s">
        <v>10483</v>
      </c>
      <c r="F3791" s="13">
        <v>1953</v>
      </c>
      <c r="G3791" s="13">
        <v>0</v>
      </c>
      <c r="H3791" s="13">
        <v>0</v>
      </c>
      <c r="I3791" t="s">
        <v>1</v>
      </c>
      <c r="J3791" s="13"/>
      <c r="R3791" s="13"/>
      <c r="S3791" s="41">
        <v>1</v>
      </c>
      <c r="T3791" s="39"/>
      <c r="U3791" s="13"/>
      <c r="W3791" s="13"/>
    </row>
    <row r="3792" spans="1:23" x14ac:dyDescent="0.2">
      <c r="A3792" s="13"/>
      <c r="B3792" s="8" t="s">
        <v>0</v>
      </c>
      <c r="C3792" s="22" t="s">
        <v>11008</v>
      </c>
      <c r="D3792" s="8" t="s">
        <v>447</v>
      </c>
      <c r="E3792" s="22" t="s">
        <v>10484</v>
      </c>
      <c r="F3792" s="13">
        <v>499</v>
      </c>
      <c r="G3792" s="13">
        <v>0</v>
      </c>
      <c r="H3792" s="13">
        <v>0</v>
      </c>
      <c r="I3792" t="s">
        <v>1</v>
      </c>
      <c r="J3792" s="13"/>
      <c r="R3792" s="13"/>
      <c r="S3792" s="41">
        <v>1</v>
      </c>
      <c r="T3792" s="39"/>
      <c r="U3792" s="13"/>
      <c r="W3792" s="13"/>
    </row>
    <row r="3793" spans="1:23" x14ac:dyDescent="0.2">
      <c r="A3793" s="13"/>
      <c r="B3793" s="8" t="s">
        <v>0</v>
      </c>
      <c r="C3793" s="22" t="s">
        <v>11008</v>
      </c>
      <c r="D3793" s="8" t="s">
        <v>453</v>
      </c>
      <c r="E3793" s="22" t="s">
        <v>9950</v>
      </c>
      <c r="F3793" s="13">
        <v>276</v>
      </c>
      <c r="G3793" s="13">
        <v>0</v>
      </c>
      <c r="H3793" s="13">
        <v>0</v>
      </c>
      <c r="I3793" t="s">
        <v>1</v>
      </c>
      <c r="J3793" s="13"/>
      <c r="R3793" s="13"/>
      <c r="S3793" s="41">
        <v>1</v>
      </c>
      <c r="T3793" s="39"/>
      <c r="U3793" s="13"/>
      <c r="W3793" s="13"/>
    </row>
    <row r="3794" spans="1:23" x14ac:dyDescent="0.2">
      <c r="A3794" s="13"/>
      <c r="B3794" s="8" t="s">
        <v>0</v>
      </c>
      <c r="C3794" s="22" t="s">
        <v>11008</v>
      </c>
      <c r="D3794" s="8" t="s">
        <v>424</v>
      </c>
      <c r="E3794" s="22" t="s">
        <v>10485</v>
      </c>
      <c r="F3794" s="13">
        <v>827</v>
      </c>
      <c r="G3794" s="13">
        <v>0</v>
      </c>
      <c r="H3794" s="13">
        <v>0</v>
      </c>
      <c r="I3794" t="s">
        <v>1</v>
      </c>
      <c r="J3794" s="13"/>
      <c r="R3794" s="13"/>
      <c r="S3794" s="41">
        <v>1</v>
      </c>
      <c r="T3794" s="39"/>
      <c r="U3794" s="13"/>
      <c r="W3794" s="13"/>
    </row>
    <row r="3795" spans="1:23" x14ac:dyDescent="0.2">
      <c r="A3795" s="13"/>
      <c r="B3795" s="8" t="s">
        <v>0</v>
      </c>
      <c r="C3795" s="22" t="s">
        <v>11008</v>
      </c>
      <c r="D3795" s="8" t="s">
        <v>432</v>
      </c>
      <c r="E3795" s="22" t="s">
        <v>9952</v>
      </c>
      <c r="F3795" s="13">
        <v>1489</v>
      </c>
      <c r="G3795" s="13">
        <v>0</v>
      </c>
      <c r="H3795" s="13">
        <v>0</v>
      </c>
      <c r="I3795" t="s">
        <v>1</v>
      </c>
      <c r="J3795" s="13"/>
      <c r="R3795" s="13"/>
      <c r="S3795" s="41">
        <v>1</v>
      </c>
      <c r="T3795" s="39"/>
      <c r="U3795" s="13"/>
      <c r="W3795" s="13"/>
    </row>
    <row r="3796" spans="1:23" x14ac:dyDescent="0.2">
      <c r="A3796" s="13"/>
      <c r="B3796" s="8" t="s">
        <v>0</v>
      </c>
      <c r="C3796" s="22" t="s">
        <v>11008</v>
      </c>
      <c r="D3796" s="8" t="s">
        <v>312</v>
      </c>
      <c r="E3796" s="22" t="s">
        <v>10486</v>
      </c>
      <c r="F3796" s="13">
        <v>1889</v>
      </c>
      <c r="G3796" s="13">
        <v>0</v>
      </c>
      <c r="H3796" s="13">
        <v>0</v>
      </c>
      <c r="I3796" t="s">
        <v>1</v>
      </c>
      <c r="J3796" s="13"/>
      <c r="R3796" s="13"/>
      <c r="S3796" s="41">
        <v>1</v>
      </c>
      <c r="T3796" s="39"/>
      <c r="U3796" s="13" t="s">
        <v>10801</v>
      </c>
      <c r="W3796" s="13"/>
    </row>
    <row r="3797" spans="1:23" x14ac:dyDescent="0.2">
      <c r="A3797" s="13"/>
      <c r="B3797" s="8" t="s">
        <v>0</v>
      </c>
      <c r="C3797" s="22" t="s">
        <v>11008</v>
      </c>
      <c r="D3797" s="8" t="s">
        <v>682</v>
      </c>
      <c r="E3797" s="22" t="s">
        <v>10487</v>
      </c>
      <c r="F3797" s="13">
        <v>17962</v>
      </c>
      <c r="G3797" s="13">
        <v>0</v>
      </c>
      <c r="H3797" s="13">
        <v>0</v>
      </c>
      <c r="I3797" t="s">
        <v>1</v>
      </c>
      <c r="J3797" s="13"/>
      <c r="R3797" s="13"/>
      <c r="S3797" s="41">
        <v>1</v>
      </c>
      <c r="T3797" s="39"/>
      <c r="U3797" s="13"/>
      <c r="W3797" s="13"/>
    </row>
    <row r="3798" spans="1:23" x14ac:dyDescent="0.2">
      <c r="A3798" s="13"/>
      <c r="B3798" s="8" t="s">
        <v>0</v>
      </c>
      <c r="C3798" s="22" t="s">
        <v>11008</v>
      </c>
      <c r="D3798" s="8" t="s">
        <v>693</v>
      </c>
      <c r="E3798" s="22" t="s">
        <v>10488</v>
      </c>
      <c r="F3798" s="13">
        <v>14583</v>
      </c>
      <c r="G3798" s="13">
        <v>0</v>
      </c>
      <c r="H3798" s="13">
        <v>0</v>
      </c>
      <c r="I3798" t="s">
        <v>1</v>
      </c>
      <c r="J3798" s="13"/>
      <c r="R3798" s="13"/>
      <c r="S3798" s="41">
        <v>1</v>
      </c>
      <c r="T3798" s="39"/>
      <c r="U3798" s="13"/>
      <c r="W3798" s="13"/>
    </row>
    <row r="3799" spans="1:23" x14ac:dyDescent="0.2">
      <c r="A3799" s="13"/>
      <c r="B3799" s="8" t="s">
        <v>0</v>
      </c>
      <c r="C3799" s="22" t="s">
        <v>11008</v>
      </c>
      <c r="D3799" s="8" t="s">
        <v>707</v>
      </c>
      <c r="E3799" s="22" t="s">
        <v>10489</v>
      </c>
      <c r="F3799" s="13">
        <v>3844</v>
      </c>
      <c r="G3799" s="13">
        <v>0</v>
      </c>
      <c r="H3799" s="13">
        <v>0</v>
      </c>
      <c r="I3799" t="s">
        <v>1</v>
      </c>
      <c r="J3799" s="13"/>
      <c r="R3799" s="13"/>
      <c r="S3799" s="41">
        <v>1</v>
      </c>
      <c r="T3799" s="39"/>
      <c r="U3799" s="13"/>
      <c r="W3799" s="13"/>
    </row>
    <row r="3800" spans="1:23" x14ac:dyDescent="0.2">
      <c r="A3800" s="13"/>
      <c r="B3800" s="8" t="s">
        <v>0</v>
      </c>
      <c r="C3800" s="22" t="s">
        <v>11008</v>
      </c>
      <c r="D3800" s="8" t="s">
        <v>719</v>
      </c>
      <c r="E3800" s="22" t="s">
        <v>10490</v>
      </c>
      <c r="F3800" s="13">
        <v>1120</v>
      </c>
      <c r="G3800" s="13">
        <v>0</v>
      </c>
      <c r="H3800" s="13">
        <v>0</v>
      </c>
      <c r="I3800" t="s">
        <v>1</v>
      </c>
      <c r="J3800" s="13"/>
      <c r="R3800" s="13"/>
      <c r="S3800" s="41">
        <v>1</v>
      </c>
      <c r="T3800" s="39"/>
      <c r="U3800" s="13"/>
      <c r="W3800" s="13"/>
    </row>
    <row r="3801" spans="1:23" x14ac:dyDescent="0.2">
      <c r="A3801" s="13"/>
      <c r="B3801" s="8" t="s">
        <v>0</v>
      </c>
      <c r="C3801" s="22" t="s">
        <v>11008</v>
      </c>
      <c r="D3801" s="8" t="s">
        <v>688</v>
      </c>
      <c r="E3801" s="22" t="s">
        <v>10491</v>
      </c>
      <c r="F3801" s="13">
        <v>2469</v>
      </c>
      <c r="G3801" s="13">
        <v>0</v>
      </c>
      <c r="H3801" s="13">
        <v>0</v>
      </c>
      <c r="I3801" t="s">
        <v>1</v>
      </c>
      <c r="J3801" s="13"/>
      <c r="R3801" s="13"/>
      <c r="S3801" s="41">
        <v>1</v>
      </c>
      <c r="T3801" s="39"/>
      <c r="U3801" s="13"/>
      <c r="W3801" s="13"/>
    </row>
    <row r="3802" spans="1:23" x14ac:dyDescent="0.2">
      <c r="A3802" s="13"/>
      <c r="B3802" s="8" t="s">
        <v>0</v>
      </c>
      <c r="C3802" s="22" t="s">
        <v>11008</v>
      </c>
      <c r="D3802" s="8" t="s">
        <v>698</v>
      </c>
      <c r="E3802" s="22" t="s">
        <v>10492</v>
      </c>
      <c r="F3802" s="13">
        <v>3158</v>
      </c>
      <c r="G3802" s="13">
        <v>0</v>
      </c>
      <c r="H3802" s="13">
        <v>0</v>
      </c>
      <c r="I3802" t="s">
        <v>1</v>
      </c>
      <c r="J3802" s="13"/>
      <c r="R3802" s="13"/>
      <c r="S3802" s="41">
        <v>1</v>
      </c>
      <c r="T3802" s="39"/>
      <c r="U3802" s="13"/>
      <c r="W3802" s="13"/>
    </row>
    <row r="3803" spans="1:23" x14ac:dyDescent="0.2">
      <c r="A3803" s="13"/>
      <c r="B3803" s="8" t="s">
        <v>0</v>
      </c>
      <c r="C3803" s="22" t="s">
        <v>11008</v>
      </c>
      <c r="D3803" s="8" t="s">
        <v>873</v>
      </c>
      <c r="E3803" s="22" t="s">
        <v>10493</v>
      </c>
      <c r="F3803" s="13">
        <v>26372</v>
      </c>
      <c r="G3803" s="13">
        <v>0</v>
      </c>
      <c r="H3803" s="13">
        <v>0</v>
      </c>
      <c r="I3803" t="s">
        <v>1</v>
      </c>
      <c r="J3803" s="13"/>
      <c r="R3803" s="13"/>
      <c r="S3803" s="41">
        <v>4</v>
      </c>
      <c r="T3803" s="39"/>
      <c r="U3803" s="13"/>
      <c r="W3803" s="13"/>
    </row>
    <row r="3804" spans="1:23" x14ac:dyDescent="0.2">
      <c r="A3804" s="13"/>
      <c r="B3804" s="8" t="s">
        <v>0</v>
      </c>
      <c r="C3804" s="22" t="s">
        <v>11008</v>
      </c>
      <c r="D3804" s="8" t="s">
        <v>870</v>
      </c>
      <c r="E3804" s="22" t="s">
        <v>10494</v>
      </c>
      <c r="F3804" s="13">
        <v>48662</v>
      </c>
      <c r="G3804" s="13">
        <v>0</v>
      </c>
      <c r="H3804" s="13">
        <v>0</v>
      </c>
      <c r="I3804" t="s">
        <v>1</v>
      </c>
      <c r="J3804" s="13"/>
      <c r="R3804" s="13"/>
      <c r="S3804" s="41">
        <v>4</v>
      </c>
      <c r="T3804" s="39"/>
      <c r="U3804" s="13"/>
      <c r="W3804" s="13"/>
    </row>
    <row r="3805" spans="1:23" x14ac:dyDescent="0.2">
      <c r="A3805" s="13"/>
      <c r="B3805" s="8" t="s">
        <v>0</v>
      </c>
      <c r="C3805" s="22" t="s">
        <v>11008</v>
      </c>
      <c r="D3805" s="8" t="s">
        <v>8637</v>
      </c>
      <c r="E3805" s="22" t="s">
        <v>10495</v>
      </c>
      <c r="F3805" s="13">
        <v>17949</v>
      </c>
      <c r="G3805" s="13">
        <v>0</v>
      </c>
      <c r="H3805" s="13">
        <v>0</v>
      </c>
      <c r="I3805" t="s">
        <v>1</v>
      </c>
      <c r="J3805" s="13"/>
      <c r="R3805" s="13"/>
      <c r="S3805" s="41">
        <v>4</v>
      </c>
      <c r="T3805" s="39"/>
      <c r="U3805" s="13"/>
      <c r="W3805" s="13"/>
    </row>
    <row r="3806" spans="1:23" x14ac:dyDescent="0.2">
      <c r="A3806" s="13"/>
      <c r="B3806" s="8" t="s">
        <v>0</v>
      </c>
      <c r="C3806" s="22" t="s">
        <v>11008</v>
      </c>
      <c r="D3806" s="8" t="s">
        <v>8638</v>
      </c>
      <c r="E3806" s="22" t="s">
        <v>10496</v>
      </c>
      <c r="F3806" s="13">
        <v>11972</v>
      </c>
      <c r="G3806" s="13">
        <v>0</v>
      </c>
      <c r="H3806" s="13">
        <v>0</v>
      </c>
      <c r="I3806" t="s">
        <v>1</v>
      </c>
      <c r="J3806" s="13"/>
      <c r="R3806" s="13"/>
      <c r="S3806" s="41">
        <v>4</v>
      </c>
      <c r="T3806" s="39"/>
      <c r="U3806" s="13"/>
      <c r="W3806" s="13"/>
    </row>
    <row r="3807" spans="1:23" x14ac:dyDescent="0.2">
      <c r="A3807" s="13"/>
      <c r="B3807" s="8" t="s">
        <v>0</v>
      </c>
      <c r="C3807" s="22" t="s">
        <v>11008</v>
      </c>
      <c r="D3807" s="8" t="s">
        <v>8639</v>
      </c>
      <c r="E3807" s="22" t="s">
        <v>10497</v>
      </c>
      <c r="F3807" s="13">
        <v>4904</v>
      </c>
      <c r="G3807" s="13">
        <v>0</v>
      </c>
      <c r="H3807" s="13">
        <v>0</v>
      </c>
      <c r="I3807" t="s">
        <v>1</v>
      </c>
      <c r="J3807" s="13"/>
      <c r="R3807" s="13"/>
      <c r="S3807" s="41">
        <v>4</v>
      </c>
      <c r="T3807" s="39"/>
      <c r="U3807" s="13"/>
      <c r="W3807" s="13"/>
    </row>
    <row r="3808" spans="1:23" x14ac:dyDescent="0.2">
      <c r="A3808" s="13"/>
      <c r="B3808" s="8" t="s">
        <v>0</v>
      </c>
      <c r="C3808" s="22" t="s">
        <v>11008</v>
      </c>
      <c r="D3808" s="8" t="s">
        <v>8640</v>
      </c>
      <c r="E3808" s="22" t="s">
        <v>10498</v>
      </c>
      <c r="F3808" s="13">
        <v>5906</v>
      </c>
      <c r="G3808" s="13">
        <v>0</v>
      </c>
      <c r="H3808" s="13">
        <v>0</v>
      </c>
      <c r="I3808" t="s">
        <v>1</v>
      </c>
      <c r="J3808" s="13"/>
      <c r="R3808" s="13"/>
      <c r="S3808" s="41">
        <v>4</v>
      </c>
      <c r="T3808" s="39"/>
      <c r="U3808" s="13"/>
      <c r="W3808" s="13"/>
    </row>
    <row r="3809" spans="1:23" x14ac:dyDescent="0.2">
      <c r="A3809" s="13"/>
      <c r="B3809" s="8" t="s">
        <v>0</v>
      </c>
      <c r="C3809" s="22" t="s">
        <v>11008</v>
      </c>
      <c r="D3809" s="8" t="s">
        <v>8641</v>
      </c>
      <c r="E3809" s="22" t="s">
        <v>10499</v>
      </c>
      <c r="F3809" s="13">
        <v>5296</v>
      </c>
      <c r="G3809" s="13">
        <v>0</v>
      </c>
      <c r="H3809" s="13">
        <v>0</v>
      </c>
      <c r="I3809" t="s">
        <v>1</v>
      </c>
      <c r="J3809" s="13"/>
      <c r="R3809" s="13"/>
      <c r="S3809" s="41">
        <v>1</v>
      </c>
      <c r="T3809" s="39"/>
      <c r="U3809" s="13"/>
      <c r="W3809" s="13"/>
    </row>
    <row r="3810" spans="1:23" x14ac:dyDescent="0.2">
      <c r="A3810" s="13"/>
      <c r="B3810" s="8" t="s">
        <v>0</v>
      </c>
      <c r="C3810" s="22" t="s">
        <v>11008</v>
      </c>
      <c r="D3810" s="8" t="s">
        <v>1002</v>
      </c>
      <c r="E3810" s="22" t="s">
        <v>10500</v>
      </c>
      <c r="F3810" s="13">
        <v>2025</v>
      </c>
      <c r="G3810" s="13">
        <v>0</v>
      </c>
      <c r="H3810" s="13">
        <v>0</v>
      </c>
      <c r="I3810" t="s">
        <v>1</v>
      </c>
      <c r="J3810" s="13"/>
      <c r="R3810" s="13"/>
      <c r="S3810" s="41">
        <v>1</v>
      </c>
      <c r="T3810" s="39"/>
      <c r="U3810" s="13"/>
      <c r="W3810" s="13"/>
    </row>
    <row r="3811" spans="1:23" x14ac:dyDescent="0.2">
      <c r="A3811" s="13"/>
      <c r="B3811" s="8" t="s">
        <v>0</v>
      </c>
      <c r="C3811" s="22" t="s">
        <v>11008</v>
      </c>
      <c r="D3811" s="8" t="s">
        <v>1039</v>
      </c>
      <c r="E3811" s="22" t="s">
        <v>10501</v>
      </c>
      <c r="F3811" s="13">
        <v>1657</v>
      </c>
      <c r="G3811" s="13">
        <v>0</v>
      </c>
      <c r="H3811" s="13">
        <v>0</v>
      </c>
      <c r="I3811" t="s">
        <v>1</v>
      </c>
      <c r="J3811" s="13"/>
      <c r="R3811" s="13"/>
      <c r="S3811" s="41">
        <v>1</v>
      </c>
      <c r="T3811" s="39"/>
      <c r="U3811" s="13"/>
      <c r="W3811" s="13"/>
    </row>
    <row r="3812" spans="1:23" x14ac:dyDescent="0.2">
      <c r="A3812" s="13"/>
      <c r="B3812" s="8" t="s">
        <v>0</v>
      </c>
      <c r="C3812" s="22" t="s">
        <v>11008</v>
      </c>
      <c r="D3812" s="8" t="s">
        <v>8642</v>
      </c>
      <c r="E3812" s="22" t="s">
        <v>10502</v>
      </c>
      <c r="F3812" s="13">
        <v>13708</v>
      </c>
      <c r="G3812" s="13">
        <v>0</v>
      </c>
      <c r="H3812" s="13">
        <v>0</v>
      </c>
      <c r="I3812" t="s">
        <v>1</v>
      </c>
      <c r="J3812" s="13"/>
      <c r="R3812" s="13"/>
      <c r="S3812" s="41">
        <v>4</v>
      </c>
      <c r="T3812" s="39"/>
      <c r="U3812" s="13"/>
      <c r="W3812" s="13"/>
    </row>
    <row r="3813" spans="1:23" x14ac:dyDescent="0.2">
      <c r="A3813" s="13"/>
      <c r="B3813" s="8" t="s">
        <v>0</v>
      </c>
      <c r="C3813" s="22" t="s">
        <v>11008</v>
      </c>
      <c r="D3813" s="8" t="s">
        <v>498</v>
      </c>
      <c r="E3813" s="22" t="s">
        <v>10503</v>
      </c>
      <c r="F3813" s="13">
        <v>665</v>
      </c>
      <c r="G3813" s="13">
        <v>0</v>
      </c>
      <c r="H3813" s="13">
        <v>0</v>
      </c>
      <c r="I3813" t="s">
        <v>1</v>
      </c>
      <c r="J3813" s="13"/>
      <c r="R3813" s="13"/>
      <c r="S3813" s="41">
        <v>1</v>
      </c>
      <c r="T3813" s="39"/>
      <c r="U3813" s="13"/>
      <c r="W3813" s="13"/>
    </row>
    <row r="3814" spans="1:23" x14ac:dyDescent="0.2">
      <c r="A3814" s="13"/>
      <c r="B3814" s="8" t="s">
        <v>0</v>
      </c>
      <c r="C3814" s="22" t="s">
        <v>11008</v>
      </c>
      <c r="D3814" s="8" t="s">
        <v>505</v>
      </c>
      <c r="E3814" s="22" t="s">
        <v>9948</v>
      </c>
      <c r="F3814" s="13">
        <v>996</v>
      </c>
      <c r="G3814" s="13">
        <v>0</v>
      </c>
      <c r="H3814" s="13">
        <v>0</v>
      </c>
      <c r="I3814" t="s">
        <v>1</v>
      </c>
      <c r="J3814" s="13"/>
      <c r="R3814" s="13"/>
      <c r="S3814" s="41">
        <v>1</v>
      </c>
      <c r="T3814" s="39"/>
      <c r="U3814" s="13"/>
      <c r="W3814" s="13"/>
    </row>
    <row r="3815" spans="1:23" x14ac:dyDescent="0.2">
      <c r="A3815" s="13"/>
      <c r="B3815" s="8" t="s">
        <v>0</v>
      </c>
      <c r="C3815" s="22" t="s">
        <v>11008</v>
      </c>
      <c r="D3815" s="8" t="s">
        <v>305</v>
      </c>
      <c r="E3815" s="22" t="s">
        <v>10504</v>
      </c>
      <c r="F3815" s="13">
        <v>7208</v>
      </c>
      <c r="G3815" s="13">
        <v>0</v>
      </c>
      <c r="H3815" s="13">
        <v>0</v>
      </c>
      <c r="I3815" t="s">
        <v>1</v>
      </c>
      <c r="J3815" s="13"/>
      <c r="R3815" s="13"/>
      <c r="S3815" s="41">
        <v>2</v>
      </c>
      <c r="T3815" s="39"/>
      <c r="U3815" s="13" t="s">
        <v>10801</v>
      </c>
      <c r="W3815" s="13"/>
    </row>
    <row r="3816" spans="1:23" x14ac:dyDescent="0.2">
      <c r="A3816" s="13"/>
      <c r="B3816" s="8" t="s">
        <v>0</v>
      </c>
      <c r="C3816" s="22" t="s">
        <v>11008</v>
      </c>
      <c r="D3816" s="8" t="s">
        <v>8643</v>
      </c>
      <c r="E3816" s="22" t="s">
        <v>10505</v>
      </c>
      <c r="F3816" s="13">
        <v>11845</v>
      </c>
      <c r="G3816" s="13">
        <v>0</v>
      </c>
      <c r="H3816" s="13">
        <v>0</v>
      </c>
      <c r="I3816" t="s">
        <v>1</v>
      </c>
      <c r="J3816" s="13"/>
      <c r="R3816" s="13"/>
      <c r="S3816" s="41">
        <v>2</v>
      </c>
      <c r="T3816" s="39"/>
      <c r="U3816" s="13" t="s">
        <v>10801</v>
      </c>
      <c r="W3816" s="13"/>
    </row>
    <row r="3817" spans="1:23" x14ac:dyDescent="0.2">
      <c r="A3817" s="13"/>
      <c r="B3817" s="8" t="s">
        <v>0</v>
      </c>
      <c r="C3817" s="22" t="s">
        <v>11008</v>
      </c>
      <c r="D3817" s="8" t="s">
        <v>8644</v>
      </c>
      <c r="E3817" s="22" t="s">
        <v>10506</v>
      </c>
      <c r="F3817" s="13">
        <v>43598</v>
      </c>
      <c r="G3817" s="13">
        <v>0</v>
      </c>
      <c r="H3817" s="13">
        <v>0</v>
      </c>
      <c r="I3817" t="s">
        <v>1</v>
      </c>
      <c r="J3817" s="13"/>
      <c r="R3817" s="13"/>
      <c r="S3817" s="41">
        <v>4</v>
      </c>
      <c r="T3817" s="13"/>
      <c r="U3817" s="13" t="s">
        <v>10801</v>
      </c>
      <c r="W3817" s="13"/>
    </row>
    <row r="3818" spans="1:23" x14ac:dyDescent="0.2">
      <c r="A3818" s="13"/>
      <c r="B3818" s="8" t="s">
        <v>0</v>
      </c>
      <c r="C3818" s="22" t="s">
        <v>11008</v>
      </c>
      <c r="D3818" s="8" t="s">
        <v>8645</v>
      </c>
      <c r="E3818" s="22" t="s">
        <v>10507</v>
      </c>
      <c r="F3818" s="13">
        <v>23401</v>
      </c>
      <c r="G3818" s="13">
        <v>0</v>
      </c>
      <c r="H3818" s="13">
        <v>0</v>
      </c>
      <c r="I3818" t="s">
        <v>1</v>
      </c>
      <c r="J3818" s="13"/>
      <c r="R3818" s="13"/>
      <c r="S3818" s="41">
        <v>4</v>
      </c>
      <c r="T3818" s="13"/>
      <c r="U3818" s="13" t="s">
        <v>10801</v>
      </c>
      <c r="W3818" s="13"/>
    </row>
    <row r="3819" spans="1:23" x14ac:dyDescent="0.2">
      <c r="A3819" s="13"/>
      <c r="B3819" s="8" t="s">
        <v>0</v>
      </c>
      <c r="C3819" s="22" t="s">
        <v>11008</v>
      </c>
      <c r="D3819" s="8" t="s">
        <v>8646</v>
      </c>
      <c r="E3819" s="22" t="s">
        <v>10508</v>
      </c>
      <c r="F3819" s="13">
        <v>5960</v>
      </c>
      <c r="G3819" s="13">
        <v>0</v>
      </c>
      <c r="H3819" s="13">
        <v>0</v>
      </c>
      <c r="I3819" t="s">
        <v>1</v>
      </c>
      <c r="J3819" s="13"/>
      <c r="R3819" s="13"/>
      <c r="S3819" s="41">
        <v>1</v>
      </c>
      <c r="T3819" s="39"/>
      <c r="U3819" s="13" t="s">
        <v>10801</v>
      </c>
      <c r="W3819" s="13"/>
    </row>
    <row r="3820" spans="1:23" x14ac:dyDescent="0.2">
      <c r="A3820" s="13"/>
      <c r="B3820" s="8" t="s">
        <v>0</v>
      </c>
      <c r="C3820" s="22" t="s">
        <v>11008</v>
      </c>
      <c r="D3820" s="8" t="s">
        <v>756</v>
      </c>
      <c r="E3820" s="22" t="s">
        <v>10509</v>
      </c>
      <c r="F3820" s="13">
        <v>8313</v>
      </c>
      <c r="G3820" s="13">
        <v>0</v>
      </c>
      <c r="H3820" s="13">
        <v>0</v>
      </c>
      <c r="I3820" t="s">
        <v>1</v>
      </c>
      <c r="J3820" s="13"/>
      <c r="R3820" s="13"/>
      <c r="S3820" s="41">
        <v>1</v>
      </c>
      <c r="T3820" s="39"/>
      <c r="U3820" s="13" t="s">
        <v>10801</v>
      </c>
      <c r="W3820" s="13"/>
    </row>
    <row r="3821" spans="1:23" x14ac:dyDescent="0.2">
      <c r="A3821" s="13"/>
      <c r="B3821" s="8" t="s">
        <v>0</v>
      </c>
      <c r="C3821" s="22" t="s">
        <v>11008</v>
      </c>
      <c r="D3821" s="8" t="s">
        <v>759</v>
      </c>
      <c r="E3821" s="22" t="s">
        <v>10510</v>
      </c>
      <c r="F3821" s="13">
        <v>7315</v>
      </c>
      <c r="G3821" s="13">
        <v>0</v>
      </c>
      <c r="H3821" s="13">
        <v>0</v>
      </c>
      <c r="I3821" t="s">
        <v>1</v>
      </c>
      <c r="J3821" s="13"/>
      <c r="R3821" s="13"/>
      <c r="S3821" s="41">
        <v>1</v>
      </c>
      <c r="T3821" s="39"/>
      <c r="U3821" s="13" t="s">
        <v>10801</v>
      </c>
      <c r="W3821" s="13"/>
    </row>
    <row r="3822" spans="1:23" x14ac:dyDescent="0.2">
      <c r="A3822" s="13"/>
      <c r="B3822" s="8" t="s">
        <v>0</v>
      </c>
      <c r="C3822" s="22" t="s">
        <v>11008</v>
      </c>
      <c r="D3822" s="8" t="s">
        <v>765</v>
      </c>
      <c r="E3822" s="22" t="s">
        <v>10511</v>
      </c>
      <c r="F3822" s="13">
        <v>3033</v>
      </c>
      <c r="G3822" s="13">
        <v>0</v>
      </c>
      <c r="H3822" s="13">
        <v>0</v>
      </c>
      <c r="I3822" t="s">
        <v>1</v>
      </c>
      <c r="J3822" s="13"/>
      <c r="R3822" s="13"/>
      <c r="S3822" s="41">
        <v>1</v>
      </c>
      <c r="T3822" s="39"/>
      <c r="U3822" s="13" t="s">
        <v>10801</v>
      </c>
      <c r="W3822" s="13"/>
    </row>
    <row r="3823" spans="1:23" x14ac:dyDescent="0.2">
      <c r="A3823" s="13"/>
      <c r="B3823" s="8" t="s">
        <v>0</v>
      </c>
      <c r="C3823" s="22" t="s">
        <v>11008</v>
      </c>
      <c r="D3823" s="8" t="s">
        <v>769</v>
      </c>
      <c r="E3823" s="22" t="s">
        <v>10512</v>
      </c>
      <c r="F3823" s="13">
        <v>3189</v>
      </c>
      <c r="G3823" s="13">
        <v>0</v>
      </c>
      <c r="H3823" s="13">
        <v>0</v>
      </c>
      <c r="I3823" t="s">
        <v>1</v>
      </c>
      <c r="J3823" s="13"/>
      <c r="R3823" s="13"/>
      <c r="S3823" s="41">
        <v>1</v>
      </c>
      <c r="T3823" s="39"/>
      <c r="U3823" s="13" t="s">
        <v>10801</v>
      </c>
      <c r="W3823" s="13"/>
    </row>
    <row r="3824" spans="1:23" x14ac:dyDescent="0.2">
      <c r="A3824" s="13"/>
      <c r="B3824" s="8" t="s">
        <v>0</v>
      </c>
      <c r="C3824" s="22" t="s">
        <v>11008</v>
      </c>
      <c r="D3824" s="8" t="s">
        <v>8647</v>
      </c>
      <c r="E3824" s="22" t="s">
        <v>10513</v>
      </c>
      <c r="F3824" s="13">
        <v>3384</v>
      </c>
      <c r="G3824" s="13">
        <v>0</v>
      </c>
      <c r="H3824" s="13">
        <v>0</v>
      </c>
      <c r="I3824" t="s">
        <v>1</v>
      </c>
      <c r="J3824" s="13"/>
      <c r="R3824" s="13"/>
      <c r="S3824" s="41">
        <v>1</v>
      </c>
      <c r="T3824" s="39"/>
      <c r="U3824" s="13" t="s">
        <v>10802</v>
      </c>
      <c r="W3824" s="13"/>
    </row>
    <row r="3825" spans="1:23" x14ac:dyDescent="0.2">
      <c r="A3825" s="13"/>
      <c r="B3825" s="8" t="s">
        <v>0</v>
      </c>
      <c r="C3825" s="22" t="s">
        <v>11008</v>
      </c>
      <c r="D3825" s="8" t="s">
        <v>8648</v>
      </c>
      <c r="E3825" s="22" t="s">
        <v>10514</v>
      </c>
      <c r="F3825" s="13">
        <v>1509</v>
      </c>
      <c r="G3825" s="13">
        <v>0</v>
      </c>
      <c r="H3825" s="13">
        <v>0</v>
      </c>
      <c r="I3825" t="s">
        <v>1</v>
      </c>
      <c r="J3825" s="13"/>
      <c r="R3825" s="13"/>
      <c r="S3825" s="41">
        <v>1</v>
      </c>
      <c r="T3825" s="13"/>
      <c r="U3825" s="12" t="s">
        <v>10804</v>
      </c>
      <c r="W3825" s="13"/>
    </row>
    <row r="3826" spans="1:23" x14ac:dyDescent="0.2">
      <c r="A3826" s="13"/>
      <c r="B3826" s="8" t="s">
        <v>0</v>
      </c>
      <c r="C3826" s="22" t="s">
        <v>11008</v>
      </c>
      <c r="D3826" s="8" t="s">
        <v>8649</v>
      </c>
      <c r="E3826" s="22" t="s">
        <v>10515</v>
      </c>
      <c r="F3826" s="13">
        <v>14447</v>
      </c>
      <c r="G3826" s="13">
        <v>0</v>
      </c>
      <c r="H3826" s="13">
        <v>0</v>
      </c>
      <c r="I3826" t="s">
        <v>1</v>
      </c>
      <c r="J3826" s="13"/>
      <c r="R3826" s="13"/>
      <c r="S3826" s="41">
        <v>4</v>
      </c>
      <c r="T3826" s="39"/>
      <c r="U3826" s="13"/>
      <c r="W3826" s="13"/>
    </row>
    <row r="3827" spans="1:23" x14ac:dyDescent="0.2">
      <c r="A3827" s="13"/>
      <c r="B3827" s="8" t="s">
        <v>0</v>
      </c>
      <c r="C3827" s="22" t="s">
        <v>11008</v>
      </c>
      <c r="D3827" s="8" t="s">
        <v>858</v>
      </c>
      <c r="E3827" s="22" t="s">
        <v>10516</v>
      </c>
      <c r="F3827" s="13">
        <v>30517</v>
      </c>
      <c r="G3827" s="13">
        <v>0</v>
      </c>
      <c r="H3827" s="13">
        <v>0</v>
      </c>
      <c r="I3827" t="s">
        <v>1</v>
      </c>
      <c r="J3827" s="13"/>
      <c r="R3827" s="13"/>
      <c r="S3827" s="41">
        <v>4</v>
      </c>
      <c r="T3827" s="39"/>
      <c r="U3827" s="13"/>
      <c r="W3827" s="13"/>
    </row>
    <row r="3828" spans="1:23" x14ac:dyDescent="0.2">
      <c r="A3828" s="13"/>
      <c r="B3828" s="8" t="s">
        <v>0</v>
      </c>
      <c r="C3828" s="22" t="s">
        <v>11008</v>
      </c>
      <c r="D3828" s="8" t="s">
        <v>1099</v>
      </c>
      <c r="E3828" s="22" t="s">
        <v>10517</v>
      </c>
      <c r="F3828" s="13">
        <v>49112</v>
      </c>
      <c r="G3828" s="13">
        <v>0</v>
      </c>
      <c r="H3828" s="13">
        <v>0</v>
      </c>
      <c r="I3828" t="s">
        <v>1</v>
      </c>
      <c r="J3828" s="13"/>
      <c r="R3828" s="13"/>
      <c r="S3828" s="41">
        <v>4</v>
      </c>
      <c r="T3828" s="39"/>
      <c r="U3828" s="13"/>
      <c r="W3828" s="13"/>
    </row>
    <row r="3829" spans="1:23" x14ac:dyDescent="0.2">
      <c r="A3829" s="13"/>
      <c r="B3829" s="8" t="s">
        <v>0</v>
      </c>
      <c r="C3829" s="22" t="s">
        <v>11008</v>
      </c>
      <c r="D3829" s="8" t="s">
        <v>8650</v>
      </c>
      <c r="E3829" s="22" t="s">
        <v>10518</v>
      </c>
      <c r="F3829" s="13">
        <v>30805</v>
      </c>
      <c r="G3829" s="13">
        <v>0</v>
      </c>
      <c r="H3829" s="13">
        <v>0</v>
      </c>
      <c r="I3829" t="s">
        <v>1</v>
      </c>
      <c r="J3829" s="13"/>
      <c r="R3829" s="13"/>
      <c r="S3829" s="41">
        <v>4</v>
      </c>
      <c r="T3829" s="39"/>
      <c r="U3829" s="13"/>
      <c r="W3829" s="13"/>
    </row>
    <row r="3830" spans="1:23" x14ac:dyDescent="0.2">
      <c r="A3830" s="13"/>
      <c r="B3830" s="8" t="s">
        <v>0</v>
      </c>
      <c r="C3830" s="22" t="s">
        <v>11008</v>
      </c>
      <c r="D3830" s="8" t="s">
        <v>996</v>
      </c>
      <c r="E3830" s="22" t="s">
        <v>10519</v>
      </c>
      <c r="F3830" s="13">
        <v>7303</v>
      </c>
      <c r="G3830" s="13">
        <v>0</v>
      </c>
      <c r="H3830" s="13">
        <v>0</v>
      </c>
      <c r="I3830" t="s">
        <v>1</v>
      </c>
      <c r="J3830" s="13"/>
      <c r="R3830" s="13"/>
      <c r="S3830" s="41">
        <v>4</v>
      </c>
      <c r="T3830" s="39"/>
      <c r="U3830" s="13"/>
      <c r="W3830" s="13"/>
    </row>
    <row r="3831" spans="1:23" x14ac:dyDescent="0.2">
      <c r="A3831" s="13"/>
      <c r="B3831" s="8" t="s">
        <v>0</v>
      </c>
      <c r="C3831" s="22" t="s">
        <v>11008</v>
      </c>
      <c r="D3831" s="8" t="s">
        <v>1023</v>
      </c>
      <c r="E3831" s="22" t="s">
        <v>10520</v>
      </c>
      <c r="F3831" s="13">
        <v>10850</v>
      </c>
      <c r="G3831" s="13">
        <v>0</v>
      </c>
      <c r="H3831" s="13">
        <v>0</v>
      </c>
      <c r="I3831" t="s">
        <v>1</v>
      </c>
      <c r="J3831" s="13"/>
      <c r="R3831" s="13"/>
      <c r="S3831" s="41">
        <v>4</v>
      </c>
      <c r="T3831" s="39"/>
      <c r="U3831" s="13"/>
      <c r="W3831" s="13"/>
    </row>
    <row r="3832" spans="1:23" x14ac:dyDescent="0.2">
      <c r="A3832" s="13"/>
      <c r="B3832" s="8" t="s">
        <v>0</v>
      </c>
      <c r="C3832" s="22" t="s">
        <v>11008</v>
      </c>
      <c r="D3832" s="8" t="s">
        <v>1030</v>
      </c>
      <c r="E3832" s="22" t="s">
        <v>10521</v>
      </c>
      <c r="F3832" s="13">
        <v>12067</v>
      </c>
      <c r="G3832" s="13">
        <v>0</v>
      </c>
      <c r="H3832" s="13">
        <v>0</v>
      </c>
      <c r="I3832" t="s">
        <v>1</v>
      </c>
      <c r="J3832" s="13"/>
      <c r="R3832" s="13"/>
      <c r="S3832" s="41">
        <v>4</v>
      </c>
      <c r="T3832" s="39"/>
      <c r="U3832" s="13"/>
      <c r="W3832" s="13"/>
    </row>
    <row r="3833" spans="1:23" x14ac:dyDescent="0.2">
      <c r="A3833" s="13"/>
      <c r="B3833" s="8" t="s">
        <v>0</v>
      </c>
      <c r="C3833" s="22" t="s">
        <v>11008</v>
      </c>
      <c r="D3833" s="8" t="s">
        <v>8651</v>
      </c>
      <c r="E3833" s="22" t="s">
        <v>10522</v>
      </c>
      <c r="F3833" s="13">
        <v>2892</v>
      </c>
      <c r="G3833" s="13">
        <v>0</v>
      </c>
      <c r="H3833" s="13">
        <v>0</v>
      </c>
      <c r="I3833" t="s">
        <v>1</v>
      </c>
      <c r="J3833" s="13"/>
      <c r="R3833" s="13"/>
      <c r="S3833" s="41">
        <v>4</v>
      </c>
      <c r="T3833" s="39"/>
      <c r="U3833" s="13"/>
      <c r="W3833" s="13"/>
    </row>
    <row r="3834" spans="1:23" x14ac:dyDescent="0.2">
      <c r="A3834" s="13"/>
      <c r="B3834" s="8" t="s">
        <v>0</v>
      </c>
      <c r="C3834" s="22" t="s">
        <v>11008</v>
      </c>
      <c r="D3834" s="8" t="s">
        <v>1033</v>
      </c>
      <c r="E3834" s="22" t="s">
        <v>10523</v>
      </c>
      <c r="F3834" s="13">
        <v>1861</v>
      </c>
      <c r="G3834" s="13">
        <v>0</v>
      </c>
      <c r="H3834" s="13">
        <v>0</v>
      </c>
      <c r="I3834" t="s">
        <v>1</v>
      </c>
      <c r="J3834" s="13"/>
      <c r="R3834" s="13"/>
      <c r="S3834" s="41">
        <v>1</v>
      </c>
      <c r="T3834" s="39"/>
      <c r="U3834" s="13"/>
      <c r="W3834" s="13"/>
    </row>
    <row r="3835" spans="1:23" x14ac:dyDescent="0.2">
      <c r="A3835" s="13"/>
      <c r="B3835" s="8" t="s">
        <v>0</v>
      </c>
      <c r="C3835" s="22" t="s">
        <v>11008</v>
      </c>
      <c r="D3835" s="8" t="s">
        <v>999</v>
      </c>
      <c r="E3835" s="22" t="s">
        <v>10524</v>
      </c>
      <c r="F3835" s="13">
        <v>8222</v>
      </c>
      <c r="G3835" s="13">
        <v>0</v>
      </c>
      <c r="H3835" s="13">
        <v>0</v>
      </c>
      <c r="I3835" t="s">
        <v>1</v>
      </c>
      <c r="J3835" s="13"/>
      <c r="R3835" s="13"/>
      <c r="S3835" s="41">
        <v>4</v>
      </c>
      <c r="T3835" s="39"/>
      <c r="U3835" s="13"/>
      <c r="W3835" s="13"/>
    </row>
    <row r="3836" spans="1:23" x14ac:dyDescent="0.2">
      <c r="A3836" s="13"/>
      <c r="B3836" s="8" t="s">
        <v>0</v>
      </c>
      <c r="C3836" s="22" t="s">
        <v>11008</v>
      </c>
      <c r="D3836" s="8" t="s">
        <v>8652</v>
      </c>
      <c r="E3836" s="22" t="s">
        <v>10525</v>
      </c>
      <c r="F3836" s="13">
        <v>6638</v>
      </c>
      <c r="G3836" s="13">
        <v>0</v>
      </c>
      <c r="H3836" s="13">
        <v>0</v>
      </c>
      <c r="I3836" t="s">
        <v>1</v>
      </c>
      <c r="J3836" s="13"/>
      <c r="R3836" s="13"/>
      <c r="S3836" s="41">
        <v>4</v>
      </c>
      <c r="T3836" s="39"/>
      <c r="U3836" s="13"/>
      <c r="W3836" s="13"/>
    </row>
    <row r="3837" spans="1:23" x14ac:dyDescent="0.2">
      <c r="A3837" s="13"/>
      <c r="B3837" s="8" t="s">
        <v>0</v>
      </c>
      <c r="C3837" s="22" t="s">
        <v>11008</v>
      </c>
      <c r="D3837" s="8" t="s">
        <v>1026</v>
      </c>
      <c r="E3837" s="22" t="s">
        <v>9959</v>
      </c>
      <c r="F3837" s="13">
        <v>17887</v>
      </c>
      <c r="G3837" s="13">
        <v>0</v>
      </c>
      <c r="H3837" s="13">
        <v>0</v>
      </c>
      <c r="I3837" t="s">
        <v>1</v>
      </c>
      <c r="J3837" s="13"/>
      <c r="R3837" s="13"/>
      <c r="S3837" s="41">
        <v>4</v>
      </c>
      <c r="T3837" s="39"/>
      <c r="U3837" s="13"/>
      <c r="W3837" s="13"/>
    </row>
    <row r="3838" spans="1:23" x14ac:dyDescent="0.2">
      <c r="A3838" s="13"/>
      <c r="B3838" s="8" t="s">
        <v>0</v>
      </c>
      <c r="C3838" s="22" t="s">
        <v>11008</v>
      </c>
      <c r="D3838" s="8" t="s">
        <v>1387</v>
      </c>
      <c r="E3838" s="22" t="s">
        <v>1388</v>
      </c>
      <c r="F3838" s="13">
        <v>17227</v>
      </c>
      <c r="G3838" s="13">
        <v>0</v>
      </c>
      <c r="H3838" s="13">
        <v>0</v>
      </c>
      <c r="I3838" t="s">
        <v>1</v>
      </c>
      <c r="J3838" s="13"/>
      <c r="R3838" s="13"/>
      <c r="S3838" s="41">
        <v>4</v>
      </c>
      <c r="T3838" s="13"/>
      <c r="U3838" s="43" t="s">
        <v>10801</v>
      </c>
      <c r="W3838" s="13"/>
    </row>
    <row r="3839" spans="1:23" x14ac:dyDescent="0.2">
      <c r="A3839" s="13"/>
      <c r="B3839" s="8" t="s">
        <v>0</v>
      </c>
      <c r="C3839" s="22" t="s">
        <v>11008</v>
      </c>
      <c r="D3839" s="8" t="s">
        <v>8653</v>
      </c>
      <c r="E3839" s="22" t="s">
        <v>10526</v>
      </c>
      <c r="F3839" s="13">
        <v>12512</v>
      </c>
      <c r="G3839" s="13">
        <v>0</v>
      </c>
      <c r="H3839" s="13">
        <v>0</v>
      </c>
      <c r="I3839" t="s">
        <v>1</v>
      </c>
      <c r="J3839" s="13"/>
      <c r="R3839" s="13"/>
      <c r="S3839" s="41">
        <v>4</v>
      </c>
      <c r="T3839" s="13"/>
      <c r="U3839" s="43" t="s">
        <v>10801</v>
      </c>
      <c r="W3839" s="13"/>
    </row>
    <row r="3840" spans="1:23" x14ac:dyDescent="0.2">
      <c r="A3840" s="13"/>
      <c r="B3840" s="8" t="s">
        <v>0</v>
      </c>
      <c r="C3840" s="22" t="s">
        <v>11008</v>
      </c>
      <c r="D3840" s="8" t="s">
        <v>8654</v>
      </c>
      <c r="E3840" s="22" t="s">
        <v>10527</v>
      </c>
      <c r="F3840" s="13">
        <v>8373</v>
      </c>
      <c r="G3840" s="13">
        <v>0</v>
      </c>
      <c r="H3840" s="13">
        <v>0</v>
      </c>
      <c r="I3840" t="s">
        <v>1</v>
      </c>
      <c r="J3840" s="13"/>
      <c r="R3840" s="13"/>
      <c r="S3840" s="41">
        <v>4</v>
      </c>
      <c r="T3840" s="13"/>
      <c r="U3840" s="13" t="s">
        <v>10798</v>
      </c>
      <c r="W3840" s="13"/>
    </row>
    <row r="3841" spans="1:23" x14ac:dyDescent="0.2">
      <c r="A3841" s="13"/>
      <c r="B3841" s="8" t="s">
        <v>0</v>
      </c>
      <c r="C3841" s="22" t="s">
        <v>11008</v>
      </c>
      <c r="D3841" s="8" t="s">
        <v>8655</v>
      </c>
      <c r="E3841" s="22" t="s">
        <v>10528</v>
      </c>
      <c r="F3841" s="13">
        <v>9361</v>
      </c>
      <c r="G3841" s="13">
        <v>0</v>
      </c>
      <c r="H3841" s="13">
        <v>0</v>
      </c>
      <c r="I3841" t="s">
        <v>1</v>
      </c>
      <c r="J3841" s="13"/>
      <c r="R3841" s="13"/>
      <c r="S3841" s="41">
        <v>2</v>
      </c>
      <c r="T3841" s="13"/>
      <c r="U3841" s="13" t="s">
        <v>10798</v>
      </c>
      <c r="W3841" s="13"/>
    </row>
    <row r="3842" spans="1:23" x14ac:dyDescent="0.2">
      <c r="A3842" s="13"/>
      <c r="B3842" s="8" t="s">
        <v>0</v>
      </c>
      <c r="C3842" s="22" t="s">
        <v>11008</v>
      </c>
      <c r="D3842" s="8" t="s">
        <v>8656</v>
      </c>
      <c r="E3842" s="22" t="s">
        <v>10529</v>
      </c>
      <c r="F3842" s="13">
        <v>5398</v>
      </c>
      <c r="G3842" s="13">
        <v>0</v>
      </c>
      <c r="H3842" s="13">
        <v>0</v>
      </c>
      <c r="I3842" t="s">
        <v>1</v>
      </c>
      <c r="J3842" s="13"/>
      <c r="R3842" s="13"/>
      <c r="S3842" s="41">
        <v>4</v>
      </c>
      <c r="T3842" s="13"/>
      <c r="U3842" s="13" t="s">
        <v>10798</v>
      </c>
      <c r="W3842" s="13"/>
    </row>
    <row r="3843" spans="1:23" x14ac:dyDescent="0.2">
      <c r="A3843" s="13"/>
      <c r="B3843" s="8" t="s">
        <v>0</v>
      </c>
      <c r="C3843" s="22" t="s">
        <v>11008</v>
      </c>
      <c r="D3843" s="8" t="s">
        <v>2044</v>
      </c>
      <c r="E3843" s="22" t="s">
        <v>2045</v>
      </c>
      <c r="F3843" s="13">
        <v>3601</v>
      </c>
      <c r="G3843" s="13">
        <v>0</v>
      </c>
      <c r="H3843" s="13">
        <v>0</v>
      </c>
      <c r="I3843" t="s">
        <v>1</v>
      </c>
      <c r="J3843" s="13"/>
      <c r="R3843" s="13"/>
      <c r="S3843" s="41">
        <v>1</v>
      </c>
      <c r="T3843" s="39"/>
      <c r="U3843" s="13"/>
      <c r="W3843" s="13"/>
    </row>
    <row r="3844" spans="1:23" x14ac:dyDescent="0.2">
      <c r="A3844" s="13"/>
      <c r="B3844" s="8" t="s">
        <v>0</v>
      </c>
      <c r="C3844" s="22" t="s">
        <v>11008</v>
      </c>
      <c r="D3844" s="8" t="s">
        <v>8657</v>
      </c>
      <c r="E3844" s="22" t="s">
        <v>10530</v>
      </c>
      <c r="F3844" s="13">
        <v>5722</v>
      </c>
      <c r="G3844" s="13">
        <v>0</v>
      </c>
      <c r="H3844" s="13">
        <v>0</v>
      </c>
      <c r="I3844" t="s">
        <v>1</v>
      </c>
      <c r="J3844" s="13"/>
      <c r="R3844" s="13"/>
      <c r="S3844" s="41">
        <v>1</v>
      </c>
      <c r="T3844" s="13" t="s">
        <v>10797</v>
      </c>
      <c r="U3844" s="13"/>
      <c r="W3844" s="13"/>
    </row>
    <row r="3845" spans="1:23" x14ac:dyDescent="0.2">
      <c r="A3845" s="13"/>
      <c r="B3845" s="8" t="s">
        <v>0</v>
      </c>
      <c r="C3845" s="22" t="s">
        <v>11008</v>
      </c>
      <c r="D3845" s="8" t="s">
        <v>8658</v>
      </c>
      <c r="E3845" s="22" t="s">
        <v>10531</v>
      </c>
      <c r="F3845" s="13">
        <v>2904</v>
      </c>
      <c r="G3845" s="13">
        <v>0</v>
      </c>
      <c r="H3845" s="13">
        <v>0</v>
      </c>
      <c r="I3845" t="s">
        <v>1</v>
      </c>
      <c r="J3845" s="13"/>
      <c r="R3845" s="13"/>
      <c r="S3845" s="41">
        <v>1</v>
      </c>
      <c r="T3845" s="13" t="s">
        <v>10797</v>
      </c>
      <c r="U3845" s="13"/>
      <c r="W3845" s="13"/>
    </row>
    <row r="3846" spans="1:23" x14ac:dyDescent="0.2">
      <c r="A3846" s="13"/>
      <c r="B3846" s="8" t="s">
        <v>0</v>
      </c>
      <c r="C3846" s="22" t="s">
        <v>11008</v>
      </c>
      <c r="D3846" s="8" t="s">
        <v>2678</v>
      </c>
      <c r="E3846" s="22" t="s">
        <v>2679</v>
      </c>
      <c r="F3846" s="13">
        <v>3566</v>
      </c>
      <c r="G3846" s="13">
        <v>0</v>
      </c>
      <c r="H3846" s="13">
        <v>0</v>
      </c>
      <c r="I3846" t="s">
        <v>1</v>
      </c>
      <c r="J3846" s="13"/>
      <c r="R3846" s="13"/>
      <c r="S3846" s="41">
        <v>1</v>
      </c>
      <c r="T3846" s="13" t="s">
        <v>10797</v>
      </c>
      <c r="U3846" s="13"/>
      <c r="W3846" s="13"/>
    </row>
    <row r="3847" spans="1:23" x14ac:dyDescent="0.2">
      <c r="A3847" s="13"/>
      <c r="B3847" s="8" t="s">
        <v>0</v>
      </c>
      <c r="C3847" s="22" t="s">
        <v>11008</v>
      </c>
      <c r="D3847" s="8" t="s">
        <v>8211</v>
      </c>
      <c r="E3847" s="22" t="s">
        <v>9984</v>
      </c>
      <c r="F3847" s="13">
        <v>3396</v>
      </c>
      <c r="G3847" s="13">
        <v>0</v>
      </c>
      <c r="H3847" s="13">
        <v>0</v>
      </c>
      <c r="I3847" t="s">
        <v>1</v>
      </c>
      <c r="J3847" s="13"/>
      <c r="R3847" s="13"/>
      <c r="S3847" s="41">
        <v>1</v>
      </c>
      <c r="T3847" s="13" t="s">
        <v>10797</v>
      </c>
      <c r="U3847" s="13"/>
      <c r="W3847" s="13"/>
    </row>
    <row r="3848" spans="1:23" x14ac:dyDescent="0.2">
      <c r="A3848" s="13"/>
      <c r="B3848" s="8" t="s">
        <v>0</v>
      </c>
      <c r="C3848" s="22" t="s">
        <v>11008</v>
      </c>
      <c r="D3848" s="8" t="s">
        <v>8659</v>
      </c>
      <c r="E3848" s="22" t="s">
        <v>10532</v>
      </c>
      <c r="F3848" s="13">
        <v>2021</v>
      </c>
      <c r="G3848" s="13">
        <v>0</v>
      </c>
      <c r="H3848" s="13">
        <v>0</v>
      </c>
      <c r="I3848" t="s">
        <v>1</v>
      </c>
      <c r="J3848" s="13"/>
      <c r="R3848" s="13"/>
      <c r="S3848" s="41">
        <v>1</v>
      </c>
      <c r="T3848" s="13" t="s">
        <v>10797</v>
      </c>
      <c r="U3848" s="13"/>
      <c r="W3848" s="13"/>
    </row>
    <row r="3849" spans="1:23" x14ac:dyDescent="0.2">
      <c r="A3849" s="13"/>
      <c r="B3849" s="8" t="s">
        <v>0</v>
      </c>
      <c r="C3849" s="22" t="s">
        <v>11008</v>
      </c>
      <c r="D3849" s="8" t="s">
        <v>3448</v>
      </c>
      <c r="E3849" s="22" t="s">
        <v>3449</v>
      </c>
      <c r="F3849" s="13">
        <v>15000</v>
      </c>
      <c r="G3849" s="13">
        <v>0</v>
      </c>
      <c r="H3849" s="13">
        <v>0</v>
      </c>
      <c r="I3849" t="s">
        <v>1</v>
      </c>
      <c r="J3849" s="13"/>
      <c r="R3849" s="13"/>
      <c r="S3849" s="41">
        <v>4</v>
      </c>
      <c r="T3849" s="39"/>
      <c r="U3849" s="13"/>
      <c r="W3849" s="13"/>
    </row>
    <row r="3850" spans="1:23" x14ac:dyDescent="0.2">
      <c r="A3850" s="13"/>
      <c r="B3850" s="8" t="s">
        <v>0</v>
      </c>
      <c r="C3850" s="22" t="s">
        <v>11008</v>
      </c>
      <c r="D3850" s="8" t="s">
        <v>3452</v>
      </c>
      <c r="E3850" s="22" t="s">
        <v>3453</v>
      </c>
      <c r="F3850" s="13">
        <v>20000</v>
      </c>
      <c r="G3850" s="13">
        <v>0</v>
      </c>
      <c r="H3850" s="13">
        <v>0</v>
      </c>
      <c r="I3850" t="s">
        <v>1</v>
      </c>
      <c r="J3850" s="13"/>
      <c r="R3850" s="13"/>
      <c r="S3850" s="41">
        <v>4</v>
      </c>
      <c r="T3850" s="39"/>
      <c r="U3850" s="13"/>
      <c r="W3850" s="13"/>
    </row>
    <row r="3851" spans="1:23" x14ac:dyDescent="0.2">
      <c r="A3851" s="13"/>
      <c r="B3851" s="8" t="s">
        <v>0</v>
      </c>
      <c r="C3851" s="22" t="s">
        <v>11008</v>
      </c>
      <c r="D3851" s="8" t="s">
        <v>3458</v>
      </c>
      <c r="E3851" s="22" t="s">
        <v>3459</v>
      </c>
      <c r="F3851" s="13">
        <v>11000</v>
      </c>
      <c r="G3851" s="13">
        <v>0</v>
      </c>
      <c r="H3851" s="13">
        <v>0</v>
      </c>
      <c r="I3851" t="s">
        <v>1</v>
      </c>
      <c r="J3851" s="13"/>
      <c r="R3851" s="13"/>
      <c r="S3851" s="41">
        <v>4</v>
      </c>
      <c r="T3851" s="39"/>
      <c r="U3851" s="13"/>
      <c r="W3851" s="13"/>
    </row>
    <row r="3852" spans="1:23" x14ac:dyDescent="0.2">
      <c r="A3852" s="13"/>
      <c r="B3852" s="8" t="s">
        <v>0</v>
      </c>
      <c r="C3852" s="22" t="s">
        <v>11008</v>
      </c>
      <c r="D3852" s="8" t="s">
        <v>3533</v>
      </c>
      <c r="E3852" s="22" t="s">
        <v>3534</v>
      </c>
      <c r="F3852" s="13">
        <v>15500</v>
      </c>
      <c r="G3852" s="13">
        <v>0</v>
      </c>
      <c r="H3852" s="13">
        <v>0</v>
      </c>
      <c r="I3852" t="s">
        <v>1</v>
      </c>
      <c r="J3852" s="13"/>
      <c r="R3852" s="13"/>
      <c r="S3852" s="41">
        <v>4</v>
      </c>
      <c r="T3852" s="39"/>
      <c r="U3852" s="13"/>
      <c r="W3852" s="13"/>
    </row>
    <row r="3853" spans="1:23" x14ac:dyDescent="0.2">
      <c r="A3853" s="13"/>
      <c r="B3853" s="8" t="s">
        <v>0</v>
      </c>
      <c r="C3853" s="22" t="s">
        <v>11008</v>
      </c>
      <c r="D3853" s="8" t="s">
        <v>3463</v>
      </c>
      <c r="E3853" s="22" t="s">
        <v>3464</v>
      </c>
      <c r="F3853" s="13">
        <v>12000</v>
      </c>
      <c r="G3853" s="13">
        <v>0</v>
      </c>
      <c r="H3853" s="13">
        <v>0</v>
      </c>
      <c r="I3853" t="s">
        <v>1</v>
      </c>
      <c r="J3853" s="13"/>
      <c r="R3853" s="13"/>
      <c r="S3853" s="41">
        <v>4</v>
      </c>
      <c r="T3853" s="39"/>
      <c r="U3853" s="13"/>
      <c r="W3853" s="13"/>
    </row>
    <row r="3854" spans="1:23" x14ac:dyDescent="0.2">
      <c r="A3854" s="13"/>
      <c r="B3854" s="8" t="s">
        <v>0</v>
      </c>
      <c r="C3854" s="22" t="s">
        <v>11008</v>
      </c>
      <c r="D3854" s="8" t="s">
        <v>3469</v>
      </c>
      <c r="E3854" s="22" t="s">
        <v>3470</v>
      </c>
      <c r="F3854" s="13">
        <v>20000</v>
      </c>
      <c r="G3854" s="13">
        <v>0</v>
      </c>
      <c r="H3854" s="13">
        <v>0</v>
      </c>
      <c r="I3854" t="s">
        <v>1</v>
      </c>
      <c r="J3854" s="13"/>
      <c r="R3854" s="13"/>
      <c r="S3854" s="41">
        <v>4</v>
      </c>
      <c r="T3854" s="39"/>
      <c r="U3854" s="13"/>
      <c r="W3854" s="13"/>
    </row>
    <row r="3855" spans="1:23" x14ac:dyDescent="0.2">
      <c r="A3855" s="13"/>
      <c r="B3855" s="8" t="s">
        <v>0</v>
      </c>
      <c r="C3855" s="22" t="s">
        <v>11008</v>
      </c>
      <c r="D3855" s="8" t="s">
        <v>3476</v>
      </c>
      <c r="E3855" s="22" t="s">
        <v>3477</v>
      </c>
      <c r="F3855" s="13">
        <v>6000</v>
      </c>
      <c r="G3855" s="13">
        <v>0</v>
      </c>
      <c r="H3855" s="13">
        <v>0</v>
      </c>
      <c r="I3855" t="s">
        <v>1</v>
      </c>
      <c r="J3855" s="13"/>
      <c r="R3855" s="13"/>
      <c r="S3855" s="41">
        <v>4</v>
      </c>
      <c r="T3855" s="39"/>
      <c r="U3855" s="13"/>
      <c r="W3855" s="13"/>
    </row>
    <row r="3856" spans="1:23" x14ac:dyDescent="0.2">
      <c r="A3856" s="13"/>
      <c r="B3856" s="8" t="s">
        <v>0</v>
      </c>
      <c r="C3856" s="22" t="s">
        <v>11008</v>
      </c>
      <c r="D3856" s="8" t="s">
        <v>3481</v>
      </c>
      <c r="E3856" s="22" t="s">
        <v>3482</v>
      </c>
      <c r="F3856" s="13">
        <v>21000</v>
      </c>
      <c r="G3856" s="13">
        <v>0</v>
      </c>
      <c r="H3856" s="13">
        <v>0</v>
      </c>
      <c r="I3856" t="s">
        <v>1</v>
      </c>
      <c r="J3856" s="13"/>
      <c r="R3856" s="13"/>
      <c r="S3856" s="41">
        <v>4</v>
      </c>
      <c r="T3856" s="39"/>
      <c r="U3856" s="13"/>
      <c r="W3856" s="13"/>
    </row>
    <row r="3857" spans="1:23" x14ac:dyDescent="0.2">
      <c r="A3857" s="13"/>
      <c r="B3857" s="8" t="s">
        <v>0</v>
      </c>
      <c r="C3857" s="22" t="s">
        <v>11008</v>
      </c>
      <c r="D3857" s="8" t="s">
        <v>3487</v>
      </c>
      <c r="E3857" s="22" t="s">
        <v>3488</v>
      </c>
      <c r="F3857" s="13">
        <v>13000</v>
      </c>
      <c r="G3857" s="13">
        <v>0</v>
      </c>
      <c r="H3857" s="13">
        <v>0</v>
      </c>
      <c r="I3857" t="s">
        <v>1</v>
      </c>
      <c r="J3857" s="13"/>
      <c r="R3857" s="13"/>
      <c r="S3857" s="41">
        <v>4</v>
      </c>
      <c r="T3857" s="39"/>
      <c r="U3857" s="13"/>
      <c r="W3857" s="13"/>
    </row>
    <row r="3858" spans="1:23" x14ac:dyDescent="0.2">
      <c r="A3858" s="13"/>
      <c r="B3858" s="8" t="s">
        <v>0</v>
      </c>
      <c r="C3858" s="22" t="s">
        <v>11008</v>
      </c>
      <c r="D3858" s="8" t="s">
        <v>3492</v>
      </c>
      <c r="E3858" s="22" t="s">
        <v>3493</v>
      </c>
      <c r="F3858" s="13">
        <v>7500</v>
      </c>
      <c r="G3858" s="13">
        <v>0</v>
      </c>
      <c r="H3858" s="13">
        <v>0</v>
      </c>
      <c r="I3858" t="s">
        <v>1</v>
      </c>
      <c r="J3858" s="13"/>
      <c r="R3858" s="13"/>
      <c r="S3858" s="41">
        <v>4</v>
      </c>
      <c r="T3858" s="39"/>
      <c r="U3858" s="13"/>
      <c r="W3858" s="13"/>
    </row>
    <row r="3859" spans="1:23" x14ac:dyDescent="0.2">
      <c r="A3859" s="13"/>
      <c r="B3859" s="8" t="s">
        <v>0</v>
      </c>
      <c r="C3859" s="22" t="s">
        <v>11008</v>
      </c>
      <c r="D3859" s="8" t="s">
        <v>3497</v>
      </c>
      <c r="E3859" s="22" t="s">
        <v>3498</v>
      </c>
      <c r="F3859" s="13">
        <v>9500</v>
      </c>
      <c r="G3859" s="13">
        <v>0</v>
      </c>
      <c r="H3859" s="13">
        <v>0</v>
      </c>
      <c r="I3859" t="s">
        <v>1</v>
      </c>
      <c r="J3859" s="13"/>
      <c r="R3859" s="13"/>
      <c r="S3859" s="41">
        <v>1</v>
      </c>
      <c r="T3859" s="39"/>
      <c r="U3859" s="13"/>
      <c r="W3859" s="13"/>
    </row>
    <row r="3860" spans="1:23" x14ac:dyDescent="0.2">
      <c r="A3860" s="13"/>
      <c r="B3860" s="8" t="s">
        <v>0</v>
      </c>
      <c r="C3860" s="22" t="s">
        <v>11008</v>
      </c>
      <c r="D3860" s="8" t="s">
        <v>3501</v>
      </c>
      <c r="E3860" s="22" t="s">
        <v>3502</v>
      </c>
      <c r="F3860" s="13">
        <v>1898</v>
      </c>
      <c r="G3860" s="13">
        <v>0</v>
      </c>
      <c r="H3860" s="13">
        <v>0</v>
      </c>
      <c r="I3860" t="s">
        <v>1</v>
      </c>
      <c r="J3860" s="13"/>
      <c r="R3860" s="13"/>
      <c r="S3860" s="41">
        <v>1</v>
      </c>
      <c r="T3860" s="39"/>
      <c r="U3860" s="13"/>
      <c r="W3860" s="13"/>
    </row>
    <row r="3861" spans="1:23" x14ac:dyDescent="0.2">
      <c r="A3861" s="13"/>
      <c r="B3861" s="8" t="s">
        <v>0</v>
      </c>
      <c r="C3861" s="22" t="s">
        <v>11008</v>
      </c>
      <c r="D3861" s="8" t="s">
        <v>3605</v>
      </c>
      <c r="E3861" s="22" t="s">
        <v>3606</v>
      </c>
      <c r="F3861" s="13">
        <v>1470</v>
      </c>
      <c r="G3861" s="13">
        <v>0</v>
      </c>
      <c r="H3861" s="13">
        <v>0</v>
      </c>
      <c r="I3861" t="s">
        <v>1</v>
      </c>
      <c r="J3861" s="13"/>
      <c r="R3861" s="13"/>
      <c r="S3861" s="41">
        <v>1</v>
      </c>
      <c r="T3861" s="39"/>
      <c r="U3861" s="13"/>
      <c r="W3861" s="13"/>
    </row>
    <row r="3862" spans="1:23" x14ac:dyDescent="0.2">
      <c r="A3862" s="13"/>
      <c r="B3862" s="8" t="s">
        <v>0</v>
      </c>
      <c r="C3862" s="22" t="s">
        <v>11008</v>
      </c>
      <c r="D3862" s="8" t="s">
        <v>4372</v>
      </c>
      <c r="E3862" s="22" t="s">
        <v>4373</v>
      </c>
      <c r="F3862" s="13">
        <v>5000</v>
      </c>
      <c r="G3862" s="13">
        <v>0</v>
      </c>
      <c r="H3862" s="13">
        <v>0</v>
      </c>
      <c r="I3862" t="s">
        <v>1</v>
      </c>
      <c r="J3862" s="13"/>
      <c r="R3862" s="13"/>
      <c r="S3862" s="41">
        <v>1</v>
      </c>
      <c r="T3862" s="39"/>
      <c r="U3862" s="13"/>
      <c r="W3862" s="13"/>
    </row>
    <row r="3863" spans="1:23" x14ac:dyDescent="0.2">
      <c r="A3863" s="13"/>
      <c r="B3863" s="8" t="s">
        <v>0</v>
      </c>
      <c r="C3863" s="22" t="s">
        <v>11008</v>
      </c>
      <c r="D3863" s="8" t="s">
        <v>4375</v>
      </c>
      <c r="E3863" s="22" t="s">
        <v>4376</v>
      </c>
      <c r="F3863" s="13">
        <v>16000</v>
      </c>
      <c r="G3863" s="13">
        <v>0</v>
      </c>
      <c r="H3863" s="13">
        <v>0</v>
      </c>
      <c r="I3863" t="s">
        <v>1</v>
      </c>
      <c r="J3863" s="13"/>
      <c r="R3863" s="13"/>
      <c r="S3863" s="41">
        <v>1</v>
      </c>
      <c r="T3863" s="39"/>
      <c r="U3863" s="13"/>
      <c r="W3863" s="13"/>
    </row>
    <row r="3864" spans="1:23" x14ac:dyDescent="0.2">
      <c r="A3864" s="13"/>
      <c r="B3864" s="8" t="s">
        <v>0</v>
      </c>
      <c r="C3864" s="22" t="s">
        <v>11008</v>
      </c>
      <c r="D3864" s="8" t="s">
        <v>4380</v>
      </c>
      <c r="E3864" s="22" t="s">
        <v>4381</v>
      </c>
      <c r="F3864" s="13">
        <v>5500</v>
      </c>
      <c r="G3864" s="13">
        <v>0</v>
      </c>
      <c r="H3864" s="13">
        <v>0</v>
      </c>
      <c r="I3864" t="s">
        <v>1</v>
      </c>
      <c r="J3864" s="13"/>
      <c r="R3864" s="13"/>
      <c r="S3864" s="41">
        <v>1</v>
      </c>
      <c r="T3864" s="39"/>
      <c r="U3864" s="13"/>
      <c r="W3864" s="13"/>
    </row>
    <row r="3865" spans="1:23" x14ac:dyDescent="0.2">
      <c r="A3865" s="13"/>
      <c r="B3865" s="8" t="s">
        <v>0</v>
      </c>
      <c r="C3865" s="22" t="s">
        <v>11008</v>
      </c>
      <c r="D3865" s="8" t="s">
        <v>4386</v>
      </c>
      <c r="E3865" s="22" t="s">
        <v>4387</v>
      </c>
      <c r="F3865" s="13">
        <v>9500</v>
      </c>
      <c r="G3865" s="13">
        <v>0</v>
      </c>
      <c r="H3865" s="13">
        <v>0</v>
      </c>
      <c r="I3865" t="s">
        <v>1</v>
      </c>
      <c r="J3865" s="13"/>
      <c r="R3865" s="13"/>
      <c r="S3865" s="41">
        <v>1</v>
      </c>
      <c r="T3865" s="39"/>
      <c r="U3865" s="13"/>
      <c r="W3865" s="13"/>
    </row>
    <row r="3866" spans="1:23" x14ac:dyDescent="0.2">
      <c r="A3866" s="13"/>
      <c r="B3866" s="8" t="s">
        <v>0</v>
      </c>
      <c r="C3866" s="22" t="s">
        <v>11008</v>
      </c>
      <c r="D3866" s="8" t="s">
        <v>4389</v>
      </c>
      <c r="E3866" s="22" t="s">
        <v>4390</v>
      </c>
      <c r="F3866" s="13">
        <v>4500</v>
      </c>
      <c r="G3866" s="13">
        <v>0</v>
      </c>
      <c r="H3866" s="13">
        <v>0</v>
      </c>
      <c r="I3866" t="s">
        <v>1</v>
      </c>
      <c r="J3866" s="13"/>
      <c r="R3866" s="13"/>
      <c r="S3866" s="41">
        <v>1</v>
      </c>
      <c r="T3866" s="39"/>
      <c r="U3866" s="13"/>
      <c r="W3866" s="13"/>
    </row>
    <row r="3867" spans="1:23" x14ac:dyDescent="0.2">
      <c r="A3867" s="13"/>
      <c r="B3867" s="8" t="s">
        <v>0</v>
      </c>
      <c r="C3867" s="22" t="s">
        <v>11008</v>
      </c>
      <c r="D3867" s="8" t="s">
        <v>4393</v>
      </c>
      <c r="E3867" s="22" t="s">
        <v>4394</v>
      </c>
      <c r="F3867" s="13">
        <v>3500</v>
      </c>
      <c r="G3867" s="13">
        <v>0</v>
      </c>
      <c r="H3867" s="13">
        <v>0</v>
      </c>
      <c r="I3867" t="s">
        <v>1</v>
      </c>
      <c r="J3867" s="13"/>
      <c r="R3867" s="13"/>
      <c r="S3867" s="41">
        <v>1</v>
      </c>
      <c r="T3867" s="39"/>
      <c r="U3867" s="13"/>
      <c r="W3867" s="13"/>
    </row>
    <row r="3868" spans="1:23" x14ac:dyDescent="0.2">
      <c r="A3868" s="13"/>
      <c r="B3868" s="8" t="s">
        <v>0</v>
      </c>
      <c r="C3868" s="22" t="s">
        <v>11008</v>
      </c>
      <c r="D3868" s="8" t="s">
        <v>4397</v>
      </c>
      <c r="E3868" s="22" t="s">
        <v>4398</v>
      </c>
      <c r="F3868" s="13">
        <v>1468</v>
      </c>
      <c r="G3868" s="13">
        <v>0</v>
      </c>
      <c r="H3868" s="13">
        <v>0</v>
      </c>
      <c r="I3868" t="s">
        <v>1</v>
      </c>
      <c r="J3868" s="13"/>
      <c r="R3868" s="13"/>
      <c r="S3868" s="41">
        <v>1</v>
      </c>
      <c r="T3868" s="39"/>
      <c r="U3868" s="13"/>
      <c r="W3868" s="13"/>
    </row>
    <row r="3869" spans="1:23" x14ac:dyDescent="0.2">
      <c r="A3869" s="13"/>
      <c r="B3869" s="8" t="s">
        <v>0</v>
      </c>
      <c r="C3869" s="22" t="s">
        <v>11008</v>
      </c>
      <c r="D3869" s="8" t="s">
        <v>4401</v>
      </c>
      <c r="E3869" s="22" t="s">
        <v>4402</v>
      </c>
      <c r="F3869" s="13">
        <v>3000</v>
      </c>
      <c r="G3869" s="13">
        <v>0</v>
      </c>
      <c r="H3869" s="13">
        <v>0</v>
      </c>
      <c r="I3869" t="s">
        <v>1</v>
      </c>
      <c r="J3869" s="13"/>
      <c r="R3869" s="13"/>
      <c r="S3869" s="41">
        <v>1</v>
      </c>
      <c r="T3869" s="39"/>
      <c r="U3869" s="13"/>
      <c r="W3869" s="13"/>
    </row>
    <row r="3870" spans="1:23" x14ac:dyDescent="0.2">
      <c r="A3870" s="13"/>
      <c r="B3870" s="8" t="s">
        <v>0</v>
      </c>
      <c r="C3870" s="22" t="s">
        <v>11008</v>
      </c>
      <c r="D3870" s="8" t="s">
        <v>4404</v>
      </c>
      <c r="E3870" s="22" t="s">
        <v>4405</v>
      </c>
      <c r="F3870" s="13">
        <v>3000</v>
      </c>
      <c r="G3870" s="13">
        <v>0</v>
      </c>
      <c r="H3870" s="13">
        <v>0</v>
      </c>
      <c r="I3870" t="s">
        <v>1</v>
      </c>
      <c r="J3870" s="13"/>
      <c r="R3870" s="13"/>
      <c r="S3870" s="41">
        <v>1</v>
      </c>
      <c r="T3870" s="39"/>
      <c r="U3870" s="13"/>
      <c r="W3870" s="13"/>
    </row>
    <row r="3871" spans="1:23" x14ac:dyDescent="0.2">
      <c r="A3871" s="13"/>
      <c r="B3871" s="8" t="s">
        <v>0</v>
      </c>
      <c r="C3871" s="22" t="s">
        <v>11008</v>
      </c>
      <c r="D3871" s="8" t="s">
        <v>4410</v>
      </c>
      <c r="E3871" s="22" t="s">
        <v>4411</v>
      </c>
      <c r="F3871" s="13">
        <v>1618</v>
      </c>
      <c r="G3871" s="13">
        <v>0</v>
      </c>
      <c r="H3871" s="13">
        <v>0</v>
      </c>
      <c r="I3871" t="s">
        <v>1</v>
      </c>
      <c r="J3871" s="13"/>
      <c r="R3871" s="13"/>
      <c r="S3871" s="41">
        <v>1</v>
      </c>
      <c r="T3871" s="39"/>
      <c r="U3871" s="13"/>
      <c r="W3871" s="13"/>
    </row>
    <row r="3872" spans="1:23" x14ac:dyDescent="0.2">
      <c r="A3872" s="13"/>
      <c r="B3872" s="8" t="s">
        <v>0</v>
      </c>
      <c r="C3872" s="22" t="s">
        <v>11008</v>
      </c>
      <c r="D3872" s="8" t="s">
        <v>4535</v>
      </c>
      <c r="E3872" s="22" t="s">
        <v>4536</v>
      </c>
      <c r="F3872" s="13">
        <v>1886</v>
      </c>
      <c r="G3872" s="13">
        <v>0</v>
      </c>
      <c r="H3872" s="13">
        <v>0</v>
      </c>
      <c r="I3872" t="s">
        <v>1</v>
      </c>
      <c r="J3872" s="13"/>
      <c r="R3872" s="13"/>
      <c r="S3872" s="41">
        <v>1</v>
      </c>
      <c r="T3872" s="39"/>
      <c r="U3872" s="13"/>
      <c r="W3872" s="13"/>
    </row>
    <row r="3873" spans="1:23" x14ac:dyDescent="0.2">
      <c r="A3873" s="13"/>
      <c r="B3873" s="8" t="s">
        <v>0</v>
      </c>
      <c r="C3873" s="22" t="s">
        <v>11008</v>
      </c>
      <c r="D3873" s="8" t="s">
        <v>4413</v>
      </c>
      <c r="E3873" s="22" t="s">
        <v>4414</v>
      </c>
      <c r="F3873" s="13">
        <v>2307</v>
      </c>
      <c r="G3873" s="13">
        <v>0</v>
      </c>
      <c r="H3873" s="13">
        <v>0</v>
      </c>
      <c r="I3873" t="s">
        <v>1</v>
      </c>
      <c r="J3873" s="13"/>
      <c r="R3873" s="13"/>
      <c r="S3873" s="41">
        <v>1</v>
      </c>
      <c r="T3873" s="39"/>
      <c r="U3873" s="13"/>
      <c r="W3873" s="13"/>
    </row>
    <row r="3874" spans="1:23" x14ac:dyDescent="0.2">
      <c r="A3874" s="13"/>
      <c r="B3874" s="8" t="s">
        <v>0</v>
      </c>
      <c r="C3874" s="22" t="s">
        <v>11008</v>
      </c>
      <c r="D3874" s="8" t="s">
        <v>4416</v>
      </c>
      <c r="E3874" s="22" t="s">
        <v>4417</v>
      </c>
      <c r="F3874" s="13">
        <v>2104</v>
      </c>
      <c r="G3874" s="13">
        <v>0</v>
      </c>
      <c r="H3874" s="13">
        <v>0</v>
      </c>
      <c r="I3874" t="s">
        <v>1</v>
      </c>
      <c r="J3874" s="13"/>
      <c r="R3874" s="13"/>
      <c r="S3874" s="41">
        <v>1</v>
      </c>
      <c r="T3874" s="39"/>
      <c r="U3874" s="13"/>
      <c r="W3874" s="13"/>
    </row>
    <row r="3875" spans="1:23" x14ac:dyDescent="0.2">
      <c r="A3875" s="13"/>
      <c r="B3875" s="8" t="s">
        <v>0</v>
      </c>
      <c r="C3875" s="22" t="s">
        <v>11008</v>
      </c>
      <c r="D3875" s="8" t="s">
        <v>4581</v>
      </c>
      <c r="E3875" s="22" t="s">
        <v>4582</v>
      </c>
      <c r="F3875" s="13">
        <v>957</v>
      </c>
      <c r="G3875" s="13">
        <v>0</v>
      </c>
      <c r="H3875" s="13">
        <v>0</v>
      </c>
      <c r="I3875" t="s">
        <v>1</v>
      </c>
      <c r="J3875" s="13"/>
      <c r="R3875" s="13"/>
      <c r="S3875" s="41">
        <v>1</v>
      </c>
      <c r="T3875" s="39"/>
      <c r="U3875" s="13"/>
      <c r="W3875" s="13"/>
    </row>
    <row r="3876" spans="1:23" x14ac:dyDescent="0.2">
      <c r="A3876" s="13"/>
      <c r="B3876" s="8" t="s">
        <v>0</v>
      </c>
      <c r="C3876" s="22" t="s">
        <v>11008</v>
      </c>
      <c r="D3876" s="8" t="s">
        <v>8660</v>
      </c>
      <c r="E3876" s="22" t="s">
        <v>10533</v>
      </c>
      <c r="F3876" s="13">
        <v>473</v>
      </c>
      <c r="G3876" s="13">
        <v>0</v>
      </c>
      <c r="H3876" s="13">
        <v>0</v>
      </c>
      <c r="I3876" t="s">
        <v>1</v>
      </c>
      <c r="J3876" s="13"/>
      <c r="R3876" s="13"/>
      <c r="S3876" s="41">
        <v>1</v>
      </c>
      <c r="T3876" s="39"/>
      <c r="U3876" s="13"/>
      <c r="W3876" s="13"/>
    </row>
    <row r="3877" spans="1:23" x14ac:dyDescent="0.2">
      <c r="A3877" s="13"/>
      <c r="B3877" s="8" t="s">
        <v>0</v>
      </c>
      <c r="C3877" s="22" t="s">
        <v>11008</v>
      </c>
      <c r="D3877" s="8" t="s">
        <v>5398</v>
      </c>
      <c r="E3877" s="22" t="s">
        <v>5399</v>
      </c>
      <c r="F3877" s="13">
        <v>1378</v>
      </c>
      <c r="G3877" s="13">
        <v>0</v>
      </c>
      <c r="H3877" s="13">
        <v>0</v>
      </c>
      <c r="I3877" t="s">
        <v>1</v>
      </c>
      <c r="J3877" s="13"/>
      <c r="R3877" s="13"/>
      <c r="S3877" s="41">
        <v>1</v>
      </c>
      <c r="T3877" s="39"/>
      <c r="U3877" s="13"/>
      <c r="W3877" s="13"/>
    </row>
    <row r="3878" spans="1:23" x14ac:dyDescent="0.2">
      <c r="A3878" s="13"/>
      <c r="B3878" s="8" t="s">
        <v>0</v>
      </c>
      <c r="C3878" s="22" t="s">
        <v>11008</v>
      </c>
      <c r="D3878" s="8" t="s">
        <v>8661</v>
      </c>
      <c r="E3878" s="22" t="s">
        <v>10534</v>
      </c>
      <c r="F3878" s="13">
        <v>472</v>
      </c>
      <c r="G3878" s="13">
        <v>0</v>
      </c>
      <c r="H3878" s="13">
        <v>0</v>
      </c>
      <c r="I3878" t="s">
        <v>1</v>
      </c>
      <c r="J3878" s="13"/>
      <c r="R3878" s="13"/>
      <c r="S3878" s="41">
        <v>1</v>
      </c>
      <c r="T3878" s="39"/>
      <c r="U3878" s="13"/>
      <c r="W3878" s="13"/>
    </row>
    <row r="3879" spans="1:23" x14ac:dyDescent="0.2">
      <c r="A3879" s="13"/>
      <c r="B3879" s="8" t="s">
        <v>0</v>
      </c>
      <c r="C3879" s="22" t="s">
        <v>11008</v>
      </c>
      <c r="D3879" s="8" t="s">
        <v>8220</v>
      </c>
      <c r="E3879" s="22" t="s">
        <v>9993</v>
      </c>
      <c r="F3879" s="13">
        <v>5000</v>
      </c>
      <c r="G3879" s="13">
        <v>0</v>
      </c>
      <c r="H3879" s="13">
        <v>0</v>
      </c>
      <c r="I3879" t="s">
        <v>1</v>
      </c>
      <c r="J3879" s="13"/>
      <c r="R3879" s="13"/>
      <c r="S3879" s="41">
        <v>1</v>
      </c>
      <c r="T3879" s="13" t="s">
        <v>10797</v>
      </c>
      <c r="U3879" s="13"/>
      <c r="W3879" s="13"/>
    </row>
    <row r="3880" spans="1:23" x14ac:dyDescent="0.2">
      <c r="A3880" s="13"/>
      <c r="B3880" s="8" t="s">
        <v>0</v>
      </c>
      <c r="C3880" s="22" t="s">
        <v>11008</v>
      </c>
      <c r="D3880" s="8" t="s">
        <v>5572</v>
      </c>
      <c r="E3880" s="22" t="s">
        <v>5573</v>
      </c>
      <c r="F3880" s="13">
        <v>6500</v>
      </c>
      <c r="G3880" s="13">
        <v>0</v>
      </c>
      <c r="H3880" s="13">
        <v>0</v>
      </c>
      <c r="I3880" t="s">
        <v>1</v>
      </c>
      <c r="J3880" s="13"/>
      <c r="R3880" s="13"/>
      <c r="S3880" s="41">
        <v>1</v>
      </c>
      <c r="T3880" s="13" t="s">
        <v>10797</v>
      </c>
      <c r="U3880" s="13"/>
      <c r="W3880" s="13"/>
    </row>
    <row r="3881" spans="1:23" x14ac:dyDescent="0.2">
      <c r="A3881" s="13"/>
      <c r="B3881" s="8" t="s">
        <v>0</v>
      </c>
      <c r="C3881" s="22" t="s">
        <v>11008</v>
      </c>
      <c r="D3881" s="8" t="s">
        <v>5575</v>
      </c>
      <c r="E3881" s="22" t="s">
        <v>5576</v>
      </c>
      <c r="F3881" s="13">
        <v>2500</v>
      </c>
      <c r="G3881" s="13">
        <v>0</v>
      </c>
      <c r="H3881" s="13">
        <v>0</v>
      </c>
      <c r="I3881" t="s">
        <v>1</v>
      </c>
      <c r="J3881" s="13"/>
      <c r="R3881" s="13"/>
      <c r="S3881" s="41">
        <v>1</v>
      </c>
      <c r="T3881" s="13" t="s">
        <v>10797</v>
      </c>
      <c r="U3881" s="13"/>
      <c r="W3881" s="13"/>
    </row>
    <row r="3882" spans="1:23" x14ac:dyDescent="0.2">
      <c r="A3882" s="13"/>
      <c r="B3882" s="8" t="s">
        <v>0</v>
      </c>
      <c r="C3882" s="22" t="s">
        <v>11008</v>
      </c>
      <c r="D3882" s="8" t="s">
        <v>8221</v>
      </c>
      <c r="E3882" s="22" t="s">
        <v>9994</v>
      </c>
      <c r="F3882" s="13">
        <v>3000</v>
      </c>
      <c r="G3882" s="13">
        <v>0</v>
      </c>
      <c r="H3882" s="13">
        <v>0</v>
      </c>
      <c r="I3882" t="s">
        <v>1</v>
      </c>
      <c r="J3882" s="13"/>
      <c r="R3882" s="13"/>
      <c r="S3882" s="41">
        <v>1</v>
      </c>
      <c r="T3882" s="13" t="s">
        <v>10797</v>
      </c>
      <c r="U3882" s="13"/>
      <c r="W3882" s="13"/>
    </row>
    <row r="3883" spans="1:23" x14ac:dyDescent="0.2">
      <c r="A3883" s="13"/>
      <c r="B3883" s="8" t="s">
        <v>0</v>
      </c>
      <c r="C3883" s="22" t="s">
        <v>11008</v>
      </c>
      <c r="D3883" s="8" t="s">
        <v>8222</v>
      </c>
      <c r="E3883" s="22" t="s">
        <v>9995</v>
      </c>
      <c r="F3883" s="13">
        <v>1500</v>
      </c>
      <c r="G3883" s="13">
        <v>0</v>
      </c>
      <c r="H3883" s="13">
        <v>0</v>
      </c>
      <c r="I3883" t="s">
        <v>1</v>
      </c>
      <c r="J3883" s="13"/>
      <c r="R3883" s="13"/>
      <c r="S3883" s="41">
        <v>1</v>
      </c>
      <c r="T3883" s="13" t="s">
        <v>10797</v>
      </c>
      <c r="U3883" s="13"/>
      <c r="W3883" s="13"/>
    </row>
    <row r="3884" spans="1:23" x14ac:dyDescent="0.2">
      <c r="A3884" s="13"/>
      <c r="B3884" s="8" t="s">
        <v>0</v>
      </c>
      <c r="C3884" s="22" t="s">
        <v>11008</v>
      </c>
      <c r="D3884" s="8" t="s">
        <v>5580</v>
      </c>
      <c r="E3884" s="22" t="s">
        <v>5581</v>
      </c>
      <c r="F3884" s="13">
        <v>1890</v>
      </c>
      <c r="G3884" s="13">
        <v>0</v>
      </c>
      <c r="H3884" s="13">
        <v>0</v>
      </c>
      <c r="I3884" t="s">
        <v>1</v>
      </c>
      <c r="J3884" s="13"/>
      <c r="R3884" s="13"/>
      <c r="S3884" s="41">
        <v>1</v>
      </c>
      <c r="T3884" s="13" t="s">
        <v>10797</v>
      </c>
      <c r="U3884" s="13"/>
      <c r="W3884" s="13"/>
    </row>
    <row r="3885" spans="1:23" x14ac:dyDescent="0.2">
      <c r="A3885" s="13"/>
      <c r="B3885" s="8" t="s">
        <v>0</v>
      </c>
      <c r="C3885" s="22" t="s">
        <v>11008</v>
      </c>
      <c r="D3885" s="8" t="s">
        <v>5583</v>
      </c>
      <c r="E3885" s="22" t="s">
        <v>5584</v>
      </c>
      <c r="F3885" s="13">
        <v>3000</v>
      </c>
      <c r="G3885" s="13">
        <v>0</v>
      </c>
      <c r="H3885" s="13">
        <v>0</v>
      </c>
      <c r="I3885" t="s">
        <v>1</v>
      </c>
      <c r="J3885" s="13"/>
      <c r="R3885" s="13"/>
      <c r="S3885" s="41">
        <v>1</v>
      </c>
      <c r="T3885" s="13" t="s">
        <v>10797</v>
      </c>
      <c r="U3885" s="13"/>
      <c r="W3885" s="13"/>
    </row>
    <row r="3886" spans="1:23" x14ac:dyDescent="0.2">
      <c r="A3886" s="13"/>
      <c r="B3886" s="8" t="s">
        <v>0</v>
      </c>
      <c r="C3886" s="22" t="s">
        <v>11008</v>
      </c>
      <c r="D3886" s="8" t="s">
        <v>5587</v>
      </c>
      <c r="E3886" s="22" t="s">
        <v>5588</v>
      </c>
      <c r="F3886" s="13">
        <v>1628</v>
      </c>
      <c r="G3886" s="13">
        <v>0</v>
      </c>
      <c r="H3886" s="13">
        <v>0</v>
      </c>
      <c r="I3886" t="s">
        <v>1</v>
      </c>
      <c r="J3886" s="13"/>
      <c r="R3886" s="13"/>
      <c r="S3886" s="41">
        <v>1</v>
      </c>
      <c r="T3886" s="13" t="s">
        <v>10797</v>
      </c>
      <c r="U3886" s="13"/>
      <c r="W3886" s="13"/>
    </row>
    <row r="3887" spans="1:23" x14ac:dyDescent="0.2">
      <c r="A3887" s="13"/>
      <c r="B3887" s="8" t="s">
        <v>0</v>
      </c>
      <c r="C3887" s="22" t="s">
        <v>11008</v>
      </c>
      <c r="D3887" s="8" t="s">
        <v>5590</v>
      </c>
      <c r="E3887" s="22" t="s">
        <v>5591</v>
      </c>
      <c r="F3887" s="13">
        <v>538</v>
      </c>
      <c r="G3887" s="13">
        <v>0</v>
      </c>
      <c r="H3887" s="13">
        <v>0</v>
      </c>
      <c r="I3887" t="s">
        <v>1</v>
      </c>
      <c r="J3887" s="13"/>
      <c r="R3887" s="13"/>
      <c r="S3887" s="41">
        <v>1</v>
      </c>
      <c r="T3887" s="13" t="s">
        <v>10797</v>
      </c>
      <c r="U3887" s="13"/>
      <c r="W3887" s="13"/>
    </row>
    <row r="3888" spans="1:23" x14ac:dyDescent="0.2">
      <c r="A3888" s="13"/>
      <c r="B3888" s="8" t="s">
        <v>0</v>
      </c>
      <c r="C3888" s="22" t="s">
        <v>11008</v>
      </c>
      <c r="D3888" s="8" t="s">
        <v>8662</v>
      </c>
      <c r="E3888" s="22" t="s">
        <v>10535</v>
      </c>
      <c r="F3888" s="13">
        <v>1428</v>
      </c>
      <c r="G3888" s="13">
        <v>0</v>
      </c>
      <c r="H3888" s="13">
        <v>0</v>
      </c>
      <c r="I3888" t="s">
        <v>1</v>
      </c>
      <c r="J3888" s="13"/>
      <c r="R3888" s="13"/>
      <c r="S3888" s="41">
        <v>1</v>
      </c>
      <c r="T3888" s="13" t="s">
        <v>10797</v>
      </c>
      <c r="U3888" s="13"/>
      <c r="W3888" s="13"/>
    </row>
    <row r="3889" spans="1:23" x14ac:dyDescent="0.2">
      <c r="A3889" s="13"/>
      <c r="B3889" s="8" t="s">
        <v>0</v>
      </c>
      <c r="C3889" s="22" t="s">
        <v>11008</v>
      </c>
      <c r="D3889" s="8" t="s">
        <v>5711</v>
      </c>
      <c r="E3889" s="22" t="s">
        <v>5712</v>
      </c>
      <c r="F3889" s="13">
        <v>604</v>
      </c>
      <c r="G3889" s="13">
        <v>0</v>
      </c>
      <c r="H3889" s="13">
        <v>0</v>
      </c>
      <c r="I3889" t="s">
        <v>1</v>
      </c>
      <c r="J3889" s="13"/>
      <c r="R3889" s="13"/>
      <c r="S3889" s="41">
        <v>1</v>
      </c>
      <c r="T3889" s="13" t="s">
        <v>10797</v>
      </c>
      <c r="U3889" s="13"/>
      <c r="W3889" s="13"/>
    </row>
    <row r="3890" spans="1:23" x14ac:dyDescent="0.2">
      <c r="A3890" s="13"/>
      <c r="B3890" s="8" t="s">
        <v>0</v>
      </c>
      <c r="C3890" s="22" t="s">
        <v>11008</v>
      </c>
      <c r="D3890" s="8" t="s">
        <v>5715</v>
      </c>
      <c r="E3890" s="22" t="s">
        <v>5716</v>
      </c>
      <c r="F3890" s="13">
        <v>1217</v>
      </c>
      <c r="G3890" s="13">
        <v>0</v>
      </c>
      <c r="H3890" s="13">
        <v>0</v>
      </c>
      <c r="I3890" t="s">
        <v>1</v>
      </c>
      <c r="J3890" s="13"/>
      <c r="R3890" s="13"/>
      <c r="S3890" s="41">
        <v>1</v>
      </c>
      <c r="T3890" s="13" t="s">
        <v>10797</v>
      </c>
      <c r="U3890" s="13"/>
      <c r="W3890" s="13"/>
    </row>
    <row r="3891" spans="1:23" x14ac:dyDescent="0.2">
      <c r="A3891" s="13"/>
      <c r="B3891" s="8" t="s">
        <v>0</v>
      </c>
      <c r="C3891" s="22" t="s">
        <v>11008</v>
      </c>
      <c r="D3891" s="8" t="s">
        <v>5723</v>
      </c>
      <c r="E3891" s="22" t="s">
        <v>5724</v>
      </c>
      <c r="F3891" s="13">
        <v>628</v>
      </c>
      <c r="G3891" s="13">
        <v>0</v>
      </c>
      <c r="H3891" s="13">
        <v>0</v>
      </c>
      <c r="I3891" t="s">
        <v>1</v>
      </c>
      <c r="J3891" s="13"/>
      <c r="R3891" s="13"/>
      <c r="S3891" s="41">
        <v>1</v>
      </c>
      <c r="T3891" s="13" t="s">
        <v>10797</v>
      </c>
      <c r="U3891" s="13"/>
      <c r="W3891" s="13"/>
    </row>
    <row r="3892" spans="1:23" x14ac:dyDescent="0.2">
      <c r="A3892" s="13"/>
      <c r="B3892" s="8" t="s">
        <v>0</v>
      </c>
      <c r="C3892" s="22" t="s">
        <v>11008</v>
      </c>
      <c r="D3892" s="8" t="s">
        <v>5728</v>
      </c>
      <c r="E3892" s="22" t="s">
        <v>5729</v>
      </c>
      <c r="F3892" s="13">
        <v>349</v>
      </c>
      <c r="G3892" s="13">
        <v>0</v>
      </c>
      <c r="H3892" s="13">
        <v>0</v>
      </c>
      <c r="I3892" t="s">
        <v>1</v>
      </c>
      <c r="J3892" s="13"/>
      <c r="R3892" s="13"/>
      <c r="S3892" s="41">
        <v>1</v>
      </c>
      <c r="T3892" s="13" t="s">
        <v>10797</v>
      </c>
      <c r="U3892" s="13"/>
      <c r="W3892" s="13"/>
    </row>
    <row r="3893" spans="1:23" x14ac:dyDescent="0.2">
      <c r="A3893" s="13"/>
      <c r="B3893" s="8" t="s">
        <v>0</v>
      </c>
      <c r="C3893" s="22" t="s">
        <v>11008</v>
      </c>
      <c r="D3893" s="8" t="s">
        <v>8663</v>
      </c>
      <c r="E3893" s="22" t="s">
        <v>10536</v>
      </c>
      <c r="F3893" s="13">
        <v>860</v>
      </c>
      <c r="G3893" s="13">
        <v>0</v>
      </c>
      <c r="H3893" s="13">
        <v>0</v>
      </c>
      <c r="I3893" t="s">
        <v>1</v>
      </c>
      <c r="J3893" s="13"/>
      <c r="R3893" s="13"/>
      <c r="S3893" s="41">
        <v>1</v>
      </c>
      <c r="T3893" s="13" t="s">
        <v>10797</v>
      </c>
      <c r="U3893" s="13"/>
      <c r="W3893" s="13"/>
    </row>
    <row r="3894" spans="1:23" x14ac:dyDescent="0.2">
      <c r="A3894" s="13"/>
      <c r="B3894" s="8" t="s">
        <v>0</v>
      </c>
      <c r="C3894" s="22" t="s">
        <v>11008</v>
      </c>
      <c r="D3894" s="8" t="s">
        <v>6591</v>
      </c>
      <c r="E3894" s="22" t="s">
        <v>6592</v>
      </c>
      <c r="F3894" s="13">
        <v>2000</v>
      </c>
      <c r="G3894" s="13">
        <v>0</v>
      </c>
      <c r="H3894" s="13">
        <v>0</v>
      </c>
      <c r="I3894" t="s">
        <v>1</v>
      </c>
      <c r="J3894" s="13"/>
      <c r="R3894" s="13"/>
      <c r="S3894" s="41">
        <v>1</v>
      </c>
      <c r="T3894" s="13"/>
      <c r="U3894" s="13"/>
      <c r="W3894" s="13"/>
    </row>
    <row r="3895" spans="1:23" x14ac:dyDescent="0.2">
      <c r="A3895" s="13"/>
      <c r="B3895" s="8" t="s">
        <v>0</v>
      </c>
      <c r="C3895" s="22" t="s">
        <v>11008</v>
      </c>
      <c r="D3895" s="8" t="s">
        <v>6597</v>
      </c>
      <c r="E3895" s="22" t="s">
        <v>6598</v>
      </c>
      <c r="F3895" s="13">
        <v>1200</v>
      </c>
      <c r="G3895" s="13">
        <v>0</v>
      </c>
      <c r="H3895" s="13">
        <v>0</v>
      </c>
      <c r="I3895" t="s">
        <v>1</v>
      </c>
      <c r="J3895" s="13"/>
      <c r="R3895" s="13"/>
      <c r="S3895" s="41">
        <v>1</v>
      </c>
      <c r="T3895" s="13"/>
      <c r="U3895" s="13"/>
      <c r="W3895" s="13"/>
    </row>
    <row r="3896" spans="1:23" x14ac:dyDescent="0.2">
      <c r="A3896" s="13"/>
      <c r="B3896" s="8" t="s">
        <v>0</v>
      </c>
      <c r="C3896" s="22" t="s">
        <v>11008</v>
      </c>
      <c r="D3896" s="8" t="s">
        <v>6602</v>
      </c>
      <c r="E3896" s="22" t="s">
        <v>6603</v>
      </c>
      <c r="F3896" s="13">
        <v>558</v>
      </c>
      <c r="G3896" s="13">
        <v>0</v>
      </c>
      <c r="H3896" s="13">
        <v>0</v>
      </c>
      <c r="I3896" t="s">
        <v>1</v>
      </c>
      <c r="J3896" s="13"/>
      <c r="R3896" s="13"/>
      <c r="S3896" s="41">
        <v>1</v>
      </c>
      <c r="T3896" s="39"/>
      <c r="U3896" s="13"/>
      <c r="W3896" s="13"/>
    </row>
    <row r="3897" spans="1:23" x14ac:dyDescent="0.2">
      <c r="A3897" s="13"/>
      <c r="B3897" s="8" t="s">
        <v>0</v>
      </c>
      <c r="C3897" s="22" t="s">
        <v>11008</v>
      </c>
      <c r="D3897" s="8" t="s">
        <v>6606</v>
      </c>
      <c r="E3897" s="22" t="s">
        <v>6607</v>
      </c>
      <c r="F3897" s="13">
        <v>1241</v>
      </c>
      <c r="G3897" s="13">
        <v>0</v>
      </c>
      <c r="H3897" s="13">
        <v>0</v>
      </c>
      <c r="I3897" t="s">
        <v>1</v>
      </c>
      <c r="J3897" s="13"/>
      <c r="R3897" s="13"/>
      <c r="S3897" s="41">
        <v>1</v>
      </c>
      <c r="T3897" s="39"/>
      <c r="U3897" s="13"/>
      <c r="W3897" s="13"/>
    </row>
    <row r="3898" spans="1:23" x14ac:dyDescent="0.2">
      <c r="A3898" s="13"/>
      <c r="B3898" s="8" t="s">
        <v>0</v>
      </c>
      <c r="C3898" s="22" t="s">
        <v>11008</v>
      </c>
      <c r="D3898" s="8" t="s">
        <v>6614</v>
      </c>
      <c r="E3898" s="22" t="s">
        <v>6615</v>
      </c>
      <c r="F3898" s="13">
        <v>731</v>
      </c>
      <c r="G3898" s="13">
        <v>0</v>
      </c>
      <c r="H3898" s="13">
        <v>0</v>
      </c>
      <c r="I3898" t="s">
        <v>1</v>
      </c>
      <c r="J3898" s="13"/>
      <c r="R3898" s="13"/>
      <c r="S3898" s="41">
        <v>1</v>
      </c>
      <c r="T3898" s="39"/>
      <c r="U3898" s="13"/>
      <c r="W3898" s="13"/>
    </row>
    <row r="3899" spans="1:23" x14ac:dyDescent="0.2">
      <c r="A3899" s="13"/>
      <c r="B3899" s="8" t="s">
        <v>0</v>
      </c>
      <c r="C3899" s="22" t="s">
        <v>11008</v>
      </c>
      <c r="D3899" s="8" t="s">
        <v>6618</v>
      </c>
      <c r="E3899" s="22" t="s">
        <v>6619</v>
      </c>
      <c r="F3899" s="13">
        <v>823</v>
      </c>
      <c r="G3899" s="13">
        <v>0</v>
      </c>
      <c r="H3899" s="13">
        <v>0</v>
      </c>
      <c r="I3899" t="s">
        <v>1</v>
      </c>
      <c r="J3899" s="13"/>
      <c r="R3899" s="13"/>
      <c r="S3899" s="41">
        <v>1</v>
      </c>
      <c r="T3899" s="39"/>
      <c r="U3899" s="13"/>
      <c r="W3899" s="13"/>
    </row>
    <row r="3900" spans="1:23" x14ac:dyDescent="0.2">
      <c r="A3900" s="13"/>
      <c r="B3900" s="8" t="s">
        <v>0</v>
      </c>
      <c r="C3900" s="22" t="s">
        <v>11008</v>
      </c>
      <c r="D3900" s="8" t="s">
        <v>6623</v>
      </c>
      <c r="E3900" s="22" t="s">
        <v>6624</v>
      </c>
      <c r="F3900" s="13">
        <v>922</v>
      </c>
      <c r="G3900" s="13">
        <v>0</v>
      </c>
      <c r="H3900" s="13">
        <v>0</v>
      </c>
      <c r="I3900" t="s">
        <v>1</v>
      </c>
      <c r="J3900" s="13"/>
      <c r="R3900" s="13"/>
      <c r="S3900" s="41">
        <v>1</v>
      </c>
      <c r="T3900" s="39"/>
      <c r="U3900" s="13"/>
      <c r="W3900" s="13"/>
    </row>
    <row r="3901" spans="1:23" x14ac:dyDescent="0.2">
      <c r="A3901" s="13"/>
      <c r="B3901" s="8" t="s">
        <v>0</v>
      </c>
      <c r="C3901" s="22" t="s">
        <v>11008</v>
      </c>
      <c r="D3901" s="8" t="s">
        <v>6749</v>
      </c>
      <c r="E3901" s="22" t="s">
        <v>6750</v>
      </c>
      <c r="F3901" s="13">
        <v>249</v>
      </c>
      <c r="G3901" s="13">
        <v>0</v>
      </c>
      <c r="H3901" s="13">
        <v>0</v>
      </c>
      <c r="I3901" t="s">
        <v>1</v>
      </c>
      <c r="J3901" s="13"/>
      <c r="R3901" s="13"/>
      <c r="S3901" s="41">
        <v>1</v>
      </c>
      <c r="T3901" s="39"/>
      <c r="U3901" s="13"/>
      <c r="W3901" s="13"/>
    </row>
    <row r="3902" spans="1:23" x14ac:dyDescent="0.2">
      <c r="A3902" s="13"/>
      <c r="B3902" s="8" t="s">
        <v>0</v>
      </c>
      <c r="C3902" s="22" t="s">
        <v>11008</v>
      </c>
      <c r="D3902" s="8" t="s">
        <v>6752</v>
      </c>
      <c r="E3902" s="22" t="s">
        <v>6753</v>
      </c>
      <c r="F3902" s="13">
        <v>314</v>
      </c>
      <c r="G3902" s="13">
        <v>0</v>
      </c>
      <c r="H3902" s="13">
        <v>0</v>
      </c>
      <c r="I3902" t="s">
        <v>1</v>
      </c>
      <c r="J3902" s="13"/>
      <c r="R3902" s="13"/>
      <c r="S3902" s="41">
        <v>1</v>
      </c>
      <c r="T3902" s="39"/>
      <c r="U3902" s="13"/>
      <c r="W3902" s="13"/>
    </row>
    <row r="3903" spans="1:23" x14ac:dyDescent="0.2">
      <c r="A3903" s="13"/>
      <c r="B3903" s="8" t="s">
        <v>0</v>
      </c>
      <c r="C3903" s="22" t="s">
        <v>11008</v>
      </c>
      <c r="D3903" s="8" t="s">
        <v>6630</v>
      </c>
      <c r="E3903" s="22" t="s">
        <v>6631</v>
      </c>
      <c r="F3903" s="13">
        <v>342</v>
      </c>
      <c r="G3903" s="13">
        <v>0</v>
      </c>
      <c r="H3903" s="13">
        <v>0</v>
      </c>
      <c r="I3903" t="s">
        <v>1</v>
      </c>
      <c r="J3903" s="13"/>
      <c r="R3903" s="13"/>
      <c r="S3903" s="41">
        <v>1</v>
      </c>
      <c r="T3903" s="39"/>
      <c r="U3903" s="13"/>
      <c r="W3903" s="13"/>
    </row>
    <row r="3904" spans="1:23" x14ac:dyDescent="0.2">
      <c r="A3904" s="13"/>
      <c r="B3904" s="8" t="s">
        <v>0</v>
      </c>
      <c r="C3904" s="22" t="s">
        <v>11008</v>
      </c>
      <c r="D3904" s="8" t="s">
        <v>3506</v>
      </c>
      <c r="E3904" s="22" t="s">
        <v>3507</v>
      </c>
      <c r="F3904" s="13">
        <v>12281</v>
      </c>
      <c r="G3904" s="13">
        <v>0</v>
      </c>
      <c r="H3904" s="13">
        <v>0</v>
      </c>
      <c r="I3904" t="s">
        <v>1</v>
      </c>
      <c r="J3904" s="13"/>
      <c r="R3904" s="13"/>
      <c r="S3904" s="41">
        <v>4</v>
      </c>
      <c r="T3904" s="39"/>
      <c r="U3904" s="13"/>
      <c r="W3904" s="13"/>
    </row>
    <row r="3905" spans="1:23" x14ac:dyDescent="0.2">
      <c r="A3905" s="13"/>
      <c r="B3905" s="8" t="s">
        <v>0</v>
      </c>
      <c r="C3905" s="22" t="s">
        <v>11008</v>
      </c>
      <c r="D3905" s="8" t="s">
        <v>3423</v>
      </c>
      <c r="E3905" s="22" t="s">
        <v>3424</v>
      </c>
      <c r="F3905" s="13">
        <v>10000</v>
      </c>
      <c r="G3905" s="13">
        <v>0</v>
      </c>
      <c r="H3905" s="13">
        <v>0</v>
      </c>
      <c r="I3905" t="s">
        <v>1</v>
      </c>
      <c r="J3905" s="13"/>
      <c r="R3905" s="13"/>
      <c r="S3905" s="41">
        <v>4</v>
      </c>
      <c r="T3905" s="39"/>
      <c r="U3905" s="13"/>
      <c r="W3905" s="13"/>
    </row>
    <row r="3906" spans="1:23" x14ac:dyDescent="0.2">
      <c r="A3906" s="13"/>
      <c r="B3906" s="8" t="s">
        <v>0</v>
      </c>
      <c r="C3906" s="22" t="s">
        <v>11008</v>
      </c>
      <c r="D3906" s="8" t="s">
        <v>3429</v>
      </c>
      <c r="E3906" s="22" t="s">
        <v>3430</v>
      </c>
      <c r="F3906" s="13">
        <v>15000</v>
      </c>
      <c r="G3906" s="13">
        <v>0</v>
      </c>
      <c r="H3906" s="13">
        <v>0</v>
      </c>
      <c r="I3906" t="s">
        <v>1</v>
      </c>
      <c r="J3906" s="13"/>
      <c r="R3906" s="13"/>
      <c r="S3906" s="41">
        <v>4</v>
      </c>
      <c r="T3906" s="39"/>
      <c r="U3906" s="13"/>
      <c r="W3906" s="13"/>
    </row>
    <row r="3907" spans="1:23" x14ac:dyDescent="0.2">
      <c r="A3907" s="13"/>
      <c r="B3907" s="8" t="s">
        <v>0</v>
      </c>
      <c r="C3907" s="22" t="s">
        <v>11008</v>
      </c>
      <c r="D3907" s="8" t="s">
        <v>3538</v>
      </c>
      <c r="E3907" s="22" t="s">
        <v>3539</v>
      </c>
      <c r="F3907" s="13">
        <v>70000</v>
      </c>
      <c r="G3907" s="13">
        <v>0</v>
      </c>
      <c r="H3907" s="13">
        <v>0</v>
      </c>
      <c r="I3907" t="s">
        <v>1</v>
      </c>
      <c r="J3907" s="13"/>
      <c r="R3907" s="13"/>
      <c r="S3907" s="41">
        <v>4</v>
      </c>
      <c r="T3907" s="39"/>
      <c r="U3907" s="13"/>
      <c r="W3907" s="13"/>
    </row>
    <row r="3908" spans="1:23" x14ac:dyDescent="0.2">
      <c r="A3908" s="13"/>
      <c r="B3908" s="8" t="s">
        <v>0</v>
      </c>
      <c r="C3908" s="22" t="s">
        <v>11008</v>
      </c>
      <c r="D3908" s="8" t="s">
        <v>3435</v>
      </c>
      <c r="E3908" s="22" t="s">
        <v>3436</v>
      </c>
      <c r="F3908" s="13">
        <v>35000</v>
      </c>
      <c r="G3908" s="13">
        <v>0</v>
      </c>
      <c r="H3908" s="13">
        <v>0</v>
      </c>
      <c r="I3908" t="s">
        <v>1</v>
      </c>
      <c r="J3908" s="13"/>
      <c r="R3908" s="13"/>
      <c r="S3908" s="41">
        <v>4</v>
      </c>
      <c r="T3908" s="39"/>
      <c r="U3908" s="13"/>
      <c r="W3908" s="13"/>
    </row>
    <row r="3909" spans="1:23" x14ac:dyDescent="0.2">
      <c r="A3909" s="13"/>
      <c r="B3909" s="8" t="s">
        <v>0</v>
      </c>
      <c r="C3909" s="22" t="s">
        <v>11008</v>
      </c>
      <c r="D3909" s="8" t="s">
        <v>3521</v>
      </c>
      <c r="E3909" s="22" t="s">
        <v>3522</v>
      </c>
      <c r="F3909" s="13">
        <v>45000</v>
      </c>
      <c r="G3909" s="13">
        <v>0</v>
      </c>
      <c r="H3909" s="13">
        <v>0</v>
      </c>
      <c r="I3909" t="s">
        <v>1</v>
      </c>
      <c r="J3909" s="13"/>
      <c r="R3909" s="13"/>
      <c r="S3909" s="41">
        <v>4</v>
      </c>
      <c r="T3909" s="39"/>
      <c r="U3909" s="13"/>
      <c r="W3909" s="13"/>
    </row>
    <row r="3910" spans="1:23" x14ac:dyDescent="0.2">
      <c r="A3910" s="13"/>
      <c r="B3910" s="8" t="s">
        <v>0</v>
      </c>
      <c r="C3910" s="22" t="s">
        <v>11008</v>
      </c>
      <c r="D3910" s="8" t="s">
        <v>3443</v>
      </c>
      <c r="E3910" s="22" t="s">
        <v>3444</v>
      </c>
      <c r="F3910" s="13">
        <v>25000</v>
      </c>
      <c r="G3910" s="13">
        <v>0</v>
      </c>
      <c r="H3910" s="13">
        <v>0</v>
      </c>
      <c r="I3910" t="s">
        <v>1</v>
      </c>
      <c r="J3910" s="13"/>
      <c r="R3910" s="13"/>
      <c r="S3910" s="41">
        <v>4</v>
      </c>
      <c r="T3910" s="39"/>
      <c r="U3910" s="13"/>
      <c r="W3910" s="13"/>
    </row>
    <row r="3911" spans="1:23" x14ac:dyDescent="0.2">
      <c r="A3911" s="13"/>
      <c r="B3911" s="8" t="s">
        <v>0</v>
      </c>
      <c r="C3911" s="22" t="s">
        <v>11008</v>
      </c>
      <c r="D3911" s="8" t="s">
        <v>3527</v>
      </c>
      <c r="E3911" s="22" t="s">
        <v>3528</v>
      </c>
      <c r="F3911" s="13">
        <v>20000</v>
      </c>
      <c r="G3911" s="13">
        <v>0</v>
      </c>
      <c r="H3911" s="13">
        <v>0</v>
      </c>
      <c r="I3911" t="s">
        <v>1</v>
      </c>
      <c r="J3911" s="13"/>
      <c r="R3911" s="13"/>
      <c r="S3911" s="41">
        <v>4</v>
      </c>
      <c r="T3911" s="39"/>
      <c r="U3911" s="13"/>
      <c r="W3911" s="13"/>
    </row>
    <row r="3912" spans="1:23" x14ac:dyDescent="0.2">
      <c r="A3912" s="13"/>
      <c r="B3912" s="8" t="s">
        <v>0</v>
      </c>
      <c r="C3912" s="22" t="s">
        <v>11008</v>
      </c>
      <c r="D3912" s="8" t="s">
        <v>8664</v>
      </c>
      <c r="E3912" s="22" t="s">
        <v>10537</v>
      </c>
      <c r="F3912" s="13">
        <v>2174</v>
      </c>
      <c r="G3912" s="13">
        <v>0</v>
      </c>
      <c r="H3912" s="13">
        <v>0</v>
      </c>
      <c r="I3912" t="s">
        <v>1</v>
      </c>
      <c r="J3912" s="13"/>
      <c r="R3912" s="13"/>
      <c r="S3912" s="41">
        <v>1</v>
      </c>
      <c r="T3912" s="39"/>
      <c r="U3912" s="13"/>
      <c r="W3912" s="13"/>
    </row>
    <row r="3913" spans="1:23" x14ac:dyDescent="0.2">
      <c r="A3913" s="13"/>
      <c r="B3913" s="8" t="s">
        <v>0</v>
      </c>
      <c r="C3913" s="22" t="s">
        <v>11008</v>
      </c>
      <c r="D3913" s="8" t="s">
        <v>4219</v>
      </c>
      <c r="E3913" s="22" t="s">
        <v>4220</v>
      </c>
      <c r="F3913" s="13">
        <v>2741</v>
      </c>
      <c r="G3913" s="13">
        <v>0</v>
      </c>
      <c r="H3913" s="13">
        <v>0</v>
      </c>
      <c r="I3913" t="s">
        <v>1</v>
      </c>
      <c r="J3913" s="13"/>
      <c r="R3913" s="13"/>
      <c r="S3913" s="41">
        <v>1</v>
      </c>
      <c r="T3913" s="39"/>
      <c r="U3913" s="13"/>
      <c r="W3913" s="13"/>
    </row>
    <row r="3914" spans="1:23" x14ac:dyDescent="0.2">
      <c r="A3914" s="13"/>
      <c r="B3914" s="8" t="s">
        <v>0</v>
      </c>
      <c r="C3914" s="22" t="s">
        <v>11008</v>
      </c>
      <c r="D3914" s="8" t="s">
        <v>4337</v>
      </c>
      <c r="E3914" s="22" t="s">
        <v>4338</v>
      </c>
      <c r="F3914" s="13">
        <v>15000</v>
      </c>
      <c r="G3914" s="13">
        <v>0</v>
      </c>
      <c r="H3914" s="13">
        <v>0</v>
      </c>
      <c r="I3914" t="s">
        <v>1</v>
      </c>
      <c r="J3914" s="13"/>
      <c r="R3914" s="13"/>
      <c r="S3914" s="41">
        <v>1</v>
      </c>
      <c r="T3914" s="39"/>
      <c r="U3914" s="13"/>
      <c r="W3914" s="13"/>
    </row>
    <row r="3915" spans="1:23" x14ac:dyDescent="0.2">
      <c r="A3915" s="13"/>
      <c r="B3915" s="8" t="s">
        <v>0</v>
      </c>
      <c r="C3915" s="22" t="s">
        <v>11008</v>
      </c>
      <c r="D3915" s="8" t="s">
        <v>4345</v>
      </c>
      <c r="E3915" s="22" t="s">
        <v>4346</v>
      </c>
      <c r="F3915" s="13">
        <v>3072</v>
      </c>
      <c r="G3915" s="13">
        <v>0</v>
      </c>
      <c r="H3915" s="13">
        <v>0</v>
      </c>
      <c r="I3915" t="s">
        <v>1</v>
      </c>
      <c r="J3915" s="13"/>
      <c r="R3915" s="13"/>
      <c r="S3915" s="41">
        <v>1</v>
      </c>
      <c r="T3915" s="39"/>
      <c r="U3915" s="13"/>
      <c r="W3915" s="13"/>
    </row>
    <row r="3916" spans="1:23" x14ac:dyDescent="0.2">
      <c r="A3916" s="13"/>
      <c r="B3916" s="8" t="s">
        <v>0</v>
      </c>
      <c r="C3916" s="22" t="s">
        <v>11008</v>
      </c>
      <c r="D3916" s="8" t="s">
        <v>4348</v>
      </c>
      <c r="E3916" s="22" t="s">
        <v>4349</v>
      </c>
      <c r="F3916" s="13">
        <v>12000</v>
      </c>
      <c r="G3916" s="13">
        <v>0</v>
      </c>
      <c r="H3916" s="13">
        <v>0</v>
      </c>
      <c r="I3916" t="s">
        <v>1</v>
      </c>
      <c r="J3916" s="13"/>
      <c r="R3916" s="13"/>
      <c r="S3916" s="41">
        <v>1</v>
      </c>
      <c r="T3916" s="39"/>
      <c r="U3916" s="13"/>
      <c r="W3916" s="13"/>
    </row>
    <row r="3917" spans="1:23" x14ac:dyDescent="0.2">
      <c r="A3917" s="13"/>
      <c r="B3917" s="8" t="s">
        <v>0</v>
      </c>
      <c r="C3917" s="22" t="s">
        <v>11008</v>
      </c>
      <c r="D3917" s="8" t="s">
        <v>4355</v>
      </c>
      <c r="E3917" s="22" t="s">
        <v>4356</v>
      </c>
      <c r="F3917" s="13">
        <v>15500</v>
      </c>
      <c r="G3917" s="13">
        <v>0</v>
      </c>
      <c r="H3917" s="13">
        <v>0</v>
      </c>
      <c r="I3917" t="s">
        <v>1</v>
      </c>
      <c r="J3917" s="13"/>
      <c r="R3917" s="13"/>
      <c r="S3917" s="41">
        <v>1</v>
      </c>
      <c r="T3917" s="39"/>
      <c r="U3917" s="13"/>
      <c r="W3917" s="13"/>
    </row>
    <row r="3918" spans="1:23" x14ac:dyDescent="0.2">
      <c r="A3918" s="13"/>
      <c r="B3918" s="8" t="s">
        <v>0</v>
      </c>
      <c r="C3918" s="22" t="s">
        <v>11008</v>
      </c>
      <c r="D3918" s="8" t="s">
        <v>4369</v>
      </c>
      <c r="E3918" s="22" t="s">
        <v>4370</v>
      </c>
      <c r="F3918" s="13">
        <v>11000</v>
      </c>
      <c r="G3918" s="13">
        <v>0</v>
      </c>
      <c r="H3918" s="13">
        <v>0</v>
      </c>
      <c r="I3918" t="s">
        <v>1</v>
      </c>
      <c r="J3918" s="13"/>
      <c r="R3918" s="13"/>
      <c r="S3918" s="41">
        <v>1</v>
      </c>
      <c r="T3918" s="39"/>
      <c r="U3918" s="13"/>
      <c r="W3918" s="13"/>
    </row>
    <row r="3919" spans="1:23" x14ac:dyDescent="0.2">
      <c r="A3919" s="13"/>
      <c r="B3919" s="8" t="s">
        <v>0</v>
      </c>
      <c r="C3919" s="22" t="s">
        <v>11008</v>
      </c>
      <c r="D3919" s="8" t="s">
        <v>7703</v>
      </c>
      <c r="E3919" s="22" t="s">
        <v>9468</v>
      </c>
      <c r="F3919" s="13">
        <v>2564</v>
      </c>
      <c r="G3919" s="13">
        <v>0</v>
      </c>
      <c r="H3919" s="13">
        <v>0</v>
      </c>
      <c r="I3919" t="s">
        <v>1</v>
      </c>
      <c r="J3919" s="13"/>
      <c r="R3919" s="13"/>
      <c r="S3919" s="41">
        <v>1</v>
      </c>
      <c r="T3919" s="39"/>
      <c r="U3919" s="13"/>
      <c r="W3919" s="13"/>
    </row>
    <row r="3920" spans="1:23" x14ac:dyDescent="0.2">
      <c r="A3920" s="13"/>
      <c r="B3920" s="8" t="s">
        <v>0</v>
      </c>
      <c r="C3920" s="22" t="s">
        <v>11008</v>
      </c>
      <c r="D3920" s="8" t="s">
        <v>5550</v>
      </c>
      <c r="E3920" s="22" t="s">
        <v>5551</v>
      </c>
      <c r="F3920" s="13">
        <v>3435</v>
      </c>
      <c r="G3920" s="13">
        <v>0</v>
      </c>
      <c r="H3920" s="13">
        <v>0</v>
      </c>
      <c r="I3920" t="s">
        <v>1</v>
      </c>
      <c r="J3920" s="13"/>
      <c r="R3920" s="13"/>
      <c r="S3920" s="41">
        <v>1</v>
      </c>
      <c r="T3920" s="39"/>
      <c r="U3920" s="13"/>
      <c r="W3920" s="13"/>
    </row>
    <row r="3921" spans="1:23" x14ac:dyDescent="0.2">
      <c r="A3921" s="13"/>
      <c r="B3921" s="8" t="s">
        <v>0</v>
      </c>
      <c r="C3921" s="22" t="s">
        <v>11008</v>
      </c>
      <c r="D3921" s="8" t="s">
        <v>8665</v>
      </c>
      <c r="E3921" s="22" t="s">
        <v>10538</v>
      </c>
      <c r="F3921" s="13">
        <v>1511</v>
      </c>
      <c r="G3921" s="13">
        <v>0</v>
      </c>
      <c r="H3921" s="13">
        <v>0</v>
      </c>
      <c r="I3921" t="s">
        <v>1</v>
      </c>
      <c r="J3921" s="13"/>
      <c r="R3921" s="13"/>
      <c r="S3921" s="41">
        <v>1</v>
      </c>
      <c r="T3921" s="39"/>
      <c r="U3921" s="13"/>
      <c r="W3921" s="13"/>
    </row>
    <row r="3922" spans="1:23" x14ac:dyDescent="0.2">
      <c r="A3922" s="13"/>
      <c r="B3922" s="8" t="s">
        <v>0</v>
      </c>
      <c r="C3922" s="22" t="s">
        <v>11008</v>
      </c>
      <c r="D3922" s="8" t="s">
        <v>5553</v>
      </c>
      <c r="E3922" s="22" t="s">
        <v>5554</v>
      </c>
      <c r="F3922" s="13">
        <v>3000</v>
      </c>
      <c r="G3922" s="13">
        <v>0</v>
      </c>
      <c r="H3922" s="13">
        <v>0</v>
      </c>
      <c r="I3922" t="s">
        <v>1</v>
      </c>
      <c r="J3922" s="13"/>
      <c r="R3922" s="13"/>
      <c r="S3922" s="41">
        <v>1</v>
      </c>
      <c r="T3922" s="39"/>
      <c r="U3922" s="13"/>
      <c r="W3922" s="13"/>
    </row>
    <row r="3923" spans="1:23" x14ac:dyDescent="0.2">
      <c r="A3923" s="13"/>
      <c r="B3923" s="8" t="s">
        <v>0</v>
      </c>
      <c r="C3923" s="22" t="s">
        <v>11008</v>
      </c>
      <c r="D3923" s="8" t="s">
        <v>5558</v>
      </c>
      <c r="E3923" s="22" t="s">
        <v>5559</v>
      </c>
      <c r="F3923" s="13">
        <v>3135</v>
      </c>
      <c r="G3923" s="13">
        <v>0</v>
      </c>
      <c r="H3923" s="13">
        <v>0</v>
      </c>
      <c r="I3923" t="s">
        <v>1</v>
      </c>
      <c r="J3923" s="13"/>
      <c r="R3923" s="13"/>
      <c r="S3923" s="41">
        <v>1</v>
      </c>
      <c r="T3923" s="39"/>
      <c r="U3923" s="13"/>
      <c r="W3923" s="13"/>
    </row>
    <row r="3924" spans="1:23" x14ac:dyDescent="0.2">
      <c r="A3924" s="13"/>
      <c r="B3924" s="8" t="s">
        <v>0</v>
      </c>
      <c r="C3924" s="22" t="s">
        <v>11008</v>
      </c>
      <c r="D3924" s="8" t="s">
        <v>5561</v>
      </c>
      <c r="E3924" s="22" t="s">
        <v>5562</v>
      </c>
      <c r="F3924" s="13">
        <v>3000</v>
      </c>
      <c r="G3924" s="13">
        <v>0</v>
      </c>
      <c r="H3924" s="13">
        <v>0</v>
      </c>
      <c r="I3924" t="s">
        <v>1</v>
      </c>
      <c r="J3924" s="13"/>
      <c r="R3924" s="13"/>
      <c r="S3924" s="41">
        <v>1</v>
      </c>
      <c r="T3924" s="39"/>
      <c r="U3924" s="13"/>
      <c r="W3924" s="13"/>
    </row>
    <row r="3925" spans="1:23" x14ac:dyDescent="0.2">
      <c r="A3925" s="13"/>
      <c r="B3925" s="8" t="s">
        <v>0</v>
      </c>
      <c r="C3925" s="22" t="s">
        <v>11008</v>
      </c>
      <c r="D3925" s="8" t="s">
        <v>5564</v>
      </c>
      <c r="E3925" s="22" t="s">
        <v>5565</v>
      </c>
      <c r="F3925" s="13">
        <v>1880</v>
      </c>
      <c r="G3925" s="13">
        <v>0</v>
      </c>
      <c r="H3925" s="13">
        <v>0</v>
      </c>
      <c r="I3925" t="s">
        <v>1</v>
      </c>
      <c r="J3925" s="13"/>
      <c r="R3925" s="13"/>
      <c r="S3925" s="41">
        <v>1</v>
      </c>
      <c r="T3925" s="13" t="s">
        <v>10797</v>
      </c>
      <c r="U3925" s="13"/>
      <c r="W3925" s="13"/>
    </row>
    <row r="3926" spans="1:23" x14ac:dyDescent="0.2">
      <c r="A3926" s="13"/>
      <c r="B3926" s="8" t="s">
        <v>0</v>
      </c>
      <c r="C3926" s="22" t="s">
        <v>11008</v>
      </c>
      <c r="D3926" s="8" t="s">
        <v>6727</v>
      </c>
      <c r="E3926" s="22" t="s">
        <v>6728</v>
      </c>
      <c r="F3926" s="13">
        <v>930</v>
      </c>
      <c r="G3926" s="13">
        <v>0</v>
      </c>
      <c r="H3926" s="13">
        <v>0</v>
      </c>
      <c r="I3926" t="s">
        <v>1</v>
      </c>
      <c r="J3926" s="13"/>
      <c r="R3926" s="13"/>
      <c r="S3926" s="41">
        <v>1</v>
      </c>
      <c r="T3926" s="39"/>
      <c r="U3926" s="13"/>
      <c r="W3926" s="13"/>
    </row>
    <row r="3927" spans="1:23" x14ac:dyDescent="0.2">
      <c r="A3927" s="13"/>
      <c r="B3927" s="8" t="s">
        <v>0</v>
      </c>
      <c r="C3927" s="22" t="s">
        <v>11008</v>
      </c>
      <c r="D3927" s="8" t="s">
        <v>6576</v>
      </c>
      <c r="E3927" s="22" t="s">
        <v>6577</v>
      </c>
      <c r="F3927" s="13">
        <v>815</v>
      </c>
      <c r="G3927" s="13">
        <v>0</v>
      </c>
      <c r="H3927" s="13">
        <v>0</v>
      </c>
      <c r="I3927" t="s">
        <v>1</v>
      </c>
      <c r="J3927" s="13"/>
      <c r="R3927" s="13"/>
      <c r="S3927" s="41">
        <v>1</v>
      </c>
      <c r="T3927" s="39"/>
      <c r="U3927" s="13"/>
      <c r="W3927" s="13"/>
    </row>
    <row r="3928" spans="1:23" x14ac:dyDescent="0.2">
      <c r="A3928" s="13"/>
      <c r="B3928" s="8" t="s">
        <v>0</v>
      </c>
      <c r="C3928" s="22" t="s">
        <v>11008</v>
      </c>
      <c r="D3928" s="8" t="s">
        <v>6580</v>
      </c>
      <c r="E3928" s="22" t="s">
        <v>6581</v>
      </c>
      <c r="F3928" s="13">
        <v>603</v>
      </c>
      <c r="G3928" s="13">
        <v>0</v>
      </c>
      <c r="H3928" s="13">
        <v>0</v>
      </c>
      <c r="I3928" t="s">
        <v>1</v>
      </c>
      <c r="J3928" s="13"/>
      <c r="R3928" s="13"/>
      <c r="S3928" s="41">
        <v>1</v>
      </c>
      <c r="T3928" s="39"/>
      <c r="U3928" s="13"/>
      <c r="W3928" s="13"/>
    </row>
    <row r="3929" spans="1:23" x14ac:dyDescent="0.2">
      <c r="A3929" s="13"/>
      <c r="B3929" s="8" t="s">
        <v>0</v>
      </c>
      <c r="C3929" s="22" t="s">
        <v>11008</v>
      </c>
      <c r="D3929" s="8" t="s">
        <v>6583</v>
      </c>
      <c r="E3929" s="22" t="s">
        <v>6584</v>
      </c>
      <c r="F3929" s="13">
        <v>2000</v>
      </c>
      <c r="G3929" s="13">
        <v>0</v>
      </c>
      <c r="H3929" s="13">
        <v>0</v>
      </c>
      <c r="I3929" t="s">
        <v>1</v>
      </c>
      <c r="J3929" s="13"/>
      <c r="R3929" s="13"/>
      <c r="S3929" s="41">
        <v>1</v>
      </c>
      <c r="T3929" s="39"/>
      <c r="U3929" s="13"/>
      <c r="W3929" s="13"/>
    </row>
    <row r="3930" spans="1:23" x14ac:dyDescent="0.2">
      <c r="A3930" s="13"/>
      <c r="B3930" s="8" t="s">
        <v>0</v>
      </c>
      <c r="C3930" s="22" t="s">
        <v>11008</v>
      </c>
      <c r="D3930" s="8" t="s">
        <v>6588</v>
      </c>
      <c r="E3930" s="22" t="s">
        <v>6589</v>
      </c>
      <c r="F3930" s="13">
        <v>2500</v>
      </c>
      <c r="G3930" s="13">
        <v>0</v>
      </c>
      <c r="H3930" s="13">
        <v>0</v>
      </c>
      <c r="I3930" t="s">
        <v>1</v>
      </c>
      <c r="J3930" s="13"/>
      <c r="R3930" s="13"/>
      <c r="S3930" s="41">
        <v>1</v>
      </c>
      <c r="T3930" s="13"/>
      <c r="U3930" s="13" t="s">
        <v>10798</v>
      </c>
      <c r="W3930" s="13"/>
    </row>
    <row r="3931" spans="1:23" x14ac:dyDescent="0.2">
      <c r="A3931" s="13"/>
      <c r="B3931" s="8" t="s">
        <v>0</v>
      </c>
      <c r="C3931" s="22" t="s">
        <v>11008</v>
      </c>
      <c r="D3931" s="8" t="s">
        <v>492</v>
      </c>
      <c r="E3931" s="22" t="s">
        <v>493</v>
      </c>
      <c r="F3931" s="13">
        <v>1245</v>
      </c>
      <c r="G3931" s="13">
        <v>0</v>
      </c>
      <c r="H3931" s="13">
        <v>0</v>
      </c>
      <c r="I3931" t="s">
        <v>1</v>
      </c>
      <c r="J3931" s="13"/>
      <c r="R3931" s="13"/>
      <c r="S3931" s="41">
        <v>1</v>
      </c>
      <c r="T3931" s="13" t="s">
        <v>10797</v>
      </c>
      <c r="U3931" s="13"/>
      <c r="W3931" s="13"/>
    </row>
    <row r="3932" spans="1:23" x14ac:dyDescent="0.2">
      <c r="A3932" s="13"/>
      <c r="B3932" s="8" t="s">
        <v>0</v>
      </c>
      <c r="C3932" s="22" t="s">
        <v>11008</v>
      </c>
      <c r="D3932" s="8" t="s">
        <v>8666</v>
      </c>
      <c r="E3932" s="22" t="s">
        <v>10539</v>
      </c>
      <c r="F3932" s="13">
        <v>591</v>
      </c>
      <c r="G3932" s="13">
        <v>0</v>
      </c>
      <c r="H3932" s="13">
        <v>0</v>
      </c>
      <c r="I3932" t="s">
        <v>1</v>
      </c>
      <c r="J3932" s="13"/>
      <c r="R3932" s="13"/>
      <c r="S3932" s="41">
        <v>1</v>
      </c>
      <c r="T3932" s="13" t="s">
        <v>10797</v>
      </c>
      <c r="U3932" s="13"/>
      <c r="W3932" s="13"/>
    </row>
    <row r="3933" spans="1:23" x14ac:dyDescent="0.2">
      <c r="A3933" s="13"/>
      <c r="B3933" s="8" t="s">
        <v>0</v>
      </c>
      <c r="C3933" s="22" t="s">
        <v>11008</v>
      </c>
      <c r="D3933" s="8" t="s">
        <v>735</v>
      </c>
      <c r="E3933" s="22" t="s">
        <v>736</v>
      </c>
      <c r="F3933" s="13">
        <v>3750</v>
      </c>
      <c r="G3933" s="13">
        <v>0</v>
      </c>
      <c r="H3933" s="13">
        <v>0</v>
      </c>
      <c r="I3933" t="s">
        <v>1</v>
      </c>
      <c r="J3933" s="13"/>
      <c r="R3933" s="13"/>
      <c r="S3933" s="41">
        <v>1</v>
      </c>
      <c r="T3933" s="39"/>
      <c r="U3933" s="13"/>
      <c r="W3933" s="13"/>
    </row>
    <row r="3934" spans="1:23" x14ac:dyDescent="0.2">
      <c r="A3934" s="13"/>
      <c r="B3934" s="8" t="s">
        <v>0</v>
      </c>
      <c r="C3934" s="22" t="s">
        <v>11008</v>
      </c>
      <c r="D3934" s="8" t="s">
        <v>741</v>
      </c>
      <c r="E3934" s="22" t="s">
        <v>742</v>
      </c>
      <c r="F3934" s="13">
        <v>2172</v>
      </c>
      <c r="G3934" s="13">
        <v>0</v>
      </c>
      <c r="H3934" s="13">
        <v>0</v>
      </c>
      <c r="I3934" t="s">
        <v>1</v>
      </c>
      <c r="J3934" s="13"/>
      <c r="R3934" s="13"/>
      <c r="S3934" s="41">
        <v>1</v>
      </c>
      <c r="T3934" s="39"/>
      <c r="U3934" s="13"/>
      <c r="W3934" s="13"/>
    </row>
    <row r="3935" spans="1:23" x14ac:dyDescent="0.2">
      <c r="A3935" s="13"/>
      <c r="B3935" s="8" t="s">
        <v>0</v>
      </c>
      <c r="C3935" s="22" t="s">
        <v>11008</v>
      </c>
      <c r="D3935" s="8" t="s">
        <v>8667</v>
      </c>
      <c r="E3935" s="22" t="s">
        <v>10540</v>
      </c>
      <c r="F3935" s="13">
        <v>821</v>
      </c>
      <c r="G3935" s="13">
        <v>0</v>
      </c>
      <c r="H3935" s="13">
        <v>0</v>
      </c>
      <c r="I3935" t="s">
        <v>1</v>
      </c>
      <c r="J3935" s="13"/>
      <c r="R3935" s="13"/>
      <c r="S3935" s="41">
        <v>1</v>
      </c>
      <c r="T3935" s="39"/>
      <c r="U3935" s="13"/>
      <c r="W3935" s="13"/>
    </row>
    <row r="3936" spans="1:23" x14ac:dyDescent="0.2">
      <c r="A3936" s="13"/>
      <c r="B3936" s="8" t="s">
        <v>0</v>
      </c>
      <c r="C3936" s="22" t="s">
        <v>11008</v>
      </c>
      <c r="D3936" s="8" t="s">
        <v>747</v>
      </c>
      <c r="E3936" s="22" t="s">
        <v>748</v>
      </c>
      <c r="F3936" s="13">
        <v>533</v>
      </c>
      <c r="G3936" s="13">
        <v>0</v>
      </c>
      <c r="H3936" s="13">
        <v>0</v>
      </c>
      <c r="I3936" t="s">
        <v>1</v>
      </c>
      <c r="J3936" s="13"/>
      <c r="R3936" s="13"/>
      <c r="S3936" s="41">
        <v>1</v>
      </c>
      <c r="T3936" s="39"/>
      <c r="U3936" s="13"/>
      <c r="W3936" s="13"/>
    </row>
    <row r="3937" spans="1:23" x14ac:dyDescent="0.2">
      <c r="A3937" s="13"/>
      <c r="B3937" s="8" t="s">
        <v>0</v>
      </c>
      <c r="C3937" s="22" t="s">
        <v>11008</v>
      </c>
      <c r="D3937" s="8" t="s">
        <v>1017</v>
      </c>
      <c r="E3937" s="22" t="s">
        <v>1018</v>
      </c>
      <c r="F3937" s="13">
        <v>1534</v>
      </c>
      <c r="G3937" s="13">
        <v>0</v>
      </c>
      <c r="H3937" s="13">
        <v>0</v>
      </c>
      <c r="I3937" t="s">
        <v>1</v>
      </c>
      <c r="J3937" s="13"/>
      <c r="R3937" s="13"/>
      <c r="S3937" s="41">
        <v>4</v>
      </c>
      <c r="T3937" s="39"/>
      <c r="U3937" s="13"/>
      <c r="W3937" s="13"/>
    </row>
    <row r="3938" spans="1:23" x14ac:dyDescent="0.2">
      <c r="A3938" s="13"/>
      <c r="B3938" s="8" t="s">
        <v>0</v>
      </c>
      <c r="C3938" s="22" t="s">
        <v>11008</v>
      </c>
      <c r="D3938" s="8" t="s">
        <v>477</v>
      </c>
      <c r="E3938" s="22" t="s">
        <v>478</v>
      </c>
      <c r="F3938" s="13">
        <v>983</v>
      </c>
      <c r="G3938" s="13">
        <v>0</v>
      </c>
      <c r="H3938" s="13">
        <v>0</v>
      </c>
      <c r="I3938" t="s">
        <v>1</v>
      </c>
      <c r="J3938" s="13"/>
      <c r="R3938" s="13"/>
      <c r="S3938" s="41">
        <v>1</v>
      </c>
      <c r="T3938" s="13" t="s">
        <v>10797</v>
      </c>
      <c r="U3938" s="13"/>
      <c r="W3938" s="13"/>
    </row>
    <row r="3939" spans="1:23" x14ac:dyDescent="0.2">
      <c r="A3939" s="13"/>
      <c r="B3939" s="8" t="s">
        <v>0</v>
      </c>
      <c r="C3939" s="22" t="s">
        <v>11008</v>
      </c>
      <c r="D3939" s="8" t="s">
        <v>728</v>
      </c>
      <c r="E3939" s="22" t="s">
        <v>729</v>
      </c>
      <c r="F3939" s="13">
        <v>2840</v>
      </c>
      <c r="G3939" s="13">
        <v>0</v>
      </c>
      <c r="H3939" s="13">
        <v>0</v>
      </c>
      <c r="I3939" t="s">
        <v>1</v>
      </c>
      <c r="J3939" s="13"/>
      <c r="R3939" s="13"/>
      <c r="S3939" s="41">
        <v>1</v>
      </c>
      <c r="T3939" s="39"/>
      <c r="U3939" s="13"/>
      <c r="W3939" s="13"/>
    </row>
    <row r="3940" spans="1:23" x14ac:dyDescent="0.2">
      <c r="A3940" s="13"/>
      <c r="B3940" s="8" t="s">
        <v>0</v>
      </c>
      <c r="C3940" s="22" t="s">
        <v>11008</v>
      </c>
      <c r="D3940" s="8" t="s">
        <v>732</v>
      </c>
      <c r="E3940" s="22" t="s">
        <v>733</v>
      </c>
      <c r="F3940" s="13">
        <v>3958</v>
      </c>
      <c r="G3940" s="13">
        <v>0</v>
      </c>
      <c r="H3940" s="13">
        <v>0</v>
      </c>
      <c r="I3940" t="s">
        <v>1</v>
      </c>
      <c r="J3940" s="13"/>
      <c r="R3940" s="13"/>
      <c r="S3940" s="41">
        <v>1</v>
      </c>
      <c r="T3940" s="39"/>
      <c r="U3940" s="13"/>
      <c r="W3940" s="13"/>
    </row>
    <row r="3941" spans="1:23" x14ac:dyDescent="0.2">
      <c r="A3941" s="13"/>
      <c r="B3941" s="8" t="s">
        <v>0</v>
      </c>
      <c r="C3941" s="22" t="s">
        <v>11008</v>
      </c>
      <c r="D3941" s="8" t="s">
        <v>1510</v>
      </c>
      <c r="E3941" s="22" t="s">
        <v>1511</v>
      </c>
      <c r="F3941" s="13">
        <v>1500000</v>
      </c>
      <c r="G3941" s="13">
        <v>0</v>
      </c>
      <c r="H3941" s="13">
        <v>0</v>
      </c>
      <c r="I3941" t="s">
        <v>1</v>
      </c>
      <c r="J3941" s="13"/>
      <c r="R3941" s="13">
        <f>52000+45000+45000+30000+30000+40000+45000+45000+50000+40000+50000</f>
        <v>472000</v>
      </c>
      <c r="S3941" s="41">
        <v>2</v>
      </c>
      <c r="T3941" s="39" t="s">
        <v>10797</v>
      </c>
      <c r="U3941" s="13"/>
      <c r="W3941" s="13"/>
    </row>
    <row r="3942" spans="1:23" x14ac:dyDescent="0.2">
      <c r="A3942" s="13"/>
      <c r="B3942" s="8" t="s">
        <v>0</v>
      </c>
      <c r="C3942" s="22" t="s">
        <v>11008</v>
      </c>
      <c r="D3942" s="8" t="s">
        <v>1829</v>
      </c>
      <c r="E3942" s="22" t="s">
        <v>1830</v>
      </c>
      <c r="F3942" s="13">
        <v>1500000</v>
      </c>
      <c r="G3942" s="13">
        <v>0</v>
      </c>
      <c r="H3942" s="13">
        <v>0</v>
      </c>
      <c r="I3942" t="s">
        <v>1</v>
      </c>
      <c r="J3942" s="13"/>
      <c r="R3942" s="13"/>
      <c r="S3942" s="41">
        <v>2</v>
      </c>
      <c r="T3942" s="13" t="s">
        <v>10797</v>
      </c>
      <c r="U3942" s="13"/>
      <c r="W3942" s="13"/>
    </row>
    <row r="3943" spans="1:23" x14ac:dyDescent="0.2">
      <c r="A3943" s="13"/>
      <c r="B3943" s="8" t="s">
        <v>0</v>
      </c>
      <c r="C3943" s="22" t="s">
        <v>11008</v>
      </c>
      <c r="D3943" s="8" t="s">
        <v>2295</v>
      </c>
      <c r="E3943" s="22" t="s">
        <v>2296</v>
      </c>
      <c r="F3943" s="13">
        <v>1000000</v>
      </c>
      <c r="G3943" s="13">
        <v>0</v>
      </c>
      <c r="H3943" s="13">
        <v>0</v>
      </c>
      <c r="I3943" t="s">
        <v>1</v>
      </c>
      <c r="J3943" s="13"/>
      <c r="R3943" s="13"/>
      <c r="S3943" s="41">
        <v>1</v>
      </c>
      <c r="T3943" s="13" t="s">
        <v>10797</v>
      </c>
      <c r="U3943" s="13"/>
      <c r="W3943" s="13"/>
    </row>
    <row r="3944" spans="1:23" x14ac:dyDescent="0.2">
      <c r="A3944" s="13"/>
      <c r="B3944" s="8" t="s">
        <v>0</v>
      </c>
      <c r="C3944" s="22" t="s">
        <v>11008</v>
      </c>
      <c r="D3944" s="8" t="s">
        <v>2931</v>
      </c>
      <c r="E3944" s="22" t="s">
        <v>2932</v>
      </c>
      <c r="F3944" s="13">
        <v>750000</v>
      </c>
      <c r="G3944" s="13">
        <v>0</v>
      </c>
      <c r="H3944" s="13">
        <v>0</v>
      </c>
      <c r="I3944" t="s">
        <v>1</v>
      </c>
      <c r="J3944" s="13"/>
      <c r="R3944" s="13"/>
      <c r="S3944" s="41">
        <v>3</v>
      </c>
      <c r="T3944" s="39"/>
      <c r="U3944" s="39"/>
      <c r="W3944" s="13"/>
    </row>
    <row r="3945" spans="1:23" x14ac:dyDescent="0.2">
      <c r="A3945" s="13"/>
      <c r="B3945" s="8" t="s">
        <v>0</v>
      </c>
      <c r="C3945" s="22" t="s">
        <v>11008</v>
      </c>
      <c r="D3945" s="8" t="s">
        <v>3740</v>
      </c>
      <c r="E3945" s="22" t="s">
        <v>3741</v>
      </c>
      <c r="F3945" s="13">
        <v>650000</v>
      </c>
      <c r="G3945" s="13">
        <v>0</v>
      </c>
      <c r="H3945" s="13">
        <v>0</v>
      </c>
      <c r="I3945" t="s">
        <v>1</v>
      </c>
      <c r="J3945" s="13"/>
      <c r="R3945" s="13">
        <f>16000+44000+38000+22000+20000+66000+82000</f>
        <v>288000</v>
      </c>
      <c r="S3945" s="41">
        <v>2</v>
      </c>
      <c r="T3945" s="43"/>
      <c r="U3945" s="13" t="s">
        <v>10801</v>
      </c>
      <c r="W3945" s="13"/>
    </row>
    <row r="3946" spans="1:23" x14ac:dyDescent="0.2">
      <c r="A3946" s="13"/>
      <c r="B3946" s="8" t="s">
        <v>0</v>
      </c>
      <c r="C3946" s="22" t="s">
        <v>11008</v>
      </c>
      <c r="D3946" s="8" t="s">
        <v>4924</v>
      </c>
      <c r="E3946" s="22" t="s">
        <v>4925</v>
      </c>
      <c r="F3946" s="13">
        <v>100000</v>
      </c>
      <c r="G3946" s="13">
        <v>0</v>
      </c>
      <c r="H3946" s="13">
        <v>0</v>
      </c>
      <c r="I3946" t="s">
        <v>1</v>
      </c>
      <c r="J3946" s="13"/>
      <c r="R3946" s="13"/>
      <c r="S3946" s="41">
        <v>2</v>
      </c>
      <c r="T3946" s="39"/>
      <c r="U3946" s="13"/>
      <c r="W3946" s="13"/>
    </row>
    <row r="3947" spans="1:23" x14ac:dyDescent="0.2">
      <c r="A3947" s="13"/>
      <c r="B3947" s="8" t="s">
        <v>0</v>
      </c>
      <c r="C3947" s="22" t="s">
        <v>11008</v>
      </c>
      <c r="D3947" s="8" t="s">
        <v>5900</v>
      </c>
      <c r="E3947" s="22" t="s">
        <v>5901</v>
      </c>
      <c r="F3947" s="13">
        <v>25000</v>
      </c>
      <c r="G3947" s="13">
        <v>0</v>
      </c>
      <c r="H3947" s="13">
        <v>0</v>
      </c>
      <c r="I3947" t="s">
        <v>1</v>
      </c>
      <c r="J3947" s="13"/>
      <c r="R3947" s="13"/>
      <c r="S3947" s="41">
        <v>2</v>
      </c>
      <c r="T3947" s="39"/>
      <c r="U3947" s="13"/>
      <c r="W3947" s="13"/>
    </row>
    <row r="3948" spans="1:23" x14ac:dyDescent="0.2">
      <c r="A3948" s="13"/>
      <c r="B3948" s="8" t="s">
        <v>0</v>
      </c>
      <c r="C3948" s="22" t="s">
        <v>11008</v>
      </c>
      <c r="D3948" s="8" t="s">
        <v>1685</v>
      </c>
      <c r="E3948" s="22" t="s">
        <v>1686</v>
      </c>
      <c r="F3948" s="13">
        <v>500000</v>
      </c>
      <c r="G3948" s="13">
        <v>0</v>
      </c>
      <c r="H3948" s="13">
        <v>0</v>
      </c>
      <c r="I3948" t="s">
        <v>1</v>
      </c>
      <c r="J3948" s="13"/>
      <c r="R3948" s="13"/>
      <c r="S3948" s="41">
        <v>2</v>
      </c>
      <c r="T3948" s="39"/>
      <c r="U3948" s="13" t="s">
        <v>10804</v>
      </c>
      <c r="W3948" s="13"/>
    </row>
    <row r="3949" spans="1:23" x14ac:dyDescent="0.2">
      <c r="A3949" s="13"/>
      <c r="B3949" s="8" t="s">
        <v>0</v>
      </c>
      <c r="C3949" s="22" t="s">
        <v>11008</v>
      </c>
      <c r="D3949" s="8" t="s">
        <v>2131</v>
      </c>
      <c r="E3949" s="22" t="s">
        <v>2132</v>
      </c>
      <c r="F3949" s="13">
        <v>250000</v>
      </c>
      <c r="G3949" s="13">
        <v>0</v>
      </c>
      <c r="H3949" s="13">
        <v>0</v>
      </c>
      <c r="I3949" t="s">
        <v>1</v>
      </c>
      <c r="J3949" s="13"/>
      <c r="R3949" s="13">
        <f>15000+7000+10000</f>
        <v>32000</v>
      </c>
      <c r="S3949" s="41">
        <v>1</v>
      </c>
      <c r="T3949" s="39"/>
      <c r="U3949" s="13"/>
      <c r="W3949" s="13"/>
    </row>
    <row r="3950" spans="1:23" x14ac:dyDescent="0.2">
      <c r="A3950" s="13"/>
      <c r="B3950" s="8" t="s">
        <v>0</v>
      </c>
      <c r="C3950" s="22" t="s">
        <v>11008</v>
      </c>
      <c r="D3950" s="8" t="s">
        <v>2736</v>
      </c>
      <c r="E3950" s="22" t="s">
        <v>2737</v>
      </c>
      <c r="F3950" s="13">
        <v>250000</v>
      </c>
      <c r="G3950" s="13">
        <v>0</v>
      </c>
      <c r="H3950" s="13">
        <v>0</v>
      </c>
      <c r="I3950" t="s">
        <v>1</v>
      </c>
      <c r="J3950" s="13"/>
      <c r="R3950" s="13"/>
      <c r="S3950" s="41">
        <v>3</v>
      </c>
      <c r="T3950" s="39"/>
      <c r="U3950" s="13"/>
      <c r="W3950" s="13"/>
    </row>
    <row r="3951" spans="1:23" x14ac:dyDescent="0.2">
      <c r="A3951" s="13"/>
      <c r="B3951" s="8" t="s">
        <v>0</v>
      </c>
      <c r="C3951" s="22" t="s">
        <v>11008</v>
      </c>
      <c r="D3951" s="8" t="s">
        <v>3594</v>
      </c>
      <c r="E3951" s="22" t="s">
        <v>3595</v>
      </c>
      <c r="F3951" s="13">
        <v>200000</v>
      </c>
      <c r="G3951" s="13">
        <v>0</v>
      </c>
      <c r="H3951" s="13">
        <v>0</v>
      </c>
      <c r="I3951" t="s">
        <v>1</v>
      </c>
      <c r="J3951" s="13"/>
      <c r="R3951" s="13"/>
      <c r="S3951" s="41">
        <v>2</v>
      </c>
      <c r="T3951" s="39"/>
      <c r="U3951" s="13"/>
      <c r="W3951" s="13"/>
    </row>
    <row r="3952" spans="1:23" x14ac:dyDescent="0.2">
      <c r="A3952" s="13"/>
      <c r="B3952" s="8" t="s">
        <v>0</v>
      </c>
      <c r="C3952" s="22" t="s">
        <v>11008</v>
      </c>
      <c r="D3952" s="8" t="s">
        <v>8201</v>
      </c>
      <c r="E3952" s="22" t="s">
        <v>9974</v>
      </c>
      <c r="F3952" s="13">
        <v>50000</v>
      </c>
      <c r="G3952" s="13">
        <v>0</v>
      </c>
      <c r="H3952" s="13">
        <v>0</v>
      </c>
      <c r="I3952" t="s">
        <v>1</v>
      </c>
      <c r="J3952" s="13"/>
      <c r="R3952" s="13">
        <f>5000+21500+24000+3000+15000+10000</f>
        <v>78500</v>
      </c>
      <c r="S3952" s="41">
        <v>2</v>
      </c>
      <c r="T3952" s="39"/>
      <c r="U3952" s="13"/>
      <c r="W3952" s="13"/>
    </row>
    <row r="3953" spans="1:23" x14ac:dyDescent="0.2">
      <c r="A3953" s="13"/>
      <c r="B3953" s="8" t="s">
        <v>0</v>
      </c>
      <c r="C3953" s="22" t="s">
        <v>11008</v>
      </c>
      <c r="D3953" s="8" t="s">
        <v>4525</v>
      </c>
      <c r="E3953" s="22" t="s">
        <v>4526</v>
      </c>
      <c r="F3953" s="13">
        <v>300000</v>
      </c>
      <c r="G3953" s="13">
        <v>0</v>
      </c>
      <c r="H3953" s="13">
        <v>0</v>
      </c>
      <c r="I3953" t="s">
        <v>1</v>
      </c>
      <c r="J3953" s="13"/>
      <c r="R3953" s="13"/>
      <c r="S3953" s="41">
        <v>2</v>
      </c>
      <c r="T3953" s="39"/>
      <c r="U3953" s="13"/>
      <c r="W3953" s="13"/>
    </row>
    <row r="3954" spans="1:23" x14ac:dyDescent="0.2">
      <c r="A3954" s="13"/>
      <c r="B3954" s="8" t="s">
        <v>0</v>
      </c>
      <c r="C3954" s="22" t="s">
        <v>11008</v>
      </c>
      <c r="D3954" s="8" t="s">
        <v>5683</v>
      </c>
      <c r="E3954" s="22" t="s">
        <v>5684</v>
      </c>
      <c r="F3954" s="13">
        <v>200000</v>
      </c>
      <c r="G3954" s="13">
        <v>0</v>
      </c>
      <c r="H3954" s="13">
        <v>0</v>
      </c>
      <c r="I3954" t="s">
        <v>1</v>
      </c>
      <c r="J3954" s="13"/>
      <c r="R3954" s="13"/>
      <c r="S3954" s="41">
        <v>2</v>
      </c>
      <c r="T3954" s="39"/>
      <c r="U3954" s="13"/>
      <c r="W3954" s="13"/>
    </row>
    <row r="3955" spans="1:23" x14ac:dyDescent="0.2">
      <c r="A3955" s="13"/>
      <c r="B3955" s="8" t="s">
        <v>0</v>
      </c>
      <c r="C3955" s="22" t="s">
        <v>11008</v>
      </c>
      <c r="D3955" s="8" t="s">
        <v>8202</v>
      </c>
      <c r="E3955" s="22" t="s">
        <v>9975</v>
      </c>
      <c r="F3955" s="13">
        <v>15000</v>
      </c>
      <c r="G3955" s="13">
        <v>0</v>
      </c>
      <c r="H3955" s="13">
        <v>0</v>
      </c>
      <c r="I3955" t="s">
        <v>1</v>
      </c>
      <c r="J3955" s="13"/>
      <c r="R3955" s="13"/>
      <c r="S3955" s="41">
        <v>2</v>
      </c>
      <c r="T3955" s="39"/>
      <c r="U3955" s="13"/>
      <c r="W3955" s="13"/>
    </row>
    <row r="3956" spans="1:23" x14ac:dyDescent="0.2">
      <c r="A3956" s="13"/>
      <c r="B3956" s="8" t="s">
        <v>0</v>
      </c>
      <c r="C3956" s="22" t="s">
        <v>11008</v>
      </c>
      <c r="D3956" s="8" t="s">
        <v>6405</v>
      </c>
      <c r="E3956" s="22" t="s">
        <v>6406</v>
      </c>
      <c r="F3956" s="13">
        <v>25000</v>
      </c>
      <c r="G3956" s="13">
        <v>0</v>
      </c>
      <c r="H3956" s="13">
        <v>0</v>
      </c>
      <c r="I3956" t="s">
        <v>1</v>
      </c>
      <c r="J3956" s="13"/>
      <c r="R3956" s="13"/>
      <c r="S3956" s="41">
        <v>1</v>
      </c>
      <c r="T3956" s="39"/>
      <c r="U3956" s="13"/>
      <c r="W3956" s="13"/>
    </row>
    <row r="3957" spans="1:23" x14ac:dyDescent="0.2">
      <c r="A3957" s="13"/>
      <c r="B3957" s="8" t="s">
        <v>0</v>
      </c>
      <c r="C3957" s="22" t="s">
        <v>11008</v>
      </c>
      <c r="D3957" s="8" t="s">
        <v>459</v>
      </c>
      <c r="E3957" s="22" t="s">
        <v>460</v>
      </c>
      <c r="F3957" s="13">
        <v>25000</v>
      </c>
      <c r="G3957" s="13">
        <v>0</v>
      </c>
      <c r="H3957" s="13">
        <v>0</v>
      </c>
      <c r="I3957" t="s">
        <v>1</v>
      </c>
      <c r="J3957" s="13"/>
      <c r="R3957" s="13"/>
      <c r="S3957" s="41">
        <v>1</v>
      </c>
      <c r="T3957" s="39"/>
      <c r="U3957" s="13"/>
      <c r="W3957" s="13"/>
    </row>
    <row r="3958" spans="1:23" x14ac:dyDescent="0.2">
      <c r="A3958" s="13"/>
      <c r="B3958" s="8" t="s">
        <v>0</v>
      </c>
      <c r="C3958" s="22" t="s">
        <v>11008</v>
      </c>
      <c r="D3958" s="8" t="s">
        <v>315</v>
      </c>
      <c r="E3958" s="22" t="s">
        <v>316</v>
      </c>
      <c r="F3958" s="13">
        <v>100000</v>
      </c>
      <c r="G3958" s="13">
        <v>0</v>
      </c>
      <c r="H3958" s="13">
        <v>0</v>
      </c>
      <c r="I3958" t="s">
        <v>1</v>
      </c>
      <c r="J3958" s="13"/>
      <c r="R3958" s="13"/>
      <c r="S3958" s="41">
        <v>3</v>
      </c>
      <c r="T3958" s="39"/>
      <c r="U3958" s="13" t="s">
        <v>10802</v>
      </c>
      <c r="W3958" s="13"/>
    </row>
    <row r="3959" spans="1:23" x14ac:dyDescent="0.2">
      <c r="A3959" s="13"/>
      <c r="B3959" s="8" t="s">
        <v>0</v>
      </c>
      <c r="C3959" s="22" t="s">
        <v>11008</v>
      </c>
      <c r="D3959" s="8" t="s">
        <v>722</v>
      </c>
      <c r="E3959" s="22" t="s">
        <v>723</v>
      </c>
      <c r="F3959" s="13">
        <v>70000</v>
      </c>
      <c r="G3959" s="13">
        <v>0</v>
      </c>
      <c r="H3959" s="13">
        <v>0</v>
      </c>
      <c r="I3959" t="s">
        <v>1</v>
      </c>
      <c r="J3959" s="13"/>
      <c r="R3959" s="13"/>
      <c r="S3959" s="41">
        <v>2</v>
      </c>
      <c r="T3959" s="39"/>
      <c r="U3959" s="13"/>
      <c r="W3959" s="13"/>
    </row>
    <row r="3960" spans="1:23" x14ac:dyDescent="0.2">
      <c r="A3960" s="13"/>
      <c r="B3960" s="8" t="s">
        <v>0</v>
      </c>
      <c r="C3960" s="22" t="s">
        <v>11008</v>
      </c>
      <c r="D3960" s="8" t="s">
        <v>890</v>
      </c>
      <c r="E3960" s="22" t="s">
        <v>891</v>
      </c>
      <c r="F3960" s="13">
        <v>200000</v>
      </c>
      <c r="G3960" s="13">
        <v>0</v>
      </c>
      <c r="H3960" s="13">
        <v>0</v>
      </c>
      <c r="I3960" t="s">
        <v>1</v>
      </c>
      <c r="J3960" s="13"/>
      <c r="R3960" s="13"/>
      <c r="S3960" s="41">
        <v>2</v>
      </c>
      <c r="T3960" s="39"/>
      <c r="U3960" s="13" t="s">
        <v>10804</v>
      </c>
      <c r="W3960" s="13"/>
    </row>
    <row r="3961" spans="1:23" x14ac:dyDescent="0.2">
      <c r="A3961" s="13"/>
      <c r="B3961" s="8" t="s">
        <v>0</v>
      </c>
      <c r="C3961" s="22" t="s">
        <v>11008</v>
      </c>
      <c r="D3961" s="8" t="s">
        <v>1114</v>
      </c>
      <c r="E3961" s="22" t="s">
        <v>1115</v>
      </c>
      <c r="F3961" s="13">
        <v>200000</v>
      </c>
      <c r="G3961" s="13">
        <v>0</v>
      </c>
      <c r="H3961" s="13">
        <v>0</v>
      </c>
      <c r="I3961" t="s">
        <v>1</v>
      </c>
      <c r="J3961" s="13"/>
      <c r="R3961" s="13"/>
      <c r="S3961" s="41">
        <v>2</v>
      </c>
      <c r="T3961" s="39"/>
      <c r="U3961" s="13" t="s">
        <v>10804</v>
      </c>
      <c r="W3961" s="13"/>
    </row>
    <row r="3962" spans="1:23" x14ac:dyDescent="0.2">
      <c r="A3962" s="13"/>
      <c r="B3962" s="8" t="s">
        <v>0</v>
      </c>
      <c r="C3962" s="22" t="s">
        <v>11008</v>
      </c>
      <c r="D3962" s="8" t="s">
        <v>1008</v>
      </c>
      <c r="E3962" s="22" t="s">
        <v>1009</v>
      </c>
      <c r="F3962" s="13">
        <v>100000</v>
      </c>
      <c r="G3962" s="13">
        <v>0</v>
      </c>
      <c r="H3962" s="13">
        <v>0</v>
      </c>
      <c r="I3962" t="s">
        <v>1</v>
      </c>
      <c r="J3962" s="13"/>
      <c r="R3962" s="13"/>
      <c r="S3962" s="41">
        <v>2</v>
      </c>
      <c r="T3962" s="39"/>
      <c r="U3962" s="13"/>
      <c r="W3962" s="13"/>
    </row>
    <row r="3963" spans="1:23" x14ac:dyDescent="0.2">
      <c r="A3963" s="13"/>
      <c r="B3963" s="8" t="s">
        <v>0</v>
      </c>
      <c r="C3963" s="22" t="s">
        <v>11008</v>
      </c>
      <c r="D3963" s="8" t="s">
        <v>1185</v>
      </c>
      <c r="E3963" s="22" t="s">
        <v>1186</v>
      </c>
      <c r="F3963" s="13">
        <v>10000</v>
      </c>
      <c r="G3963" s="13">
        <v>0</v>
      </c>
      <c r="H3963" s="13">
        <v>0</v>
      </c>
      <c r="I3963" t="s">
        <v>1</v>
      </c>
      <c r="J3963" s="13"/>
      <c r="R3963" s="13"/>
      <c r="S3963" s="41">
        <v>2</v>
      </c>
      <c r="T3963" s="39"/>
      <c r="U3963" s="13"/>
      <c r="W3963" s="13"/>
    </row>
    <row r="3964" spans="1:23" x14ac:dyDescent="0.2">
      <c r="A3964" s="13"/>
      <c r="B3964" s="8" t="s">
        <v>0</v>
      </c>
      <c r="C3964" s="22" t="s">
        <v>11008</v>
      </c>
      <c r="D3964" s="8" t="s">
        <v>2151</v>
      </c>
      <c r="E3964" s="22" t="s">
        <v>2152</v>
      </c>
      <c r="F3964" s="13">
        <v>100000</v>
      </c>
      <c r="G3964" s="13">
        <v>0</v>
      </c>
      <c r="H3964" s="13">
        <v>0</v>
      </c>
      <c r="I3964" t="s">
        <v>1</v>
      </c>
      <c r="J3964" s="13"/>
      <c r="R3964" s="13"/>
      <c r="S3964" s="41">
        <v>3</v>
      </c>
      <c r="T3964" s="39" t="s">
        <v>10797</v>
      </c>
      <c r="U3964" s="39"/>
      <c r="W3964" s="13"/>
    </row>
    <row r="3965" spans="1:23" x14ac:dyDescent="0.2">
      <c r="A3965" s="13"/>
      <c r="B3965" s="8" t="s">
        <v>0</v>
      </c>
      <c r="C3965" s="22" t="s">
        <v>11008</v>
      </c>
      <c r="D3965" s="8" t="s">
        <v>3351</v>
      </c>
      <c r="E3965" s="22" t="s">
        <v>3352</v>
      </c>
      <c r="F3965" s="13">
        <v>40000</v>
      </c>
      <c r="G3965" s="13">
        <v>0</v>
      </c>
      <c r="H3965" s="13">
        <v>0</v>
      </c>
      <c r="I3965" t="s">
        <v>1</v>
      </c>
      <c r="J3965" s="13"/>
      <c r="R3965" s="13"/>
      <c r="S3965" s="41">
        <v>2</v>
      </c>
      <c r="T3965" s="13"/>
      <c r="U3965" s="13" t="s">
        <v>10801</v>
      </c>
      <c r="W3965" s="13"/>
    </row>
    <row r="3966" spans="1:23" x14ac:dyDescent="0.2">
      <c r="A3966" s="13"/>
      <c r="B3966" s="8" t="s">
        <v>0</v>
      </c>
      <c r="C3966" s="22" t="s">
        <v>11008</v>
      </c>
      <c r="D3966" s="8" t="s">
        <v>3107</v>
      </c>
      <c r="E3966" s="22" t="s">
        <v>3108</v>
      </c>
      <c r="F3966" s="13">
        <v>40000</v>
      </c>
      <c r="G3966" s="13">
        <v>0</v>
      </c>
      <c r="H3966" s="13">
        <v>0</v>
      </c>
      <c r="I3966" t="s">
        <v>1</v>
      </c>
      <c r="J3966" s="13"/>
      <c r="R3966" s="13"/>
      <c r="S3966" s="41">
        <v>3</v>
      </c>
      <c r="T3966" s="13"/>
      <c r="U3966" s="13" t="s">
        <v>10801</v>
      </c>
      <c r="W3966" s="13"/>
    </row>
    <row r="3967" spans="1:23" x14ac:dyDescent="0.2">
      <c r="A3967" s="13"/>
      <c r="B3967" s="8" t="s">
        <v>0</v>
      </c>
      <c r="C3967" s="22" t="s">
        <v>11008</v>
      </c>
      <c r="D3967" s="8" t="s">
        <v>5018</v>
      </c>
      <c r="E3967" s="22" t="s">
        <v>5019</v>
      </c>
      <c r="F3967" s="13">
        <v>6000</v>
      </c>
      <c r="G3967" s="13">
        <v>0</v>
      </c>
      <c r="H3967" s="13">
        <v>0</v>
      </c>
      <c r="I3967" t="s">
        <v>1</v>
      </c>
      <c r="J3967" s="13"/>
      <c r="R3967" s="13"/>
      <c r="S3967" s="41">
        <v>2</v>
      </c>
      <c r="T3967" s="39"/>
      <c r="U3967" s="13"/>
      <c r="W3967" s="13"/>
    </row>
    <row r="3968" spans="1:23" x14ac:dyDescent="0.2">
      <c r="A3968" s="13"/>
      <c r="B3968" s="8" t="s">
        <v>0</v>
      </c>
      <c r="C3968" s="22" t="s">
        <v>11008</v>
      </c>
      <c r="D3968" s="8" t="s">
        <v>8668</v>
      </c>
      <c r="E3968" s="22" t="s">
        <v>10541</v>
      </c>
      <c r="F3968" s="13">
        <v>50000</v>
      </c>
      <c r="G3968" s="13">
        <v>0</v>
      </c>
      <c r="H3968" s="13">
        <v>0</v>
      </c>
      <c r="I3968" t="s">
        <v>1</v>
      </c>
      <c r="J3968" s="13"/>
      <c r="R3968" s="13"/>
      <c r="S3968" s="41">
        <v>3</v>
      </c>
      <c r="T3968" s="39"/>
      <c r="U3968" s="13"/>
      <c r="W3968" s="13"/>
    </row>
    <row r="3969" spans="1:23" x14ac:dyDescent="0.2">
      <c r="A3969" s="13"/>
      <c r="B3969" s="8" t="s">
        <v>0</v>
      </c>
      <c r="C3969" s="22" t="s">
        <v>11008</v>
      </c>
      <c r="D3969" s="8" t="s">
        <v>8669</v>
      </c>
      <c r="E3969" s="22" t="s">
        <v>10542</v>
      </c>
      <c r="F3969" s="13">
        <v>25000</v>
      </c>
      <c r="G3969" s="13">
        <v>0</v>
      </c>
      <c r="H3969" s="13">
        <v>0</v>
      </c>
      <c r="I3969" t="s">
        <v>1</v>
      </c>
      <c r="J3969" s="13"/>
      <c r="R3969" s="13"/>
      <c r="S3969" s="41">
        <v>3</v>
      </c>
      <c r="T3969" s="39"/>
      <c r="U3969" s="13"/>
      <c r="W3969" s="13"/>
    </row>
    <row r="3970" spans="1:23" x14ac:dyDescent="0.2">
      <c r="A3970" s="13"/>
      <c r="B3970" s="8" t="s">
        <v>0</v>
      </c>
      <c r="C3970" s="22" t="s">
        <v>11008</v>
      </c>
      <c r="D3970" s="8" t="s">
        <v>5021</v>
      </c>
      <c r="E3970" s="22" t="s">
        <v>5022</v>
      </c>
      <c r="F3970" s="13">
        <v>15000</v>
      </c>
      <c r="G3970" s="13">
        <v>0</v>
      </c>
      <c r="H3970" s="13">
        <v>0</v>
      </c>
      <c r="I3970" t="s">
        <v>1</v>
      </c>
      <c r="J3970" s="13"/>
      <c r="R3970" s="13"/>
      <c r="S3970" s="41">
        <v>2</v>
      </c>
      <c r="T3970" s="39"/>
      <c r="U3970" s="13"/>
      <c r="W3970" s="13"/>
    </row>
    <row r="3971" spans="1:23" x14ac:dyDescent="0.2">
      <c r="A3971" s="13"/>
      <c r="B3971" s="8" t="s">
        <v>0</v>
      </c>
      <c r="C3971" s="22" t="s">
        <v>11008</v>
      </c>
      <c r="D3971" s="8" t="s">
        <v>1422</v>
      </c>
      <c r="E3971" s="22" t="s">
        <v>1423</v>
      </c>
      <c r="F3971" s="13">
        <v>550000</v>
      </c>
      <c r="G3971" s="13">
        <v>0</v>
      </c>
      <c r="H3971" s="13">
        <v>0</v>
      </c>
      <c r="I3971" t="s">
        <v>1</v>
      </c>
      <c r="J3971" s="13"/>
      <c r="R3971" s="13"/>
      <c r="S3971" s="41">
        <v>1</v>
      </c>
      <c r="T3971" s="39"/>
      <c r="U3971" s="13"/>
      <c r="W3971" s="13"/>
    </row>
    <row r="3972" spans="1:23" x14ac:dyDescent="0.2">
      <c r="A3972" s="13"/>
      <c r="B3972" s="8" t="s">
        <v>0</v>
      </c>
      <c r="C3972" s="22" t="s">
        <v>11008</v>
      </c>
      <c r="D3972" s="8" t="s">
        <v>1698</v>
      </c>
      <c r="E3972" s="22" t="s">
        <v>1699</v>
      </c>
      <c r="F3972" s="13">
        <v>550000</v>
      </c>
      <c r="G3972" s="13">
        <v>0</v>
      </c>
      <c r="H3972" s="13">
        <v>0</v>
      </c>
      <c r="I3972" t="s">
        <v>1</v>
      </c>
      <c r="J3972" s="13"/>
      <c r="R3972" s="13"/>
      <c r="S3972" s="41">
        <v>1</v>
      </c>
      <c r="T3972" s="39"/>
      <c r="U3972" s="13"/>
      <c r="W3972" s="13"/>
    </row>
    <row r="3973" spans="1:23" x14ac:dyDescent="0.2">
      <c r="A3973" s="13"/>
      <c r="B3973" s="8" t="s">
        <v>0</v>
      </c>
      <c r="C3973" s="22" t="s">
        <v>11008</v>
      </c>
      <c r="D3973" s="8" t="s">
        <v>2140</v>
      </c>
      <c r="E3973" s="22" t="s">
        <v>2141</v>
      </c>
      <c r="F3973" s="13">
        <v>600000</v>
      </c>
      <c r="G3973" s="13">
        <v>0</v>
      </c>
      <c r="H3973" s="13">
        <v>0</v>
      </c>
      <c r="I3973" t="s">
        <v>1</v>
      </c>
      <c r="J3973" s="13"/>
      <c r="R3973" s="13"/>
      <c r="S3973" s="41">
        <v>1</v>
      </c>
      <c r="T3973" s="39"/>
      <c r="U3973" s="13"/>
      <c r="W3973" s="13"/>
    </row>
    <row r="3974" spans="1:23" x14ac:dyDescent="0.2">
      <c r="A3974" s="13"/>
      <c r="B3974" s="8" t="s">
        <v>0</v>
      </c>
      <c r="C3974" s="22" t="s">
        <v>11008</v>
      </c>
      <c r="D3974" s="8" t="s">
        <v>2748</v>
      </c>
      <c r="E3974" s="22" t="s">
        <v>2749</v>
      </c>
      <c r="F3974" s="13">
        <v>500000</v>
      </c>
      <c r="G3974" s="13">
        <v>0</v>
      </c>
      <c r="H3974" s="13">
        <v>0</v>
      </c>
      <c r="I3974" t="s">
        <v>1</v>
      </c>
      <c r="J3974" s="13"/>
      <c r="R3974" s="13"/>
      <c r="S3974" s="41">
        <v>1</v>
      </c>
      <c r="T3974" s="39"/>
      <c r="U3974" s="13"/>
      <c r="W3974" s="13"/>
    </row>
    <row r="3975" spans="1:23" x14ac:dyDescent="0.2">
      <c r="A3975" s="13"/>
      <c r="B3975" s="8" t="s">
        <v>0</v>
      </c>
      <c r="C3975" s="22" t="s">
        <v>11008</v>
      </c>
      <c r="D3975" s="8" t="s">
        <v>3338</v>
      </c>
      <c r="E3975" s="22" t="s">
        <v>3339</v>
      </c>
      <c r="F3975" s="13">
        <v>50000</v>
      </c>
      <c r="G3975" s="13">
        <v>0</v>
      </c>
      <c r="H3975" s="13">
        <v>0</v>
      </c>
      <c r="I3975" t="s">
        <v>1</v>
      </c>
      <c r="J3975" s="13"/>
      <c r="R3975" s="13"/>
      <c r="S3975" s="41">
        <v>1</v>
      </c>
      <c r="T3975" s="39"/>
      <c r="U3975" s="13"/>
      <c r="W3975" s="13"/>
    </row>
    <row r="3976" spans="1:23" x14ac:dyDescent="0.2">
      <c r="A3976" s="13"/>
      <c r="B3976" s="8" t="s">
        <v>0</v>
      </c>
      <c r="C3976" s="22" t="s">
        <v>11008</v>
      </c>
      <c r="D3976" s="8" t="s">
        <v>8670</v>
      </c>
      <c r="E3976" s="22" t="s">
        <v>10543</v>
      </c>
      <c r="F3976" s="13">
        <v>450000</v>
      </c>
      <c r="G3976" s="13">
        <v>0</v>
      </c>
      <c r="H3976" s="13">
        <v>0</v>
      </c>
      <c r="I3976" t="s">
        <v>1</v>
      </c>
      <c r="J3976" s="13"/>
      <c r="R3976" s="13">
        <f>41900+79500+80500+77400+30000+25000+30000+6000</f>
        <v>370300</v>
      </c>
      <c r="S3976" s="41">
        <v>1</v>
      </c>
      <c r="T3976" s="39"/>
      <c r="U3976" s="13"/>
      <c r="W3976" s="13"/>
    </row>
    <row r="3977" spans="1:23" x14ac:dyDescent="0.2">
      <c r="A3977" s="13"/>
      <c r="B3977" s="8" t="s">
        <v>0</v>
      </c>
      <c r="C3977" s="22" t="s">
        <v>11008</v>
      </c>
      <c r="D3977" s="8" t="s">
        <v>4194</v>
      </c>
      <c r="E3977" s="22" t="s">
        <v>4195</v>
      </c>
      <c r="F3977" s="13">
        <v>55000</v>
      </c>
      <c r="G3977" s="13">
        <v>0</v>
      </c>
      <c r="H3977" s="13">
        <v>0</v>
      </c>
      <c r="I3977" t="s">
        <v>1</v>
      </c>
      <c r="J3977" s="13"/>
      <c r="R3977" s="13"/>
      <c r="S3977" s="41">
        <v>1</v>
      </c>
      <c r="T3977" s="39"/>
      <c r="U3977" s="13"/>
      <c r="W3977" s="13"/>
    </row>
    <row r="3978" spans="1:23" x14ac:dyDescent="0.2">
      <c r="A3978" s="13"/>
      <c r="B3978" s="8" t="s">
        <v>0</v>
      </c>
      <c r="C3978" s="22" t="s">
        <v>11008</v>
      </c>
      <c r="D3978" s="8" t="s">
        <v>4532</v>
      </c>
      <c r="E3978" s="22" t="s">
        <v>4533</v>
      </c>
      <c r="F3978" s="13">
        <v>125000</v>
      </c>
      <c r="G3978" s="13">
        <v>0</v>
      </c>
      <c r="H3978" s="13">
        <v>0</v>
      </c>
      <c r="I3978" t="s">
        <v>1</v>
      </c>
      <c r="J3978" s="13"/>
      <c r="R3978" s="13"/>
      <c r="S3978" s="41">
        <v>1</v>
      </c>
      <c r="T3978" s="39"/>
      <c r="U3978" s="13"/>
      <c r="W3978" s="13"/>
    </row>
    <row r="3979" spans="1:23" x14ac:dyDescent="0.2">
      <c r="A3979" s="13"/>
      <c r="B3979" s="8" t="s">
        <v>0</v>
      </c>
      <c r="C3979" s="22" t="s">
        <v>11008</v>
      </c>
      <c r="D3979" s="8" t="s">
        <v>8671</v>
      </c>
      <c r="E3979" s="22" t="s">
        <v>10544</v>
      </c>
      <c r="F3979" s="13">
        <v>25000</v>
      </c>
      <c r="G3979" s="13">
        <v>0</v>
      </c>
      <c r="H3979" s="13">
        <v>0</v>
      </c>
      <c r="I3979" t="s">
        <v>1</v>
      </c>
      <c r="J3979" s="13"/>
      <c r="R3979" s="13"/>
      <c r="S3979" s="41">
        <v>1</v>
      </c>
      <c r="T3979" s="39"/>
      <c r="U3979" s="13"/>
      <c r="W3979" s="13"/>
    </row>
    <row r="3980" spans="1:23" x14ac:dyDescent="0.2">
      <c r="A3980" s="13"/>
      <c r="B3980" s="8" t="s">
        <v>0</v>
      </c>
      <c r="C3980" s="22" t="s">
        <v>11008</v>
      </c>
      <c r="D3980" s="8" t="s">
        <v>5692</v>
      </c>
      <c r="E3980" s="22" t="s">
        <v>5693</v>
      </c>
      <c r="F3980" s="13">
        <v>60000</v>
      </c>
      <c r="G3980" s="13">
        <v>0</v>
      </c>
      <c r="H3980" s="13">
        <v>0</v>
      </c>
      <c r="I3980" t="s">
        <v>1</v>
      </c>
      <c r="J3980" s="13"/>
      <c r="R3980" s="13"/>
      <c r="S3980" s="41">
        <v>1</v>
      </c>
      <c r="T3980" s="39"/>
      <c r="U3980" s="13"/>
      <c r="W3980" s="13"/>
    </row>
    <row r="3981" spans="1:23" x14ac:dyDescent="0.2">
      <c r="A3981" s="13"/>
      <c r="B3981" s="8" t="s">
        <v>0</v>
      </c>
      <c r="C3981" s="22" t="s">
        <v>11008</v>
      </c>
      <c r="D3981" s="8" t="s">
        <v>8672</v>
      </c>
      <c r="E3981" s="22" t="s">
        <v>10545</v>
      </c>
      <c r="F3981" s="13">
        <v>15000</v>
      </c>
      <c r="G3981" s="13">
        <v>0</v>
      </c>
      <c r="H3981" s="13">
        <v>0</v>
      </c>
      <c r="I3981" t="s">
        <v>1</v>
      </c>
      <c r="J3981" s="13"/>
      <c r="R3981" s="13"/>
      <c r="S3981" s="41">
        <v>1</v>
      </c>
      <c r="T3981" s="39"/>
      <c r="U3981" s="13"/>
      <c r="W3981" s="13"/>
    </row>
    <row r="3982" spans="1:23" x14ac:dyDescent="0.2">
      <c r="A3982" s="13"/>
      <c r="B3982" s="8" t="s">
        <v>0</v>
      </c>
      <c r="C3982" s="22" t="s">
        <v>11008</v>
      </c>
      <c r="D3982" s="8" t="s">
        <v>8673</v>
      </c>
      <c r="E3982" s="22" t="s">
        <v>10546</v>
      </c>
      <c r="F3982" s="13">
        <v>20000</v>
      </c>
      <c r="G3982" s="13">
        <v>0</v>
      </c>
      <c r="H3982" s="13">
        <v>0</v>
      </c>
      <c r="I3982" t="s">
        <v>1</v>
      </c>
      <c r="J3982" s="13"/>
      <c r="R3982" s="13"/>
      <c r="S3982" s="41">
        <v>1</v>
      </c>
      <c r="T3982" s="39"/>
      <c r="U3982" s="13"/>
      <c r="W3982" s="13"/>
    </row>
    <row r="3983" spans="1:23" x14ac:dyDescent="0.2">
      <c r="A3983" s="13"/>
      <c r="B3983" s="8" t="s">
        <v>0</v>
      </c>
      <c r="C3983" s="22" t="s">
        <v>11008</v>
      </c>
      <c r="D3983" s="8" t="s">
        <v>7100</v>
      </c>
      <c r="E3983" s="22" t="s">
        <v>7101</v>
      </c>
      <c r="F3983" s="13">
        <v>6000</v>
      </c>
      <c r="G3983" s="13">
        <v>0</v>
      </c>
      <c r="H3983" s="13">
        <v>0</v>
      </c>
      <c r="I3983" t="s">
        <v>1</v>
      </c>
      <c r="J3983" s="13"/>
      <c r="R3983" s="13"/>
      <c r="S3983" s="41">
        <v>1</v>
      </c>
      <c r="T3983" s="39"/>
      <c r="U3983" s="13"/>
      <c r="W3983" s="13"/>
    </row>
    <row r="3984" spans="1:23" x14ac:dyDescent="0.2">
      <c r="A3984" s="13"/>
      <c r="B3984" s="8" t="s">
        <v>0</v>
      </c>
      <c r="C3984" s="22" t="s">
        <v>11008</v>
      </c>
      <c r="D3984" s="8" t="s">
        <v>1691</v>
      </c>
      <c r="E3984" s="22" t="s">
        <v>1692</v>
      </c>
      <c r="F3984" s="13">
        <v>400000</v>
      </c>
      <c r="G3984" s="13">
        <v>0</v>
      </c>
      <c r="H3984" s="13">
        <v>0</v>
      </c>
      <c r="I3984" t="s">
        <v>1</v>
      </c>
      <c r="J3984" s="13"/>
      <c r="R3984" s="13"/>
      <c r="S3984" s="41">
        <v>1</v>
      </c>
      <c r="T3984" s="39"/>
      <c r="U3984" s="13"/>
      <c r="W3984" s="13"/>
    </row>
    <row r="3985" spans="1:23" x14ac:dyDescent="0.2">
      <c r="A3985" s="13"/>
      <c r="B3985" s="8" t="s">
        <v>0</v>
      </c>
      <c r="C3985" s="22" t="s">
        <v>11008</v>
      </c>
      <c r="D3985" s="8" t="s">
        <v>2135</v>
      </c>
      <c r="E3985" s="22" t="s">
        <v>2136</v>
      </c>
      <c r="F3985" s="13">
        <v>155000</v>
      </c>
      <c r="G3985" s="13">
        <v>0</v>
      </c>
      <c r="H3985" s="13">
        <v>0</v>
      </c>
      <c r="I3985" t="s">
        <v>1</v>
      </c>
      <c r="J3985" s="13"/>
      <c r="R3985" s="13">
        <v>155000</v>
      </c>
      <c r="S3985" s="41">
        <v>1</v>
      </c>
      <c r="T3985" s="39"/>
      <c r="U3985" s="13"/>
      <c r="W3985" s="13"/>
    </row>
    <row r="3986" spans="1:23" x14ac:dyDescent="0.2">
      <c r="A3986" s="13"/>
      <c r="B3986" s="8" t="s">
        <v>0</v>
      </c>
      <c r="C3986" s="22" t="s">
        <v>11008</v>
      </c>
      <c r="D3986" s="8" t="s">
        <v>2744</v>
      </c>
      <c r="E3986" s="22" t="s">
        <v>2745</v>
      </c>
      <c r="F3986" s="13">
        <v>300000</v>
      </c>
      <c r="G3986" s="13">
        <v>0</v>
      </c>
      <c r="H3986" s="13">
        <v>0</v>
      </c>
      <c r="I3986" t="s">
        <v>1</v>
      </c>
      <c r="J3986" s="13"/>
      <c r="R3986" s="13">
        <f>25000+52000+86000+52000+85000</f>
        <v>300000</v>
      </c>
      <c r="S3986" s="41">
        <v>1</v>
      </c>
      <c r="T3986" s="39"/>
      <c r="U3986" s="13"/>
      <c r="W3986" s="13"/>
    </row>
    <row r="3987" spans="1:23" x14ac:dyDescent="0.2">
      <c r="A3987" s="13"/>
      <c r="B3987" s="8" t="s">
        <v>0</v>
      </c>
      <c r="C3987" s="22" t="s">
        <v>11008</v>
      </c>
      <c r="D3987" s="8" t="s">
        <v>3601</v>
      </c>
      <c r="E3987" s="22" t="s">
        <v>3602</v>
      </c>
      <c r="F3987" s="13">
        <v>100000</v>
      </c>
      <c r="G3987" s="13">
        <v>0</v>
      </c>
      <c r="H3987" s="13">
        <v>0</v>
      </c>
      <c r="I3987" t="s">
        <v>1</v>
      </c>
      <c r="J3987" s="13"/>
      <c r="R3987" s="13"/>
      <c r="S3987" s="41">
        <v>1</v>
      </c>
      <c r="T3987" s="39"/>
      <c r="U3987" s="13"/>
      <c r="W3987" s="13"/>
    </row>
    <row r="3988" spans="1:23" x14ac:dyDescent="0.2">
      <c r="A3988" s="13"/>
      <c r="B3988" s="8" t="s">
        <v>0</v>
      </c>
      <c r="C3988" s="22" t="s">
        <v>11008</v>
      </c>
      <c r="D3988" s="8" t="s">
        <v>4529</v>
      </c>
      <c r="E3988" s="22" t="s">
        <v>4530</v>
      </c>
      <c r="F3988" s="13">
        <v>70000</v>
      </c>
      <c r="G3988" s="13">
        <v>0</v>
      </c>
      <c r="H3988" s="13">
        <v>0</v>
      </c>
      <c r="I3988" t="s">
        <v>1</v>
      </c>
      <c r="J3988" s="13"/>
      <c r="R3988" s="13"/>
      <c r="S3988" s="41">
        <v>1</v>
      </c>
      <c r="T3988" s="39"/>
      <c r="U3988" s="13"/>
      <c r="W3988" s="13"/>
    </row>
    <row r="3989" spans="1:23" x14ac:dyDescent="0.2">
      <c r="A3989" s="13"/>
      <c r="B3989" s="8" t="s">
        <v>0</v>
      </c>
      <c r="C3989" s="22" t="s">
        <v>11008</v>
      </c>
      <c r="D3989" s="8" t="s">
        <v>5689</v>
      </c>
      <c r="E3989" s="22" t="s">
        <v>5690</v>
      </c>
      <c r="F3989" s="13">
        <v>25000</v>
      </c>
      <c r="G3989" s="13">
        <v>0</v>
      </c>
      <c r="H3989" s="13">
        <v>0</v>
      </c>
      <c r="I3989" t="s">
        <v>1</v>
      </c>
      <c r="J3989" s="13"/>
      <c r="R3989" s="13">
        <v>20000</v>
      </c>
      <c r="S3989" s="41">
        <v>1</v>
      </c>
      <c r="T3989" s="39"/>
      <c r="U3989" s="13"/>
      <c r="W3989" s="13"/>
    </row>
    <row r="3990" spans="1:23" x14ac:dyDescent="0.2">
      <c r="A3990" s="13"/>
      <c r="B3990" s="8" t="s">
        <v>0</v>
      </c>
      <c r="C3990" s="22" t="s">
        <v>11008</v>
      </c>
      <c r="D3990" s="8" t="s">
        <v>8674</v>
      </c>
      <c r="E3990" s="22" t="s">
        <v>10547</v>
      </c>
      <c r="F3990" s="13">
        <v>10000</v>
      </c>
      <c r="G3990" s="13">
        <v>0</v>
      </c>
      <c r="H3990" s="13">
        <v>0</v>
      </c>
      <c r="I3990" t="s">
        <v>1</v>
      </c>
      <c r="J3990" s="13"/>
      <c r="R3990" s="13"/>
      <c r="S3990" s="41">
        <v>1</v>
      </c>
      <c r="T3990" s="39"/>
      <c r="U3990" s="13"/>
      <c r="W3990" s="13"/>
    </row>
    <row r="3991" spans="1:23" x14ac:dyDescent="0.2">
      <c r="A3991" s="13"/>
      <c r="B3991" s="8" t="s">
        <v>0</v>
      </c>
      <c r="C3991" s="22" t="s">
        <v>11008</v>
      </c>
      <c r="D3991" s="8" t="s">
        <v>8675</v>
      </c>
      <c r="E3991" s="22" t="s">
        <v>10548</v>
      </c>
      <c r="F3991" s="13">
        <v>285</v>
      </c>
      <c r="G3991" s="13">
        <v>0</v>
      </c>
      <c r="H3991" s="13">
        <v>0</v>
      </c>
      <c r="I3991" t="s">
        <v>1</v>
      </c>
      <c r="J3991" s="13"/>
      <c r="R3991" s="13"/>
      <c r="S3991" s="41">
        <v>1</v>
      </c>
      <c r="T3991" s="13"/>
      <c r="U3991" s="13" t="s">
        <v>10802</v>
      </c>
      <c r="W3991" s="13"/>
    </row>
    <row r="3992" spans="1:23" x14ac:dyDescent="0.2">
      <c r="A3992" s="13"/>
      <c r="B3992" s="8" t="s">
        <v>0</v>
      </c>
      <c r="C3992" s="22" t="s">
        <v>11008</v>
      </c>
      <c r="D3992" s="8" t="s">
        <v>1336</v>
      </c>
      <c r="E3992" s="22" t="s">
        <v>10549</v>
      </c>
      <c r="F3992" s="13">
        <v>45444</v>
      </c>
      <c r="G3992" s="13">
        <v>0</v>
      </c>
      <c r="H3992" s="13">
        <v>0</v>
      </c>
      <c r="I3992" t="s">
        <v>1</v>
      </c>
      <c r="J3992" s="13"/>
      <c r="R3992" s="13"/>
      <c r="S3992" s="41">
        <v>4</v>
      </c>
      <c r="T3992" s="13"/>
      <c r="U3992" s="13"/>
      <c r="W3992" s="13"/>
    </row>
    <row r="3993" spans="1:23" x14ac:dyDescent="0.2">
      <c r="A3993" s="13"/>
      <c r="B3993" s="8" t="s">
        <v>0</v>
      </c>
      <c r="C3993" s="22" t="s">
        <v>11008</v>
      </c>
      <c r="D3993" s="8" t="s">
        <v>8676</v>
      </c>
      <c r="E3993" s="22" t="s">
        <v>10550</v>
      </c>
      <c r="F3993" s="13">
        <v>15748</v>
      </c>
      <c r="G3993" s="13">
        <v>0</v>
      </c>
      <c r="H3993" s="13">
        <v>0</v>
      </c>
      <c r="I3993" t="s">
        <v>1</v>
      </c>
      <c r="J3993" s="13"/>
      <c r="R3993" s="13"/>
      <c r="S3993" s="41">
        <v>4</v>
      </c>
      <c r="T3993" s="13"/>
      <c r="U3993" s="13"/>
      <c r="W3993" s="13"/>
    </row>
    <row r="3994" spans="1:23" x14ac:dyDescent="0.2">
      <c r="A3994" s="13"/>
      <c r="B3994" s="8" t="s">
        <v>0</v>
      </c>
      <c r="C3994" s="22" t="s">
        <v>11008</v>
      </c>
      <c r="D3994" s="8" t="s">
        <v>1441</v>
      </c>
      <c r="E3994" s="22" t="s">
        <v>10551</v>
      </c>
      <c r="F3994" s="13">
        <v>25555</v>
      </c>
      <c r="G3994" s="13">
        <v>0</v>
      </c>
      <c r="H3994" s="13">
        <v>0</v>
      </c>
      <c r="I3994" t="s">
        <v>1</v>
      </c>
      <c r="J3994" s="13"/>
      <c r="R3994" s="13"/>
      <c r="S3994" s="41">
        <v>4</v>
      </c>
      <c r="T3994" s="13"/>
      <c r="U3994" s="13"/>
      <c r="W3994" s="13"/>
    </row>
    <row r="3995" spans="1:23" x14ac:dyDescent="0.2">
      <c r="A3995" s="13"/>
      <c r="B3995" s="8" t="s">
        <v>0</v>
      </c>
      <c r="C3995" s="22" t="s">
        <v>11008</v>
      </c>
      <c r="D3995" s="8" t="s">
        <v>8224</v>
      </c>
      <c r="E3995" s="22" t="s">
        <v>10552</v>
      </c>
      <c r="F3995" s="13">
        <v>68378</v>
      </c>
      <c r="G3995" s="13">
        <v>0</v>
      </c>
      <c r="H3995" s="13">
        <v>0</v>
      </c>
      <c r="I3995" t="s">
        <v>1</v>
      </c>
      <c r="J3995" s="13"/>
      <c r="R3995" s="13"/>
      <c r="S3995" s="41">
        <v>4</v>
      </c>
      <c r="T3995" s="13"/>
      <c r="U3995" s="13"/>
      <c r="W3995" s="13"/>
    </row>
    <row r="3996" spans="1:23" x14ac:dyDescent="0.2">
      <c r="A3996" s="13"/>
      <c r="B3996" s="8" t="s">
        <v>0</v>
      </c>
      <c r="C3996" s="22" t="s">
        <v>11008</v>
      </c>
      <c r="D3996" s="8" t="s">
        <v>7923</v>
      </c>
      <c r="E3996" s="22" t="s">
        <v>10553</v>
      </c>
      <c r="F3996" s="13">
        <v>74500</v>
      </c>
      <c r="G3996" s="13">
        <v>0</v>
      </c>
      <c r="H3996" s="13">
        <v>0</v>
      </c>
      <c r="I3996" t="s">
        <v>1</v>
      </c>
      <c r="J3996" s="13"/>
      <c r="R3996" s="13"/>
      <c r="S3996" s="41">
        <v>4</v>
      </c>
      <c r="T3996" s="13"/>
      <c r="U3996" s="13"/>
      <c r="W3996" s="13"/>
    </row>
    <row r="3997" spans="1:23" x14ac:dyDescent="0.2">
      <c r="A3997" s="13"/>
      <c r="B3997" s="8" t="s">
        <v>0</v>
      </c>
      <c r="C3997" s="22" t="s">
        <v>11008</v>
      </c>
      <c r="D3997" s="8" t="s">
        <v>8225</v>
      </c>
      <c r="E3997" s="22" t="s">
        <v>10554</v>
      </c>
      <c r="F3997" s="13">
        <v>32711</v>
      </c>
      <c r="G3997" s="13">
        <v>0</v>
      </c>
      <c r="H3997" s="13">
        <v>0</v>
      </c>
      <c r="I3997" t="s">
        <v>1</v>
      </c>
      <c r="J3997" s="13"/>
      <c r="R3997" s="13"/>
      <c r="S3997" s="41">
        <v>4</v>
      </c>
      <c r="T3997" s="13"/>
      <c r="U3997" s="13"/>
      <c r="W3997" s="13"/>
    </row>
    <row r="3998" spans="1:23" x14ac:dyDescent="0.2">
      <c r="A3998" s="13"/>
      <c r="B3998" s="8" t="s">
        <v>0</v>
      </c>
      <c r="C3998" s="22" t="s">
        <v>11008</v>
      </c>
      <c r="D3998" s="8" t="s">
        <v>1446</v>
      </c>
      <c r="E3998" s="22" t="s">
        <v>10555</v>
      </c>
      <c r="F3998" s="13">
        <v>17513</v>
      </c>
      <c r="G3998" s="13">
        <v>0</v>
      </c>
      <c r="H3998" s="13">
        <v>0</v>
      </c>
      <c r="I3998" t="s">
        <v>1</v>
      </c>
      <c r="J3998" s="13"/>
      <c r="R3998" s="13"/>
      <c r="S3998" s="41">
        <v>4</v>
      </c>
      <c r="T3998" s="13"/>
      <c r="U3998" s="13"/>
      <c r="W3998" s="13"/>
    </row>
    <row r="3999" spans="1:23" x14ac:dyDescent="0.2">
      <c r="A3999" s="13"/>
      <c r="B3999" s="8" t="s">
        <v>0</v>
      </c>
      <c r="C3999" s="22" t="s">
        <v>11008</v>
      </c>
      <c r="D3999" s="8" t="s">
        <v>8226</v>
      </c>
      <c r="E3999" s="22" t="s">
        <v>10556</v>
      </c>
      <c r="F3999" s="13">
        <v>5485</v>
      </c>
      <c r="G3999" s="13">
        <v>0</v>
      </c>
      <c r="H3999" s="13">
        <v>0</v>
      </c>
      <c r="I3999" t="s">
        <v>1</v>
      </c>
      <c r="J3999" s="13"/>
      <c r="R3999" s="13"/>
      <c r="S3999" s="41">
        <v>4</v>
      </c>
      <c r="T3999" s="13"/>
      <c r="U3999" s="13"/>
      <c r="W3999" s="13"/>
    </row>
    <row r="4000" spans="1:23" x14ac:dyDescent="0.2">
      <c r="A4000" s="13"/>
      <c r="B4000" s="8" t="s">
        <v>0</v>
      </c>
      <c r="C4000" s="22" t="s">
        <v>11008</v>
      </c>
      <c r="D4000" s="8" t="s">
        <v>1715</v>
      </c>
      <c r="E4000" s="22" t="s">
        <v>10557</v>
      </c>
      <c r="F4000" s="13">
        <v>25333</v>
      </c>
      <c r="G4000" s="13">
        <v>0</v>
      </c>
      <c r="H4000" s="13">
        <v>0</v>
      </c>
      <c r="I4000" t="s">
        <v>1</v>
      </c>
      <c r="J4000" s="13"/>
      <c r="R4000" s="13"/>
      <c r="S4000" s="41">
        <v>4</v>
      </c>
      <c r="T4000" s="39"/>
      <c r="U4000" s="13"/>
      <c r="W4000" s="13"/>
    </row>
    <row r="4001" spans="1:23" x14ac:dyDescent="0.2">
      <c r="A4001" s="13"/>
      <c r="B4001" s="8" t="s">
        <v>0</v>
      </c>
      <c r="C4001" s="22" t="s">
        <v>11008</v>
      </c>
      <c r="D4001" s="8" t="s">
        <v>1718</v>
      </c>
      <c r="E4001" s="22" t="s">
        <v>10558</v>
      </c>
      <c r="F4001" s="13">
        <v>75000</v>
      </c>
      <c r="G4001" s="13">
        <v>0</v>
      </c>
      <c r="H4001" s="13">
        <v>0</v>
      </c>
      <c r="I4001" t="s">
        <v>1</v>
      </c>
      <c r="J4001" s="13"/>
      <c r="R4001" s="13"/>
      <c r="S4001" s="41">
        <v>4</v>
      </c>
      <c r="T4001" s="39"/>
      <c r="U4001" s="13"/>
      <c r="W4001" s="13"/>
    </row>
    <row r="4002" spans="1:23" x14ac:dyDescent="0.2">
      <c r="A4002" s="13"/>
      <c r="B4002" s="8" t="s">
        <v>0</v>
      </c>
      <c r="C4002" s="22" t="s">
        <v>11008</v>
      </c>
      <c r="D4002" s="8" t="s">
        <v>1723</v>
      </c>
      <c r="E4002" s="22" t="s">
        <v>10559</v>
      </c>
      <c r="F4002" s="13">
        <v>22959</v>
      </c>
      <c r="G4002" s="13">
        <v>0</v>
      </c>
      <c r="H4002" s="13">
        <v>0</v>
      </c>
      <c r="I4002" t="s">
        <v>1</v>
      </c>
      <c r="J4002" s="13"/>
      <c r="R4002" s="13"/>
      <c r="S4002" s="41">
        <v>4</v>
      </c>
      <c r="T4002" s="39"/>
      <c r="U4002" s="13"/>
      <c r="W4002" s="13"/>
    </row>
    <row r="4003" spans="1:23" x14ac:dyDescent="0.2">
      <c r="A4003" s="13"/>
      <c r="B4003" s="8" t="s">
        <v>0</v>
      </c>
      <c r="C4003" s="22" t="s">
        <v>11008</v>
      </c>
      <c r="D4003" s="8" t="s">
        <v>8506</v>
      </c>
      <c r="E4003" s="22" t="s">
        <v>10344</v>
      </c>
      <c r="F4003" s="13">
        <v>17092</v>
      </c>
      <c r="G4003" s="13">
        <v>0</v>
      </c>
      <c r="H4003" s="13">
        <v>0</v>
      </c>
      <c r="I4003" t="s">
        <v>1</v>
      </c>
      <c r="J4003" s="13"/>
      <c r="R4003" s="13"/>
      <c r="S4003" s="41">
        <v>4</v>
      </c>
      <c r="T4003" s="39"/>
      <c r="U4003" s="13"/>
      <c r="W4003" s="13"/>
    </row>
    <row r="4004" spans="1:23" x14ac:dyDescent="0.2">
      <c r="A4004" s="13"/>
      <c r="B4004" s="8" t="s">
        <v>0</v>
      </c>
      <c r="C4004" s="22" t="s">
        <v>11008</v>
      </c>
      <c r="D4004" s="8" t="s">
        <v>1731</v>
      </c>
      <c r="E4004" s="22" t="s">
        <v>10345</v>
      </c>
      <c r="F4004" s="13">
        <v>9410</v>
      </c>
      <c r="G4004" s="13">
        <v>0</v>
      </c>
      <c r="H4004" s="13">
        <v>0</v>
      </c>
      <c r="I4004" t="s">
        <v>1</v>
      </c>
      <c r="J4004" s="13"/>
      <c r="R4004" s="13"/>
      <c r="S4004" s="41">
        <v>4</v>
      </c>
      <c r="T4004" s="39"/>
      <c r="U4004" s="13"/>
      <c r="W4004" s="13"/>
    </row>
    <row r="4005" spans="1:23" x14ac:dyDescent="0.2">
      <c r="A4005" s="13"/>
      <c r="B4005" s="8" t="s">
        <v>0</v>
      </c>
      <c r="C4005" s="22" t="s">
        <v>11008</v>
      </c>
      <c r="D4005" s="8" t="s">
        <v>1738</v>
      </c>
      <c r="E4005" s="22" t="s">
        <v>10346</v>
      </c>
      <c r="F4005" s="13">
        <v>18093</v>
      </c>
      <c r="G4005" s="13">
        <v>0</v>
      </c>
      <c r="H4005" s="13">
        <v>0</v>
      </c>
      <c r="I4005" t="s">
        <v>1</v>
      </c>
      <c r="J4005" s="13"/>
      <c r="R4005" s="13"/>
      <c r="S4005" s="41">
        <v>4</v>
      </c>
      <c r="T4005" s="39"/>
      <c r="U4005" s="13"/>
      <c r="W4005" s="13"/>
    </row>
    <row r="4006" spans="1:23" x14ac:dyDescent="0.2">
      <c r="A4006" s="13"/>
      <c r="B4006" s="8" t="s">
        <v>0</v>
      </c>
      <c r="C4006" s="22" t="s">
        <v>11008</v>
      </c>
      <c r="D4006" s="8" t="s">
        <v>1741</v>
      </c>
      <c r="E4006" s="22" t="s">
        <v>10560</v>
      </c>
      <c r="F4006" s="13">
        <v>3759</v>
      </c>
      <c r="G4006" s="13">
        <v>0</v>
      </c>
      <c r="H4006" s="13">
        <v>0</v>
      </c>
      <c r="I4006" t="s">
        <v>1</v>
      </c>
      <c r="J4006" s="13"/>
      <c r="R4006" s="13"/>
      <c r="S4006" s="41">
        <v>4</v>
      </c>
      <c r="T4006" s="39"/>
      <c r="U4006" s="13"/>
      <c r="W4006" s="13"/>
    </row>
    <row r="4007" spans="1:23" x14ac:dyDescent="0.2">
      <c r="A4007" s="13"/>
      <c r="B4007" s="8" t="s">
        <v>0</v>
      </c>
      <c r="C4007" s="22" t="s">
        <v>11008</v>
      </c>
      <c r="D4007" s="8" t="s">
        <v>8677</v>
      </c>
      <c r="E4007" s="22" t="s">
        <v>10561</v>
      </c>
      <c r="F4007" s="13">
        <v>3185</v>
      </c>
      <c r="G4007" s="13">
        <v>0</v>
      </c>
      <c r="H4007" s="13">
        <v>0</v>
      </c>
      <c r="I4007" t="s">
        <v>1</v>
      </c>
      <c r="J4007" s="13"/>
      <c r="R4007" s="13"/>
      <c r="S4007" s="41">
        <v>4</v>
      </c>
      <c r="T4007" s="39"/>
      <c r="U4007" s="13"/>
      <c r="W4007" s="13"/>
    </row>
    <row r="4008" spans="1:23" x14ac:dyDescent="0.2">
      <c r="A4008" s="13"/>
      <c r="B4008" s="8" t="s">
        <v>0</v>
      </c>
      <c r="C4008" s="22" t="s">
        <v>11008</v>
      </c>
      <c r="D4008" s="8" t="s">
        <v>2202</v>
      </c>
      <c r="E4008" s="22" t="s">
        <v>10562</v>
      </c>
      <c r="F4008" s="13">
        <v>3403</v>
      </c>
      <c r="G4008" s="13">
        <v>0</v>
      </c>
      <c r="H4008" s="13">
        <v>0</v>
      </c>
      <c r="I4008" t="s">
        <v>1</v>
      </c>
      <c r="J4008" s="13"/>
      <c r="R4008" s="13"/>
      <c r="S4008" s="41">
        <v>4</v>
      </c>
      <c r="T4008" s="39"/>
      <c r="U4008" s="13"/>
      <c r="W4008" s="13"/>
    </row>
    <row r="4009" spans="1:23" x14ac:dyDescent="0.2">
      <c r="A4009" s="13"/>
      <c r="B4009" s="8" t="s">
        <v>0</v>
      </c>
      <c r="C4009" s="22" t="s">
        <v>11008</v>
      </c>
      <c r="D4009" s="8" t="s">
        <v>2162</v>
      </c>
      <c r="E4009" s="22" t="s">
        <v>10563</v>
      </c>
      <c r="F4009" s="13">
        <v>5208</v>
      </c>
      <c r="G4009" s="13">
        <v>0</v>
      </c>
      <c r="H4009" s="13">
        <v>0</v>
      </c>
      <c r="I4009" t="s">
        <v>1</v>
      </c>
      <c r="J4009" s="13"/>
      <c r="R4009" s="13">
        <v>6000</v>
      </c>
      <c r="S4009" s="41">
        <v>4</v>
      </c>
      <c r="T4009" s="39"/>
      <c r="U4009" s="13"/>
      <c r="W4009" s="13"/>
    </row>
    <row r="4010" spans="1:23" x14ac:dyDescent="0.2">
      <c r="A4010" s="13"/>
      <c r="B4010" s="8" t="s">
        <v>0</v>
      </c>
      <c r="C4010" s="22" t="s">
        <v>11008</v>
      </c>
      <c r="D4010" s="8" t="s">
        <v>2172</v>
      </c>
      <c r="E4010" s="22" t="s">
        <v>10564</v>
      </c>
      <c r="F4010" s="13">
        <v>11105</v>
      </c>
      <c r="G4010" s="13">
        <v>0</v>
      </c>
      <c r="H4010" s="13">
        <v>0</v>
      </c>
      <c r="I4010" t="s">
        <v>1</v>
      </c>
      <c r="J4010" s="13"/>
      <c r="R4010" s="13"/>
      <c r="S4010" s="41">
        <v>4</v>
      </c>
      <c r="T4010" s="39"/>
      <c r="U4010" s="13"/>
      <c r="W4010" s="13"/>
    </row>
    <row r="4011" spans="1:23" x14ac:dyDescent="0.2">
      <c r="A4011" s="13"/>
      <c r="B4011" s="8" t="s">
        <v>0</v>
      </c>
      <c r="C4011" s="22" t="s">
        <v>11008</v>
      </c>
      <c r="D4011" s="8" t="s">
        <v>8678</v>
      </c>
      <c r="E4011" s="22" t="s">
        <v>10565</v>
      </c>
      <c r="F4011" s="13">
        <v>10214</v>
      </c>
      <c r="G4011" s="13">
        <v>0</v>
      </c>
      <c r="H4011" s="13">
        <v>0</v>
      </c>
      <c r="I4011" t="s">
        <v>1</v>
      </c>
      <c r="J4011" s="13"/>
      <c r="R4011" s="13"/>
      <c r="S4011" s="41">
        <v>4</v>
      </c>
      <c r="T4011" s="39"/>
      <c r="U4011" s="13"/>
      <c r="W4011" s="13"/>
    </row>
    <row r="4012" spans="1:23" x14ac:dyDescent="0.2">
      <c r="A4012" s="13"/>
      <c r="B4012" s="8" t="s">
        <v>0</v>
      </c>
      <c r="C4012" s="22" t="s">
        <v>11008</v>
      </c>
      <c r="D4012" s="8" t="s">
        <v>8679</v>
      </c>
      <c r="E4012" s="22" t="s">
        <v>10566</v>
      </c>
      <c r="F4012" s="13">
        <v>7711</v>
      </c>
      <c r="G4012" s="13">
        <v>0</v>
      </c>
      <c r="H4012" s="13">
        <v>0</v>
      </c>
      <c r="I4012" t="s">
        <v>1</v>
      </c>
      <c r="J4012" s="13"/>
      <c r="R4012" s="13"/>
      <c r="S4012" s="41">
        <v>4</v>
      </c>
      <c r="T4012" s="39"/>
      <c r="U4012" s="13"/>
      <c r="W4012" s="13"/>
    </row>
    <row r="4013" spans="1:23" x14ac:dyDescent="0.2">
      <c r="A4013" s="13"/>
      <c r="B4013" s="8" t="s">
        <v>0</v>
      </c>
      <c r="C4013" s="22" t="s">
        <v>11008</v>
      </c>
      <c r="D4013" s="8" t="s">
        <v>8229</v>
      </c>
      <c r="E4013" s="22" t="s">
        <v>10567</v>
      </c>
      <c r="F4013" s="13">
        <v>13470</v>
      </c>
      <c r="G4013" s="13">
        <v>0</v>
      </c>
      <c r="H4013" s="13">
        <v>0</v>
      </c>
      <c r="I4013" t="s">
        <v>1</v>
      </c>
      <c r="J4013" s="13"/>
      <c r="R4013" s="13"/>
      <c r="S4013" s="41">
        <v>4</v>
      </c>
      <c r="T4013" s="39"/>
      <c r="U4013" s="13"/>
      <c r="W4013" s="13"/>
    </row>
    <row r="4014" spans="1:23" x14ac:dyDescent="0.2">
      <c r="A4014" s="13"/>
      <c r="B4014" s="8" t="s">
        <v>0</v>
      </c>
      <c r="C4014" s="22" t="s">
        <v>11008</v>
      </c>
      <c r="D4014" s="8" t="s">
        <v>2183</v>
      </c>
      <c r="E4014" s="22" t="s">
        <v>10568</v>
      </c>
      <c r="F4014" s="13">
        <v>7513</v>
      </c>
      <c r="G4014" s="13">
        <v>0</v>
      </c>
      <c r="H4014" s="13">
        <v>0</v>
      </c>
      <c r="I4014" t="s">
        <v>1</v>
      </c>
      <c r="J4014" s="13"/>
      <c r="R4014" s="13"/>
      <c r="S4014" s="41">
        <v>4</v>
      </c>
      <c r="T4014" s="39"/>
      <c r="U4014" s="13"/>
      <c r="W4014" s="13"/>
    </row>
    <row r="4015" spans="1:23" x14ac:dyDescent="0.2">
      <c r="A4015" s="13"/>
      <c r="B4015" s="8" t="s">
        <v>0</v>
      </c>
      <c r="C4015" s="22" t="s">
        <v>11008</v>
      </c>
      <c r="D4015" s="8" t="s">
        <v>2186</v>
      </c>
      <c r="E4015" s="22" t="s">
        <v>10569</v>
      </c>
      <c r="F4015" s="13">
        <v>5245</v>
      </c>
      <c r="G4015" s="13">
        <v>0</v>
      </c>
      <c r="H4015" s="13">
        <v>0</v>
      </c>
      <c r="I4015" t="s">
        <v>1</v>
      </c>
      <c r="J4015" s="13"/>
      <c r="R4015" s="13"/>
      <c r="S4015" s="41">
        <v>4</v>
      </c>
      <c r="T4015" s="39"/>
      <c r="U4015" s="13"/>
      <c r="W4015" s="13"/>
    </row>
    <row r="4016" spans="1:23" x14ac:dyDescent="0.2">
      <c r="A4016" s="13"/>
      <c r="B4016" s="8" t="s">
        <v>0</v>
      </c>
      <c r="C4016" s="22" t="s">
        <v>11008</v>
      </c>
      <c r="D4016" s="8" t="s">
        <v>2189</v>
      </c>
      <c r="E4016" s="22" t="s">
        <v>10347</v>
      </c>
      <c r="F4016" s="13">
        <v>4000</v>
      </c>
      <c r="G4016" s="13">
        <v>0</v>
      </c>
      <c r="H4016" s="13">
        <v>0</v>
      </c>
      <c r="I4016" t="s">
        <v>1</v>
      </c>
      <c r="J4016" s="13"/>
      <c r="R4016" s="13"/>
      <c r="S4016" s="41">
        <v>4</v>
      </c>
      <c r="T4016" s="39"/>
      <c r="U4016" s="13"/>
      <c r="W4016" s="13"/>
    </row>
    <row r="4017" spans="1:23" x14ac:dyDescent="0.2">
      <c r="A4017" s="13"/>
      <c r="B4017" s="8" t="s">
        <v>0</v>
      </c>
      <c r="C4017" s="22" t="s">
        <v>11008</v>
      </c>
      <c r="D4017" s="8" t="s">
        <v>2198</v>
      </c>
      <c r="E4017" s="22" t="s">
        <v>10570</v>
      </c>
      <c r="F4017" s="13">
        <v>2211</v>
      </c>
      <c r="G4017" s="13">
        <v>0</v>
      </c>
      <c r="H4017" s="13">
        <v>0</v>
      </c>
      <c r="I4017" t="s">
        <v>1</v>
      </c>
      <c r="J4017" s="13"/>
      <c r="R4017" s="13"/>
      <c r="S4017" s="41">
        <v>4</v>
      </c>
      <c r="T4017" s="39"/>
      <c r="U4017" s="13"/>
      <c r="W4017" s="13"/>
    </row>
    <row r="4018" spans="1:23" x14ac:dyDescent="0.2">
      <c r="A4018" s="13"/>
      <c r="B4018" s="8" t="s">
        <v>0</v>
      </c>
      <c r="C4018" s="22" t="s">
        <v>11008</v>
      </c>
      <c r="D4018" s="8" t="s">
        <v>2770</v>
      </c>
      <c r="E4018" s="22" t="s">
        <v>10571</v>
      </c>
      <c r="F4018" s="13">
        <v>4522</v>
      </c>
      <c r="G4018" s="13">
        <v>0</v>
      </c>
      <c r="H4018" s="13">
        <v>0</v>
      </c>
      <c r="I4018" t="s">
        <v>1</v>
      </c>
      <c r="J4018" s="13"/>
      <c r="R4018" s="13"/>
      <c r="S4018" s="41">
        <v>2</v>
      </c>
      <c r="T4018" s="39"/>
      <c r="U4018" s="13"/>
      <c r="W4018" s="13"/>
    </row>
    <row r="4019" spans="1:23" x14ac:dyDescent="0.2">
      <c r="A4019" s="13"/>
      <c r="B4019" s="8" t="s">
        <v>0</v>
      </c>
      <c r="C4019" s="22" t="s">
        <v>11008</v>
      </c>
      <c r="D4019" s="8" t="s">
        <v>2773</v>
      </c>
      <c r="E4019" s="22" t="s">
        <v>10572</v>
      </c>
      <c r="F4019" s="13">
        <v>9002</v>
      </c>
      <c r="G4019" s="13">
        <v>0</v>
      </c>
      <c r="H4019" s="13">
        <v>0</v>
      </c>
      <c r="I4019" t="s">
        <v>1</v>
      </c>
      <c r="J4019" s="13"/>
      <c r="R4019" s="13"/>
      <c r="S4019" s="41">
        <v>2</v>
      </c>
      <c r="T4019" s="39"/>
      <c r="U4019" s="13"/>
      <c r="W4019" s="13"/>
    </row>
    <row r="4020" spans="1:23" x14ac:dyDescent="0.2">
      <c r="A4020" s="13"/>
      <c r="B4020" s="8" t="s">
        <v>0</v>
      </c>
      <c r="C4020" s="22" t="s">
        <v>11008</v>
      </c>
      <c r="D4020" s="8" t="s">
        <v>2777</v>
      </c>
      <c r="E4020" s="22" t="s">
        <v>10573</v>
      </c>
      <c r="F4020" s="13">
        <v>4600</v>
      </c>
      <c r="G4020" s="13">
        <v>0</v>
      </c>
      <c r="H4020" s="13">
        <v>0</v>
      </c>
      <c r="I4020" t="s">
        <v>1</v>
      </c>
      <c r="J4020" s="13"/>
      <c r="R4020" s="13"/>
      <c r="S4020" s="41">
        <v>2</v>
      </c>
      <c r="T4020" s="39"/>
      <c r="U4020" s="13"/>
      <c r="W4020" s="13"/>
    </row>
    <row r="4021" spans="1:23" x14ac:dyDescent="0.2">
      <c r="A4021" s="13"/>
      <c r="B4021" s="8" t="s">
        <v>0</v>
      </c>
      <c r="C4021" s="22" t="s">
        <v>11008</v>
      </c>
      <c r="D4021" s="8" t="s">
        <v>2780</v>
      </c>
      <c r="E4021" s="22" t="s">
        <v>10574</v>
      </c>
      <c r="F4021" s="13">
        <v>10761</v>
      </c>
      <c r="G4021" s="13">
        <v>0</v>
      </c>
      <c r="H4021" s="13">
        <v>0</v>
      </c>
      <c r="I4021" t="s">
        <v>1</v>
      </c>
      <c r="J4021" s="13"/>
      <c r="R4021" s="13"/>
      <c r="S4021" s="41">
        <v>2</v>
      </c>
      <c r="T4021" s="39"/>
      <c r="U4021" s="13"/>
      <c r="W4021" s="13"/>
    </row>
    <row r="4022" spans="1:23" x14ac:dyDescent="0.2">
      <c r="A4022" s="13"/>
      <c r="B4022" s="8" t="s">
        <v>0</v>
      </c>
      <c r="C4022" s="22" t="s">
        <v>11008</v>
      </c>
      <c r="D4022" s="8" t="s">
        <v>2784</v>
      </c>
      <c r="E4022" s="22" t="s">
        <v>10575</v>
      </c>
      <c r="F4022" s="13">
        <v>12973</v>
      </c>
      <c r="G4022" s="13">
        <v>0</v>
      </c>
      <c r="H4022" s="13">
        <v>0</v>
      </c>
      <c r="I4022" t="s">
        <v>1</v>
      </c>
      <c r="J4022" s="13"/>
      <c r="R4022" s="13"/>
      <c r="S4022" s="41">
        <v>2</v>
      </c>
      <c r="T4022" s="39"/>
      <c r="U4022" s="13"/>
      <c r="W4022" s="13"/>
    </row>
    <row r="4023" spans="1:23" x14ac:dyDescent="0.2">
      <c r="A4023" s="13"/>
      <c r="B4023" s="8" t="s">
        <v>0</v>
      </c>
      <c r="C4023" s="22" t="s">
        <v>11008</v>
      </c>
      <c r="D4023" s="8" t="s">
        <v>2788</v>
      </c>
      <c r="E4023" s="22" t="s">
        <v>10576</v>
      </c>
      <c r="F4023" s="13">
        <v>9032</v>
      </c>
      <c r="G4023" s="13">
        <v>0</v>
      </c>
      <c r="H4023" s="13">
        <v>0</v>
      </c>
      <c r="I4023" t="s">
        <v>1</v>
      </c>
      <c r="J4023" s="13"/>
      <c r="R4023" s="13"/>
      <c r="S4023" s="41">
        <v>2</v>
      </c>
      <c r="T4023" s="39"/>
      <c r="U4023" s="13"/>
      <c r="W4023" s="13"/>
    </row>
    <row r="4024" spans="1:23" x14ac:dyDescent="0.2">
      <c r="A4024" s="13"/>
      <c r="B4024" s="8" t="s">
        <v>0</v>
      </c>
      <c r="C4024" s="22" t="s">
        <v>11008</v>
      </c>
      <c r="D4024" s="8" t="s">
        <v>8680</v>
      </c>
      <c r="E4024" s="22" t="s">
        <v>10577</v>
      </c>
      <c r="F4024" s="13">
        <v>3266</v>
      </c>
      <c r="G4024" s="13">
        <v>0</v>
      </c>
      <c r="H4024" s="13">
        <v>0</v>
      </c>
      <c r="I4024" t="s">
        <v>1</v>
      </c>
      <c r="J4024" s="13"/>
      <c r="R4024" s="13"/>
      <c r="S4024" s="41">
        <v>2</v>
      </c>
      <c r="T4024" s="39"/>
      <c r="U4024" s="13"/>
      <c r="W4024" s="13"/>
    </row>
    <row r="4025" spans="1:23" x14ac:dyDescent="0.2">
      <c r="A4025" s="13"/>
      <c r="B4025" s="8" t="s">
        <v>0</v>
      </c>
      <c r="C4025" s="22" t="s">
        <v>11008</v>
      </c>
      <c r="D4025" s="8" t="s">
        <v>8681</v>
      </c>
      <c r="E4025" s="22" t="s">
        <v>10578</v>
      </c>
      <c r="F4025" s="13">
        <v>1676</v>
      </c>
      <c r="G4025" s="13">
        <v>0</v>
      </c>
      <c r="H4025" s="13">
        <v>0</v>
      </c>
      <c r="I4025" t="s">
        <v>1</v>
      </c>
      <c r="J4025" s="13"/>
      <c r="R4025" s="13"/>
      <c r="S4025" s="41">
        <v>2</v>
      </c>
      <c r="T4025" s="39"/>
      <c r="U4025" s="13"/>
      <c r="W4025" s="13"/>
    </row>
    <row r="4026" spans="1:23" x14ac:dyDescent="0.2">
      <c r="A4026" s="13"/>
      <c r="B4026" s="8" t="s">
        <v>0</v>
      </c>
      <c r="C4026" s="22" t="s">
        <v>11008</v>
      </c>
      <c r="D4026" s="8" t="s">
        <v>8682</v>
      </c>
      <c r="E4026" s="22" t="s">
        <v>10579</v>
      </c>
      <c r="F4026" s="13">
        <v>2961</v>
      </c>
      <c r="G4026" s="13">
        <v>0</v>
      </c>
      <c r="H4026" s="13">
        <v>0</v>
      </c>
      <c r="I4026" t="s">
        <v>1</v>
      </c>
      <c r="J4026" s="13"/>
      <c r="R4026" s="13"/>
      <c r="S4026" s="41">
        <v>2</v>
      </c>
      <c r="T4026" s="39"/>
      <c r="U4026" s="13"/>
      <c r="W4026" s="13"/>
    </row>
    <row r="4027" spans="1:23" x14ac:dyDescent="0.2">
      <c r="A4027" s="13"/>
      <c r="B4027" s="8" t="s">
        <v>0</v>
      </c>
      <c r="C4027" s="22" t="s">
        <v>11008</v>
      </c>
      <c r="D4027" s="8" t="s">
        <v>8230</v>
      </c>
      <c r="E4027" s="22" t="s">
        <v>10580</v>
      </c>
      <c r="F4027" s="13">
        <v>1767</v>
      </c>
      <c r="G4027" s="13">
        <v>0</v>
      </c>
      <c r="H4027" s="13">
        <v>0</v>
      </c>
      <c r="I4027" t="s">
        <v>1</v>
      </c>
      <c r="J4027" s="13"/>
      <c r="R4027" s="13"/>
      <c r="S4027" s="41">
        <v>4</v>
      </c>
      <c r="T4027" s="13" t="s">
        <v>10797</v>
      </c>
      <c r="U4027" s="13"/>
      <c r="W4027" s="13"/>
    </row>
    <row r="4028" spans="1:23" x14ac:dyDescent="0.2">
      <c r="A4028" s="13"/>
      <c r="B4028" s="8" t="s">
        <v>0</v>
      </c>
      <c r="C4028" s="22" t="s">
        <v>11008</v>
      </c>
      <c r="D4028" s="8" t="s">
        <v>8683</v>
      </c>
      <c r="E4028" s="22" t="s">
        <v>10581</v>
      </c>
      <c r="F4028" s="13">
        <v>1590</v>
      </c>
      <c r="G4028" s="13">
        <v>0</v>
      </c>
      <c r="H4028" s="13">
        <v>0</v>
      </c>
      <c r="I4028" t="s">
        <v>1</v>
      </c>
      <c r="J4028" s="13"/>
      <c r="R4028" s="13"/>
      <c r="S4028" s="41">
        <v>4</v>
      </c>
      <c r="T4028" s="13" t="s">
        <v>10797</v>
      </c>
      <c r="U4028" s="13"/>
      <c r="W4028" s="13"/>
    </row>
    <row r="4029" spans="1:23" x14ac:dyDescent="0.2">
      <c r="A4029" s="13"/>
      <c r="B4029" s="8" t="s">
        <v>0</v>
      </c>
      <c r="C4029" s="22" t="s">
        <v>11008</v>
      </c>
      <c r="D4029" s="8" t="s">
        <v>8684</v>
      </c>
      <c r="E4029" s="22" t="s">
        <v>10582</v>
      </c>
      <c r="F4029" s="13">
        <v>1473</v>
      </c>
      <c r="G4029" s="13">
        <v>0</v>
      </c>
      <c r="H4029" s="13">
        <v>0</v>
      </c>
      <c r="I4029" t="s">
        <v>1</v>
      </c>
      <c r="J4029" s="13"/>
      <c r="R4029" s="13"/>
      <c r="S4029" s="41">
        <v>4</v>
      </c>
      <c r="T4029" s="13" t="s">
        <v>10797</v>
      </c>
      <c r="U4029" s="13"/>
      <c r="W4029" s="13"/>
    </row>
    <row r="4030" spans="1:23" x14ac:dyDescent="0.2">
      <c r="A4030" s="13"/>
      <c r="B4030" s="8" t="s">
        <v>0</v>
      </c>
      <c r="C4030" s="22" t="s">
        <v>11008</v>
      </c>
      <c r="D4030" s="8" t="s">
        <v>8685</v>
      </c>
      <c r="E4030" s="22" t="s">
        <v>10583</v>
      </c>
      <c r="F4030" s="13">
        <v>1284</v>
      </c>
      <c r="G4030" s="13">
        <v>0</v>
      </c>
      <c r="H4030" s="13">
        <v>0</v>
      </c>
      <c r="I4030" t="s">
        <v>1</v>
      </c>
      <c r="J4030" s="13"/>
      <c r="R4030" s="13"/>
      <c r="S4030" s="41">
        <v>4</v>
      </c>
      <c r="T4030" s="13" t="s">
        <v>10797</v>
      </c>
      <c r="U4030" s="13"/>
      <c r="W4030" s="13"/>
    </row>
    <row r="4031" spans="1:23" x14ac:dyDescent="0.2">
      <c r="A4031" s="13"/>
      <c r="B4031" s="8" t="s">
        <v>0</v>
      </c>
      <c r="C4031" s="22" t="s">
        <v>11008</v>
      </c>
      <c r="D4031" s="8" t="s">
        <v>8686</v>
      </c>
      <c r="E4031" s="22" t="s">
        <v>10584</v>
      </c>
      <c r="F4031" s="13">
        <v>1138</v>
      </c>
      <c r="G4031" s="13">
        <v>0</v>
      </c>
      <c r="H4031" s="13">
        <v>0</v>
      </c>
      <c r="I4031" t="s">
        <v>1</v>
      </c>
      <c r="J4031" s="13"/>
      <c r="R4031" s="13"/>
      <c r="S4031" s="41">
        <v>4</v>
      </c>
      <c r="T4031" s="13" t="s">
        <v>10797</v>
      </c>
      <c r="U4031" s="13"/>
      <c r="W4031" s="13"/>
    </row>
    <row r="4032" spans="1:23" x14ac:dyDescent="0.2">
      <c r="A4032" s="13"/>
      <c r="B4032" s="8" t="s">
        <v>0</v>
      </c>
      <c r="C4032" s="22" t="s">
        <v>11008</v>
      </c>
      <c r="D4032" s="8" t="s">
        <v>8687</v>
      </c>
      <c r="E4032" s="22" t="s">
        <v>10585</v>
      </c>
      <c r="F4032" s="13">
        <v>1022</v>
      </c>
      <c r="G4032" s="13">
        <v>0</v>
      </c>
      <c r="H4032" s="13">
        <v>0</v>
      </c>
      <c r="I4032" t="s">
        <v>1</v>
      </c>
      <c r="J4032" s="13"/>
      <c r="R4032" s="13"/>
      <c r="S4032" s="41">
        <v>4</v>
      </c>
      <c r="T4032" s="13" t="s">
        <v>10797</v>
      </c>
      <c r="U4032" s="13"/>
      <c r="W4032" s="13"/>
    </row>
    <row r="4033" spans="1:23" x14ac:dyDescent="0.2">
      <c r="A4033" s="13"/>
      <c r="B4033" s="8" t="s">
        <v>0</v>
      </c>
      <c r="C4033" s="22" t="s">
        <v>11008</v>
      </c>
      <c r="D4033" s="8" t="s">
        <v>8688</v>
      </c>
      <c r="E4033" s="22" t="s">
        <v>10586</v>
      </c>
      <c r="F4033" s="13">
        <v>1200</v>
      </c>
      <c r="G4033" s="13">
        <v>0</v>
      </c>
      <c r="H4033" s="13">
        <v>0</v>
      </c>
      <c r="I4033" t="s">
        <v>1</v>
      </c>
      <c r="J4033" s="13"/>
      <c r="R4033" s="13"/>
      <c r="S4033" s="41">
        <v>4</v>
      </c>
      <c r="T4033" s="13" t="s">
        <v>10797</v>
      </c>
      <c r="U4033" s="13"/>
      <c r="W4033" s="13"/>
    </row>
    <row r="4034" spans="1:23" x14ac:dyDescent="0.2">
      <c r="A4034" s="13"/>
      <c r="B4034" s="8" t="s">
        <v>0</v>
      </c>
      <c r="C4034" s="22" t="s">
        <v>11008</v>
      </c>
      <c r="D4034" s="8" t="s">
        <v>8689</v>
      </c>
      <c r="E4034" s="22" t="s">
        <v>10587</v>
      </c>
      <c r="F4034" s="13">
        <v>1000</v>
      </c>
      <c r="G4034" s="13">
        <v>0</v>
      </c>
      <c r="H4034" s="13">
        <v>0</v>
      </c>
      <c r="I4034" t="s">
        <v>1</v>
      </c>
      <c r="J4034" s="13"/>
      <c r="R4034" s="13"/>
      <c r="S4034" s="41">
        <v>4</v>
      </c>
      <c r="T4034" s="13" t="s">
        <v>10797</v>
      </c>
      <c r="U4034" s="13"/>
      <c r="W4034" s="13"/>
    </row>
    <row r="4035" spans="1:23" x14ac:dyDescent="0.2">
      <c r="A4035" s="13"/>
      <c r="B4035" s="8" t="s">
        <v>0</v>
      </c>
      <c r="C4035" s="22" t="s">
        <v>11008</v>
      </c>
      <c r="D4035" s="8" t="s">
        <v>8690</v>
      </c>
      <c r="E4035" s="22" t="s">
        <v>10588</v>
      </c>
      <c r="F4035" s="13">
        <v>855</v>
      </c>
      <c r="G4035" s="13">
        <v>0</v>
      </c>
      <c r="H4035" s="13">
        <v>0</v>
      </c>
      <c r="I4035" t="s">
        <v>1</v>
      </c>
      <c r="J4035" s="13"/>
      <c r="R4035" s="13"/>
      <c r="S4035" s="41">
        <v>4</v>
      </c>
      <c r="T4035" s="13" t="s">
        <v>10797</v>
      </c>
      <c r="U4035" s="13"/>
      <c r="W4035" s="13"/>
    </row>
    <row r="4036" spans="1:23" x14ac:dyDescent="0.2">
      <c r="A4036" s="13"/>
      <c r="B4036" s="8" t="s">
        <v>0</v>
      </c>
      <c r="C4036" s="22" t="s">
        <v>11008</v>
      </c>
      <c r="D4036" s="8" t="s">
        <v>3636</v>
      </c>
      <c r="E4036" s="22" t="s">
        <v>10589</v>
      </c>
      <c r="F4036" s="13">
        <v>1425</v>
      </c>
      <c r="G4036" s="13">
        <v>0</v>
      </c>
      <c r="H4036" s="13">
        <v>0</v>
      </c>
      <c r="I4036" t="s">
        <v>1</v>
      </c>
      <c r="J4036" s="13"/>
      <c r="R4036" s="13"/>
      <c r="S4036" s="41">
        <v>4</v>
      </c>
      <c r="T4036" s="13" t="s">
        <v>10798</v>
      </c>
      <c r="U4036" s="13" t="s">
        <v>10802</v>
      </c>
      <c r="W4036" s="13"/>
    </row>
    <row r="4037" spans="1:23" x14ac:dyDescent="0.2">
      <c r="A4037" s="13"/>
      <c r="B4037" s="8" t="s">
        <v>0</v>
      </c>
      <c r="C4037" s="22" t="s">
        <v>11008</v>
      </c>
      <c r="D4037" s="8" t="s">
        <v>8691</v>
      </c>
      <c r="E4037" s="22" t="s">
        <v>10590</v>
      </c>
      <c r="F4037" s="13">
        <v>2143</v>
      </c>
      <c r="G4037" s="13">
        <v>0</v>
      </c>
      <c r="H4037" s="13">
        <v>0</v>
      </c>
      <c r="I4037" t="s">
        <v>1</v>
      </c>
      <c r="J4037" s="13"/>
      <c r="R4037" s="13"/>
      <c r="S4037" s="41">
        <v>4</v>
      </c>
      <c r="T4037" s="13" t="s">
        <v>10798</v>
      </c>
      <c r="U4037" s="13" t="s">
        <v>10802</v>
      </c>
      <c r="W4037" s="13"/>
    </row>
    <row r="4038" spans="1:23" x14ac:dyDescent="0.2">
      <c r="A4038" s="13"/>
      <c r="B4038" s="8" t="s">
        <v>0</v>
      </c>
      <c r="C4038" s="22" t="s">
        <v>11008</v>
      </c>
      <c r="D4038" s="8" t="s">
        <v>8692</v>
      </c>
      <c r="E4038" s="22" t="s">
        <v>10591</v>
      </c>
      <c r="F4038" s="13">
        <v>1414</v>
      </c>
      <c r="G4038" s="13">
        <v>0</v>
      </c>
      <c r="H4038" s="13">
        <v>0</v>
      </c>
      <c r="I4038" t="s">
        <v>1</v>
      </c>
      <c r="J4038" s="13"/>
      <c r="R4038" s="13"/>
      <c r="S4038" s="41">
        <v>4</v>
      </c>
      <c r="T4038" s="13" t="s">
        <v>10798</v>
      </c>
      <c r="U4038" s="13" t="s">
        <v>10802</v>
      </c>
      <c r="W4038" s="13"/>
    </row>
    <row r="4039" spans="1:23" x14ac:dyDescent="0.2">
      <c r="A4039" s="13"/>
      <c r="B4039" s="8" t="s">
        <v>0</v>
      </c>
      <c r="C4039" s="22" t="s">
        <v>11008</v>
      </c>
      <c r="D4039" s="8" t="s">
        <v>8693</v>
      </c>
      <c r="E4039" s="22" t="s">
        <v>10592</v>
      </c>
      <c r="F4039" s="13">
        <v>7459</v>
      </c>
      <c r="G4039" s="13">
        <v>0</v>
      </c>
      <c r="H4039" s="13">
        <v>0</v>
      </c>
      <c r="I4039" t="s">
        <v>1</v>
      </c>
      <c r="J4039" s="13"/>
      <c r="R4039" s="13"/>
      <c r="S4039" s="41">
        <v>4</v>
      </c>
      <c r="T4039" s="13" t="s">
        <v>10798</v>
      </c>
      <c r="U4039" s="13" t="s">
        <v>10802</v>
      </c>
      <c r="W4039" s="13"/>
    </row>
    <row r="4040" spans="1:23" x14ac:dyDescent="0.2">
      <c r="A4040" s="13"/>
      <c r="B4040" s="8" t="s">
        <v>0</v>
      </c>
      <c r="C4040" s="22" t="s">
        <v>11008</v>
      </c>
      <c r="D4040" s="8" t="s">
        <v>8694</v>
      </c>
      <c r="E4040" s="22" t="s">
        <v>10593</v>
      </c>
      <c r="F4040" s="13">
        <v>2610</v>
      </c>
      <c r="G4040" s="13">
        <v>0</v>
      </c>
      <c r="H4040" s="13">
        <v>0</v>
      </c>
      <c r="I4040" t="s">
        <v>1</v>
      </c>
      <c r="J4040" s="13"/>
      <c r="R4040" s="13"/>
      <c r="S4040" s="41">
        <v>4</v>
      </c>
      <c r="T4040" s="13" t="s">
        <v>10798</v>
      </c>
      <c r="U4040" s="13" t="s">
        <v>10802</v>
      </c>
      <c r="W4040" s="13"/>
    </row>
    <row r="4041" spans="1:23" x14ac:dyDescent="0.2">
      <c r="A4041" s="13"/>
      <c r="B4041" s="8" t="s">
        <v>0</v>
      </c>
      <c r="C4041" s="22" t="s">
        <v>11008</v>
      </c>
      <c r="D4041" s="8" t="s">
        <v>8695</v>
      </c>
      <c r="E4041" s="22" t="s">
        <v>10594</v>
      </c>
      <c r="F4041" s="13">
        <v>2403</v>
      </c>
      <c r="G4041" s="13">
        <v>0</v>
      </c>
      <c r="H4041" s="13">
        <v>0</v>
      </c>
      <c r="I4041" t="s">
        <v>1</v>
      </c>
      <c r="J4041" s="13"/>
      <c r="R4041" s="13"/>
      <c r="S4041" s="41">
        <v>4</v>
      </c>
      <c r="T4041" s="13" t="s">
        <v>10798</v>
      </c>
      <c r="U4041" s="13" t="s">
        <v>10802</v>
      </c>
      <c r="W4041" s="13"/>
    </row>
    <row r="4042" spans="1:23" x14ac:dyDescent="0.2">
      <c r="A4042" s="13"/>
      <c r="B4042" s="8" t="s">
        <v>0</v>
      </c>
      <c r="C4042" s="22" t="s">
        <v>11008</v>
      </c>
      <c r="D4042" s="8" t="s">
        <v>8696</v>
      </c>
      <c r="E4042" s="22" t="s">
        <v>10595</v>
      </c>
      <c r="F4042" s="13">
        <v>2110</v>
      </c>
      <c r="G4042" s="13">
        <v>0</v>
      </c>
      <c r="H4042" s="13">
        <v>0</v>
      </c>
      <c r="I4042" t="s">
        <v>1</v>
      </c>
      <c r="J4042" s="13"/>
      <c r="R4042" s="13"/>
      <c r="S4042" s="41">
        <v>4</v>
      </c>
      <c r="T4042" s="13" t="s">
        <v>10798</v>
      </c>
      <c r="U4042" s="13" t="s">
        <v>10802</v>
      </c>
      <c r="W4042" s="13"/>
    </row>
    <row r="4043" spans="1:23" x14ac:dyDescent="0.2">
      <c r="A4043" s="13"/>
      <c r="B4043" s="8" t="s">
        <v>0</v>
      </c>
      <c r="C4043" s="22" t="s">
        <v>11008</v>
      </c>
      <c r="D4043" s="8" t="s">
        <v>3639</v>
      </c>
      <c r="E4043" s="22" t="s">
        <v>10596</v>
      </c>
      <c r="F4043" s="13">
        <v>3606</v>
      </c>
      <c r="G4043" s="13">
        <v>0</v>
      </c>
      <c r="H4043" s="13">
        <v>0</v>
      </c>
      <c r="I4043" t="s">
        <v>1</v>
      </c>
      <c r="J4043" s="13"/>
      <c r="R4043" s="13"/>
      <c r="S4043" s="41">
        <v>4</v>
      </c>
      <c r="T4043" s="13" t="s">
        <v>10798</v>
      </c>
      <c r="U4043" s="13" t="s">
        <v>10802</v>
      </c>
      <c r="W4043" s="13"/>
    </row>
    <row r="4044" spans="1:23" x14ac:dyDescent="0.2">
      <c r="A4044" s="13"/>
      <c r="B4044" s="8" t="s">
        <v>0</v>
      </c>
      <c r="C4044" s="22" t="s">
        <v>11008</v>
      </c>
      <c r="D4044" s="8" t="s">
        <v>4606</v>
      </c>
      <c r="E4044" s="22" t="s">
        <v>10597</v>
      </c>
      <c r="F4044" s="13">
        <v>662</v>
      </c>
      <c r="G4044" s="13">
        <v>0</v>
      </c>
      <c r="H4044" s="13">
        <v>0</v>
      </c>
      <c r="I4044" t="s">
        <v>1</v>
      </c>
      <c r="J4044" s="13"/>
      <c r="R4044" s="13"/>
      <c r="S4044" s="41">
        <v>1</v>
      </c>
      <c r="T4044" s="13"/>
      <c r="U4044" s="13" t="s">
        <v>10802</v>
      </c>
      <c r="W4044" s="13"/>
    </row>
    <row r="4045" spans="1:23" x14ac:dyDescent="0.2">
      <c r="A4045" s="13"/>
      <c r="B4045" s="8" t="s">
        <v>0</v>
      </c>
      <c r="C4045" s="22" t="s">
        <v>11008</v>
      </c>
      <c r="D4045" s="8" t="s">
        <v>8697</v>
      </c>
      <c r="E4045" s="22" t="s">
        <v>10598</v>
      </c>
      <c r="F4045" s="13">
        <v>1799</v>
      </c>
      <c r="G4045" s="13">
        <v>0</v>
      </c>
      <c r="H4045" s="13">
        <v>0</v>
      </c>
      <c r="I4045" t="s">
        <v>1</v>
      </c>
      <c r="J4045" s="13"/>
      <c r="R4045" s="13"/>
      <c r="S4045" s="41">
        <v>2</v>
      </c>
      <c r="T4045" s="13" t="s">
        <v>10798</v>
      </c>
      <c r="U4045" s="13" t="s">
        <v>10798</v>
      </c>
      <c r="W4045" s="13"/>
    </row>
    <row r="4046" spans="1:23" x14ac:dyDescent="0.2">
      <c r="A4046" s="13"/>
      <c r="B4046" s="8" t="s">
        <v>0</v>
      </c>
      <c r="C4046" s="22" t="s">
        <v>11008</v>
      </c>
      <c r="D4046" s="8" t="s">
        <v>1491</v>
      </c>
      <c r="E4046" s="22" t="s">
        <v>10599</v>
      </c>
      <c r="F4046" s="13">
        <v>350000</v>
      </c>
      <c r="G4046" s="13">
        <v>0</v>
      </c>
      <c r="H4046" s="13">
        <v>0</v>
      </c>
      <c r="I4046" t="s">
        <v>1</v>
      </c>
      <c r="J4046" s="13"/>
      <c r="R4046" s="13"/>
      <c r="S4046" s="41">
        <v>1</v>
      </c>
      <c r="T4046" s="39"/>
      <c r="U4046" s="13"/>
      <c r="W4046" s="13"/>
    </row>
    <row r="4047" spans="1:23" x14ac:dyDescent="0.2">
      <c r="A4047" s="13"/>
      <c r="B4047" s="8" t="s">
        <v>0</v>
      </c>
      <c r="C4047" s="22" t="s">
        <v>11008</v>
      </c>
      <c r="D4047" s="8" t="s">
        <v>1810</v>
      </c>
      <c r="E4047" s="22" t="s">
        <v>10348</v>
      </c>
      <c r="F4047" s="13">
        <v>250000</v>
      </c>
      <c r="G4047" s="13">
        <v>0</v>
      </c>
      <c r="H4047" s="13">
        <v>0</v>
      </c>
      <c r="I4047" t="s">
        <v>1</v>
      </c>
      <c r="J4047" s="13"/>
      <c r="R4047" s="13"/>
      <c r="S4047" s="41">
        <v>2</v>
      </c>
      <c r="T4047" s="39"/>
      <c r="U4047" s="13"/>
      <c r="W4047" s="13"/>
    </row>
    <row r="4048" spans="1:23" x14ac:dyDescent="0.2">
      <c r="A4048" s="13"/>
      <c r="B4048" s="8" t="s">
        <v>0</v>
      </c>
      <c r="C4048" s="22" t="s">
        <v>11008</v>
      </c>
      <c r="D4048" s="8" t="s">
        <v>2257</v>
      </c>
      <c r="E4048" s="22" t="s">
        <v>10323</v>
      </c>
      <c r="F4048" s="13">
        <v>100000</v>
      </c>
      <c r="G4048" s="13">
        <v>0</v>
      </c>
      <c r="H4048" s="13">
        <v>0</v>
      </c>
      <c r="I4048" t="s">
        <v>1</v>
      </c>
      <c r="J4048" s="13"/>
      <c r="R4048" s="13"/>
      <c r="S4048" s="41">
        <v>3</v>
      </c>
      <c r="T4048" s="13"/>
      <c r="U4048" s="13" t="s">
        <v>10802</v>
      </c>
      <c r="W4048" s="13"/>
    </row>
    <row r="4049" spans="1:23" x14ac:dyDescent="0.2">
      <c r="A4049" s="13"/>
      <c r="B4049" s="8" t="s">
        <v>0</v>
      </c>
      <c r="C4049" s="22" t="s">
        <v>11008</v>
      </c>
      <c r="D4049" s="8" t="s">
        <v>2896</v>
      </c>
      <c r="E4049" s="22" t="s">
        <v>10342</v>
      </c>
      <c r="F4049" s="13">
        <v>50000</v>
      </c>
      <c r="G4049" s="13">
        <v>0</v>
      </c>
      <c r="H4049" s="13">
        <v>0</v>
      </c>
      <c r="I4049" t="s">
        <v>1</v>
      </c>
      <c r="J4049" s="13"/>
      <c r="R4049" s="13"/>
      <c r="S4049" s="41">
        <v>3</v>
      </c>
      <c r="T4049" s="13" t="s">
        <v>10797</v>
      </c>
      <c r="U4049" s="13"/>
      <c r="W4049" s="13"/>
    </row>
    <row r="4050" spans="1:23" x14ac:dyDescent="0.2">
      <c r="A4050" s="13"/>
      <c r="B4050" s="8" t="s">
        <v>0</v>
      </c>
      <c r="C4050" s="22" t="s">
        <v>11008</v>
      </c>
      <c r="D4050" s="8" t="s">
        <v>3702</v>
      </c>
      <c r="E4050" s="22" t="s">
        <v>10600</v>
      </c>
      <c r="F4050" s="13">
        <v>20000</v>
      </c>
      <c r="G4050" s="13">
        <v>0</v>
      </c>
      <c r="H4050" s="13">
        <v>0</v>
      </c>
      <c r="I4050" t="s">
        <v>1</v>
      </c>
      <c r="J4050" s="13"/>
      <c r="R4050" s="13"/>
      <c r="S4050" s="41">
        <v>2</v>
      </c>
      <c r="T4050" s="39"/>
      <c r="U4050" s="13"/>
      <c r="W4050" s="13"/>
    </row>
    <row r="4051" spans="1:23" x14ac:dyDescent="0.2">
      <c r="A4051" s="13"/>
      <c r="B4051" s="8" t="s">
        <v>0</v>
      </c>
      <c r="C4051" s="22" t="s">
        <v>11008</v>
      </c>
      <c r="D4051" s="8" t="s">
        <v>2263</v>
      </c>
      <c r="E4051" s="22" t="s">
        <v>10601</v>
      </c>
      <c r="F4051" s="13">
        <v>20000</v>
      </c>
      <c r="G4051" s="13">
        <v>0</v>
      </c>
      <c r="H4051" s="13">
        <v>0</v>
      </c>
      <c r="I4051" t="s">
        <v>1</v>
      </c>
      <c r="J4051" s="13"/>
      <c r="R4051" s="13"/>
      <c r="S4051" s="41">
        <v>3</v>
      </c>
      <c r="T4051" s="39" t="s">
        <v>10797</v>
      </c>
      <c r="U4051" s="13"/>
      <c r="W4051" s="13"/>
    </row>
    <row r="4052" spans="1:23" x14ac:dyDescent="0.2">
      <c r="A4052" s="13"/>
      <c r="B4052" s="8" t="s">
        <v>0</v>
      </c>
      <c r="C4052" s="22" t="s">
        <v>11008</v>
      </c>
      <c r="D4052" s="8" t="s">
        <v>1354</v>
      </c>
      <c r="E4052" s="22" t="s">
        <v>1355</v>
      </c>
      <c r="F4052" s="13">
        <v>57111</v>
      </c>
      <c r="G4052" s="13">
        <v>0</v>
      </c>
      <c r="H4052" s="13">
        <v>0</v>
      </c>
      <c r="I4052" t="s">
        <v>1</v>
      </c>
      <c r="J4052" s="13"/>
      <c r="R4052" s="13"/>
      <c r="S4052" s="41">
        <v>4</v>
      </c>
      <c r="T4052" s="13"/>
      <c r="U4052" s="13"/>
      <c r="W4052" s="13"/>
    </row>
    <row r="4053" spans="1:23" x14ac:dyDescent="0.2">
      <c r="A4053" s="13"/>
      <c r="B4053" s="8" t="s">
        <v>0</v>
      </c>
      <c r="C4053" s="22" t="s">
        <v>11008</v>
      </c>
      <c r="D4053" s="8" t="s">
        <v>8698</v>
      </c>
      <c r="E4053" s="22" t="s">
        <v>10602</v>
      </c>
      <c r="F4053" s="13">
        <v>20833</v>
      </c>
      <c r="G4053" s="13">
        <v>0</v>
      </c>
      <c r="H4053" s="13">
        <v>0</v>
      </c>
      <c r="I4053" t="s">
        <v>1</v>
      </c>
      <c r="J4053" s="13"/>
      <c r="R4053" s="13"/>
      <c r="S4053" s="41">
        <v>4</v>
      </c>
      <c r="T4053" s="13"/>
      <c r="U4053" s="13"/>
      <c r="W4053" s="13"/>
    </row>
    <row r="4054" spans="1:23" x14ac:dyDescent="0.2">
      <c r="A4054" s="13"/>
      <c r="B4054" s="8" t="s">
        <v>0</v>
      </c>
      <c r="C4054" s="22" t="s">
        <v>11008</v>
      </c>
      <c r="D4054" s="8" t="s">
        <v>8699</v>
      </c>
      <c r="E4054" s="22" t="s">
        <v>10603</v>
      </c>
      <c r="F4054" s="13">
        <v>15873</v>
      </c>
      <c r="G4054" s="13">
        <v>0</v>
      </c>
      <c r="H4054" s="13">
        <v>0</v>
      </c>
      <c r="I4054" t="s">
        <v>1</v>
      </c>
      <c r="J4054" s="13"/>
      <c r="R4054" s="13"/>
      <c r="S4054" s="41">
        <v>4</v>
      </c>
      <c r="T4054" s="13"/>
      <c r="U4054" s="13"/>
      <c r="W4054" s="13"/>
    </row>
    <row r="4055" spans="1:23" x14ac:dyDescent="0.2">
      <c r="A4055" s="13"/>
      <c r="B4055" s="8" t="s">
        <v>0</v>
      </c>
      <c r="C4055" s="22" t="s">
        <v>11008</v>
      </c>
      <c r="D4055" s="8" t="s">
        <v>8700</v>
      </c>
      <c r="E4055" s="22" t="s">
        <v>10604</v>
      </c>
      <c r="F4055" s="13">
        <v>11628</v>
      </c>
      <c r="G4055" s="13">
        <v>0</v>
      </c>
      <c r="H4055" s="13">
        <v>0</v>
      </c>
      <c r="I4055" t="s">
        <v>1</v>
      </c>
      <c r="J4055" s="13"/>
      <c r="R4055" s="13"/>
      <c r="S4055" s="41">
        <v>4</v>
      </c>
      <c r="T4055" s="13"/>
      <c r="U4055" s="13"/>
      <c r="W4055" s="13"/>
    </row>
    <row r="4056" spans="1:23" x14ac:dyDescent="0.2">
      <c r="A4056" s="13"/>
      <c r="B4056" s="8" t="s">
        <v>0</v>
      </c>
      <c r="C4056" s="22" t="s">
        <v>11008</v>
      </c>
      <c r="D4056" s="8" t="s">
        <v>8701</v>
      </c>
      <c r="E4056" s="22" t="s">
        <v>10605</v>
      </c>
      <c r="F4056" s="13">
        <v>19724</v>
      </c>
      <c r="G4056" s="13">
        <v>0</v>
      </c>
      <c r="H4056" s="13">
        <v>0</v>
      </c>
      <c r="I4056" t="s">
        <v>1</v>
      </c>
      <c r="J4056" s="13"/>
      <c r="R4056" s="13"/>
      <c r="S4056" s="41">
        <v>4</v>
      </c>
      <c r="T4056" s="39"/>
      <c r="U4056" s="13"/>
      <c r="W4056" s="13"/>
    </row>
    <row r="4057" spans="1:23" x14ac:dyDescent="0.2">
      <c r="A4057" s="13"/>
      <c r="B4057" s="8" t="s">
        <v>0</v>
      </c>
      <c r="C4057" s="22" t="s">
        <v>11008</v>
      </c>
      <c r="D4057" s="8" t="s">
        <v>1470</v>
      </c>
      <c r="E4057" s="22" t="s">
        <v>1471</v>
      </c>
      <c r="F4057" s="13">
        <v>27085</v>
      </c>
      <c r="G4057" s="13">
        <v>0</v>
      </c>
      <c r="H4057" s="13">
        <v>0</v>
      </c>
      <c r="I4057" t="s">
        <v>1</v>
      </c>
      <c r="J4057" s="13"/>
      <c r="R4057" s="13"/>
      <c r="S4057" s="41">
        <v>4</v>
      </c>
      <c r="T4057" s="39"/>
      <c r="U4057" s="13"/>
      <c r="W4057" s="13"/>
    </row>
    <row r="4058" spans="1:23" x14ac:dyDescent="0.2">
      <c r="A4058" s="13"/>
      <c r="B4058" s="8" t="s">
        <v>0</v>
      </c>
      <c r="C4058" s="22" t="s">
        <v>11008</v>
      </c>
      <c r="D4058" s="8" t="s">
        <v>1476</v>
      </c>
      <c r="E4058" s="22" t="s">
        <v>1477</v>
      </c>
      <c r="F4058" s="13">
        <v>35801</v>
      </c>
      <c r="G4058" s="13">
        <v>0</v>
      </c>
      <c r="H4058" s="13">
        <v>0</v>
      </c>
      <c r="I4058" t="s">
        <v>1</v>
      </c>
      <c r="J4058" s="13"/>
      <c r="R4058" s="13"/>
      <c r="S4058" s="41">
        <v>4</v>
      </c>
      <c r="T4058" s="39"/>
      <c r="U4058" s="13"/>
      <c r="W4058" s="13"/>
    </row>
    <row r="4059" spans="1:23" x14ac:dyDescent="0.2">
      <c r="A4059" s="13"/>
      <c r="B4059" s="8" t="s">
        <v>0</v>
      </c>
      <c r="C4059" s="22" t="s">
        <v>11008</v>
      </c>
      <c r="D4059" s="8" t="s">
        <v>8702</v>
      </c>
      <c r="E4059" s="22" t="s">
        <v>10606</v>
      </c>
      <c r="F4059" s="13">
        <v>12048</v>
      </c>
      <c r="G4059" s="13">
        <v>0</v>
      </c>
      <c r="H4059" s="13">
        <v>0</v>
      </c>
      <c r="I4059" t="s">
        <v>1</v>
      </c>
      <c r="J4059" s="13"/>
      <c r="R4059" s="13"/>
      <c r="S4059" s="41">
        <v>4</v>
      </c>
      <c r="T4059" s="39"/>
      <c r="U4059" s="13"/>
      <c r="W4059" s="13"/>
    </row>
    <row r="4060" spans="1:23" x14ac:dyDescent="0.2">
      <c r="A4060" s="13"/>
      <c r="B4060" s="8" t="s">
        <v>0</v>
      </c>
      <c r="C4060" s="22" t="s">
        <v>11008</v>
      </c>
      <c r="D4060" s="8" t="s">
        <v>8703</v>
      </c>
      <c r="E4060" s="22" t="s">
        <v>10607</v>
      </c>
      <c r="F4060" s="13">
        <v>13502</v>
      </c>
      <c r="G4060" s="13">
        <v>0</v>
      </c>
      <c r="H4060" s="13">
        <v>0</v>
      </c>
      <c r="I4060" t="s">
        <v>1</v>
      </c>
      <c r="J4060" s="13"/>
      <c r="R4060" s="13"/>
      <c r="S4060" s="41">
        <v>4</v>
      </c>
      <c r="T4060" s="39"/>
      <c r="U4060" s="13"/>
      <c r="W4060" s="13"/>
    </row>
    <row r="4061" spans="1:23" x14ac:dyDescent="0.2">
      <c r="A4061" s="13"/>
      <c r="B4061" s="8" t="s">
        <v>0</v>
      </c>
      <c r="C4061" s="22" t="s">
        <v>11008</v>
      </c>
      <c r="D4061" s="8" t="s">
        <v>8704</v>
      </c>
      <c r="E4061" s="22" t="s">
        <v>10608</v>
      </c>
      <c r="F4061" s="13">
        <v>11444</v>
      </c>
      <c r="G4061" s="13">
        <v>0</v>
      </c>
      <c r="H4061" s="13">
        <v>0</v>
      </c>
      <c r="I4061" t="s">
        <v>1</v>
      </c>
      <c r="J4061" s="13"/>
      <c r="R4061" s="13"/>
      <c r="S4061" s="41">
        <v>4</v>
      </c>
      <c r="T4061" s="39"/>
      <c r="U4061" s="13"/>
      <c r="W4061" s="13"/>
    </row>
    <row r="4062" spans="1:23" x14ac:dyDescent="0.2">
      <c r="A4062" s="13"/>
      <c r="B4062" s="8" t="s">
        <v>0</v>
      </c>
      <c r="C4062" s="22" t="s">
        <v>11008</v>
      </c>
      <c r="D4062" s="8" t="s">
        <v>1482</v>
      </c>
      <c r="E4062" s="22" t="s">
        <v>1483</v>
      </c>
      <c r="F4062" s="13">
        <v>7679</v>
      </c>
      <c r="G4062" s="13">
        <v>0</v>
      </c>
      <c r="H4062" s="13">
        <v>0</v>
      </c>
      <c r="I4062" t="s">
        <v>1</v>
      </c>
      <c r="J4062" s="13"/>
      <c r="R4062" s="13"/>
      <c r="S4062" s="41">
        <v>4</v>
      </c>
      <c r="T4062" s="39"/>
      <c r="U4062" s="13"/>
      <c r="W4062" s="13"/>
    </row>
    <row r="4063" spans="1:23" x14ac:dyDescent="0.2">
      <c r="A4063" s="13"/>
      <c r="B4063" s="8" t="s">
        <v>0</v>
      </c>
      <c r="C4063" s="22" t="s">
        <v>11008</v>
      </c>
      <c r="D4063" s="8" t="s">
        <v>8705</v>
      </c>
      <c r="E4063" s="22" t="s">
        <v>10609</v>
      </c>
      <c r="F4063" s="13">
        <v>13600</v>
      </c>
      <c r="G4063" s="13">
        <v>0</v>
      </c>
      <c r="H4063" s="13">
        <v>0</v>
      </c>
      <c r="I4063" t="s">
        <v>1</v>
      </c>
      <c r="J4063" s="13"/>
      <c r="R4063" s="13"/>
      <c r="S4063" s="41">
        <v>4</v>
      </c>
      <c r="T4063" s="39"/>
      <c r="U4063" s="13"/>
      <c r="W4063" s="13"/>
    </row>
    <row r="4064" spans="1:23" x14ac:dyDescent="0.2">
      <c r="A4064" s="13"/>
      <c r="B4064" s="8" t="s">
        <v>0</v>
      </c>
      <c r="C4064" s="22" t="s">
        <v>11008</v>
      </c>
      <c r="D4064" s="8" t="s">
        <v>1768</v>
      </c>
      <c r="E4064" s="22" t="s">
        <v>1769</v>
      </c>
      <c r="F4064" s="13">
        <v>29293</v>
      </c>
      <c r="G4064" s="13">
        <v>0</v>
      </c>
      <c r="H4064" s="13">
        <v>0</v>
      </c>
      <c r="I4064" t="s">
        <v>1</v>
      </c>
      <c r="J4064" s="13"/>
      <c r="R4064" s="13"/>
      <c r="S4064" s="41">
        <v>4</v>
      </c>
      <c r="T4064" s="39"/>
      <c r="U4064" s="13"/>
      <c r="W4064" s="13"/>
    </row>
    <row r="4065" spans="1:23" x14ac:dyDescent="0.2">
      <c r="A4065" s="13"/>
      <c r="B4065" s="8" t="s">
        <v>0</v>
      </c>
      <c r="C4065" s="22" t="s">
        <v>11008</v>
      </c>
      <c r="D4065" s="8" t="s">
        <v>1771</v>
      </c>
      <c r="E4065" s="22" t="s">
        <v>1772</v>
      </c>
      <c r="F4065" s="13">
        <v>18705</v>
      </c>
      <c r="G4065" s="13">
        <v>0</v>
      </c>
      <c r="H4065" s="13">
        <v>0</v>
      </c>
      <c r="I4065" t="s">
        <v>1</v>
      </c>
      <c r="J4065" s="13"/>
      <c r="R4065" s="13"/>
      <c r="S4065" s="41">
        <v>4</v>
      </c>
      <c r="T4065" s="39"/>
      <c r="U4065" s="13"/>
      <c r="W4065" s="13"/>
    </row>
    <row r="4066" spans="1:23" x14ac:dyDescent="0.2">
      <c r="A4066" s="13"/>
      <c r="B4066" s="8" t="s">
        <v>0</v>
      </c>
      <c r="C4066" s="22" t="s">
        <v>11008</v>
      </c>
      <c r="D4066" s="8" t="s">
        <v>8231</v>
      </c>
      <c r="E4066" s="22" t="s">
        <v>10005</v>
      </c>
      <c r="F4066" s="13">
        <v>16411</v>
      </c>
      <c r="G4066" s="13">
        <v>0</v>
      </c>
      <c r="H4066" s="13">
        <v>0</v>
      </c>
      <c r="I4066" t="s">
        <v>1</v>
      </c>
      <c r="J4066" s="13"/>
      <c r="R4066" s="13"/>
      <c r="S4066" s="41">
        <v>4</v>
      </c>
      <c r="T4066" s="39"/>
      <c r="U4066" s="13"/>
      <c r="W4066" s="13"/>
    </row>
    <row r="4067" spans="1:23" x14ac:dyDescent="0.2">
      <c r="A4067" s="13"/>
      <c r="B4067" s="8" t="s">
        <v>0</v>
      </c>
      <c r="C4067" s="22" t="s">
        <v>11008</v>
      </c>
      <c r="D4067" s="8" t="s">
        <v>1777</v>
      </c>
      <c r="E4067" s="22" t="s">
        <v>1778</v>
      </c>
      <c r="F4067" s="13">
        <v>8149</v>
      </c>
      <c r="G4067" s="13">
        <v>0</v>
      </c>
      <c r="H4067" s="13">
        <v>0</v>
      </c>
      <c r="I4067" t="s">
        <v>1</v>
      </c>
      <c r="J4067" s="13"/>
      <c r="R4067" s="13"/>
      <c r="S4067" s="41">
        <v>4</v>
      </c>
      <c r="T4067" s="39"/>
      <c r="U4067" s="13"/>
      <c r="W4067" s="13"/>
    </row>
    <row r="4068" spans="1:23" x14ac:dyDescent="0.2">
      <c r="A4068" s="13"/>
      <c r="B4068" s="8" t="s">
        <v>0</v>
      </c>
      <c r="C4068" s="22" t="s">
        <v>11008</v>
      </c>
      <c r="D4068" s="8" t="s">
        <v>8232</v>
      </c>
      <c r="E4068" s="22" t="s">
        <v>10006</v>
      </c>
      <c r="F4068" s="13">
        <v>8498</v>
      </c>
      <c r="G4068" s="13">
        <v>0</v>
      </c>
      <c r="H4068" s="13">
        <v>0</v>
      </c>
      <c r="I4068" t="s">
        <v>1</v>
      </c>
      <c r="J4068" s="13"/>
      <c r="R4068" s="13"/>
      <c r="S4068" s="41">
        <v>4</v>
      </c>
      <c r="T4068" s="39"/>
      <c r="U4068" s="13"/>
      <c r="W4068" s="13"/>
    </row>
    <row r="4069" spans="1:23" x14ac:dyDescent="0.2">
      <c r="A4069" s="13"/>
      <c r="B4069" s="8" t="s">
        <v>0</v>
      </c>
      <c r="C4069" s="22" t="s">
        <v>11008</v>
      </c>
      <c r="D4069" s="8" t="s">
        <v>1780</v>
      </c>
      <c r="E4069" s="22" t="s">
        <v>1781</v>
      </c>
      <c r="F4069" s="13">
        <v>14750</v>
      </c>
      <c r="G4069" s="13">
        <v>0</v>
      </c>
      <c r="H4069" s="13">
        <v>0</v>
      </c>
      <c r="I4069" t="s">
        <v>1</v>
      </c>
      <c r="J4069" s="13"/>
      <c r="R4069" s="13"/>
      <c r="S4069" s="41">
        <v>4</v>
      </c>
      <c r="T4069" s="39"/>
      <c r="U4069" s="13"/>
      <c r="W4069" s="13"/>
    </row>
    <row r="4070" spans="1:23" x14ac:dyDescent="0.2">
      <c r="A4070" s="13"/>
      <c r="B4070" s="8" t="s">
        <v>0</v>
      </c>
      <c r="C4070" s="22" t="s">
        <v>11008</v>
      </c>
      <c r="D4070" s="8" t="s">
        <v>1783</v>
      </c>
      <c r="E4070" s="22" t="s">
        <v>1784</v>
      </c>
      <c r="F4070" s="13">
        <v>10355</v>
      </c>
      <c r="G4070" s="13">
        <v>0</v>
      </c>
      <c r="H4070" s="13">
        <v>0</v>
      </c>
      <c r="I4070" t="s">
        <v>1</v>
      </c>
      <c r="J4070" s="13"/>
      <c r="R4070" s="13"/>
      <c r="S4070" s="41">
        <v>4</v>
      </c>
      <c r="T4070" s="39"/>
      <c r="U4070" s="13"/>
      <c r="W4070" s="13"/>
    </row>
    <row r="4071" spans="1:23" x14ac:dyDescent="0.2">
      <c r="A4071" s="13"/>
      <c r="B4071" s="8" t="s">
        <v>0</v>
      </c>
      <c r="C4071" s="22" t="s">
        <v>11008</v>
      </c>
      <c r="D4071" s="8" t="s">
        <v>8706</v>
      </c>
      <c r="E4071" s="22" t="s">
        <v>10610</v>
      </c>
      <c r="F4071" s="13">
        <v>11400</v>
      </c>
      <c r="G4071" s="13">
        <v>0</v>
      </c>
      <c r="H4071" s="13">
        <v>0</v>
      </c>
      <c r="I4071" t="s">
        <v>1</v>
      </c>
      <c r="J4071" s="13"/>
      <c r="R4071" s="13"/>
      <c r="S4071" s="41">
        <v>4</v>
      </c>
      <c r="T4071" s="39"/>
      <c r="U4071" s="13"/>
      <c r="W4071" s="13"/>
    </row>
    <row r="4072" spans="1:23" x14ac:dyDescent="0.2">
      <c r="A4072" s="13"/>
      <c r="B4072" s="8" t="s">
        <v>0</v>
      </c>
      <c r="C4072" s="22" t="s">
        <v>11008</v>
      </c>
      <c r="D4072" s="8" t="s">
        <v>1786</v>
      </c>
      <c r="E4072" s="22" t="s">
        <v>1787</v>
      </c>
      <c r="F4072" s="13">
        <v>6700</v>
      </c>
      <c r="G4072" s="13">
        <v>0</v>
      </c>
      <c r="H4072" s="13">
        <v>0</v>
      </c>
      <c r="I4072" t="s">
        <v>1</v>
      </c>
      <c r="J4072" s="13"/>
      <c r="R4072" s="13"/>
      <c r="S4072" s="41">
        <v>4</v>
      </c>
      <c r="T4072" s="39"/>
      <c r="U4072" s="13"/>
      <c r="W4072" s="13"/>
    </row>
    <row r="4073" spans="1:23" x14ac:dyDescent="0.2">
      <c r="A4073" s="13"/>
      <c r="B4073" s="8" t="s">
        <v>0</v>
      </c>
      <c r="C4073" s="22" t="s">
        <v>11008</v>
      </c>
      <c r="D4073" s="8" t="s">
        <v>1789</v>
      </c>
      <c r="E4073" s="22" t="s">
        <v>1790</v>
      </c>
      <c r="F4073" s="13">
        <v>5365</v>
      </c>
      <c r="G4073" s="13">
        <v>0</v>
      </c>
      <c r="H4073" s="13">
        <v>0</v>
      </c>
      <c r="I4073" t="s">
        <v>1</v>
      </c>
      <c r="J4073" s="13"/>
      <c r="R4073" s="13"/>
      <c r="S4073" s="41">
        <v>4</v>
      </c>
      <c r="T4073" s="39"/>
      <c r="U4073" s="13"/>
      <c r="W4073" s="13"/>
    </row>
    <row r="4074" spans="1:23" x14ac:dyDescent="0.2">
      <c r="A4074" s="13"/>
      <c r="B4074" s="8" t="s">
        <v>0</v>
      </c>
      <c r="C4074" s="22" t="s">
        <v>11008</v>
      </c>
      <c r="D4074" s="8" t="s">
        <v>8707</v>
      </c>
      <c r="E4074" s="22" t="s">
        <v>10611</v>
      </c>
      <c r="F4074" s="13">
        <v>5756</v>
      </c>
      <c r="G4074" s="13">
        <v>0</v>
      </c>
      <c r="H4074" s="13">
        <v>0</v>
      </c>
      <c r="I4074" t="s">
        <v>1</v>
      </c>
      <c r="J4074" s="13"/>
      <c r="R4074" s="13"/>
      <c r="S4074" s="41">
        <v>4</v>
      </c>
      <c r="T4074" s="39"/>
      <c r="U4074" s="13"/>
      <c r="W4074" s="13"/>
    </row>
    <row r="4075" spans="1:23" x14ac:dyDescent="0.2">
      <c r="A4075" s="13"/>
      <c r="B4075" s="8" t="s">
        <v>0</v>
      </c>
      <c r="C4075" s="22" t="s">
        <v>11008</v>
      </c>
      <c r="D4075" s="8" t="s">
        <v>8708</v>
      </c>
      <c r="E4075" s="22" t="s">
        <v>10612</v>
      </c>
      <c r="F4075" s="13">
        <v>12000</v>
      </c>
      <c r="G4075" s="13">
        <v>0</v>
      </c>
      <c r="H4075" s="13">
        <v>0</v>
      </c>
      <c r="I4075" t="s">
        <v>1</v>
      </c>
      <c r="J4075" s="13"/>
      <c r="R4075" s="13"/>
      <c r="S4075" s="41">
        <v>4</v>
      </c>
      <c r="T4075" s="39"/>
      <c r="U4075" s="13"/>
      <c r="W4075" s="13"/>
    </row>
    <row r="4076" spans="1:23" x14ac:dyDescent="0.2">
      <c r="A4076" s="13"/>
      <c r="B4076" s="8" t="s">
        <v>0</v>
      </c>
      <c r="C4076" s="22" t="s">
        <v>11008</v>
      </c>
      <c r="D4076" s="8" t="s">
        <v>2215</v>
      </c>
      <c r="E4076" s="22" t="s">
        <v>2216</v>
      </c>
      <c r="F4076" s="13">
        <v>9409</v>
      </c>
      <c r="G4076" s="13">
        <v>0</v>
      </c>
      <c r="H4076" s="13">
        <v>0</v>
      </c>
      <c r="I4076" t="s">
        <v>1</v>
      </c>
      <c r="J4076" s="13"/>
      <c r="R4076" s="13"/>
      <c r="S4076" s="41">
        <v>4</v>
      </c>
      <c r="T4076" s="39"/>
      <c r="U4076" s="13"/>
      <c r="W4076" s="13"/>
    </row>
    <row r="4077" spans="1:23" x14ac:dyDescent="0.2">
      <c r="A4077" s="13"/>
      <c r="B4077" s="8" t="s">
        <v>0</v>
      </c>
      <c r="C4077" s="22" t="s">
        <v>11008</v>
      </c>
      <c r="D4077" s="8" t="s">
        <v>2223</v>
      </c>
      <c r="E4077" s="22" t="s">
        <v>2224</v>
      </c>
      <c r="F4077" s="13">
        <v>7733</v>
      </c>
      <c r="G4077" s="13">
        <v>0</v>
      </c>
      <c r="H4077" s="13">
        <v>0</v>
      </c>
      <c r="I4077" t="s">
        <v>1</v>
      </c>
      <c r="J4077" s="13"/>
      <c r="R4077" s="13"/>
      <c r="S4077" s="41">
        <v>4</v>
      </c>
      <c r="T4077" s="39"/>
      <c r="U4077" s="13"/>
      <c r="W4077" s="13"/>
    </row>
    <row r="4078" spans="1:23" x14ac:dyDescent="0.2">
      <c r="A4078" s="13"/>
      <c r="B4078" s="8" t="s">
        <v>0</v>
      </c>
      <c r="C4078" s="22" t="s">
        <v>11008</v>
      </c>
      <c r="D4078" s="8" t="s">
        <v>2226</v>
      </c>
      <c r="E4078" s="22" t="s">
        <v>2227</v>
      </c>
      <c r="F4078" s="13">
        <v>9004</v>
      </c>
      <c r="G4078" s="13">
        <v>0</v>
      </c>
      <c r="H4078" s="13">
        <v>0</v>
      </c>
      <c r="I4078" t="s">
        <v>1</v>
      </c>
      <c r="J4078" s="13"/>
      <c r="R4078" s="13"/>
      <c r="S4078" s="41">
        <v>4</v>
      </c>
      <c r="T4078" s="39"/>
      <c r="U4078" s="13"/>
      <c r="W4078" s="13"/>
    </row>
    <row r="4079" spans="1:23" x14ac:dyDescent="0.2">
      <c r="A4079" s="13"/>
      <c r="B4079" s="8" t="s">
        <v>0</v>
      </c>
      <c r="C4079" s="22" t="s">
        <v>11008</v>
      </c>
      <c r="D4079" s="8" t="s">
        <v>2229</v>
      </c>
      <c r="E4079" s="22" t="s">
        <v>2230</v>
      </c>
      <c r="F4079" s="13">
        <v>8230</v>
      </c>
      <c r="G4079" s="13">
        <v>0</v>
      </c>
      <c r="H4079" s="13">
        <v>0</v>
      </c>
      <c r="I4079" t="s">
        <v>1</v>
      </c>
      <c r="J4079" s="13"/>
      <c r="R4079" s="13"/>
      <c r="S4079" s="41">
        <v>4</v>
      </c>
      <c r="T4079" s="39"/>
      <c r="U4079" s="13"/>
      <c r="W4079" s="13"/>
    </row>
    <row r="4080" spans="1:23" x14ac:dyDescent="0.2">
      <c r="A4080" s="13"/>
      <c r="B4080" s="8" t="s">
        <v>0</v>
      </c>
      <c r="C4080" s="22" t="s">
        <v>11008</v>
      </c>
      <c r="D4080" s="8" t="s">
        <v>2232</v>
      </c>
      <c r="E4080" s="22" t="s">
        <v>2233</v>
      </c>
      <c r="F4080" s="13">
        <v>8035</v>
      </c>
      <c r="G4080" s="13">
        <v>0</v>
      </c>
      <c r="H4080" s="13">
        <v>0</v>
      </c>
      <c r="I4080" t="s">
        <v>1</v>
      </c>
      <c r="J4080" s="13"/>
      <c r="R4080" s="13"/>
      <c r="S4080" s="41">
        <v>4</v>
      </c>
      <c r="T4080" s="39"/>
      <c r="U4080" s="13"/>
      <c r="W4080" s="13"/>
    </row>
    <row r="4081" spans="1:23" x14ac:dyDescent="0.2">
      <c r="A4081" s="13"/>
      <c r="B4081" s="8" t="s">
        <v>0</v>
      </c>
      <c r="C4081" s="22" t="s">
        <v>11008</v>
      </c>
      <c r="D4081" s="8" t="s">
        <v>8709</v>
      </c>
      <c r="E4081" s="22" t="s">
        <v>10613</v>
      </c>
      <c r="F4081" s="13">
        <v>10500</v>
      </c>
      <c r="G4081" s="13">
        <v>0</v>
      </c>
      <c r="H4081" s="13">
        <v>0</v>
      </c>
      <c r="I4081" t="s">
        <v>1</v>
      </c>
      <c r="J4081" s="13"/>
      <c r="R4081" s="13"/>
      <c r="S4081" s="41">
        <v>4</v>
      </c>
      <c r="T4081" s="39"/>
      <c r="U4081" s="13"/>
      <c r="W4081" s="13"/>
    </row>
    <row r="4082" spans="1:23" x14ac:dyDescent="0.2">
      <c r="A4082" s="13"/>
      <c r="B4082" s="8" t="s">
        <v>0</v>
      </c>
      <c r="C4082" s="22" t="s">
        <v>11008</v>
      </c>
      <c r="D4082" s="8" t="s">
        <v>2235</v>
      </c>
      <c r="E4082" s="22" t="s">
        <v>2236</v>
      </c>
      <c r="F4082" s="13">
        <v>9033</v>
      </c>
      <c r="G4082" s="13">
        <v>0</v>
      </c>
      <c r="H4082" s="13">
        <v>0</v>
      </c>
      <c r="I4082" t="s">
        <v>1</v>
      </c>
      <c r="J4082" s="13"/>
      <c r="R4082" s="13"/>
      <c r="S4082" s="41">
        <v>4</v>
      </c>
      <c r="T4082" s="39"/>
      <c r="U4082" s="13"/>
      <c r="W4082" s="13"/>
    </row>
    <row r="4083" spans="1:23" x14ac:dyDescent="0.2">
      <c r="A4083" s="13"/>
      <c r="B4083" s="8" t="s">
        <v>0</v>
      </c>
      <c r="C4083" s="22" t="s">
        <v>11008</v>
      </c>
      <c r="D4083" s="8" t="s">
        <v>8710</v>
      </c>
      <c r="E4083" s="22" t="s">
        <v>10614</v>
      </c>
      <c r="F4083" s="13">
        <v>6300</v>
      </c>
      <c r="G4083" s="13">
        <v>0</v>
      </c>
      <c r="H4083" s="13">
        <v>0</v>
      </c>
      <c r="I4083" t="s">
        <v>1</v>
      </c>
      <c r="J4083" s="13"/>
      <c r="R4083" s="13"/>
      <c r="S4083" s="41">
        <v>4</v>
      </c>
      <c r="T4083" s="39"/>
      <c r="U4083" s="13"/>
      <c r="W4083" s="13"/>
    </row>
    <row r="4084" spans="1:23" x14ac:dyDescent="0.2">
      <c r="A4084" s="13"/>
      <c r="B4084" s="8" t="s">
        <v>0</v>
      </c>
      <c r="C4084" s="22" t="s">
        <v>11008</v>
      </c>
      <c r="D4084" s="8" t="s">
        <v>8711</v>
      </c>
      <c r="E4084" s="22" t="s">
        <v>10615</v>
      </c>
      <c r="F4084" s="13">
        <v>7459</v>
      </c>
      <c r="G4084" s="13">
        <v>0</v>
      </c>
      <c r="H4084" s="13">
        <v>0</v>
      </c>
      <c r="I4084" t="s">
        <v>1</v>
      </c>
      <c r="J4084" s="13"/>
      <c r="R4084" s="13"/>
      <c r="S4084" s="41">
        <v>4</v>
      </c>
      <c r="T4084" s="39"/>
      <c r="U4084" s="13"/>
      <c r="W4084" s="13"/>
    </row>
    <row r="4085" spans="1:23" x14ac:dyDescent="0.2">
      <c r="A4085" s="13"/>
      <c r="B4085" s="8" t="s">
        <v>0</v>
      </c>
      <c r="C4085" s="22" t="s">
        <v>11008</v>
      </c>
      <c r="D4085" s="8" t="s">
        <v>2875</v>
      </c>
      <c r="E4085" s="22" t="s">
        <v>2876</v>
      </c>
      <c r="F4085" s="13">
        <v>1577</v>
      </c>
      <c r="G4085" s="13">
        <v>0</v>
      </c>
      <c r="H4085" s="13">
        <v>0</v>
      </c>
      <c r="I4085" t="s">
        <v>1</v>
      </c>
      <c r="J4085" s="13"/>
      <c r="R4085" s="13"/>
      <c r="S4085" s="41">
        <v>2</v>
      </c>
      <c r="T4085" s="39"/>
      <c r="U4085" s="13"/>
      <c r="W4085" s="13"/>
    </row>
    <row r="4086" spans="1:23" ht="15" x14ac:dyDescent="0.2">
      <c r="A4086" s="13"/>
      <c r="B4086" s="8" t="s">
        <v>0</v>
      </c>
      <c r="C4086" s="25" t="s">
        <v>11017</v>
      </c>
      <c r="D4086" s="8" t="s">
        <v>7100</v>
      </c>
      <c r="E4086" s="22" t="s">
        <v>7101</v>
      </c>
      <c r="F4086" s="13">
        <v>2343</v>
      </c>
      <c r="G4086" s="13">
        <v>0</v>
      </c>
      <c r="H4086" s="13">
        <v>0</v>
      </c>
      <c r="I4086" t="s">
        <v>1</v>
      </c>
      <c r="J4086" s="13"/>
      <c r="R4086" s="13"/>
      <c r="S4086" s="41">
        <v>1</v>
      </c>
      <c r="T4086" s="39"/>
      <c r="U4086" s="13"/>
      <c r="W4086" s="13"/>
    </row>
    <row r="4087" spans="1:23" ht="15" x14ac:dyDescent="0.2">
      <c r="A4087" s="13"/>
      <c r="B4087" s="8" t="s">
        <v>0</v>
      </c>
      <c r="C4087" s="25" t="s">
        <v>11018</v>
      </c>
      <c r="D4087" s="8" t="s">
        <v>7100</v>
      </c>
      <c r="E4087" s="22" t="s">
        <v>7101</v>
      </c>
      <c r="F4087" s="13">
        <v>6800</v>
      </c>
      <c r="G4087" s="13">
        <v>0</v>
      </c>
      <c r="H4087" s="13">
        <v>0</v>
      </c>
      <c r="I4087" t="s">
        <v>1</v>
      </c>
      <c r="J4087" s="13"/>
      <c r="R4087" s="13"/>
      <c r="S4087" s="41">
        <v>1</v>
      </c>
      <c r="T4087" s="39"/>
      <c r="U4087" s="13"/>
      <c r="W4087" s="13"/>
    </row>
    <row r="4088" spans="1:23" ht="15" x14ac:dyDescent="0.2">
      <c r="A4088" s="13"/>
      <c r="B4088" s="8" t="s">
        <v>0</v>
      </c>
      <c r="C4088" s="25" t="s">
        <v>11019</v>
      </c>
      <c r="D4088" s="8" t="s">
        <v>5035</v>
      </c>
      <c r="E4088" s="22" t="s">
        <v>5036</v>
      </c>
      <c r="F4088" s="13">
        <v>5828</v>
      </c>
      <c r="G4088" s="13">
        <v>0</v>
      </c>
      <c r="H4088" s="13">
        <v>0</v>
      </c>
      <c r="I4088" t="s">
        <v>1</v>
      </c>
      <c r="J4088" s="13"/>
      <c r="R4088" s="13"/>
      <c r="S4088" s="41">
        <v>2</v>
      </c>
      <c r="T4088" s="39"/>
      <c r="U4088" s="13"/>
      <c r="W4088" s="13"/>
    </row>
    <row r="4089" spans="1:23" ht="15" x14ac:dyDescent="0.2">
      <c r="A4089" s="13"/>
      <c r="B4089" s="8" t="s">
        <v>0</v>
      </c>
      <c r="C4089" s="25" t="s">
        <v>11020</v>
      </c>
      <c r="D4089" s="8" t="s">
        <v>3125</v>
      </c>
      <c r="E4089" s="22" t="s">
        <v>3126</v>
      </c>
      <c r="F4089" s="13">
        <v>29458</v>
      </c>
      <c r="G4089" s="13">
        <v>0</v>
      </c>
      <c r="H4089" s="13">
        <v>0</v>
      </c>
      <c r="I4089" t="s">
        <v>1</v>
      </c>
      <c r="J4089" s="13"/>
      <c r="R4089" s="13">
        <v>19000</v>
      </c>
      <c r="S4089" s="41">
        <v>3</v>
      </c>
      <c r="T4089" s="39"/>
      <c r="U4089" s="13" t="s">
        <v>10802</v>
      </c>
      <c r="W4089" s="13"/>
    </row>
    <row r="4090" spans="1:23" x14ac:dyDescent="0.2">
      <c r="A4090" s="13"/>
      <c r="B4090" s="8" t="s">
        <v>0</v>
      </c>
      <c r="C4090" s="22" t="s">
        <v>11021</v>
      </c>
      <c r="D4090" s="8" t="s">
        <v>363</v>
      </c>
      <c r="E4090" s="22" t="s">
        <v>364</v>
      </c>
      <c r="F4090" s="13">
        <v>10000</v>
      </c>
      <c r="G4090" s="13">
        <v>0</v>
      </c>
      <c r="H4090" s="13">
        <v>0</v>
      </c>
      <c r="I4090" t="s">
        <v>1</v>
      </c>
      <c r="J4090" s="13"/>
      <c r="R4090" s="13">
        <f>4500+15000</f>
        <v>19500</v>
      </c>
      <c r="S4090" s="41">
        <v>2</v>
      </c>
      <c r="T4090" s="13"/>
      <c r="U4090" s="13"/>
      <c r="W4090" s="13"/>
    </row>
    <row r="4091" spans="1:23" x14ac:dyDescent="0.2">
      <c r="A4091" s="13"/>
      <c r="B4091" s="8" t="s">
        <v>0</v>
      </c>
      <c r="C4091" s="22" t="s">
        <v>11022</v>
      </c>
      <c r="D4091" s="8" t="s">
        <v>2569</v>
      </c>
      <c r="E4091" s="22" t="s">
        <v>2570</v>
      </c>
      <c r="F4091" s="13">
        <v>800</v>
      </c>
      <c r="G4091" s="13">
        <v>0</v>
      </c>
      <c r="H4091" s="13">
        <v>0</v>
      </c>
      <c r="I4091" t="s">
        <v>1</v>
      </c>
      <c r="J4091" s="13"/>
      <c r="R4091" s="13"/>
      <c r="S4091" s="41">
        <v>4</v>
      </c>
      <c r="T4091" s="39"/>
      <c r="U4091" s="13" t="s">
        <v>10804</v>
      </c>
      <c r="W4091" s="13"/>
    </row>
    <row r="4092" spans="1:23" x14ac:dyDescent="0.2">
      <c r="A4092" s="13"/>
      <c r="B4092" s="8" t="s">
        <v>0</v>
      </c>
      <c r="C4092" s="22" t="s">
        <v>11022</v>
      </c>
      <c r="D4092" s="8" t="s">
        <v>8712</v>
      </c>
      <c r="E4092" s="22" t="s">
        <v>10616</v>
      </c>
      <c r="F4092" s="13">
        <v>1800</v>
      </c>
      <c r="G4092" s="13">
        <v>0</v>
      </c>
      <c r="H4092" s="13">
        <v>0</v>
      </c>
      <c r="I4092" t="s">
        <v>1</v>
      </c>
      <c r="J4092" s="13"/>
      <c r="R4092" s="13"/>
      <c r="S4092" s="41">
        <v>1</v>
      </c>
      <c r="T4092" s="13" t="s">
        <v>10797</v>
      </c>
      <c r="U4092" s="13"/>
      <c r="W4092" s="13"/>
    </row>
    <row r="4093" spans="1:23" x14ac:dyDescent="0.2">
      <c r="A4093" s="13"/>
      <c r="B4093" s="8" t="s">
        <v>0</v>
      </c>
      <c r="C4093" s="22" t="s">
        <v>11022</v>
      </c>
      <c r="D4093" s="8" t="s">
        <v>7888</v>
      </c>
      <c r="E4093" s="22" t="s">
        <v>9653</v>
      </c>
      <c r="F4093" s="13">
        <v>100</v>
      </c>
      <c r="G4093" s="13">
        <v>0</v>
      </c>
      <c r="H4093" s="13">
        <v>0</v>
      </c>
      <c r="I4093" t="s">
        <v>1</v>
      </c>
      <c r="J4093" s="13"/>
      <c r="R4093" s="13"/>
      <c r="S4093" s="41">
        <v>1</v>
      </c>
      <c r="T4093" s="39"/>
      <c r="U4093" s="13"/>
      <c r="W4093" s="13"/>
    </row>
    <row r="4094" spans="1:23" x14ac:dyDescent="0.2">
      <c r="A4094" s="13"/>
      <c r="B4094" s="8" t="s">
        <v>0</v>
      </c>
      <c r="C4094" s="22" t="s">
        <v>11022</v>
      </c>
      <c r="D4094" s="8" t="s">
        <v>8713</v>
      </c>
      <c r="E4094" s="22" t="s">
        <v>10617</v>
      </c>
      <c r="F4094" s="13">
        <v>100</v>
      </c>
      <c r="G4094" s="13">
        <v>0</v>
      </c>
      <c r="H4094" s="13">
        <v>0</v>
      </c>
      <c r="I4094" t="s">
        <v>1</v>
      </c>
      <c r="J4094" s="13"/>
      <c r="R4094" s="13"/>
      <c r="S4094" s="41">
        <v>1</v>
      </c>
      <c r="T4094" s="39"/>
      <c r="U4094" s="13"/>
      <c r="W4094" s="13"/>
    </row>
    <row r="4095" spans="1:23" x14ac:dyDescent="0.2">
      <c r="A4095" s="13"/>
      <c r="B4095" s="8" t="s">
        <v>0</v>
      </c>
      <c r="C4095" s="22" t="s">
        <v>11022</v>
      </c>
      <c r="D4095" s="8" t="s">
        <v>8714</v>
      </c>
      <c r="E4095" s="22" t="s">
        <v>10618</v>
      </c>
      <c r="F4095" s="13">
        <v>800</v>
      </c>
      <c r="G4095" s="13">
        <v>0</v>
      </c>
      <c r="H4095" s="13">
        <v>0</v>
      </c>
      <c r="I4095" t="s">
        <v>1</v>
      </c>
      <c r="J4095" s="13"/>
      <c r="R4095" s="13"/>
      <c r="S4095" s="41">
        <v>2</v>
      </c>
      <c r="T4095" s="13" t="s">
        <v>10798</v>
      </c>
      <c r="U4095" s="13" t="s">
        <v>10798</v>
      </c>
      <c r="W4095" s="13"/>
    </row>
    <row r="4096" spans="1:23" x14ac:dyDescent="0.2">
      <c r="A4096" s="13"/>
      <c r="B4096" s="8" t="s">
        <v>0</v>
      </c>
      <c r="C4096" s="22" t="s">
        <v>11022</v>
      </c>
      <c r="D4096" s="8" t="s">
        <v>8715</v>
      </c>
      <c r="E4096" s="22" t="s">
        <v>10619</v>
      </c>
      <c r="F4096" s="13">
        <v>500</v>
      </c>
      <c r="G4096" s="13">
        <v>0</v>
      </c>
      <c r="H4096" s="13">
        <v>0</v>
      </c>
      <c r="I4096" t="s">
        <v>1</v>
      </c>
      <c r="J4096" s="13"/>
      <c r="R4096" s="13"/>
      <c r="S4096" s="41">
        <v>2</v>
      </c>
      <c r="T4096" s="13" t="s">
        <v>10798</v>
      </c>
      <c r="U4096" s="13" t="s">
        <v>10798</v>
      </c>
      <c r="W4096" s="13"/>
    </row>
    <row r="4097" spans="1:23" x14ac:dyDescent="0.2">
      <c r="A4097" s="13"/>
      <c r="B4097" s="8" t="s">
        <v>0</v>
      </c>
      <c r="C4097" s="22" t="s">
        <v>11022</v>
      </c>
      <c r="D4097" s="8" t="s">
        <v>7889</v>
      </c>
      <c r="E4097" s="22" t="s">
        <v>9654</v>
      </c>
      <c r="F4097" s="13">
        <v>321</v>
      </c>
      <c r="G4097" s="13">
        <v>0</v>
      </c>
      <c r="H4097" s="13">
        <v>0</v>
      </c>
      <c r="I4097" t="s">
        <v>1</v>
      </c>
      <c r="J4097" s="13"/>
      <c r="R4097" s="13"/>
      <c r="S4097" s="41">
        <v>4</v>
      </c>
      <c r="T4097" s="13" t="s">
        <v>10797</v>
      </c>
      <c r="U4097" s="13"/>
      <c r="W4097" s="13"/>
    </row>
    <row r="4098" spans="1:23" x14ac:dyDescent="0.2">
      <c r="A4098" s="13"/>
      <c r="B4098" s="8" t="s">
        <v>0</v>
      </c>
      <c r="C4098" s="22" t="s">
        <v>11022</v>
      </c>
      <c r="D4098" s="8" t="s">
        <v>8716</v>
      </c>
      <c r="E4098" s="22" t="s">
        <v>10620</v>
      </c>
      <c r="F4098" s="13">
        <v>500</v>
      </c>
      <c r="G4098" s="13">
        <v>0</v>
      </c>
      <c r="H4098" s="13">
        <v>0</v>
      </c>
      <c r="I4098" t="s">
        <v>1</v>
      </c>
      <c r="J4098" s="13"/>
      <c r="R4098" s="13"/>
      <c r="S4098" s="41">
        <v>4</v>
      </c>
      <c r="T4098" s="13" t="s">
        <v>10797</v>
      </c>
      <c r="U4098" s="13"/>
      <c r="W4098" s="13"/>
    </row>
    <row r="4099" spans="1:23" x14ac:dyDescent="0.2">
      <c r="A4099" s="13"/>
      <c r="B4099" s="8" t="s">
        <v>0</v>
      </c>
      <c r="C4099" s="22" t="s">
        <v>11022</v>
      </c>
      <c r="D4099" s="8" t="s">
        <v>8717</v>
      </c>
      <c r="E4099" s="22" t="s">
        <v>10621</v>
      </c>
      <c r="F4099" s="13">
        <v>50</v>
      </c>
      <c r="G4099" s="13">
        <v>0</v>
      </c>
      <c r="H4099" s="13">
        <v>0</v>
      </c>
      <c r="I4099" t="s">
        <v>1</v>
      </c>
      <c r="J4099" s="13"/>
      <c r="R4099" s="13"/>
      <c r="S4099" s="41">
        <v>1</v>
      </c>
      <c r="T4099" s="39"/>
      <c r="U4099" s="13"/>
      <c r="W4099" s="13"/>
    </row>
    <row r="4100" spans="1:23" x14ac:dyDescent="0.2">
      <c r="A4100" s="13"/>
      <c r="B4100" s="8" t="s">
        <v>0</v>
      </c>
      <c r="C4100" s="22" t="s">
        <v>11022</v>
      </c>
      <c r="D4100" s="8" t="s">
        <v>8718</v>
      </c>
      <c r="E4100" s="22" t="s">
        <v>10622</v>
      </c>
      <c r="F4100" s="13">
        <v>100</v>
      </c>
      <c r="G4100" s="13">
        <v>0</v>
      </c>
      <c r="H4100" s="13">
        <v>0</v>
      </c>
      <c r="I4100" t="s">
        <v>1</v>
      </c>
      <c r="J4100" s="13"/>
      <c r="R4100" s="13"/>
      <c r="S4100" s="41">
        <v>1</v>
      </c>
      <c r="T4100" s="39"/>
      <c r="U4100" s="13"/>
      <c r="W4100" s="13"/>
    </row>
    <row r="4101" spans="1:23" x14ac:dyDescent="0.2">
      <c r="A4101" s="13"/>
      <c r="B4101" s="8" t="s">
        <v>0</v>
      </c>
      <c r="C4101" s="22" t="s">
        <v>11022</v>
      </c>
      <c r="D4101" s="8" t="s">
        <v>3116</v>
      </c>
      <c r="E4101" s="22" t="s">
        <v>3117</v>
      </c>
      <c r="F4101" s="13">
        <v>1300</v>
      </c>
      <c r="G4101" s="13">
        <v>0</v>
      </c>
      <c r="H4101" s="13">
        <v>0</v>
      </c>
      <c r="I4101" t="s">
        <v>1</v>
      </c>
      <c r="J4101" s="13"/>
      <c r="R4101" s="13"/>
      <c r="S4101" s="41">
        <v>3</v>
      </c>
      <c r="T4101" s="39"/>
      <c r="U4101" s="13"/>
      <c r="W4101" s="13"/>
    </row>
    <row r="4102" spans="1:23" x14ac:dyDescent="0.2">
      <c r="A4102" s="13"/>
      <c r="B4102" s="8" t="s">
        <v>0</v>
      </c>
      <c r="C4102" s="22" t="s">
        <v>11022</v>
      </c>
      <c r="D4102" s="8" t="s">
        <v>3952</v>
      </c>
      <c r="E4102" s="22" t="s">
        <v>3953</v>
      </c>
      <c r="F4102" s="13">
        <v>1000</v>
      </c>
      <c r="G4102" s="13">
        <v>0</v>
      </c>
      <c r="H4102" s="13">
        <v>0</v>
      </c>
      <c r="I4102" t="s">
        <v>1</v>
      </c>
      <c r="J4102" s="13"/>
      <c r="R4102" s="13"/>
      <c r="S4102" s="41">
        <v>2</v>
      </c>
      <c r="T4102" s="39"/>
      <c r="U4102" s="13"/>
      <c r="W4102" s="13"/>
    </row>
    <row r="4103" spans="1:23" x14ac:dyDescent="0.2">
      <c r="A4103" s="13"/>
      <c r="B4103" s="8" t="s">
        <v>0</v>
      </c>
      <c r="C4103" s="22" t="s">
        <v>11022</v>
      </c>
      <c r="D4103" s="8" t="s">
        <v>5074</v>
      </c>
      <c r="E4103" s="22" t="s">
        <v>5075</v>
      </c>
      <c r="F4103" s="13">
        <v>547</v>
      </c>
      <c r="G4103" s="13">
        <v>0</v>
      </c>
      <c r="H4103" s="13">
        <v>0</v>
      </c>
      <c r="I4103" t="s">
        <v>1</v>
      </c>
      <c r="J4103" s="13"/>
      <c r="R4103" s="13"/>
      <c r="S4103" s="41">
        <v>2</v>
      </c>
      <c r="T4103" s="39"/>
      <c r="U4103" s="13"/>
      <c r="W4103" s="13"/>
    </row>
    <row r="4104" spans="1:23" x14ac:dyDescent="0.2">
      <c r="A4104" s="13"/>
      <c r="B4104" s="8" t="s">
        <v>0</v>
      </c>
      <c r="C4104" s="22" t="s">
        <v>11022</v>
      </c>
      <c r="D4104" s="8" t="s">
        <v>8103</v>
      </c>
      <c r="E4104" s="22" t="s">
        <v>9863</v>
      </c>
      <c r="F4104" s="13">
        <v>500</v>
      </c>
      <c r="G4104" s="13">
        <v>0</v>
      </c>
      <c r="H4104" s="13">
        <v>0</v>
      </c>
      <c r="I4104" t="s">
        <v>1</v>
      </c>
      <c r="J4104" s="13"/>
      <c r="R4104" s="13">
        <v>500</v>
      </c>
      <c r="S4104" s="41">
        <v>1</v>
      </c>
      <c r="T4104" s="39"/>
      <c r="U4104" s="13"/>
      <c r="W4104" s="13"/>
    </row>
    <row r="4105" spans="1:23" x14ac:dyDescent="0.2">
      <c r="A4105" s="13"/>
      <c r="B4105" s="8" t="s">
        <v>0</v>
      </c>
      <c r="C4105" s="22" t="s">
        <v>11022</v>
      </c>
      <c r="D4105" s="8" t="s">
        <v>1759</v>
      </c>
      <c r="E4105" s="22" t="s">
        <v>10623</v>
      </c>
      <c r="F4105" s="13">
        <v>1568</v>
      </c>
      <c r="G4105" s="13">
        <v>0</v>
      </c>
      <c r="H4105" s="13">
        <v>0</v>
      </c>
      <c r="I4105" t="s">
        <v>1</v>
      </c>
      <c r="J4105" s="13"/>
      <c r="R4105" s="13"/>
      <c r="S4105" s="41">
        <v>4</v>
      </c>
      <c r="T4105" s="13"/>
      <c r="U4105" s="13" t="s">
        <v>10802</v>
      </c>
      <c r="W4105" s="13"/>
    </row>
    <row r="4106" spans="1:23" x14ac:dyDescent="0.2">
      <c r="A4106" s="12" t="s">
        <v>7572</v>
      </c>
      <c r="B4106" s="8" t="s">
        <v>0</v>
      </c>
      <c r="C4106" s="22" t="s">
        <v>11023</v>
      </c>
      <c r="D4106" s="8" t="s">
        <v>8719</v>
      </c>
      <c r="E4106" s="22" t="s">
        <v>10624</v>
      </c>
      <c r="F4106" s="13">
        <v>5100</v>
      </c>
      <c r="G4106" s="13">
        <v>0</v>
      </c>
      <c r="H4106" s="13">
        <v>0</v>
      </c>
      <c r="I4106" t="s">
        <v>1</v>
      </c>
      <c r="J4106" s="13"/>
      <c r="R4106" s="13">
        <v>5100</v>
      </c>
      <c r="S4106" s="41">
        <v>1</v>
      </c>
      <c r="T4106" s="39"/>
      <c r="U4106" s="13"/>
      <c r="W4106" s="13"/>
    </row>
    <row r="4107" spans="1:23" x14ac:dyDescent="0.2">
      <c r="A4107" s="12" t="s">
        <v>7572</v>
      </c>
      <c r="B4107" s="8" t="s">
        <v>0</v>
      </c>
      <c r="C4107" s="22" t="s">
        <v>7457</v>
      </c>
      <c r="D4107" s="8" t="s">
        <v>8720</v>
      </c>
      <c r="E4107" s="22" t="s">
        <v>10625</v>
      </c>
      <c r="F4107" s="13">
        <v>1000</v>
      </c>
      <c r="G4107" s="13">
        <v>0</v>
      </c>
      <c r="H4107" s="13">
        <v>0</v>
      </c>
      <c r="I4107" t="s">
        <v>1</v>
      </c>
      <c r="J4107" s="13"/>
      <c r="R4107" s="13">
        <v>1000</v>
      </c>
      <c r="S4107" s="41">
        <v>4</v>
      </c>
      <c r="T4107" s="39"/>
      <c r="U4107" s="13"/>
      <c r="W4107" s="13"/>
    </row>
    <row r="4108" spans="1:23" x14ac:dyDescent="0.2">
      <c r="A4108" s="12" t="s">
        <v>7572</v>
      </c>
      <c r="B4108" s="8" t="s">
        <v>0</v>
      </c>
      <c r="C4108" s="22"/>
      <c r="D4108" s="8" t="s">
        <v>5843</v>
      </c>
      <c r="E4108" s="22" t="s">
        <v>5844</v>
      </c>
      <c r="F4108" s="13">
        <v>18000</v>
      </c>
      <c r="G4108" s="13">
        <v>0</v>
      </c>
      <c r="H4108" s="13">
        <v>0</v>
      </c>
      <c r="I4108" t="s">
        <v>1</v>
      </c>
      <c r="J4108" s="13"/>
      <c r="R4108" s="13">
        <v>18000</v>
      </c>
      <c r="S4108" s="41">
        <v>1</v>
      </c>
      <c r="T4108" s="39"/>
      <c r="U4108" s="13"/>
      <c r="W4108" s="13"/>
    </row>
    <row r="4109" spans="1:23" x14ac:dyDescent="0.2">
      <c r="A4109" s="12" t="s">
        <v>7572</v>
      </c>
      <c r="B4109" s="8" t="s">
        <v>0</v>
      </c>
      <c r="C4109" s="22"/>
      <c r="D4109" s="8" t="s">
        <v>8721</v>
      </c>
      <c r="E4109" s="11" t="s">
        <v>10626</v>
      </c>
      <c r="F4109" s="13">
        <v>6000</v>
      </c>
      <c r="G4109" s="13">
        <v>0</v>
      </c>
      <c r="H4109" s="13">
        <v>0</v>
      </c>
      <c r="I4109" t="s">
        <v>1</v>
      </c>
      <c r="J4109" s="13"/>
      <c r="R4109" s="13">
        <v>6000</v>
      </c>
      <c r="S4109" s="41">
        <v>2</v>
      </c>
      <c r="T4109" s="39"/>
      <c r="U4109" s="13"/>
      <c r="W4109" s="13"/>
    </row>
    <row r="4110" spans="1:23" x14ac:dyDescent="0.2">
      <c r="A4110" s="12" t="s">
        <v>7572</v>
      </c>
      <c r="B4110" s="8" t="s">
        <v>0</v>
      </c>
      <c r="C4110" s="22"/>
      <c r="D4110" s="8" t="s">
        <v>8722</v>
      </c>
      <c r="E4110" s="11" t="s">
        <v>10627</v>
      </c>
      <c r="F4110" s="13">
        <v>4000</v>
      </c>
      <c r="G4110" s="13">
        <v>0</v>
      </c>
      <c r="H4110" s="13">
        <v>0</v>
      </c>
      <c r="I4110" t="s">
        <v>1</v>
      </c>
      <c r="J4110" s="13"/>
      <c r="R4110" s="13">
        <v>4000</v>
      </c>
      <c r="S4110" s="41">
        <v>4</v>
      </c>
      <c r="T4110" s="39"/>
      <c r="U4110" s="13"/>
      <c r="W4110" s="13"/>
    </row>
    <row r="4111" spans="1:23" x14ac:dyDescent="0.2">
      <c r="A4111" s="13"/>
      <c r="B4111" s="8" t="s">
        <v>0</v>
      </c>
      <c r="C4111" s="22" t="s">
        <v>11024</v>
      </c>
      <c r="D4111" s="8" t="s">
        <v>7919</v>
      </c>
      <c r="E4111" s="22" t="s">
        <v>9687</v>
      </c>
      <c r="F4111" s="13">
        <v>100000</v>
      </c>
      <c r="G4111" s="13">
        <v>0</v>
      </c>
      <c r="H4111" s="13">
        <v>0</v>
      </c>
      <c r="I4111" t="s">
        <v>1</v>
      </c>
      <c r="J4111" s="13"/>
      <c r="R4111" s="13"/>
      <c r="S4111" s="41">
        <v>4</v>
      </c>
      <c r="T4111" s="39"/>
      <c r="U4111" s="13"/>
      <c r="W4111" s="13"/>
    </row>
    <row r="4112" spans="1:23" x14ac:dyDescent="0.2">
      <c r="A4112" s="13"/>
      <c r="B4112" s="8" t="s">
        <v>0</v>
      </c>
      <c r="C4112" s="22" t="s">
        <v>11025</v>
      </c>
      <c r="D4112" s="8" t="s">
        <v>7923</v>
      </c>
      <c r="E4112" s="22" t="s">
        <v>10553</v>
      </c>
      <c r="F4112" s="13">
        <v>2740</v>
      </c>
      <c r="G4112" s="13">
        <v>0</v>
      </c>
      <c r="H4112" s="13">
        <v>0</v>
      </c>
      <c r="I4112" t="s">
        <v>1</v>
      </c>
      <c r="J4112" s="13"/>
      <c r="R4112" s="13"/>
      <c r="S4112" s="41">
        <v>4</v>
      </c>
      <c r="T4112" s="39"/>
      <c r="U4112" s="13"/>
      <c r="W4112" s="13"/>
    </row>
    <row r="4113" spans="1:23" x14ac:dyDescent="0.2">
      <c r="A4113" s="13"/>
      <c r="B4113" s="8" t="s">
        <v>0</v>
      </c>
      <c r="C4113" s="22" t="s">
        <v>11026</v>
      </c>
      <c r="D4113" s="8" t="s">
        <v>2924</v>
      </c>
      <c r="E4113" s="22" t="s">
        <v>10628</v>
      </c>
      <c r="F4113" s="13">
        <v>3000</v>
      </c>
      <c r="G4113" s="13">
        <v>0</v>
      </c>
      <c r="H4113" s="13">
        <v>0</v>
      </c>
      <c r="I4113" t="s">
        <v>1</v>
      </c>
      <c r="J4113" s="13"/>
      <c r="R4113" s="13"/>
      <c r="S4113" s="41">
        <v>3</v>
      </c>
      <c r="T4113" s="13"/>
      <c r="U4113" s="13" t="s">
        <v>10798</v>
      </c>
      <c r="W4113" s="13"/>
    </row>
    <row r="4114" spans="1:23" x14ac:dyDescent="0.2">
      <c r="A4114" s="13"/>
      <c r="B4114" s="8" t="s">
        <v>0</v>
      </c>
      <c r="C4114" s="22" t="s">
        <v>11027</v>
      </c>
      <c r="D4114" s="8" t="s">
        <v>8723</v>
      </c>
      <c r="E4114" s="22" t="s">
        <v>10629</v>
      </c>
      <c r="F4114" s="13">
        <v>29600</v>
      </c>
      <c r="G4114" s="13">
        <v>0</v>
      </c>
      <c r="H4114" s="13">
        <v>0</v>
      </c>
      <c r="I4114" t="s">
        <v>1</v>
      </c>
      <c r="J4114" s="13"/>
      <c r="R4114" s="13"/>
      <c r="S4114" s="41">
        <v>2</v>
      </c>
      <c r="T4114" s="39"/>
      <c r="U4114" s="13" t="s">
        <v>10804</v>
      </c>
      <c r="W4114" s="13"/>
    </row>
    <row r="4115" spans="1:23" x14ac:dyDescent="0.2">
      <c r="A4115" s="13"/>
      <c r="B4115" s="8" t="s">
        <v>0</v>
      </c>
      <c r="C4115" s="22" t="s">
        <v>11027</v>
      </c>
      <c r="D4115" s="8" t="s">
        <v>8724</v>
      </c>
      <c r="E4115" s="22" t="s">
        <v>10630</v>
      </c>
      <c r="F4115" s="13">
        <v>5400</v>
      </c>
      <c r="G4115" s="13">
        <v>0</v>
      </c>
      <c r="H4115" s="13">
        <v>0</v>
      </c>
      <c r="I4115" t="s">
        <v>1</v>
      </c>
      <c r="J4115" s="13"/>
      <c r="R4115" s="13"/>
      <c r="S4115" s="41">
        <v>2</v>
      </c>
      <c r="T4115" s="39"/>
      <c r="U4115" s="13" t="s">
        <v>10804</v>
      </c>
      <c r="W4115" s="13"/>
    </row>
    <row r="4116" spans="1:23" x14ac:dyDescent="0.2">
      <c r="A4116" s="13"/>
      <c r="B4116" s="8" t="s">
        <v>0</v>
      </c>
      <c r="C4116" s="22" t="s">
        <v>11027</v>
      </c>
      <c r="D4116" s="8" t="s">
        <v>3043</v>
      </c>
      <c r="E4116" s="22" t="s">
        <v>3044</v>
      </c>
      <c r="F4116" s="13">
        <v>6500</v>
      </c>
      <c r="G4116" s="13">
        <v>0</v>
      </c>
      <c r="H4116" s="13">
        <v>0</v>
      </c>
      <c r="I4116" t="s">
        <v>1</v>
      </c>
      <c r="J4116" s="13"/>
      <c r="R4116" s="13"/>
      <c r="S4116" s="41">
        <v>2</v>
      </c>
      <c r="T4116" s="39"/>
      <c r="U4116" s="13" t="s">
        <v>10804</v>
      </c>
      <c r="W4116" s="13"/>
    </row>
    <row r="4117" spans="1:23" x14ac:dyDescent="0.2">
      <c r="A4117" s="13"/>
      <c r="B4117" s="8" t="s">
        <v>0</v>
      </c>
      <c r="C4117" s="22" t="s">
        <v>11027</v>
      </c>
      <c r="D4117" s="8" t="s">
        <v>8725</v>
      </c>
      <c r="E4117" s="22" t="s">
        <v>10631</v>
      </c>
      <c r="F4117" s="13">
        <v>20</v>
      </c>
      <c r="G4117" s="13">
        <v>0</v>
      </c>
      <c r="H4117" s="13">
        <v>0</v>
      </c>
      <c r="I4117" t="s">
        <v>1</v>
      </c>
      <c r="J4117" s="13"/>
      <c r="R4117" s="13"/>
      <c r="S4117" s="41">
        <v>2</v>
      </c>
      <c r="T4117" s="39"/>
      <c r="U4117" s="13" t="s">
        <v>10804</v>
      </c>
      <c r="W4117" s="13"/>
    </row>
    <row r="4118" spans="1:23" x14ac:dyDescent="0.2">
      <c r="A4118" s="13"/>
      <c r="B4118" s="8" t="s">
        <v>0</v>
      </c>
      <c r="C4118" s="22" t="s">
        <v>11027</v>
      </c>
      <c r="D4118" s="8" t="s">
        <v>8726</v>
      </c>
      <c r="E4118" s="22" t="s">
        <v>10632</v>
      </c>
      <c r="F4118" s="13">
        <v>2420</v>
      </c>
      <c r="G4118" s="13">
        <v>0</v>
      </c>
      <c r="H4118" s="13">
        <v>0</v>
      </c>
      <c r="I4118" t="s">
        <v>1</v>
      </c>
      <c r="J4118" s="13"/>
      <c r="R4118" s="13"/>
      <c r="S4118" s="41">
        <v>4</v>
      </c>
      <c r="T4118" s="39"/>
      <c r="U4118" s="13"/>
      <c r="W4118" s="13"/>
    </row>
    <row r="4119" spans="1:23" x14ac:dyDescent="0.2">
      <c r="A4119" s="13"/>
      <c r="B4119" s="8" t="s">
        <v>0</v>
      </c>
      <c r="C4119" s="22" t="s">
        <v>11027</v>
      </c>
      <c r="D4119" s="8" t="s">
        <v>8727</v>
      </c>
      <c r="E4119" s="22" t="s">
        <v>10633</v>
      </c>
      <c r="F4119" s="13">
        <v>500</v>
      </c>
      <c r="G4119" s="13">
        <v>0</v>
      </c>
      <c r="H4119" s="13">
        <v>0</v>
      </c>
      <c r="I4119" t="s">
        <v>1</v>
      </c>
      <c r="J4119" s="13"/>
      <c r="R4119" s="13"/>
      <c r="S4119" s="41">
        <v>1</v>
      </c>
      <c r="T4119" s="39"/>
      <c r="U4119" s="13" t="s">
        <v>10801</v>
      </c>
      <c r="W4119" s="13"/>
    </row>
    <row r="4120" spans="1:23" x14ac:dyDescent="0.2">
      <c r="A4120" s="13"/>
      <c r="B4120" s="8" t="s">
        <v>0</v>
      </c>
      <c r="C4120" s="22" t="s">
        <v>11027</v>
      </c>
      <c r="D4120" s="8" t="s">
        <v>4909</v>
      </c>
      <c r="E4120" s="22" t="s">
        <v>4910</v>
      </c>
      <c r="F4120" s="13">
        <v>2680</v>
      </c>
      <c r="G4120" s="13">
        <v>0</v>
      </c>
      <c r="H4120" s="13">
        <v>0</v>
      </c>
      <c r="I4120" t="s">
        <v>1</v>
      </c>
      <c r="J4120" s="13"/>
      <c r="R4120" s="13">
        <v>900</v>
      </c>
      <c r="S4120" s="41">
        <v>1</v>
      </c>
      <c r="T4120" s="39"/>
      <c r="U4120" s="13" t="s">
        <v>10801</v>
      </c>
      <c r="W4120" s="13"/>
    </row>
    <row r="4121" spans="1:23" x14ac:dyDescent="0.2">
      <c r="A4121" s="13"/>
      <c r="B4121" s="8" t="s">
        <v>0</v>
      </c>
      <c r="C4121" s="22" t="s">
        <v>11027</v>
      </c>
      <c r="D4121" s="8" t="s">
        <v>8728</v>
      </c>
      <c r="E4121" s="22" t="s">
        <v>10634</v>
      </c>
      <c r="F4121" s="13">
        <v>1360</v>
      </c>
      <c r="G4121" s="13">
        <v>0</v>
      </c>
      <c r="H4121" s="13">
        <v>0</v>
      </c>
      <c r="I4121" t="s">
        <v>1</v>
      </c>
      <c r="J4121" s="13"/>
      <c r="R4121" s="13"/>
      <c r="S4121" s="41">
        <v>1</v>
      </c>
      <c r="T4121" s="39"/>
      <c r="U4121" s="13"/>
      <c r="W4121" s="13"/>
    </row>
    <row r="4122" spans="1:23" x14ac:dyDescent="0.2">
      <c r="A4122" s="13"/>
      <c r="B4122" s="8" t="s">
        <v>0</v>
      </c>
      <c r="C4122" s="22" t="s">
        <v>11027</v>
      </c>
      <c r="D4122" s="8" t="s">
        <v>8729</v>
      </c>
      <c r="E4122" s="22" t="s">
        <v>10635</v>
      </c>
      <c r="F4122" s="13">
        <v>470</v>
      </c>
      <c r="G4122" s="13">
        <v>0</v>
      </c>
      <c r="H4122" s="13">
        <v>0</v>
      </c>
      <c r="I4122" t="s">
        <v>1</v>
      </c>
      <c r="J4122" s="13"/>
      <c r="R4122" s="13"/>
      <c r="S4122" s="41">
        <v>1</v>
      </c>
      <c r="T4122" s="39"/>
      <c r="U4122" s="13"/>
      <c r="W4122" s="13"/>
    </row>
    <row r="4123" spans="1:23" x14ac:dyDescent="0.2">
      <c r="A4123" s="13"/>
      <c r="B4123" s="8" t="s">
        <v>0</v>
      </c>
      <c r="C4123" s="22" t="s">
        <v>11027</v>
      </c>
      <c r="D4123" s="8" t="s">
        <v>5891</v>
      </c>
      <c r="E4123" s="22" t="s">
        <v>5892</v>
      </c>
      <c r="F4123" s="13">
        <v>7013</v>
      </c>
      <c r="G4123" s="13">
        <v>0</v>
      </c>
      <c r="H4123" s="13">
        <v>0</v>
      </c>
      <c r="I4123" t="s">
        <v>1</v>
      </c>
      <c r="J4123" s="13"/>
      <c r="R4123" s="13"/>
      <c r="S4123" s="41">
        <v>1</v>
      </c>
      <c r="T4123" s="39"/>
      <c r="U4123" s="13"/>
      <c r="W4123" s="13"/>
    </row>
    <row r="4124" spans="1:23" x14ac:dyDescent="0.2">
      <c r="A4124" s="13"/>
      <c r="B4124" s="8" t="s">
        <v>0</v>
      </c>
      <c r="C4124" s="22" t="s">
        <v>11027</v>
      </c>
      <c r="D4124" s="8" t="s">
        <v>8730</v>
      </c>
      <c r="E4124" s="22" t="s">
        <v>10636</v>
      </c>
      <c r="F4124" s="13">
        <v>36</v>
      </c>
      <c r="G4124" s="13">
        <v>0</v>
      </c>
      <c r="H4124" s="13">
        <v>0</v>
      </c>
      <c r="I4124" t="s">
        <v>1</v>
      </c>
      <c r="J4124" s="13"/>
      <c r="R4124" s="13"/>
      <c r="S4124" s="41">
        <v>1</v>
      </c>
      <c r="T4124" s="39"/>
      <c r="U4124" s="13"/>
      <c r="W4124" s="13"/>
    </row>
    <row r="4125" spans="1:23" x14ac:dyDescent="0.2">
      <c r="A4125" s="13"/>
      <c r="B4125" s="8" t="s">
        <v>0</v>
      </c>
      <c r="C4125" s="22" t="s">
        <v>11027</v>
      </c>
      <c r="D4125" s="8" t="s">
        <v>8731</v>
      </c>
      <c r="E4125" s="22" t="s">
        <v>10637</v>
      </c>
      <c r="F4125" s="13">
        <v>1296</v>
      </c>
      <c r="G4125" s="13">
        <v>0</v>
      </c>
      <c r="H4125" s="13">
        <v>0</v>
      </c>
      <c r="I4125" t="s">
        <v>1</v>
      </c>
      <c r="J4125" s="13"/>
      <c r="R4125" s="13"/>
      <c r="S4125" s="41">
        <v>1</v>
      </c>
      <c r="T4125" s="39"/>
      <c r="U4125" s="13"/>
      <c r="W4125" s="13"/>
    </row>
    <row r="4126" spans="1:23" x14ac:dyDescent="0.2">
      <c r="A4126" s="13"/>
      <c r="B4126" s="8" t="s">
        <v>0</v>
      </c>
      <c r="C4126" s="22" t="s">
        <v>11027</v>
      </c>
      <c r="D4126" s="8" t="s">
        <v>6871</v>
      </c>
      <c r="E4126" s="22" t="s">
        <v>6872</v>
      </c>
      <c r="F4126" s="13">
        <v>376</v>
      </c>
      <c r="G4126" s="13">
        <v>0</v>
      </c>
      <c r="H4126" s="13">
        <v>0</v>
      </c>
      <c r="I4126" t="s">
        <v>1</v>
      </c>
      <c r="J4126" s="13"/>
      <c r="R4126" s="13"/>
      <c r="S4126" s="41">
        <v>1</v>
      </c>
      <c r="T4126" s="39"/>
      <c r="U4126" s="13"/>
      <c r="W4126" s="13"/>
    </row>
    <row r="4127" spans="1:23" x14ac:dyDescent="0.2">
      <c r="A4127" s="13"/>
      <c r="B4127" s="8" t="s">
        <v>0</v>
      </c>
      <c r="C4127" s="22" t="s">
        <v>11027</v>
      </c>
      <c r="D4127" s="8" t="s">
        <v>3052</v>
      </c>
      <c r="E4127" s="22" t="s">
        <v>3053</v>
      </c>
      <c r="F4127" s="13">
        <v>41520</v>
      </c>
      <c r="G4127" s="13">
        <v>0</v>
      </c>
      <c r="H4127" s="13">
        <v>0</v>
      </c>
      <c r="I4127" t="s">
        <v>1</v>
      </c>
      <c r="J4127" s="13"/>
      <c r="R4127" s="13"/>
      <c r="S4127" s="41">
        <v>3</v>
      </c>
      <c r="T4127" s="13"/>
      <c r="U4127" s="39" t="s">
        <v>10803</v>
      </c>
      <c r="W4127" s="13"/>
    </row>
    <row r="4128" spans="1:23" x14ac:dyDescent="0.2">
      <c r="A4128" s="13"/>
      <c r="B4128" s="8" t="s">
        <v>0</v>
      </c>
      <c r="C4128" s="22" t="s">
        <v>11027</v>
      </c>
      <c r="D4128" s="8" t="s">
        <v>3894</v>
      </c>
      <c r="E4128" s="22" t="s">
        <v>3895</v>
      </c>
      <c r="F4128" s="13">
        <v>2420</v>
      </c>
      <c r="G4128" s="13">
        <v>0</v>
      </c>
      <c r="H4128" s="13">
        <v>0</v>
      </c>
      <c r="I4128" t="s">
        <v>1</v>
      </c>
      <c r="J4128" s="13"/>
      <c r="R4128" s="13"/>
      <c r="S4128" s="41">
        <v>2</v>
      </c>
      <c r="T4128" s="13"/>
      <c r="U4128" s="13" t="s">
        <v>10801</v>
      </c>
      <c r="W4128" s="13"/>
    </row>
    <row r="4129" spans="1:23" x14ac:dyDescent="0.2">
      <c r="A4129" s="13"/>
      <c r="B4129" s="8" t="s">
        <v>0</v>
      </c>
      <c r="C4129" s="22" t="s">
        <v>11027</v>
      </c>
      <c r="D4129" s="8" t="s">
        <v>4930</v>
      </c>
      <c r="E4129" s="22" t="s">
        <v>4931</v>
      </c>
      <c r="F4129" s="13">
        <v>3180</v>
      </c>
      <c r="G4129" s="13">
        <v>0</v>
      </c>
      <c r="H4129" s="13">
        <v>0</v>
      </c>
      <c r="I4129" t="s">
        <v>1</v>
      </c>
      <c r="J4129" s="13"/>
      <c r="R4129" s="13"/>
      <c r="S4129" s="41">
        <v>2</v>
      </c>
      <c r="T4129" s="39"/>
      <c r="U4129" s="13"/>
      <c r="W4129" s="13"/>
    </row>
    <row r="4130" spans="1:23" x14ac:dyDescent="0.2">
      <c r="A4130" s="13"/>
      <c r="B4130" s="8" t="s">
        <v>0</v>
      </c>
      <c r="C4130" s="22" t="s">
        <v>11027</v>
      </c>
      <c r="D4130" s="8" t="s">
        <v>5828</v>
      </c>
      <c r="E4130" s="22" t="s">
        <v>5829</v>
      </c>
      <c r="F4130" s="13">
        <v>8879</v>
      </c>
      <c r="G4130" s="13">
        <v>0</v>
      </c>
      <c r="H4130" s="13">
        <v>0</v>
      </c>
      <c r="I4130" t="s">
        <v>1</v>
      </c>
      <c r="J4130" s="13"/>
      <c r="R4130" s="13"/>
      <c r="S4130" s="41">
        <v>2</v>
      </c>
      <c r="T4130" s="39"/>
      <c r="U4130" s="13"/>
      <c r="W4130" s="13"/>
    </row>
    <row r="4131" spans="1:23" x14ac:dyDescent="0.2">
      <c r="A4131" s="13"/>
      <c r="B4131" s="8" t="s">
        <v>0</v>
      </c>
      <c r="C4131" s="22" t="s">
        <v>11027</v>
      </c>
      <c r="D4131" s="8" t="s">
        <v>8732</v>
      </c>
      <c r="E4131" s="22" t="s">
        <v>10638</v>
      </c>
      <c r="F4131" s="13">
        <v>17758</v>
      </c>
      <c r="G4131" s="13">
        <v>0</v>
      </c>
      <c r="H4131" s="13">
        <v>0</v>
      </c>
      <c r="I4131" t="s">
        <v>1</v>
      </c>
      <c r="J4131" s="13"/>
      <c r="R4131" s="13"/>
      <c r="S4131" s="41">
        <v>1</v>
      </c>
      <c r="T4131" s="39"/>
      <c r="U4131" s="13"/>
      <c r="W4131" s="13"/>
    </row>
    <row r="4132" spans="1:23" x14ac:dyDescent="0.2">
      <c r="A4132" s="13"/>
      <c r="B4132" s="8" t="s">
        <v>0</v>
      </c>
      <c r="C4132" s="22" t="s">
        <v>11028</v>
      </c>
      <c r="D4132" s="8" t="s">
        <v>1660</v>
      </c>
      <c r="E4132" s="22" t="s">
        <v>1661</v>
      </c>
      <c r="F4132" s="13">
        <v>6160</v>
      </c>
      <c r="G4132" s="13">
        <v>0</v>
      </c>
      <c r="H4132" s="13">
        <v>0</v>
      </c>
      <c r="I4132" t="s">
        <v>1</v>
      </c>
      <c r="J4132" s="13"/>
      <c r="R4132" s="13"/>
      <c r="S4132" s="41">
        <v>4</v>
      </c>
      <c r="T4132" s="39"/>
      <c r="U4132" s="13"/>
      <c r="W4132" s="13"/>
    </row>
    <row r="4133" spans="1:23" x14ac:dyDescent="0.2">
      <c r="A4133" s="13"/>
      <c r="B4133" s="8" t="s">
        <v>0</v>
      </c>
      <c r="C4133" s="22" t="s">
        <v>11028</v>
      </c>
      <c r="D4133" s="8" t="s">
        <v>2086</v>
      </c>
      <c r="E4133" s="22" t="s">
        <v>2087</v>
      </c>
      <c r="F4133" s="13">
        <v>9300</v>
      </c>
      <c r="G4133" s="13">
        <v>0</v>
      </c>
      <c r="H4133" s="13">
        <v>0</v>
      </c>
      <c r="I4133" t="s">
        <v>1</v>
      </c>
      <c r="J4133" s="13"/>
      <c r="R4133" s="13"/>
      <c r="S4133" s="41">
        <v>4</v>
      </c>
      <c r="T4133" s="39"/>
      <c r="U4133" s="13"/>
      <c r="W4133" s="13"/>
    </row>
    <row r="4134" spans="1:23" x14ac:dyDescent="0.2">
      <c r="A4134" s="13"/>
      <c r="B4134" s="8" t="s">
        <v>0</v>
      </c>
      <c r="C4134" s="22" t="s">
        <v>11028</v>
      </c>
      <c r="D4134" s="8" t="s">
        <v>4165</v>
      </c>
      <c r="E4134" s="22" t="s">
        <v>4166</v>
      </c>
      <c r="F4134" s="13">
        <v>2000</v>
      </c>
      <c r="G4134" s="13">
        <v>0</v>
      </c>
      <c r="H4134" s="13">
        <v>0</v>
      </c>
      <c r="I4134" t="s">
        <v>1</v>
      </c>
      <c r="J4134" s="13"/>
      <c r="R4134" s="13"/>
      <c r="S4134" s="41">
        <v>1</v>
      </c>
      <c r="T4134" s="39"/>
      <c r="U4134" s="13" t="s">
        <v>10801</v>
      </c>
      <c r="W4134" s="13"/>
    </row>
    <row r="4135" spans="1:23" x14ac:dyDescent="0.2">
      <c r="A4135" s="13"/>
      <c r="B4135" s="8" t="s">
        <v>0</v>
      </c>
      <c r="C4135" s="22" t="s">
        <v>11028</v>
      </c>
      <c r="D4135" s="8" t="s">
        <v>2685</v>
      </c>
      <c r="E4135" s="22" t="s">
        <v>2686</v>
      </c>
      <c r="F4135" s="13">
        <v>1500</v>
      </c>
      <c r="G4135" s="13">
        <v>0</v>
      </c>
      <c r="H4135" s="13">
        <v>0</v>
      </c>
      <c r="I4135" t="s">
        <v>1</v>
      </c>
      <c r="J4135" s="13"/>
      <c r="R4135" s="13"/>
      <c r="S4135" s="41">
        <v>2</v>
      </c>
      <c r="T4135" s="39"/>
      <c r="U4135" s="13" t="s">
        <v>10804</v>
      </c>
      <c r="W4135" s="13"/>
    </row>
    <row r="4136" spans="1:23" x14ac:dyDescent="0.2">
      <c r="A4136" s="13"/>
      <c r="B4136" s="8" t="s">
        <v>0</v>
      </c>
      <c r="C4136" s="22" t="s">
        <v>11029</v>
      </c>
      <c r="D4136" s="8" t="s">
        <v>823</v>
      </c>
      <c r="E4136" s="22" t="s">
        <v>10639</v>
      </c>
      <c r="F4136" s="13">
        <v>38640</v>
      </c>
      <c r="G4136" s="13">
        <v>0</v>
      </c>
      <c r="H4136" s="13">
        <v>0</v>
      </c>
      <c r="I4136" t="s">
        <v>1</v>
      </c>
      <c r="J4136" s="13"/>
      <c r="R4136" s="13"/>
      <c r="S4136" s="41">
        <v>2</v>
      </c>
      <c r="T4136" s="39"/>
      <c r="U4136" s="13"/>
      <c r="W4136" s="13"/>
    </row>
    <row r="4137" spans="1:23" x14ac:dyDescent="0.2">
      <c r="A4137" s="13"/>
      <c r="B4137" s="8" t="s">
        <v>0</v>
      </c>
      <c r="C4137" s="22" t="s">
        <v>11030</v>
      </c>
      <c r="D4137" s="8" t="s">
        <v>8733</v>
      </c>
      <c r="E4137" s="22" t="s">
        <v>10640</v>
      </c>
      <c r="F4137" s="13">
        <v>100</v>
      </c>
      <c r="G4137" s="13">
        <v>0</v>
      </c>
      <c r="H4137" s="13">
        <v>0</v>
      </c>
      <c r="I4137" t="s">
        <v>1</v>
      </c>
      <c r="J4137" s="13"/>
      <c r="R4137" s="13"/>
      <c r="S4137" s="41">
        <v>4</v>
      </c>
      <c r="T4137" s="39"/>
      <c r="U4137" s="13"/>
      <c r="W4137" s="13"/>
    </row>
    <row r="4138" spans="1:23" x14ac:dyDescent="0.2">
      <c r="A4138" s="13"/>
      <c r="B4138" s="8" t="s">
        <v>0</v>
      </c>
      <c r="C4138" s="22" t="s">
        <v>11030</v>
      </c>
      <c r="D4138" s="8" t="s">
        <v>8734</v>
      </c>
      <c r="E4138" s="22" t="s">
        <v>10641</v>
      </c>
      <c r="F4138" s="13">
        <v>100</v>
      </c>
      <c r="G4138" s="13">
        <v>0</v>
      </c>
      <c r="H4138" s="13">
        <v>0</v>
      </c>
      <c r="I4138" t="s">
        <v>1</v>
      </c>
      <c r="J4138" s="13"/>
      <c r="R4138" s="13"/>
      <c r="S4138" s="41">
        <v>4</v>
      </c>
      <c r="T4138" s="39"/>
      <c r="U4138" s="13"/>
      <c r="W4138" s="13"/>
    </row>
    <row r="4139" spans="1:23" x14ac:dyDescent="0.2">
      <c r="A4139" s="13"/>
      <c r="B4139" s="8" t="s">
        <v>0</v>
      </c>
      <c r="C4139" s="22" t="s">
        <v>11030</v>
      </c>
      <c r="D4139" s="8" t="s">
        <v>4035</v>
      </c>
      <c r="E4139" s="22" t="s">
        <v>4036</v>
      </c>
      <c r="F4139" s="13">
        <v>50</v>
      </c>
      <c r="G4139" s="13">
        <v>0</v>
      </c>
      <c r="H4139" s="13">
        <v>0</v>
      </c>
      <c r="I4139" t="s">
        <v>1</v>
      </c>
      <c r="J4139" s="13"/>
      <c r="R4139" s="13"/>
      <c r="S4139" s="41">
        <v>4</v>
      </c>
      <c r="T4139" s="39"/>
      <c r="U4139" s="13"/>
      <c r="W4139" s="13"/>
    </row>
    <row r="4140" spans="1:23" x14ac:dyDescent="0.2">
      <c r="A4140" s="13"/>
      <c r="B4140" s="8" t="s">
        <v>0</v>
      </c>
      <c r="C4140" s="22" t="s">
        <v>11030</v>
      </c>
      <c r="D4140" s="8" t="s">
        <v>4008</v>
      </c>
      <c r="E4140" s="22" t="s">
        <v>4009</v>
      </c>
      <c r="F4140" s="13">
        <v>200</v>
      </c>
      <c r="G4140" s="13">
        <v>0</v>
      </c>
      <c r="H4140" s="13">
        <v>0</v>
      </c>
      <c r="I4140" t="s">
        <v>1</v>
      </c>
      <c r="J4140" s="13"/>
      <c r="R4140" s="13"/>
      <c r="S4140" s="41">
        <v>4</v>
      </c>
      <c r="T4140" s="39"/>
      <c r="U4140" s="13"/>
      <c r="W4140" s="13"/>
    </row>
    <row r="4141" spans="1:23" x14ac:dyDescent="0.2">
      <c r="A4141" s="13"/>
      <c r="B4141" s="8" t="s">
        <v>0</v>
      </c>
      <c r="C4141" s="22" t="s">
        <v>11030</v>
      </c>
      <c r="D4141" s="8" t="s">
        <v>8735</v>
      </c>
      <c r="E4141" s="22" t="s">
        <v>10642</v>
      </c>
      <c r="F4141" s="13">
        <v>100</v>
      </c>
      <c r="G4141" s="13">
        <v>0</v>
      </c>
      <c r="H4141" s="13">
        <v>0</v>
      </c>
      <c r="I4141" t="s">
        <v>1</v>
      </c>
      <c r="J4141" s="13"/>
      <c r="R4141" s="13"/>
      <c r="S4141" s="41">
        <v>1</v>
      </c>
      <c r="T4141" s="39"/>
      <c r="U4141" s="13"/>
      <c r="W4141" s="13"/>
    </row>
    <row r="4142" spans="1:23" x14ac:dyDescent="0.2">
      <c r="A4142" s="13"/>
      <c r="B4142" s="8" t="s">
        <v>0</v>
      </c>
      <c r="C4142" s="22" t="s">
        <v>11030</v>
      </c>
      <c r="D4142" s="8" t="s">
        <v>8736</v>
      </c>
      <c r="E4142" s="22" t="s">
        <v>10643</v>
      </c>
      <c r="F4142" s="13">
        <v>50</v>
      </c>
      <c r="G4142" s="13">
        <v>0</v>
      </c>
      <c r="H4142" s="13">
        <v>0</v>
      </c>
      <c r="I4142" t="s">
        <v>1</v>
      </c>
      <c r="J4142" s="13"/>
      <c r="R4142" s="13"/>
      <c r="S4142" s="41">
        <v>1</v>
      </c>
      <c r="T4142" s="13" t="s">
        <v>10797</v>
      </c>
      <c r="U4142" s="13"/>
      <c r="W4142" s="13"/>
    </row>
    <row r="4143" spans="1:23" x14ac:dyDescent="0.2">
      <c r="A4143" s="13"/>
      <c r="B4143" s="8" t="s">
        <v>0</v>
      </c>
      <c r="C4143" s="22" t="s">
        <v>11030</v>
      </c>
      <c r="D4143" s="8" t="s">
        <v>5144</v>
      </c>
      <c r="E4143" s="22" t="s">
        <v>5145</v>
      </c>
      <c r="F4143" s="13">
        <v>100</v>
      </c>
      <c r="G4143" s="13">
        <v>0</v>
      </c>
      <c r="H4143" s="13">
        <v>0</v>
      </c>
      <c r="I4143" t="s">
        <v>1</v>
      </c>
      <c r="J4143" s="13"/>
      <c r="R4143" s="13"/>
      <c r="S4143" s="41">
        <v>1</v>
      </c>
      <c r="T4143" s="39"/>
      <c r="U4143" s="13"/>
      <c r="W4143" s="13"/>
    </row>
    <row r="4144" spans="1:23" x14ac:dyDescent="0.2">
      <c r="A4144" s="13"/>
      <c r="B4144" s="8" t="s">
        <v>0</v>
      </c>
      <c r="C4144" s="22" t="s">
        <v>11030</v>
      </c>
      <c r="D4144" s="8" t="s">
        <v>8737</v>
      </c>
      <c r="E4144" s="22" t="s">
        <v>10644</v>
      </c>
      <c r="F4144" s="13">
        <v>200</v>
      </c>
      <c r="G4144" s="13">
        <v>0</v>
      </c>
      <c r="H4144" s="13">
        <v>0</v>
      </c>
      <c r="I4144" t="s">
        <v>1</v>
      </c>
      <c r="J4144" s="13"/>
      <c r="R4144" s="13"/>
      <c r="S4144" s="41">
        <v>2</v>
      </c>
      <c r="T4144" s="39"/>
      <c r="U4144" s="13"/>
      <c r="W4144" s="13"/>
    </row>
    <row r="4145" spans="1:23" x14ac:dyDescent="0.2">
      <c r="A4145" s="13"/>
      <c r="B4145" s="8" t="s">
        <v>0</v>
      </c>
      <c r="C4145" s="22" t="s">
        <v>11030</v>
      </c>
      <c r="D4145" s="8" t="s">
        <v>8738</v>
      </c>
      <c r="E4145" s="22" t="s">
        <v>10645</v>
      </c>
      <c r="F4145" s="13">
        <v>200</v>
      </c>
      <c r="G4145" s="13">
        <v>0</v>
      </c>
      <c r="H4145" s="13">
        <v>0</v>
      </c>
      <c r="I4145" t="s">
        <v>1</v>
      </c>
      <c r="J4145" s="13"/>
      <c r="R4145" s="13"/>
      <c r="S4145" s="41">
        <v>2</v>
      </c>
      <c r="T4145" s="39"/>
      <c r="U4145" s="13"/>
      <c r="W4145" s="13"/>
    </row>
    <row r="4146" spans="1:23" x14ac:dyDescent="0.2">
      <c r="A4146" s="13"/>
      <c r="B4146" s="8" t="s">
        <v>0</v>
      </c>
      <c r="C4146" s="22" t="s">
        <v>11030</v>
      </c>
      <c r="D4146" s="8" t="s">
        <v>8739</v>
      </c>
      <c r="E4146" s="22" t="s">
        <v>10646</v>
      </c>
      <c r="F4146" s="13">
        <v>50</v>
      </c>
      <c r="G4146" s="13">
        <v>0</v>
      </c>
      <c r="H4146" s="13">
        <v>0</v>
      </c>
      <c r="I4146" t="s">
        <v>1</v>
      </c>
      <c r="J4146" s="13"/>
      <c r="R4146" s="13"/>
      <c r="S4146" s="41">
        <v>1</v>
      </c>
      <c r="T4146" s="13" t="s">
        <v>10797</v>
      </c>
      <c r="U4146" s="13"/>
      <c r="W4146" s="13"/>
    </row>
    <row r="4147" spans="1:23" x14ac:dyDescent="0.2">
      <c r="A4147" s="13"/>
      <c r="B4147" s="8" t="s">
        <v>0</v>
      </c>
      <c r="C4147" s="22" t="s">
        <v>11030</v>
      </c>
      <c r="D4147" s="8" t="s">
        <v>8740</v>
      </c>
      <c r="E4147" s="22" t="s">
        <v>10647</v>
      </c>
      <c r="F4147" s="13">
        <v>100</v>
      </c>
      <c r="G4147" s="13">
        <v>0</v>
      </c>
      <c r="H4147" s="13">
        <v>0</v>
      </c>
      <c r="I4147" t="s">
        <v>1</v>
      </c>
      <c r="J4147" s="13"/>
      <c r="R4147" s="13"/>
      <c r="S4147" s="41">
        <v>1</v>
      </c>
      <c r="T4147" s="39"/>
      <c r="U4147" s="13"/>
      <c r="W4147" s="13"/>
    </row>
    <row r="4148" spans="1:23" x14ac:dyDescent="0.2">
      <c r="A4148" s="13"/>
      <c r="B4148" s="8" t="s">
        <v>0</v>
      </c>
      <c r="C4148" s="22" t="s">
        <v>11030</v>
      </c>
      <c r="D4148" s="8" t="s">
        <v>8741</v>
      </c>
      <c r="E4148" s="22" t="s">
        <v>10648</v>
      </c>
      <c r="F4148" s="13">
        <v>100</v>
      </c>
      <c r="G4148" s="13">
        <v>0</v>
      </c>
      <c r="H4148" s="13">
        <v>0</v>
      </c>
      <c r="I4148" t="s">
        <v>1</v>
      </c>
      <c r="J4148" s="13"/>
      <c r="R4148" s="13"/>
      <c r="S4148" s="41">
        <v>1</v>
      </c>
      <c r="T4148" s="39"/>
      <c r="U4148" s="13"/>
      <c r="W4148" s="13"/>
    </row>
    <row r="4149" spans="1:23" x14ac:dyDescent="0.2">
      <c r="A4149" s="13"/>
      <c r="B4149" s="8" t="s">
        <v>0</v>
      </c>
      <c r="C4149" s="22" t="s">
        <v>11030</v>
      </c>
      <c r="D4149" s="8" t="s">
        <v>8371</v>
      </c>
      <c r="E4149" s="22" t="s">
        <v>10204</v>
      </c>
      <c r="F4149" s="13">
        <v>100</v>
      </c>
      <c r="G4149" s="13">
        <v>0</v>
      </c>
      <c r="H4149" s="13">
        <v>0</v>
      </c>
      <c r="I4149" t="s">
        <v>1</v>
      </c>
      <c r="J4149" s="13"/>
      <c r="R4149" s="13"/>
      <c r="S4149" s="41">
        <v>1</v>
      </c>
      <c r="T4149" s="39"/>
      <c r="U4149" s="13"/>
      <c r="W4149" s="13"/>
    </row>
    <row r="4150" spans="1:23" x14ac:dyDescent="0.2">
      <c r="A4150" s="13"/>
      <c r="B4150" s="8" t="s">
        <v>0</v>
      </c>
      <c r="C4150" s="22" t="s">
        <v>11030</v>
      </c>
      <c r="D4150" s="8" t="s">
        <v>8742</v>
      </c>
      <c r="E4150" s="22" t="s">
        <v>10649</v>
      </c>
      <c r="F4150" s="13">
        <v>100</v>
      </c>
      <c r="G4150" s="13">
        <v>0</v>
      </c>
      <c r="H4150" s="13">
        <v>0</v>
      </c>
      <c r="I4150" t="s">
        <v>1</v>
      </c>
      <c r="J4150" s="13"/>
      <c r="R4150" s="13"/>
      <c r="S4150" s="41">
        <v>1</v>
      </c>
      <c r="T4150" s="39"/>
      <c r="U4150" s="13"/>
      <c r="W4150" s="13"/>
    </row>
    <row r="4151" spans="1:23" x14ac:dyDescent="0.2">
      <c r="A4151" s="13"/>
      <c r="B4151" s="8" t="s">
        <v>0</v>
      </c>
      <c r="C4151" s="22" t="s">
        <v>11030</v>
      </c>
      <c r="D4151" s="8" t="s">
        <v>8743</v>
      </c>
      <c r="E4151" s="22" t="s">
        <v>10650</v>
      </c>
      <c r="F4151" s="13">
        <v>30</v>
      </c>
      <c r="G4151" s="13">
        <v>0</v>
      </c>
      <c r="H4151" s="13">
        <v>0</v>
      </c>
      <c r="I4151" t="s">
        <v>1</v>
      </c>
      <c r="J4151" s="13"/>
      <c r="R4151" s="13"/>
      <c r="S4151" s="41">
        <v>1</v>
      </c>
      <c r="T4151" s="13" t="s">
        <v>10797</v>
      </c>
      <c r="U4151" s="13"/>
      <c r="W4151" s="13"/>
    </row>
    <row r="4152" spans="1:23" x14ac:dyDescent="0.2">
      <c r="A4152" s="13"/>
      <c r="B4152" s="8" t="s">
        <v>0</v>
      </c>
      <c r="C4152" s="22" t="s">
        <v>11030</v>
      </c>
      <c r="D4152" s="8" t="s">
        <v>8744</v>
      </c>
      <c r="E4152" s="22" t="s">
        <v>10651</v>
      </c>
      <c r="F4152" s="13">
        <v>50</v>
      </c>
      <c r="G4152" s="13">
        <v>0</v>
      </c>
      <c r="H4152" s="13">
        <v>0</v>
      </c>
      <c r="I4152" t="s">
        <v>1</v>
      </c>
      <c r="J4152" s="13"/>
      <c r="R4152" s="13"/>
      <c r="S4152" s="41">
        <v>1</v>
      </c>
      <c r="T4152" s="13" t="s">
        <v>10797</v>
      </c>
      <c r="U4152" s="13"/>
      <c r="W4152" s="13"/>
    </row>
    <row r="4153" spans="1:23" x14ac:dyDescent="0.2">
      <c r="A4153" s="13"/>
      <c r="B4153" s="8" t="s">
        <v>0</v>
      </c>
      <c r="C4153" s="22" t="s">
        <v>11030</v>
      </c>
      <c r="D4153" s="8" t="s">
        <v>3381</v>
      </c>
      <c r="E4153" s="22" t="s">
        <v>3382</v>
      </c>
      <c r="F4153" s="13">
        <v>200</v>
      </c>
      <c r="G4153" s="13">
        <v>0</v>
      </c>
      <c r="H4153" s="13">
        <v>0</v>
      </c>
      <c r="I4153" t="s">
        <v>1</v>
      </c>
      <c r="J4153" s="13"/>
      <c r="R4153" s="13"/>
      <c r="S4153" s="41">
        <v>4</v>
      </c>
      <c r="T4153" s="39" t="s">
        <v>10797</v>
      </c>
      <c r="U4153" s="13"/>
      <c r="W4153" s="13"/>
    </row>
    <row r="4154" spans="1:23" x14ac:dyDescent="0.2">
      <c r="A4154" s="13"/>
      <c r="B4154" s="8" t="s">
        <v>0</v>
      </c>
      <c r="C4154" s="22" t="s">
        <v>11030</v>
      </c>
      <c r="D4154" s="8" t="s">
        <v>8745</v>
      </c>
      <c r="E4154" s="22" t="s">
        <v>10652</v>
      </c>
      <c r="F4154" s="13">
        <v>50</v>
      </c>
      <c r="G4154" s="13">
        <v>0</v>
      </c>
      <c r="H4154" s="13">
        <v>0</v>
      </c>
      <c r="I4154" t="s">
        <v>1</v>
      </c>
      <c r="J4154" s="13"/>
      <c r="R4154" s="13"/>
      <c r="S4154" s="41">
        <v>1</v>
      </c>
      <c r="T4154" s="39"/>
      <c r="U4154" s="13"/>
      <c r="W4154" s="13"/>
    </row>
    <row r="4155" spans="1:23" x14ac:dyDescent="0.2">
      <c r="A4155" s="13"/>
      <c r="B4155" s="8" t="s">
        <v>0</v>
      </c>
      <c r="C4155" s="22" t="s">
        <v>11030</v>
      </c>
      <c r="D4155" s="8" t="s">
        <v>5074</v>
      </c>
      <c r="E4155" s="22" t="s">
        <v>5075</v>
      </c>
      <c r="F4155" s="13">
        <v>100</v>
      </c>
      <c r="G4155" s="13">
        <v>0</v>
      </c>
      <c r="H4155" s="13">
        <v>0</v>
      </c>
      <c r="I4155" t="s">
        <v>1</v>
      </c>
      <c r="J4155" s="13"/>
      <c r="R4155" s="13"/>
      <c r="S4155" s="41">
        <v>2</v>
      </c>
      <c r="T4155" s="39"/>
      <c r="U4155" s="13"/>
      <c r="W4155" s="13"/>
    </row>
    <row r="4156" spans="1:23" x14ac:dyDescent="0.2">
      <c r="A4156" s="13"/>
      <c r="B4156" s="8" t="s">
        <v>0</v>
      </c>
      <c r="C4156" s="22" t="s">
        <v>11031</v>
      </c>
      <c r="D4156" s="8" t="s">
        <v>8746</v>
      </c>
      <c r="E4156" s="22" t="s">
        <v>10653</v>
      </c>
      <c r="F4156" s="13">
        <v>4921</v>
      </c>
      <c r="G4156" s="13">
        <v>0</v>
      </c>
      <c r="H4156" s="13">
        <v>0</v>
      </c>
      <c r="I4156" t="s">
        <v>1</v>
      </c>
      <c r="J4156" s="13"/>
      <c r="R4156" s="13"/>
      <c r="S4156" s="41">
        <v>1</v>
      </c>
      <c r="T4156" s="39"/>
      <c r="U4156" s="13" t="s">
        <v>10801</v>
      </c>
      <c r="W4156" s="13"/>
    </row>
    <row r="4157" spans="1:23" x14ac:dyDescent="0.2">
      <c r="A4157" s="13"/>
      <c r="B4157" s="8" t="s">
        <v>0</v>
      </c>
      <c r="C4157" s="22" t="s">
        <v>11031</v>
      </c>
      <c r="D4157" s="8" t="s">
        <v>8747</v>
      </c>
      <c r="E4157" s="22" t="s">
        <v>10654</v>
      </c>
      <c r="F4157" s="13">
        <v>5596</v>
      </c>
      <c r="G4157" s="13">
        <v>0</v>
      </c>
      <c r="H4157" s="13">
        <v>0</v>
      </c>
      <c r="I4157" t="s">
        <v>1</v>
      </c>
      <c r="J4157" s="13"/>
      <c r="R4157" s="13"/>
      <c r="S4157" s="41">
        <v>1</v>
      </c>
      <c r="T4157" s="39"/>
      <c r="U4157" s="13" t="s">
        <v>10801</v>
      </c>
      <c r="W4157" s="13"/>
    </row>
    <row r="4158" spans="1:23" x14ac:dyDescent="0.2">
      <c r="A4158" s="13"/>
      <c r="B4158" s="8" t="s">
        <v>0</v>
      </c>
      <c r="C4158" s="22" t="s">
        <v>11031</v>
      </c>
      <c r="D4158" s="8" t="s">
        <v>8748</v>
      </c>
      <c r="E4158" s="22" t="s">
        <v>10655</v>
      </c>
      <c r="F4158" s="13">
        <v>5567</v>
      </c>
      <c r="G4158" s="13">
        <v>0</v>
      </c>
      <c r="H4158" s="13">
        <v>0</v>
      </c>
      <c r="I4158" t="s">
        <v>1</v>
      </c>
      <c r="J4158" s="13"/>
      <c r="R4158" s="13"/>
      <c r="S4158" s="41">
        <v>1</v>
      </c>
      <c r="T4158" s="39"/>
      <c r="U4158" s="13" t="s">
        <v>10801</v>
      </c>
      <c r="W4158" s="13"/>
    </row>
    <row r="4159" spans="1:23" x14ac:dyDescent="0.2">
      <c r="A4159" s="13"/>
      <c r="B4159" s="8" t="s">
        <v>0</v>
      </c>
      <c r="C4159" s="22" t="s">
        <v>11031</v>
      </c>
      <c r="D4159" s="8" t="s">
        <v>8749</v>
      </c>
      <c r="E4159" s="22" t="s">
        <v>10656</v>
      </c>
      <c r="F4159" s="13">
        <v>1573</v>
      </c>
      <c r="G4159" s="13">
        <v>0</v>
      </c>
      <c r="H4159" s="13">
        <v>0</v>
      </c>
      <c r="I4159" t="s">
        <v>1</v>
      </c>
      <c r="J4159" s="13"/>
      <c r="R4159" s="13"/>
      <c r="S4159" s="41">
        <v>1</v>
      </c>
      <c r="T4159" s="39"/>
      <c r="U4159" s="13" t="s">
        <v>10801</v>
      </c>
      <c r="W4159" s="13"/>
    </row>
    <row r="4160" spans="1:23" x14ac:dyDescent="0.2">
      <c r="A4160" s="13"/>
      <c r="B4160" s="8" t="s">
        <v>0</v>
      </c>
      <c r="C4160" s="22" t="s">
        <v>11031</v>
      </c>
      <c r="D4160" s="8" t="s">
        <v>8750</v>
      </c>
      <c r="E4160" s="22" t="s">
        <v>10657</v>
      </c>
      <c r="F4160" s="13">
        <v>4528</v>
      </c>
      <c r="G4160" s="13">
        <v>0</v>
      </c>
      <c r="H4160" s="13">
        <v>0</v>
      </c>
      <c r="I4160" t="s">
        <v>1</v>
      </c>
      <c r="J4160" s="13"/>
      <c r="R4160" s="13"/>
      <c r="S4160" s="41">
        <v>1</v>
      </c>
      <c r="T4160" s="39"/>
      <c r="U4160" s="13" t="s">
        <v>10801</v>
      </c>
      <c r="W4160" s="13"/>
    </row>
    <row r="4161" spans="1:23" x14ac:dyDescent="0.2">
      <c r="A4161" s="13"/>
      <c r="B4161" s="8" t="s">
        <v>0</v>
      </c>
      <c r="C4161" s="22" t="s">
        <v>11031</v>
      </c>
      <c r="D4161" s="8" t="s">
        <v>8751</v>
      </c>
      <c r="E4161" s="22" t="s">
        <v>10658</v>
      </c>
      <c r="F4161" s="13">
        <v>4229</v>
      </c>
      <c r="G4161" s="13">
        <v>0</v>
      </c>
      <c r="H4161" s="13">
        <v>0</v>
      </c>
      <c r="I4161" t="s">
        <v>1</v>
      </c>
      <c r="J4161" s="13"/>
      <c r="R4161" s="13"/>
      <c r="S4161" s="41">
        <v>1</v>
      </c>
      <c r="T4161" s="39"/>
      <c r="U4161" s="13" t="s">
        <v>10801</v>
      </c>
      <c r="W4161" s="13"/>
    </row>
    <row r="4162" spans="1:23" x14ac:dyDescent="0.2">
      <c r="A4162" s="13"/>
      <c r="B4162" s="8" t="s">
        <v>0</v>
      </c>
      <c r="C4162" s="22" t="s">
        <v>11031</v>
      </c>
      <c r="D4162" s="8" t="s">
        <v>8752</v>
      </c>
      <c r="E4162" s="22" t="s">
        <v>10659</v>
      </c>
      <c r="F4162" s="13">
        <v>3492</v>
      </c>
      <c r="G4162" s="13">
        <v>0</v>
      </c>
      <c r="H4162" s="13">
        <v>0</v>
      </c>
      <c r="I4162" t="s">
        <v>1</v>
      </c>
      <c r="J4162" s="13"/>
      <c r="R4162" s="13"/>
      <c r="S4162" s="41">
        <v>1</v>
      </c>
      <c r="T4162" s="39"/>
      <c r="U4162" s="13" t="s">
        <v>10801</v>
      </c>
      <c r="W4162" s="13"/>
    </row>
    <row r="4163" spans="1:23" x14ac:dyDescent="0.2">
      <c r="A4163" s="13"/>
      <c r="B4163" s="8" t="s">
        <v>0</v>
      </c>
      <c r="C4163" s="22" t="s">
        <v>11031</v>
      </c>
      <c r="D4163" s="8" t="s">
        <v>8753</v>
      </c>
      <c r="E4163" s="22" t="s">
        <v>10660</v>
      </c>
      <c r="F4163" s="13">
        <v>2466</v>
      </c>
      <c r="G4163" s="13">
        <v>0</v>
      </c>
      <c r="H4163" s="13">
        <v>0</v>
      </c>
      <c r="I4163" t="s">
        <v>1</v>
      </c>
      <c r="J4163" s="13"/>
      <c r="R4163" s="13"/>
      <c r="S4163" s="41">
        <v>1</v>
      </c>
      <c r="T4163" s="39"/>
      <c r="U4163" s="13" t="s">
        <v>10801</v>
      </c>
      <c r="W4163" s="13"/>
    </row>
    <row r="4164" spans="1:23" x14ac:dyDescent="0.2">
      <c r="A4164" s="13"/>
      <c r="B4164" s="8" t="s">
        <v>0</v>
      </c>
      <c r="C4164" s="22" t="s">
        <v>11031</v>
      </c>
      <c r="D4164" s="8" t="s">
        <v>8754</v>
      </c>
      <c r="E4164" s="22" t="s">
        <v>10661</v>
      </c>
      <c r="F4164" s="13">
        <v>140</v>
      </c>
      <c r="G4164" s="13">
        <v>0</v>
      </c>
      <c r="H4164" s="13">
        <v>0</v>
      </c>
      <c r="I4164" t="s">
        <v>1</v>
      </c>
      <c r="J4164" s="13"/>
      <c r="R4164" s="13"/>
      <c r="S4164" s="41">
        <v>1</v>
      </c>
      <c r="T4164" s="39"/>
      <c r="U4164" s="13" t="s">
        <v>10801</v>
      </c>
      <c r="W4164" s="13"/>
    </row>
    <row r="4165" spans="1:23" x14ac:dyDescent="0.2">
      <c r="A4165" s="13"/>
      <c r="B4165" s="8" t="s">
        <v>0</v>
      </c>
      <c r="C4165" s="22" t="s">
        <v>11031</v>
      </c>
      <c r="D4165" s="8" t="s">
        <v>8755</v>
      </c>
      <c r="E4165" s="22" t="s">
        <v>10662</v>
      </c>
      <c r="F4165" s="13">
        <v>3963</v>
      </c>
      <c r="G4165" s="13">
        <v>0</v>
      </c>
      <c r="H4165" s="13">
        <v>0</v>
      </c>
      <c r="I4165" t="s">
        <v>1</v>
      </c>
      <c r="J4165" s="13"/>
      <c r="R4165" s="13"/>
      <c r="S4165" s="41">
        <v>1</v>
      </c>
      <c r="T4165" s="39"/>
      <c r="U4165" s="13" t="s">
        <v>10802</v>
      </c>
      <c r="W4165" s="13"/>
    </row>
    <row r="4166" spans="1:23" x14ac:dyDescent="0.2">
      <c r="A4166" s="13"/>
      <c r="B4166" s="8" t="s">
        <v>0</v>
      </c>
      <c r="C4166" s="22" t="s">
        <v>11031</v>
      </c>
      <c r="D4166" s="8" t="s">
        <v>8756</v>
      </c>
      <c r="E4166" s="22" t="s">
        <v>10663</v>
      </c>
      <c r="F4166" s="13">
        <v>48</v>
      </c>
      <c r="G4166" s="13">
        <v>0</v>
      </c>
      <c r="H4166" s="13">
        <v>0</v>
      </c>
      <c r="I4166" t="s">
        <v>1</v>
      </c>
      <c r="J4166" s="13"/>
      <c r="R4166" s="13"/>
      <c r="S4166" s="41">
        <v>1</v>
      </c>
      <c r="T4166" s="39"/>
      <c r="U4166" s="13" t="s">
        <v>10802</v>
      </c>
      <c r="W4166" s="13"/>
    </row>
    <row r="4167" spans="1:23" x14ac:dyDescent="0.2">
      <c r="A4167" s="13"/>
      <c r="B4167" s="8" t="s">
        <v>0</v>
      </c>
      <c r="C4167" s="22" t="s">
        <v>11031</v>
      </c>
      <c r="D4167" s="8" t="s">
        <v>8757</v>
      </c>
      <c r="E4167" s="22" t="s">
        <v>10664</v>
      </c>
      <c r="F4167" s="13">
        <v>1051</v>
      </c>
      <c r="G4167" s="13">
        <v>0</v>
      </c>
      <c r="H4167" s="13">
        <v>0</v>
      </c>
      <c r="I4167" t="s">
        <v>1</v>
      </c>
      <c r="J4167" s="13"/>
      <c r="R4167" s="13"/>
      <c r="S4167" s="41">
        <v>1</v>
      </c>
      <c r="T4167" s="39"/>
      <c r="U4167" s="13" t="s">
        <v>10802</v>
      </c>
      <c r="W4167" s="13"/>
    </row>
    <row r="4168" spans="1:23" x14ac:dyDescent="0.2">
      <c r="A4168" s="13"/>
      <c r="B4168" s="8" t="s">
        <v>0</v>
      </c>
      <c r="C4168" s="22" t="s">
        <v>11031</v>
      </c>
      <c r="D4168" s="8" t="s">
        <v>8758</v>
      </c>
      <c r="E4168" s="22" t="s">
        <v>10665</v>
      </c>
      <c r="F4168" s="13">
        <v>752</v>
      </c>
      <c r="G4168" s="13">
        <v>0</v>
      </c>
      <c r="H4168" s="13">
        <v>0</v>
      </c>
      <c r="I4168" t="s">
        <v>1</v>
      </c>
      <c r="J4168" s="13"/>
      <c r="R4168" s="13"/>
      <c r="S4168" s="41">
        <v>1</v>
      </c>
      <c r="T4168" s="39"/>
      <c r="U4168" s="13" t="s">
        <v>10802</v>
      </c>
      <c r="W4168" s="13"/>
    </row>
    <row r="4169" spans="1:23" x14ac:dyDescent="0.2">
      <c r="A4169" s="13"/>
      <c r="B4169" s="8" t="s">
        <v>0</v>
      </c>
      <c r="C4169" s="22" t="s">
        <v>11031</v>
      </c>
      <c r="D4169" s="8" t="s">
        <v>8759</v>
      </c>
      <c r="E4169" s="22" t="s">
        <v>10666</v>
      </c>
      <c r="F4169" s="13">
        <v>524</v>
      </c>
      <c r="G4169" s="13">
        <v>0</v>
      </c>
      <c r="H4169" s="13">
        <v>0</v>
      </c>
      <c r="I4169" t="s">
        <v>1</v>
      </c>
      <c r="J4169" s="13"/>
      <c r="R4169" s="13"/>
      <c r="S4169" s="41">
        <v>1</v>
      </c>
      <c r="T4169" s="39"/>
      <c r="U4169" s="13" t="s">
        <v>10802</v>
      </c>
      <c r="W4169" s="13"/>
    </row>
    <row r="4170" spans="1:23" x14ac:dyDescent="0.2">
      <c r="A4170" s="13"/>
      <c r="B4170" s="8" t="s">
        <v>0</v>
      </c>
      <c r="C4170" s="22" t="s">
        <v>11031</v>
      </c>
      <c r="D4170" s="8" t="s">
        <v>8760</v>
      </c>
      <c r="E4170" s="22" t="s">
        <v>10667</v>
      </c>
      <c r="F4170" s="13">
        <v>1268</v>
      </c>
      <c r="G4170" s="13">
        <v>0</v>
      </c>
      <c r="H4170" s="13">
        <v>0</v>
      </c>
      <c r="I4170" t="s">
        <v>1</v>
      </c>
      <c r="J4170" s="13"/>
      <c r="R4170" s="13"/>
      <c r="S4170" s="41">
        <v>1</v>
      </c>
      <c r="T4170" s="39"/>
      <c r="U4170" s="13" t="s">
        <v>10802</v>
      </c>
      <c r="W4170" s="13"/>
    </row>
    <row r="4171" spans="1:23" x14ac:dyDescent="0.2">
      <c r="A4171" s="13"/>
      <c r="B4171" s="8" t="s">
        <v>0</v>
      </c>
      <c r="C4171" s="22" t="s">
        <v>11031</v>
      </c>
      <c r="D4171" s="8" t="s">
        <v>8761</v>
      </c>
      <c r="E4171" s="22" t="s">
        <v>10668</v>
      </c>
      <c r="F4171" s="13">
        <v>144</v>
      </c>
      <c r="G4171" s="13">
        <v>0</v>
      </c>
      <c r="H4171" s="13">
        <v>0</v>
      </c>
      <c r="I4171" t="s">
        <v>1</v>
      </c>
      <c r="J4171" s="13"/>
      <c r="R4171" s="13"/>
      <c r="S4171" s="41">
        <v>1</v>
      </c>
      <c r="T4171" s="39"/>
      <c r="U4171" s="13" t="s">
        <v>10802</v>
      </c>
      <c r="W4171" s="13"/>
    </row>
    <row r="4172" spans="1:23" x14ac:dyDescent="0.2">
      <c r="A4172" s="13"/>
      <c r="B4172" s="8" t="s">
        <v>0</v>
      </c>
      <c r="C4172" s="22" t="s">
        <v>11031</v>
      </c>
      <c r="D4172" s="8" t="s">
        <v>8762</v>
      </c>
      <c r="E4172" s="22" t="s">
        <v>10669</v>
      </c>
      <c r="F4172" s="13">
        <v>152</v>
      </c>
      <c r="G4172" s="13">
        <v>0</v>
      </c>
      <c r="H4172" s="13">
        <v>0</v>
      </c>
      <c r="I4172" t="s">
        <v>1</v>
      </c>
      <c r="J4172" s="13"/>
      <c r="R4172" s="13"/>
      <c r="S4172" s="41">
        <v>1</v>
      </c>
      <c r="T4172" s="39"/>
      <c r="U4172" s="13"/>
      <c r="W4172" s="13"/>
    </row>
    <row r="4173" spans="1:23" x14ac:dyDescent="0.2">
      <c r="A4173" s="13"/>
      <c r="B4173" s="8" t="s">
        <v>0</v>
      </c>
      <c r="C4173" s="22" t="s">
        <v>11031</v>
      </c>
      <c r="D4173" s="8" t="s">
        <v>8763</v>
      </c>
      <c r="E4173" s="22" t="s">
        <v>10670</v>
      </c>
      <c r="F4173" s="13">
        <v>480</v>
      </c>
      <c r="G4173" s="13">
        <v>0</v>
      </c>
      <c r="H4173" s="13">
        <v>0</v>
      </c>
      <c r="I4173" t="s">
        <v>1</v>
      </c>
      <c r="J4173" s="13"/>
      <c r="R4173" s="13">
        <v>300</v>
      </c>
      <c r="S4173" s="41">
        <v>1</v>
      </c>
      <c r="T4173" s="39"/>
      <c r="U4173" s="13"/>
      <c r="W4173" s="13"/>
    </row>
    <row r="4174" spans="1:23" x14ac:dyDescent="0.2">
      <c r="A4174" s="13"/>
      <c r="B4174" s="8" t="s">
        <v>0</v>
      </c>
      <c r="C4174" s="22" t="s">
        <v>11031</v>
      </c>
      <c r="D4174" s="8" t="s">
        <v>8764</v>
      </c>
      <c r="E4174" s="22" t="s">
        <v>10671</v>
      </c>
      <c r="F4174" s="13">
        <v>128</v>
      </c>
      <c r="G4174" s="13">
        <v>0</v>
      </c>
      <c r="H4174" s="13">
        <v>0</v>
      </c>
      <c r="I4174" t="s">
        <v>1</v>
      </c>
      <c r="J4174" s="13"/>
      <c r="R4174" s="13"/>
      <c r="S4174" s="41">
        <v>1</v>
      </c>
      <c r="T4174" s="39"/>
      <c r="U4174" s="13"/>
      <c r="W4174" s="13"/>
    </row>
    <row r="4175" spans="1:23" x14ac:dyDescent="0.2">
      <c r="A4175" s="13"/>
      <c r="B4175" s="8" t="s">
        <v>0</v>
      </c>
      <c r="C4175" s="22" t="s">
        <v>11031</v>
      </c>
      <c r="D4175" s="8" t="s">
        <v>8765</v>
      </c>
      <c r="E4175" s="22" t="s">
        <v>10672</v>
      </c>
      <c r="F4175" s="13">
        <v>872</v>
      </c>
      <c r="G4175" s="13">
        <v>0</v>
      </c>
      <c r="H4175" s="13">
        <v>0</v>
      </c>
      <c r="I4175" t="s">
        <v>1</v>
      </c>
      <c r="J4175" s="13"/>
      <c r="R4175" s="13">
        <v>1400</v>
      </c>
      <c r="S4175" s="41">
        <v>1</v>
      </c>
      <c r="T4175" s="39"/>
      <c r="U4175" s="13"/>
      <c r="W4175" s="13"/>
    </row>
    <row r="4176" spans="1:23" x14ac:dyDescent="0.2">
      <c r="A4176" s="13"/>
      <c r="B4176" s="8" t="s">
        <v>0</v>
      </c>
      <c r="C4176" s="22" t="s">
        <v>11031</v>
      </c>
      <c r="D4176" s="8" t="s">
        <v>8766</v>
      </c>
      <c r="E4176" s="22" t="s">
        <v>10673</v>
      </c>
      <c r="F4176" s="13">
        <v>2981</v>
      </c>
      <c r="G4176" s="13">
        <v>0</v>
      </c>
      <c r="H4176" s="13">
        <v>0</v>
      </c>
      <c r="I4176" t="s">
        <v>1</v>
      </c>
      <c r="J4176" s="13"/>
      <c r="R4176" s="13"/>
      <c r="S4176" s="41">
        <v>1</v>
      </c>
      <c r="T4176" s="39"/>
      <c r="U4176" s="13"/>
      <c r="W4176" s="13"/>
    </row>
    <row r="4177" spans="1:23" x14ac:dyDescent="0.2">
      <c r="A4177" s="13"/>
      <c r="B4177" s="8" t="s">
        <v>0</v>
      </c>
      <c r="C4177" s="22" t="s">
        <v>11031</v>
      </c>
      <c r="D4177" s="8" t="s">
        <v>8767</v>
      </c>
      <c r="E4177" s="22" t="s">
        <v>10674</v>
      </c>
      <c r="F4177" s="13">
        <v>1337</v>
      </c>
      <c r="G4177" s="13">
        <v>0</v>
      </c>
      <c r="H4177" s="13">
        <v>0</v>
      </c>
      <c r="I4177" t="s">
        <v>1</v>
      </c>
      <c r="J4177" s="13"/>
      <c r="R4177" s="13"/>
      <c r="S4177" s="41">
        <v>1</v>
      </c>
      <c r="T4177" s="39"/>
      <c r="U4177" s="13"/>
      <c r="W4177" s="13"/>
    </row>
    <row r="4178" spans="1:23" x14ac:dyDescent="0.2">
      <c r="A4178" s="13"/>
      <c r="B4178" s="8" t="s">
        <v>0</v>
      </c>
      <c r="C4178" s="22" t="s">
        <v>11031</v>
      </c>
      <c r="D4178" s="8" t="s">
        <v>8768</v>
      </c>
      <c r="E4178" s="22" t="s">
        <v>10675</v>
      </c>
      <c r="F4178" s="13">
        <v>490</v>
      </c>
      <c r="G4178" s="13">
        <v>0</v>
      </c>
      <c r="H4178" s="13">
        <v>0</v>
      </c>
      <c r="I4178" t="s">
        <v>1</v>
      </c>
      <c r="J4178" s="13"/>
      <c r="R4178" s="13"/>
      <c r="S4178" s="41">
        <v>1</v>
      </c>
      <c r="T4178" s="39"/>
      <c r="U4178" s="13"/>
      <c r="W4178" s="13"/>
    </row>
    <row r="4179" spans="1:23" x14ac:dyDescent="0.2">
      <c r="A4179" s="13"/>
      <c r="B4179" s="8" t="s">
        <v>0</v>
      </c>
      <c r="C4179" s="22" t="s">
        <v>11031</v>
      </c>
      <c r="D4179" s="8" t="s">
        <v>8769</v>
      </c>
      <c r="E4179" s="22" t="s">
        <v>10676</v>
      </c>
      <c r="F4179" s="13">
        <v>640</v>
      </c>
      <c r="G4179" s="13">
        <v>0</v>
      </c>
      <c r="H4179" s="13">
        <v>0</v>
      </c>
      <c r="I4179" t="s">
        <v>1</v>
      </c>
      <c r="J4179" s="13"/>
      <c r="R4179" s="13"/>
      <c r="S4179" s="41">
        <v>1</v>
      </c>
      <c r="T4179" s="39"/>
      <c r="U4179" s="13"/>
      <c r="W4179" s="13"/>
    </row>
    <row r="4180" spans="1:23" x14ac:dyDescent="0.2">
      <c r="A4180" s="13"/>
      <c r="B4180" s="8" t="s">
        <v>0</v>
      </c>
      <c r="C4180" s="22" t="s">
        <v>11031</v>
      </c>
      <c r="D4180" s="8" t="s">
        <v>4833</v>
      </c>
      <c r="E4180" s="22" t="s">
        <v>4834</v>
      </c>
      <c r="F4180" s="13">
        <v>40262</v>
      </c>
      <c r="G4180" s="13">
        <v>0</v>
      </c>
      <c r="H4180" s="13">
        <v>0</v>
      </c>
      <c r="I4180" t="s">
        <v>1</v>
      </c>
      <c r="J4180" s="13"/>
      <c r="R4180" s="13"/>
      <c r="S4180" s="41">
        <v>2</v>
      </c>
      <c r="T4180" s="39"/>
      <c r="U4180" s="13"/>
      <c r="W4180" s="13"/>
    </row>
    <row r="4181" spans="1:23" x14ac:dyDescent="0.2">
      <c r="A4181" s="13"/>
      <c r="B4181" s="8" t="s">
        <v>0</v>
      </c>
      <c r="C4181" s="22" t="s">
        <v>11031</v>
      </c>
      <c r="D4181" s="8" t="s">
        <v>5843</v>
      </c>
      <c r="E4181" s="22" t="s">
        <v>5844</v>
      </c>
      <c r="F4181" s="13">
        <v>7080</v>
      </c>
      <c r="G4181" s="13">
        <v>0</v>
      </c>
      <c r="H4181" s="13">
        <v>0</v>
      </c>
      <c r="I4181" t="s">
        <v>1</v>
      </c>
      <c r="J4181" s="13"/>
      <c r="R4181" s="13"/>
      <c r="S4181" s="41">
        <v>1</v>
      </c>
      <c r="T4181" s="39"/>
      <c r="U4181" s="13"/>
      <c r="W4181" s="13"/>
    </row>
    <row r="4182" spans="1:23" x14ac:dyDescent="0.2">
      <c r="A4182" s="13"/>
      <c r="B4182" s="8" t="s">
        <v>0</v>
      </c>
      <c r="C4182" s="22" t="s">
        <v>11031</v>
      </c>
      <c r="D4182" s="8" t="s">
        <v>4435</v>
      </c>
      <c r="E4182" s="22" t="s">
        <v>4436</v>
      </c>
      <c r="F4182" s="13">
        <v>80524</v>
      </c>
      <c r="G4182" s="13">
        <v>0</v>
      </c>
      <c r="H4182" s="13">
        <v>0</v>
      </c>
      <c r="I4182" t="s">
        <v>1</v>
      </c>
      <c r="J4182" s="13"/>
      <c r="R4182" s="13"/>
      <c r="S4182" s="41">
        <v>1</v>
      </c>
      <c r="T4182" s="39"/>
      <c r="U4182" s="13"/>
      <c r="W4182" s="13"/>
    </row>
    <row r="4183" spans="1:23" x14ac:dyDescent="0.2">
      <c r="A4183" s="13"/>
      <c r="B4183" s="8" t="s">
        <v>0</v>
      </c>
      <c r="C4183" s="22" t="s">
        <v>11032</v>
      </c>
      <c r="D4183" s="8" t="s">
        <v>4882</v>
      </c>
      <c r="E4183" s="22" t="s">
        <v>4883</v>
      </c>
      <c r="F4183" s="13">
        <v>5840</v>
      </c>
      <c r="G4183" s="13">
        <v>0</v>
      </c>
      <c r="H4183" s="13">
        <v>0</v>
      </c>
      <c r="I4183" t="s">
        <v>1</v>
      </c>
      <c r="J4183" s="13"/>
      <c r="R4183" s="13"/>
      <c r="S4183" s="41">
        <v>1</v>
      </c>
      <c r="T4183" s="39"/>
      <c r="U4183" s="13" t="s">
        <v>10802</v>
      </c>
      <c r="W4183" s="13"/>
    </row>
    <row r="4184" spans="1:23" x14ac:dyDescent="0.2">
      <c r="A4184" s="13"/>
      <c r="B4184" s="8" t="s">
        <v>0</v>
      </c>
      <c r="C4184" s="22" t="s">
        <v>11032</v>
      </c>
      <c r="D4184" s="8" t="s">
        <v>5882</v>
      </c>
      <c r="E4184" s="22" t="s">
        <v>5883</v>
      </c>
      <c r="F4184" s="13">
        <v>1880</v>
      </c>
      <c r="G4184" s="13">
        <v>0</v>
      </c>
      <c r="H4184" s="13">
        <v>0</v>
      </c>
      <c r="I4184" t="s">
        <v>1</v>
      </c>
      <c r="J4184" s="13"/>
      <c r="R4184" s="13"/>
      <c r="S4184" s="41">
        <v>1</v>
      </c>
      <c r="T4184" s="39"/>
      <c r="U4184" s="13"/>
      <c r="W4184" s="13"/>
    </row>
    <row r="4185" spans="1:23" x14ac:dyDescent="0.2">
      <c r="A4185" s="13"/>
      <c r="B4185" s="8" t="s">
        <v>0</v>
      </c>
      <c r="C4185" s="22" t="s">
        <v>11033</v>
      </c>
      <c r="D4185" s="8" t="s">
        <v>8770</v>
      </c>
      <c r="E4185" s="22" t="s">
        <v>10677</v>
      </c>
      <c r="F4185" s="13">
        <v>8400</v>
      </c>
      <c r="G4185" s="13">
        <v>0</v>
      </c>
      <c r="H4185" s="13">
        <v>0</v>
      </c>
      <c r="I4185" t="s">
        <v>1</v>
      </c>
      <c r="J4185" s="13"/>
      <c r="R4185" s="13"/>
      <c r="S4185" s="41">
        <v>4</v>
      </c>
      <c r="T4185" s="39"/>
      <c r="U4185" s="13"/>
      <c r="W4185" s="13"/>
    </row>
    <row r="4186" spans="1:23" x14ac:dyDescent="0.2">
      <c r="A4186" s="13"/>
      <c r="B4186" s="8" t="s">
        <v>0</v>
      </c>
      <c r="C4186" s="22" t="s">
        <v>11033</v>
      </c>
      <c r="D4186" s="8" t="s">
        <v>8771</v>
      </c>
      <c r="E4186" s="22" t="s">
        <v>10678</v>
      </c>
      <c r="F4186" s="13">
        <v>6600</v>
      </c>
      <c r="G4186" s="13">
        <v>0</v>
      </c>
      <c r="H4186" s="13">
        <v>0</v>
      </c>
      <c r="I4186" t="s">
        <v>1</v>
      </c>
      <c r="J4186" s="13"/>
      <c r="R4186" s="13"/>
      <c r="S4186" s="41">
        <v>4</v>
      </c>
      <c r="T4186" s="39"/>
      <c r="U4186" s="13"/>
      <c r="W4186" s="13"/>
    </row>
    <row r="4187" spans="1:23" x14ac:dyDescent="0.2">
      <c r="A4187" s="13"/>
      <c r="B4187" s="8" t="s">
        <v>0</v>
      </c>
      <c r="C4187" s="22" t="s">
        <v>11033</v>
      </c>
      <c r="D4187" s="8" t="s">
        <v>8772</v>
      </c>
      <c r="E4187" s="22" t="s">
        <v>10679</v>
      </c>
      <c r="F4187" s="13">
        <v>5800</v>
      </c>
      <c r="G4187" s="13">
        <v>0</v>
      </c>
      <c r="H4187" s="13">
        <v>0</v>
      </c>
      <c r="I4187" t="s">
        <v>1</v>
      </c>
      <c r="J4187" s="13"/>
      <c r="R4187" s="13"/>
      <c r="S4187" s="41">
        <v>4</v>
      </c>
      <c r="T4187" s="39"/>
      <c r="U4187" s="13"/>
      <c r="W4187" s="13"/>
    </row>
    <row r="4188" spans="1:23" x14ac:dyDescent="0.2">
      <c r="A4188" s="13"/>
      <c r="B4188" s="8" t="s">
        <v>0</v>
      </c>
      <c r="C4188" s="22" t="s">
        <v>11033</v>
      </c>
      <c r="D4188" s="8" t="s">
        <v>8773</v>
      </c>
      <c r="E4188" s="22" t="s">
        <v>10680</v>
      </c>
      <c r="F4188" s="13">
        <v>5200</v>
      </c>
      <c r="G4188" s="13">
        <v>0</v>
      </c>
      <c r="H4188" s="13">
        <v>0</v>
      </c>
      <c r="I4188" t="s">
        <v>1</v>
      </c>
      <c r="J4188" s="13"/>
      <c r="R4188" s="13"/>
      <c r="S4188" s="41">
        <v>4</v>
      </c>
      <c r="T4188" s="39"/>
      <c r="U4188" s="13"/>
      <c r="W4188" s="13"/>
    </row>
    <row r="4189" spans="1:23" x14ac:dyDescent="0.2">
      <c r="A4189" s="13"/>
      <c r="B4189" s="8" t="s">
        <v>0</v>
      </c>
      <c r="C4189" s="22" t="s">
        <v>11033</v>
      </c>
      <c r="D4189" s="8" t="s">
        <v>8774</v>
      </c>
      <c r="E4189" s="22" t="s">
        <v>10681</v>
      </c>
      <c r="F4189" s="13">
        <v>4250</v>
      </c>
      <c r="G4189" s="13">
        <v>0</v>
      </c>
      <c r="H4189" s="13">
        <v>0</v>
      </c>
      <c r="I4189" t="s">
        <v>1</v>
      </c>
      <c r="J4189" s="13"/>
      <c r="R4189" s="13"/>
      <c r="S4189" s="41">
        <v>2</v>
      </c>
      <c r="T4189" s="39" t="s">
        <v>10797</v>
      </c>
      <c r="U4189" s="13"/>
      <c r="W4189" s="13"/>
    </row>
    <row r="4190" spans="1:23" x14ac:dyDescent="0.2">
      <c r="A4190" s="13"/>
      <c r="B4190" s="8" t="s">
        <v>0</v>
      </c>
      <c r="C4190" s="22" t="s">
        <v>11033</v>
      </c>
      <c r="D4190" s="8" t="s">
        <v>8775</v>
      </c>
      <c r="E4190" s="22" t="s">
        <v>10682</v>
      </c>
      <c r="F4190" s="13">
        <v>4250</v>
      </c>
      <c r="G4190" s="13">
        <v>0</v>
      </c>
      <c r="H4190" s="13">
        <v>0</v>
      </c>
      <c r="I4190" t="s">
        <v>1</v>
      </c>
      <c r="J4190" s="13"/>
      <c r="R4190" s="13"/>
      <c r="S4190" s="41">
        <v>2</v>
      </c>
      <c r="T4190" s="39" t="s">
        <v>10797</v>
      </c>
      <c r="U4190" s="13"/>
      <c r="W4190" s="13"/>
    </row>
    <row r="4191" spans="1:23" x14ac:dyDescent="0.2">
      <c r="A4191" s="13"/>
      <c r="B4191" s="8" t="s">
        <v>0</v>
      </c>
      <c r="C4191" s="22" t="s">
        <v>11033</v>
      </c>
      <c r="D4191" s="8" t="s">
        <v>8776</v>
      </c>
      <c r="E4191" s="22" t="s">
        <v>10683</v>
      </c>
      <c r="F4191" s="13">
        <v>14400</v>
      </c>
      <c r="G4191" s="13">
        <v>0</v>
      </c>
      <c r="H4191" s="13">
        <v>0</v>
      </c>
      <c r="I4191" t="s">
        <v>1</v>
      </c>
      <c r="J4191" s="13"/>
      <c r="R4191" s="13"/>
      <c r="S4191" s="41">
        <v>4</v>
      </c>
      <c r="T4191" s="39"/>
      <c r="U4191" s="13"/>
      <c r="W4191" s="13"/>
    </row>
    <row r="4192" spans="1:23" x14ac:dyDescent="0.2">
      <c r="A4192" s="13"/>
      <c r="B4192" s="8" t="s">
        <v>0</v>
      </c>
      <c r="C4192" s="22" t="s">
        <v>11033</v>
      </c>
      <c r="D4192" s="8" t="s">
        <v>2156</v>
      </c>
      <c r="E4192" s="22" t="s">
        <v>2157</v>
      </c>
      <c r="F4192" s="13">
        <v>13200</v>
      </c>
      <c r="G4192" s="13">
        <v>0</v>
      </c>
      <c r="H4192" s="13">
        <v>0</v>
      </c>
      <c r="I4192" t="s">
        <v>1</v>
      </c>
      <c r="J4192" s="13"/>
      <c r="R4192" s="13"/>
      <c r="S4192" s="41">
        <v>4</v>
      </c>
      <c r="T4192" s="39"/>
      <c r="U4192" s="13"/>
      <c r="W4192" s="13"/>
    </row>
    <row r="4193" spans="1:23" x14ac:dyDescent="0.2">
      <c r="A4193" s="13"/>
      <c r="B4193" s="8" t="s">
        <v>0</v>
      </c>
      <c r="C4193" s="22" t="s">
        <v>11033</v>
      </c>
      <c r="D4193" s="8" t="s">
        <v>8777</v>
      </c>
      <c r="E4193" s="22" t="s">
        <v>10684</v>
      </c>
      <c r="F4193" s="13">
        <v>12000</v>
      </c>
      <c r="G4193" s="13">
        <v>0</v>
      </c>
      <c r="H4193" s="13">
        <v>0</v>
      </c>
      <c r="I4193" t="s">
        <v>1</v>
      </c>
      <c r="J4193" s="13"/>
      <c r="R4193" s="13"/>
      <c r="S4193" s="41">
        <v>4</v>
      </c>
      <c r="T4193" s="39"/>
      <c r="U4193" s="13"/>
      <c r="W4193" s="13"/>
    </row>
    <row r="4194" spans="1:23" x14ac:dyDescent="0.2">
      <c r="A4194" s="13"/>
      <c r="B4194" s="8" t="s">
        <v>0</v>
      </c>
      <c r="C4194" s="22" t="s">
        <v>11033</v>
      </c>
      <c r="D4194" s="8" t="s">
        <v>2159</v>
      </c>
      <c r="E4194" s="22" t="s">
        <v>2160</v>
      </c>
      <c r="F4194" s="13">
        <v>11800</v>
      </c>
      <c r="G4194" s="13">
        <v>0</v>
      </c>
      <c r="H4194" s="13">
        <v>0</v>
      </c>
      <c r="I4194" t="s">
        <v>1</v>
      </c>
      <c r="J4194" s="13"/>
      <c r="R4194" s="13"/>
      <c r="S4194" s="41">
        <v>4</v>
      </c>
      <c r="T4194" s="39"/>
      <c r="U4194" s="13"/>
      <c r="W4194" s="13"/>
    </row>
    <row r="4195" spans="1:23" x14ac:dyDescent="0.2">
      <c r="A4195" s="13"/>
      <c r="B4195" s="8" t="s">
        <v>0</v>
      </c>
      <c r="C4195" s="22" t="s">
        <v>11033</v>
      </c>
      <c r="D4195" s="8" t="s">
        <v>8778</v>
      </c>
      <c r="E4195" s="22" t="s">
        <v>10685</v>
      </c>
      <c r="F4195" s="13">
        <v>10000</v>
      </c>
      <c r="G4195" s="13">
        <v>0</v>
      </c>
      <c r="H4195" s="13">
        <v>0</v>
      </c>
      <c r="I4195" t="s">
        <v>1</v>
      </c>
      <c r="J4195" s="13"/>
      <c r="R4195" s="13"/>
      <c r="S4195" s="41">
        <v>4</v>
      </c>
      <c r="T4195" s="39"/>
      <c r="U4195" s="13"/>
      <c r="W4195" s="13"/>
    </row>
    <row r="4196" spans="1:23" x14ac:dyDescent="0.2">
      <c r="A4196" s="13"/>
      <c r="B4196" s="8" t="s">
        <v>0</v>
      </c>
      <c r="C4196" s="22" t="s">
        <v>11033</v>
      </c>
      <c r="D4196" s="8" t="s">
        <v>8779</v>
      </c>
      <c r="E4196" s="22" t="s">
        <v>10686</v>
      </c>
      <c r="F4196" s="13">
        <v>9200</v>
      </c>
      <c r="G4196" s="13">
        <v>0</v>
      </c>
      <c r="H4196" s="13">
        <v>0</v>
      </c>
      <c r="I4196" t="s">
        <v>1</v>
      </c>
      <c r="J4196" s="13"/>
      <c r="R4196" s="13"/>
      <c r="S4196" s="41">
        <v>4</v>
      </c>
      <c r="T4196" s="39"/>
      <c r="U4196" s="13"/>
      <c r="W4196" s="13"/>
    </row>
    <row r="4197" spans="1:23" x14ac:dyDescent="0.2">
      <c r="A4197" s="13"/>
      <c r="B4197" s="8" t="s">
        <v>0</v>
      </c>
      <c r="C4197" s="22" t="s">
        <v>11033</v>
      </c>
      <c r="D4197" s="8" t="s">
        <v>8780</v>
      </c>
      <c r="E4197" s="22" t="s">
        <v>10687</v>
      </c>
      <c r="F4197" s="13">
        <v>8600</v>
      </c>
      <c r="G4197" s="13">
        <v>0</v>
      </c>
      <c r="H4197" s="13">
        <v>0</v>
      </c>
      <c r="I4197" t="s">
        <v>1</v>
      </c>
      <c r="J4197" s="13"/>
      <c r="R4197" s="13"/>
      <c r="S4197" s="41">
        <v>2</v>
      </c>
      <c r="T4197" s="39" t="s">
        <v>10797</v>
      </c>
      <c r="U4197" s="13"/>
      <c r="W4197" s="13"/>
    </row>
    <row r="4198" spans="1:23" x14ac:dyDescent="0.2">
      <c r="A4198" s="13"/>
      <c r="B4198" s="8" t="s">
        <v>0</v>
      </c>
      <c r="C4198" s="22" t="s">
        <v>11033</v>
      </c>
      <c r="D4198" s="8" t="s">
        <v>2761</v>
      </c>
      <c r="E4198" s="22" t="s">
        <v>2762</v>
      </c>
      <c r="F4198" s="13">
        <v>4400</v>
      </c>
      <c r="G4198" s="13">
        <v>0</v>
      </c>
      <c r="H4198" s="13">
        <v>0</v>
      </c>
      <c r="I4198" t="s">
        <v>1</v>
      </c>
      <c r="J4198" s="13"/>
      <c r="R4198" s="13"/>
      <c r="S4198" s="41">
        <v>2</v>
      </c>
      <c r="T4198" s="39" t="s">
        <v>10797</v>
      </c>
      <c r="U4198" s="13"/>
      <c r="W4198" s="13"/>
    </row>
    <row r="4199" spans="1:23" x14ac:dyDescent="0.2">
      <c r="A4199" s="13"/>
      <c r="B4199" s="8" t="s">
        <v>0</v>
      </c>
      <c r="C4199" s="22" t="s">
        <v>11033</v>
      </c>
      <c r="D4199" s="8" t="s">
        <v>8781</v>
      </c>
      <c r="E4199" s="22" t="s">
        <v>10688</v>
      </c>
      <c r="F4199" s="13">
        <v>6500</v>
      </c>
      <c r="G4199" s="13">
        <v>0</v>
      </c>
      <c r="H4199" s="13">
        <v>0</v>
      </c>
      <c r="I4199" t="s">
        <v>1</v>
      </c>
      <c r="J4199" s="13"/>
      <c r="R4199" s="13"/>
      <c r="S4199" s="41">
        <v>2</v>
      </c>
      <c r="T4199" s="39" t="s">
        <v>10797</v>
      </c>
      <c r="U4199" s="13"/>
      <c r="W4199" s="13"/>
    </row>
    <row r="4200" spans="1:23" x14ac:dyDescent="0.2">
      <c r="A4200" s="13"/>
      <c r="B4200" s="8" t="s">
        <v>0</v>
      </c>
      <c r="C4200" s="22" t="s">
        <v>11033</v>
      </c>
      <c r="D4200" s="8" t="s">
        <v>2764</v>
      </c>
      <c r="E4200" s="22" t="s">
        <v>2765</v>
      </c>
      <c r="F4200" s="13">
        <v>2250</v>
      </c>
      <c r="G4200" s="13">
        <v>0</v>
      </c>
      <c r="H4200" s="13">
        <v>0</v>
      </c>
      <c r="I4200" t="s">
        <v>1</v>
      </c>
      <c r="J4200" s="13"/>
      <c r="R4200" s="13"/>
      <c r="S4200" s="41">
        <v>2</v>
      </c>
      <c r="T4200" s="39"/>
      <c r="U4200" s="13"/>
      <c r="W4200" s="13"/>
    </row>
    <row r="4201" spans="1:23" x14ac:dyDescent="0.2">
      <c r="A4201" s="13"/>
      <c r="B4201" s="8" t="s">
        <v>0</v>
      </c>
      <c r="C4201" s="22" t="s">
        <v>11033</v>
      </c>
      <c r="D4201" s="8" t="s">
        <v>4375</v>
      </c>
      <c r="E4201" s="22" t="s">
        <v>4376</v>
      </c>
      <c r="F4201" s="13">
        <v>3000</v>
      </c>
      <c r="G4201" s="13">
        <v>0</v>
      </c>
      <c r="H4201" s="13">
        <v>0</v>
      </c>
      <c r="I4201" t="s">
        <v>1</v>
      </c>
      <c r="J4201" s="13"/>
      <c r="R4201" s="13"/>
      <c r="S4201" s="41">
        <v>1</v>
      </c>
      <c r="T4201" s="39"/>
      <c r="U4201" s="13"/>
      <c r="W4201" s="13"/>
    </row>
    <row r="4202" spans="1:23" x14ac:dyDescent="0.2">
      <c r="A4202" s="13"/>
      <c r="B4202" s="8" t="s">
        <v>0</v>
      </c>
      <c r="C4202" s="22" t="s">
        <v>11033</v>
      </c>
      <c r="D4202" s="8" t="s">
        <v>4380</v>
      </c>
      <c r="E4202" s="22" t="s">
        <v>4381</v>
      </c>
      <c r="F4202" s="13">
        <v>2000</v>
      </c>
      <c r="G4202" s="13">
        <v>0</v>
      </c>
      <c r="H4202" s="13">
        <v>0</v>
      </c>
      <c r="I4202" t="s">
        <v>1</v>
      </c>
      <c r="J4202" s="13"/>
      <c r="R4202" s="13"/>
      <c r="S4202" s="41">
        <v>1</v>
      </c>
      <c r="T4202" s="39"/>
      <c r="U4202" s="13"/>
      <c r="W4202" s="13"/>
    </row>
    <row r="4203" spans="1:23" x14ac:dyDescent="0.2">
      <c r="A4203" s="13"/>
      <c r="B4203" s="8" t="s">
        <v>0</v>
      </c>
      <c r="C4203" s="22" t="s">
        <v>11033</v>
      </c>
      <c r="D4203" s="8" t="s">
        <v>4410</v>
      </c>
      <c r="E4203" s="22" t="s">
        <v>4411</v>
      </c>
      <c r="F4203" s="13">
        <v>690</v>
      </c>
      <c r="G4203" s="13">
        <v>0</v>
      </c>
      <c r="H4203" s="13">
        <v>0</v>
      </c>
      <c r="I4203" t="s">
        <v>1</v>
      </c>
      <c r="J4203" s="13"/>
      <c r="R4203" s="13"/>
      <c r="S4203" s="41">
        <v>1</v>
      </c>
      <c r="T4203" s="39"/>
      <c r="U4203" s="13"/>
      <c r="W4203" s="13"/>
    </row>
    <row r="4204" spans="1:23" x14ac:dyDescent="0.2">
      <c r="A4204" s="13"/>
      <c r="B4204" s="8" t="s">
        <v>0</v>
      </c>
      <c r="C4204" s="22" t="s">
        <v>11033</v>
      </c>
      <c r="D4204" s="8" t="s">
        <v>5572</v>
      </c>
      <c r="E4204" s="22" t="s">
        <v>5573</v>
      </c>
      <c r="F4204" s="13">
        <v>1410</v>
      </c>
      <c r="G4204" s="13">
        <v>0</v>
      </c>
      <c r="H4204" s="13">
        <v>0</v>
      </c>
      <c r="I4204" t="s">
        <v>1</v>
      </c>
      <c r="J4204" s="13"/>
      <c r="R4204" s="13"/>
      <c r="S4204" s="41">
        <v>1</v>
      </c>
      <c r="T4204" s="13" t="s">
        <v>10797</v>
      </c>
      <c r="U4204" s="13"/>
      <c r="W4204" s="13"/>
    </row>
    <row r="4205" spans="1:23" x14ac:dyDescent="0.2">
      <c r="A4205" s="13"/>
      <c r="B4205" s="8" t="s">
        <v>0</v>
      </c>
      <c r="C4205" s="22" t="s">
        <v>11033</v>
      </c>
      <c r="D4205" s="8" t="s">
        <v>5583</v>
      </c>
      <c r="E4205" s="22" t="s">
        <v>5584</v>
      </c>
      <c r="F4205" s="13">
        <v>410</v>
      </c>
      <c r="G4205" s="13">
        <v>0</v>
      </c>
      <c r="H4205" s="13">
        <v>0</v>
      </c>
      <c r="I4205" t="s">
        <v>1</v>
      </c>
      <c r="J4205" s="13"/>
      <c r="R4205" s="13"/>
      <c r="S4205" s="41">
        <v>1</v>
      </c>
      <c r="T4205" s="13" t="s">
        <v>10797</v>
      </c>
      <c r="U4205" s="13"/>
      <c r="W4205" s="13"/>
    </row>
    <row r="4206" spans="1:23" x14ac:dyDescent="0.2">
      <c r="A4206" s="13"/>
      <c r="B4206" s="8" t="s">
        <v>0</v>
      </c>
      <c r="C4206" s="22" t="s">
        <v>11033</v>
      </c>
      <c r="D4206" s="8" t="s">
        <v>8782</v>
      </c>
      <c r="E4206" s="22" t="s">
        <v>10689</v>
      </c>
      <c r="F4206" s="13">
        <v>7750</v>
      </c>
      <c r="G4206" s="13">
        <v>0</v>
      </c>
      <c r="H4206" s="13">
        <v>0</v>
      </c>
      <c r="I4206" t="s">
        <v>1</v>
      </c>
      <c r="J4206" s="13"/>
      <c r="R4206" s="13"/>
      <c r="S4206" s="41">
        <v>2</v>
      </c>
      <c r="T4206" s="39"/>
      <c r="U4206" s="13"/>
      <c r="W4206" s="13"/>
    </row>
    <row r="4207" spans="1:23" x14ac:dyDescent="0.2">
      <c r="A4207" s="13"/>
      <c r="B4207" s="8" t="s">
        <v>0</v>
      </c>
      <c r="C4207" s="22" t="s">
        <v>11033</v>
      </c>
      <c r="D4207" s="8" t="s">
        <v>4337</v>
      </c>
      <c r="E4207" s="22" t="s">
        <v>4338</v>
      </c>
      <c r="F4207" s="13">
        <v>700</v>
      </c>
      <c r="G4207" s="13">
        <v>0</v>
      </c>
      <c r="H4207" s="13">
        <v>0</v>
      </c>
      <c r="I4207" t="s">
        <v>1</v>
      </c>
      <c r="J4207" s="13"/>
      <c r="R4207" s="13"/>
      <c r="S4207" s="41">
        <v>1</v>
      </c>
      <c r="T4207" s="39"/>
      <c r="U4207" s="13"/>
      <c r="W4207" s="13"/>
    </row>
    <row r="4208" spans="1:23" x14ac:dyDescent="0.2">
      <c r="A4208" s="13"/>
      <c r="B4208" s="8" t="s">
        <v>0</v>
      </c>
      <c r="C4208" s="22" t="s">
        <v>11034</v>
      </c>
      <c r="D4208" s="8" t="s">
        <v>6111</v>
      </c>
      <c r="E4208" s="22" t="s">
        <v>10690</v>
      </c>
      <c r="F4208" s="13">
        <v>116</v>
      </c>
      <c r="G4208" s="13">
        <v>0</v>
      </c>
      <c r="H4208" s="13">
        <v>0</v>
      </c>
      <c r="I4208" t="s">
        <v>1</v>
      </c>
      <c r="J4208" s="13"/>
      <c r="R4208" s="13"/>
      <c r="S4208" s="41">
        <v>1</v>
      </c>
      <c r="T4208" s="39"/>
      <c r="U4208" s="13"/>
      <c r="W4208" s="13"/>
    </row>
    <row r="4209" spans="1:23" x14ac:dyDescent="0.2">
      <c r="A4209" s="13"/>
      <c r="B4209" s="8" t="s">
        <v>0</v>
      </c>
      <c r="C4209" s="22" t="s">
        <v>11034</v>
      </c>
      <c r="D4209" s="8" t="s">
        <v>6116</v>
      </c>
      <c r="E4209" s="22" t="s">
        <v>10691</v>
      </c>
      <c r="F4209" s="13">
        <v>500</v>
      </c>
      <c r="G4209" s="13">
        <v>0</v>
      </c>
      <c r="H4209" s="13">
        <v>0</v>
      </c>
      <c r="I4209" t="s">
        <v>1</v>
      </c>
      <c r="J4209" s="13"/>
      <c r="R4209" s="13"/>
      <c r="S4209" s="41">
        <v>1</v>
      </c>
      <c r="T4209" s="39"/>
      <c r="U4209" s="13"/>
      <c r="W4209" s="13"/>
    </row>
    <row r="4210" spans="1:23" x14ac:dyDescent="0.2">
      <c r="A4210" s="13"/>
      <c r="B4210" s="8" t="s">
        <v>0</v>
      </c>
      <c r="C4210" s="22" t="s">
        <v>11034</v>
      </c>
      <c r="D4210" s="8" t="s">
        <v>6124</v>
      </c>
      <c r="E4210" s="22" t="s">
        <v>10692</v>
      </c>
      <c r="F4210" s="13">
        <v>40</v>
      </c>
      <c r="G4210" s="13">
        <v>0</v>
      </c>
      <c r="H4210" s="13">
        <v>0</v>
      </c>
      <c r="I4210" t="s">
        <v>1</v>
      </c>
      <c r="J4210" s="13"/>
      <c r="R4210" s="13"/>
      <c r="S4210" s="41">
        <v>1</v>
      </c>
      <c r="T4210" s="39"/>
      <c r="U4210" s="13"/>
      <c r="W4210" s="13"/>
    </row>
    <row r="4211" spans="1:23" x14ac:dyDescent="0.2">
      <c r="A4211" s="13"/>
      <c r="B4211" s="8" t="s">
        <v>0</v>
      </c>
      <c r="C4211" s="22" t="s">
        <v>11034</v>
      </c>
      <c r="D4211" s="8" t="s">
        <v>6130</v>
      </c>
      <c r="E4211" s="22" t="s">
        <v>10693</v>
      </c>
      <c r="F4211" s="13">
        <v>3404</v>
      </c>
      <c r="G4211" s="13">
        <v>0</v>
      </c>
      <c r="H4211" s="13">
        <v>0</v>
      </c>
      <c r="I4211" t="s">
        <v>1</v>
      </c>
      <c r="J4211" s="13"/>
      <c r="R4211" s="13"/>
      <c r="S4211" s="41">
        <v>1</v>
      </c>
      <c r="T4211" s="39"/>
      <c r="U4211" s="13"/>
      <c r="W4211" s="13"/>
    </row>
    <row r="4212" spans="1:23" x14ac:dyDescent="0.2">
      <c r="A4212" s="13"/>
      <c r="B4212" s="8" t="s">
        <v>0</v>
      </c>
      <c r="C4212" s="22" t="s">
        <v>11034</v>
      </c>
      <c r="D4212" s="8" t="s">
        <v>6136</v>
      </c>
      <c r="E4212" s="22" t="s">
        <v>10694</v>
      </c>
      <c r="F4212" s="13">
        <v>4047</v>
      </c>
      <c r="G4212" s="13">
        <v>0</v>
      </c>
      <c r="H4212" s="13">
        <v>0</v>
      </c>
      <c r="I4212" t="s">
        <v>1</v>
      </c>
      <c r="J4212" s="13"/>
      <c r="R4212" s="13"/>
      <c r="S4212" s="41">
        <v>1</v>
      </c>
      <c r="T4212" s="39"/>
      <c r="U4212" s="13"/>
      <c r="W4212" s="13"/>
    </row>
    <row r="4213" spans="1:23" x14ac:dyDescent="0.2">
      <c r="A4213" s="13"/>
      <c r="B4213" s="8" t="s">
        <v>0</v>
      </c>
      <c r="C4213" s="22" t="s">
        <v>11034</v>
      </c>
      <c r="D4213" s="8" t="s">
        <v>6143</v>
      </c>
      <c r="E4213" s="22" t="s">
        <v>10695</v>
      </c>
      <c r="F4213" s="13">
        <v>70</v>
      </c>
      <c r="G4213" s="13">
        <v>0</v>
      </c>
      <c r="H4213" s="13">
        <v>0</v>
      </c>
      <c r="I4213" t="s">
        <v>1</v>
      </c>
      <c r="J4213" s="13"/>
      <c r="R4213" s="13"/>
      <c r="S4213" s="41">
        <v>1</v>
      </c>
      <c r="T4213" s="39"/>
      <c r="U4213" s="13"/>
      <c r="W4213" s="13"/>
    </row>
    <row r="4214" spans="1:23" x14ac:dyDescent="0.2">
      <c r="A4214" s="13"/>
      <c r="B4214" s="8" t="s">
        <v>0</v>
      </c>
      <c r="C4214" s="22" t="s">
        <v>11034</v>
      </c>
      <c r="D4214" s="8" t="s">
        <v>6148</v>
      </c>
      <c r="E4214" s="22" t="s">
        <v>10696</v>
      </c>
      <c r="F4214" s="13">
        <v>1680</v>
      </c>
      <c r="G4214" s="13">
        <v>0</v>
      </c>
      <c r="H4214" s="13">
        <v>0</v>
      </c>
      <c r="I4214" t="s">
        <v>1</v>
      </c>
      <c r="J4214" s="13"/>
      <c r="R4214" s="13"/>
      <c r="S4214" s="41">
        <v>1</v>
      </c>
      <c r="T4214" s="39"/>
      <c r="U4214" s="13"/>
      <c r="W4214" s="13"/>
    </row>
    <row r="4215" spans="1:23" x14ac:dyDescent="0.2">
      <c r="A4215" s="13"/>
      <c r="B4215" s="8" t="s">
        <v>0</v>
      </c>
      <c r="C4215" s="22" t="s">
        <v>11034</v>
      </c>
      <c r="D4215" s="8" t="s">
        <v>6159</v>
      </c>
      <c r="E4215" s="22" t="s">
        <v>10697</v>
      </c>
      <c r="F4215" s="13">
        <v>2001</v>
      </c>
      <c r="G4215" s="13">
        <v>0</v>
      </c>
      <c r="H4215" s="13">
        <v>0</v>
      </c>
      <c r="I4215" t="s">
        <v>1</v>
      </c>
      <c r="J4215" s="13"/>
      <c r="R4215" s="13"/>
      <c r="S4215" s="41">
        <v>1</v>
      </c>
      <c r="T4215" s="39"/>
      <c r="U4215" s="13"/>
      <c r="W4215" s="13"/>
    </row>
    <row r="4216" spans="1:23" x14ac:dyDescent="0.2">
      <c r="A4216" s="13"/>
      <c r="B4216" s="8" t="s">
        <v>0</v>
      </c>
      <c r="C4216" s="22" t="s">
        <v>11034</v>
      </c>
      <c r="D4216" s="8" t="s">
        <v>6178</v>
      </c>
      <c r="E4216" s="22" t="s">
        <v>10698</v>
      </c>
      <c r="F4216" s="13">
        <v>2940</v>
      </c>
      <c r="G4216" s="13">
        <v>0</v>
      </c>
      <c r="H4216" s="13">
        <v>0</v>
      </c>
      <c r="I4216" t="s">
        <v>1</v>
      </c>
      <c r="J4216" s="13"/>
      <c r="R4216" s="13"/>
      <c r="S4216" s="41">
        <v>1</v>
      </c>
      <c r="T4216" s="39"/>
      <c r="U4216" s="13"/>
      <c r="W4216" s="13"/>
    </row>
    <row r="4217" spans="1:23" x14ac:dyDescent="0.2">
      <c r="A4217" s="13"/>
      <c r="B4217" s="8" t="s">
        <v>0</v>
      </c>
      <c r="C4217" s="22" t="s">
        <v>11034</v>
      </c>
      <c r="D4217" s="8" t="s">
        <v>6182</v>
      </c>
      <c r="E4217" s="22" t="s">
        <v>10699</v>
      </c>
      <c r="F4217" s="13">
        <v>2090</v>
      </c>
      <c r="G4217" s="13">
        <v>0</v>
      </c>
      <c r="H4217" s="13">
        <v>0</v>
      </c>
      <c r="I4217" t="s">
        <v>1</v>
      </c>
      <c r="J4217" s="13"/>
      <c r="R4217" s="13"/>
      <c r="S4217" s="41">
        <v>1</v>
      </c>
      <c r="T4217" s="39"/>
      <c r="U4217" s="13"/>
      <c r="W4217" s="13"/>
    </row>
    <row r="4218" spans="1:23" x14ac:dyDescent="0.2">
      <c r="A4218" s="13"/>
      <c r="B4218" s="8" t="s">
        <v>0</v>
      </c>
      <c r="C4218" s="22" t="s">
        <v>11034</v>
      </c>
      <c r="D4218" s="8" t="s">
        <v>5505</v>
      </c>
      <c r="E4218" s="22" t="s">
        <v>10700</v>
      </c>
      <c r="F4218" s="13">
        <v>439</v>
      </c>
      <c r="G4218" s="13">
        <v>0</v>
      </c>
      <c r="H4218" s="13">
        <v>0</v>
      </c>
      <c r="I4218" t="s">
        <v>1</v>
      </c>
      <c r="J4218" s="13"/>
      <c r="R4218" s="13"/>
      <c r="S4218" s="41">
        <v>1</v>
      </c>
      <c r="T4218" s="39" t="s">
        <v>10797</v>
      </c>
      <c r="U4218" s="13"/>
      <c r="W4218" s="13"/>
    </row>
    <row r="4219" spans="1:23" x14ac:dyDescent="0.2">
      <c r="A4219" s="13"/>
      <c r="B4219" s="8" t="s">
        <v>0</v>
      </c>
      <c r="C4219" s="22" t="s">
        <v>11034</v>
      </c>
      <c r="D4219" s="8" t="s">
        <v>6091</v>
      </c>
      <c r="E4219" s="22" t="s">
        <v>10701</v>
      </c>
      <c r="F4219" s="13">
        <v>650</v>
      </c>
      <c r="G4219" s="13">
        <v>0</v>
      </c>
      <c r="H4219" s="13">
        <v>0</v>
      </c>
      <c r="I4219" t="s">
        <v>1</v>
      </c>
      <c r="J4219" s="13"/>
      <c r="R4219" s="13"/>
      <c r="S4219" s="41">
        <v>1</v>
      </c>
      <c r="T4219" s="39" t="s">
        <v>10797</v>
      </c>
      <c r="U4219" s="13"/>
      <c r="W4219" s="13"/>
    </row>
    <row r="4220" spans="1:23" x14ac:dyDescent="0.2">
      <c r="A4220" s="13"/>
      <c r="B4220" s="8" t="s">
        <v>0</v>
      </c>
      <c r="C4220" s="22" t="s">
        <v>11034</v>
      </c>
      <c r="D4220" s="8" t="s">
        <v>6096</v>
      </c>
      <c r="E4220" s="22" t="s">
        <v>10702</v>
      </c>
      <c r="F4220" s="13">
        <v>2640</v>
      </c>
      <c r="G4220" s="13">
        <v>0</v>
      </c>
      <c r="H4220" s="13">
        <v>0</v>
      </c>
      <c r="I4220" t="s">
        <v>1</v>
      </c>
      <c r="J4220" s="13"/>
      <c r="R4220" s="13"/>
      <c r="S4220" s="41">
        <v>1</v>
      </c>
      <c r="T4220" s="39"/>
      <c r="U4220" s="13"/>
      <c r="W4220" s="13"/>
    </row>
    <row r="4221" spans="1:23" x14ac:dyDescent="0.2">
      <c r="A4221" s="13"/>
      <c r="B4221" s="8" t="s">
        <v>0</v>
      </c>
      <c r="C4221" s="22" t="s">
        <v>11034</v>
      </c>
      <c r="D4221" s="8" t="s">
        <v>6101</v>
      </c>
      <c r="E4221" s="22" t="s">
        <v>10703</v>
      </c>
      <c r="F4221" s="13">
        <v>7524</v>
      </c>
      <c r="G4221" s="13">
        <v>0</v>
      </c>
      <c r="H4221" s="13">
        <v>0</v>
      </c>
      <c r="I4221" t="s">
        <v>1</v>
      </c>
      <c r="J4221" s="13"/>
      <c r="R4221" s="13"/>
      <c r="S4221" s="41">
        <v>1</v>
      </c>
      <c r="T4221" s="39"/>
      <c r="U4221" s="13"/>
      <c r="W4221" s="13"/>
    </row>
    <row r="4222" spans="1:23" x14ac:dyDescent="0.2">
      <c r="A4222" s="13"/>
      <c r="B4222" s="8" t="s">
        <v>0</v>
      </c>
      <c r="C4222" s="22" t="s">
        <v>11034</v>
      </c>
      <c r="D4222" s="8" t="s">
        <v>6106</v>
      </c>
      <c r="E4222" s="22" t="s">
        <v>10704</v>
      </c>
      <c r="F4222" s="13">
        <v>2152</v>
      </c>
      <c r="G4222" s="13">
        <v>0</v>
      </c>
      <c r="H4222" s="13">
        <v>0</v>
      </c>
      <c r="I4222" t="s">
        <v>1</v>
      </c>
      <c r="J4222" s="13"/>
      <c r="R4222" s="13"/>
      <c r="S4222" s="41">
        <v>1</v>
      </c>
      <c r="T4222" s="39"/>
      <c r="U4222" s="13"/>
      <c r="W4222" s="13"/>
    </row>
    <row r="4223" spans="1:23" x14ac:dyDescent="0.2">
      <c r="A4223" s="13"/>
      <c r="B4223" s="8" t="s">
        <v>0</v>
      </c>
      <c r="C4223" s="22" t="s">
        <v>11034</v>
      </c>
      <c r="D4223" s="8" t="s">
        <v>5462</v>
      </c>
      <c r="E4223" s="22" t="s">
        <v>5463</v>
      </c>
      <c r="F4223" s="13">
        <v>439</v>
      </c>
      <c r="G4223" s="13">
        <v>0</v>
      </c>
      <c r="H4223" s="13">
        <v>0</v>
      </c>
      <c r="I4223" t="s">
        <v>1</v>
      </c>
      <c r="J4223" s="13"/>
      <c r="R4223" s="13">
        <v>2000</v>
      </c>
      <c r="S4223" s="41">
        <v>1</v>
      </c>
      <c r="T4223" s="39"/>
      <c r="U4223" s="13"/>
      <c r="W4223" s="13"/>
    </row>
    <row r="4224" spans="1:23" x14ac:dyDescent="0.2">
      <c r="A4224" s="13"/>
      <c r="B4224" s="8" t="s">
        <v>0</v>
      </c>
      <c r="C4224" s="22" t="s">
        <v>11034</v>
      </c>
      <c r="D4224" s="8" t="s">
        <v>5995</v>
      </c>
      <c r="E4224" s="22" t="s">
        <v>5996</v>
      </c>
      <c r="F4224" s="13">
        <v>29854</v>
      </c>
      <c r="G4224" s="13">
        <v>0</v>
      </c>
      <c r="H4224" s="13">
        <v>0</v>
      </c>
      <c r="I4224" t="s">
        <v>1</v>
      </c>
      <c r="J4224" s="13"/>
      <c r="R4224" s="13"/>
      <c r="S4224" s="41">
        <v>1</v>
      </c>
      <c r="T4224" s="39"/>
      <c r="U4224" s="13"/>
      <c r="W4224" s="13"/>
    </row>
    <row r="4225" spans="1:23" x14ac:dyDescent="0.2">
      <c r="A4225" s="13"/>
      <c r="B4225" s="8" t="s">
        <v>0</v>
      </c>
      <c r="C4225" s="22" t="s">
        <v>11035</v>
      </c>
      <c r="D4225" s="8" t="s">
        <v>8593</v>
      </c>
      <c r="E4225" s="22" t="s">
        <v>10431</v>
      </c>
      <c r="F4225" s="13">
        <v>1020</v>
      </c>
      <c r="G4225" s="13">
        <v>0</v>
      </c>
      <c r="H4225" s="13">
        <v>0</v>
      </c>
      <c r="I4225" t="s">
        <v>1</v>
      </c>
      <c r="J4225" s="13"/>
      <c r="R4225" s="13"/>
      <c r="S4225" s="41">
        <v>1</v>
      </c>
      <c r="T4225" s="39"/>
      <c r="U4225" s="13"/>
      <c r="W4225" s="13"/>
    </row>
    <row r="4226" spans="1:23" x14ac:dyDescent="0.2">
      <c r="A4226" s="13"/>
      <c r="B4226" s="8" t="s">
        <v>0</v>
      </c>
      <c r="C4226" s="22" t="s">
        <v>11035</v>
      </c>
      <c r="D4226" s="8" t="s">
        <v>8665</v>
      </c>
      <c r="E4226" s="22" t="s">
        <v>10538</v>
      </c>
      <c r="F4226" s="13">
        <v>1500</v>
      </c>
      <c r="G4226" s="13">
        <v>0</v>
      </c>
      <c r="H4226" s="13">
        <v>0</v>
      </c>
      <c r="I4226" t="s">
        <v>1</v>
      </c>
      <c r="J4226" s="13"/>
      <c r="R4226" s="13"/>
      <c r="S4226" s="41">
        <v>1</v>
      </c>
      <c r="T4226" s="39"/>
      <c r="U4226" s="13"/>
      <c r="W4226" s="13"/>
    </row>
    <row r="4227" spans="1:23" x14ac:dyDescent="0.2">
      <c r="A4227" s="13"/>
      <c r="B4227" s="8" t="s">
        <v>0</v>
      </c>
      <c r="C4227" s="22" t="s">
        <v>11035</v>
      </c>
      <c r="D4227" s="8" t="s">
        <v>5720</v>
      </c>
      <c r="E4227" s="22" t="s">
        <v>5721</v>
      </c>
      <c r="F4227" s="13">
        <v>256</v>
      </c>
      <c r="G4227" s="13">
        <v>0</v>
      </c>
      <c r="H4227" s="13">
        <v>0</v>
      </c>
      <c r="I4227" t="s">
        <v>1</v>
      </c>
      <c r="J4227" s="13"/>
      <c r="R4227" s="13"/>
      <c r="S4227" s="41">
        <v>1</v>
      </c>
      <c r="T4227" s="13" t="s">
        <v>10797</v>
      </c>
      <c r="U4227" s="13"/>
      <c r="W4227" s="13"/>
    </row>
    <row r="4228" spans="1:23" x14ac:dyDescent="0.2">
      <c r="A4228" s="13"/>
      <c r="B4228" s="8" t="s">
        <v>0</v>
      </c>
      <c r="C4228" s="22" t="s">
        <v>11035</v>
      </c>
      <c r="D4228" s="8" t="s">
        <v>6614</v>
      </c>
      <c r="E4228" s="22" t="s">
        <v>6615</v>
      </c>
      <c r="F4228" s="13">
        <v>1008</v>
      </c>
      <c r="G4228" s="13">
        <v>0</v>
      </c>
      <c r="H4228" s="13">
        <v>0</v>
      </c>
      <c r="I4228" t="s">
        <v>1</v>
      </c>
      <c r="J4228" s="13"/>
      <c r="R4228" s="13"/>
      <c r="S4228" s="41">
        <v>1</v>
      </c>
      <c r="T4228" s="39"/>
      <c r="U4228" s="13"/>
      <c r="W4228" s="13"/>
    </row>
    <row r="4229" spans="1:23" x14ac:dyDescent="0.2">
      <c r="A4229" s="13"/>
      <c r="B4229" s="8" t="s">
        <v>0</v>
      </c>
      <c r="C4229" s="22" t="s">
        <v>11036</v>
      </c>
      <c r="D4229" s="8" t="s">
        <v>8783</v>
      </c>
      <c r="E4229" s="22" t="s">
        <v>10705</v>
      </c>
      <c r="F4229" s="13">
        <v>1200</v>
      </c>
      <c r="G4229" s="13">
        <v>0</v>
      </c>
      <c r="H4229" s="13">
        <v>0</v>
      </c>
      <c r="I4229" t="s">
        <v>1</v>
      </c>
      <c r="J4229" s="13"/>
      <c r="R4229" s="13">
        <v>1500</v>
      </c>
      <c r="S4229" s="41">
        <v>1</v>
      </c>
      <c r="T4229" s="39"/>
      <c r="U4229" s="13"/>
      <c r="W4229" s="13"/>
    </row>
    <row r="4230" spans="1:23" x14ac:dyDescent="0.2">
      <c r="A4230" s="13"/>
      <c r="B4230" s="8" t="s">
        <v>0</v>
      </c>
      <c r="C4230" s="22" t="s">
        <v>11036</v>
      </c>
      <c r="D4230" s="8" t="s">
        <v>8109</v>
      </c>
      <c r="E4230" s="22" t="s">
        <v>9869</v>
      </c>
      <c r="F4230" s="13">
        <v>1200</v>
      </c>
      <c r="G4230" s="13">
        <v>0</v>
      </c>
      <c r="H4230" s="13">
        <v>0</v>
      </c>
      <c r="I4230" t="s">
        <v>1</v>
      </c>
      <c r="J4230" s="13"/>
      <c r="R4230" s="13"/>
      <c r="S4230" s="41">
        <v>1</v>
      </c>
      <c r="T4230" s="39"/>
      <c r="U4230" s="13"/>
      <c r="W4230" s="13"/>
    </row>
    <row r="4231" spans="1:23" x14ac:dyDescent="0.2">
      <c r="A4231" s="13"/>
      <c r="B4231" s="8" t="s">
        <v>0</v>
      </c>
      <c r="C4231" s="22" t="s">
        <v>11037</v>
      </c>
      <c r="D4231" s="8" t="s">
        <v>3798</v>
      </c>
      <c r="E4231" s="22" t="s">
        <v>3799</v>
      </c>
      <c r="F4231" s="13">
        <v>10000</v>
      </c>
      <c r="G4231" s="13">
        <v>0</v>
      </c>
      <c r="H4231" s="13">
        <v>0</v>
      </c>
      <c r="I4231" t="s">
        <v>1</v>
      </c>
      <c r="J4231" s="13"/>
      <c r="R4231" s="13"/>
      <c r="S4231" s="41">
        <v>4</v>
      </c>
      <c r="T4231" s="39"/>
      <c r="U4231" s="13"/>
      <c r="W4231" s="13"/>
    </row>
    <row r="4232" spans="1:23" x14ac:dyDescent="0.2">
      <c r="A4232" s="13"/>
      <c r="B4232" s="8" t="s">
        <v>0</v>
      </c>
      <c r="C4232" s="22" t="s">
        <v>11037</v>
      </c>
      <c r="D4232" s="8" t="s">
        <v>3801</v>
      </c>
      <c r="E4232" s="22" t="s">
        <v>3802</v>
      </c>
      <c r="F4232" s="13">
        <v>8000</v>
      </c>
      <c r="G4232" s="13">
        <v>0</v>
      </c>
      <c r="H4232" s="13">
        <v>0</v>
      </c>
      <c r="I4232" t="s">
        <v>1</v>
      </c>
      <c r="J4232" s="13"/>
      <c r="R4232" s="13">
        <v>34000</v>
      </c>
      <c r="S4232" s="41">
        <v>4</v>
      </c>
      <c r="T4232" s="39"/>
      <c r="U4232" s="13"/>
      <c r="W4232" s="13"/>
    </row>
    <row r="4233" spans="1:23" x14ac:dyDescent="0.2">
      <c r="A4233" s="13"/>
      <c r="B4233" s="8" t="s">
        <v>0</v>
      </c>
      <c r="C4233" s="22" t="s">
        <v>11038</v>
      </c>
      <c r="D4233" s="8" t="s">
        <v>3242</v>
      </c>
      <c r="E4233" s="22" t="s">
        <v>3243</v>
      </c>
      <c r="F4233" s="13">
        <v>75000</v>
      </c>
      <c r="G4233" s="13">
        <v>0</v>
      </c>
      <c r="H4233" s="13">
        <v>0</v>
      </c>
      <c r="I4233" t="s">
        <v>1</v>
      </c>
      <c r="J4233" s="13"/>
      <c r="R4233" s="13"/>
      <c r="S4233" s="41">
        <v>2</v>
      </c>
      <c r="T4233" s="39"/>
      <c r="U4233" s="13"/>
      <c r="W4233" s="13"/>
    </row>
    <row r="4234" spans="1:23" x14ac:dyDescent="0.2">
      <c r="A4234" s="13"/>
      <c r="B4234" s="8" t="s">
        <v>0</v>
      </c>
      <c r="C4234" s="22" t="s">
        <v>11038</v>
      </c>
      <c r="D4234" s="8" t="s">
        <v>8389</v>
      </c>
      <c r="E4234" s="22" t="s">
        <v>10222</v>
      </c>
      <c r="F4234" s="13">
        <v>75000</v>
      </c>
      <c r="G4234" s="13">
        <v>0</v>
      </c>
      <c r="H4234" s="13">
        <v>0</v>
      </c>
      <c r="I4234" t="s">
        <v>1</v>
      </c>
      <c r="J4234" s="13"/>
      <c r="R4234" s="13"/>
      <c r="S4234" s="41">
        <v>3</v>
      </c>
      <c r="T4234" s="39"/>
      <c r="U4234" s="13" t="s">
        <v>10802</v>
      </c>
      <c r="W4234" s="13"/>
    </row>
    <row r="4235" spans="1:23" x14ac:dyDescent="0.2">
      <c r="A4235" s="13"/>
      <c r="B4235" s="8" t="s">
        <v>0</v>
      </c>
      <c r="C4235" s="22" t="s">
        <v>11039</v>
      </c>
      <c r="D4235" s="8" t="s">
        <v>8784</v>
      </c>
      <c r="E4235" s="22" t="s">
        <v>10706</v>
      </c>
      <c r="F4235" s="13">
        <v>1260</v>
      </c>
      <c r="G4235" s="13">
        <v>0</v>
      </c>
      <c r="H4235" s="13">
        <v>0</v>
      </c>
      <c r="I4235" t="s">
        <v>1</v>
      </c>
      <c r="J4235" s="13"/>
      <c r="R4235" s="13"/>
      <c r="S4235" s="41">
        <v>1</v>
      </c>
      <c r="T4235" s="39"/>
      <c r="U4235" s="13"/>
      <c r="W4235" s="13"/>
    </row>
    <row r="4236" spans="1:23" x14ac:dyDescent="0.2">
      <c r="A4236" s="13"/>
      <c r="B4236" s="8" t="s">
        <v>0</v>
      </c>
      <c r="C4236" s="22" t="s">
        <v>11040</v>
      </c>
      <c r="D4236" s="8" t="s">
        <v>8670</v>
      </c>
      <c r="E4236" s="22" t="s">
        <v>10543</v>
      </c>
      <c r="F4236" s="13">
        <v>2546</v>
      </c>
      <c r="G4236" s="13">
        <v>0</v>
      </c>
      <c r="H4236" s="13">
        <v>0</v>
      </c>
      <c r="I4236" t="s">
        <v>1</v>
      </c>
      <c r="J4236" s="13"/>
      <c r="R4236" s="13">
        <v>2600</v>
      </c>
      <c r="S4236" s="41">
        <v>1</v>
      </c>
      <c r="T4236" s="39"/>
      <c r="U4236" s="13"/>
      <c r="W4236" s="13"/>
    </row>
    <row r="4237" spans="1:23" x14ac:dyDescent="0.2">
      <c r="A4237" s="13"/>
      <c r="B4237" s="8" t="s">
        <v>0</v>
      </c>
      <c r="C4237" s="52" t="s">
        <v>11040</v>
      </c>
      <c r="D4237" s="8" t="s">
        <v>4532</v>
      </c>
      <c r="E4237" s="22" t="s">
        <v>4533</v>
      </c>
      <c r="F4237" s="13">
        <v>15400</v>
      </c>
      <c r="G4237" s="13">
        <v>0</v>
      </c>
      <c r="H4237" s="13">
        <v>0</v>
      </c>
      <c r="I4237" t="s">
        <v>1</v>
      </c>
      <c r="J4237" s="13"/>
      <c r="R4237" s="13"/>
      <c r="S4237" s="41">
        <v>1</v>
      </c>
      <c r="T4237" s="39"/>
      <c r="U4237" s="13"/>
      <c r="W4237" s="13"/>
    </row>
    <row r="4238" spans="1:23" x14ac:dyDescent="0.2">
      <c r="A4238" s="13"/>
      <c r="B4238" s="8" t="s">
        <v>0</v>
      </c>
      <c r="C4238" s="52" t="s">
        <v>11041</v>
      </c>
      <c r="D4238" s="8" t="s">
        <v>8785</v>
      </c>
      <c r="E4238" s="22" t="s">
        <v>3030</v>
      </c>
      <c r="F4238" s="13">
        <v>3060</v>
      </c>
      <c r="G4238" s="13">
        <v>0</v>
      </c>
      <c r="H4238" s="13">
        <v>0</v>
      </c>
      <c r="I4238" t="s">
        <v>1</v>
      </c>
      <c r="J4238" s="13"/>
      <c r="R4238" s="13"/>
      <c r="S4238" s="41">
        <v>2</v>
      </c>
      <c r="T4238" s="39"/>
      <c r="U4238" s="13" t="s">
        <v>10804</v>
      </c>
      <c r="W4238" s="13"/>
    </row>
    <row r="4239" spans="1:23" x14ac:dyDescent="0.2">
      <c r="A4239" s="13"/>
      <c r="B4239" s="8" t="s">
        <v>0</v>
      </c>
      <c r="C4239" s="52" t="s">
        <v>11041</v>
      </c>
      <c r="D4239" s="8" t="s">
        <v>7981</v>
      </c>
      <c r="E4239" s="22" t="s">
        <v>9752</v>
      </c>
      <c r="F4239" s="13">
        <v>12900</v>
      </c>
      <c r="G4239" s="13">
        <v>0</v>
      </c>
      <c r="H4239" s="13">
        <v>0</v>
      </c>
      <c r="I4239" t="s">
        <v>1</v>
      </c>
      <c r="J4239" s="13"/>
      <c r="R4239" s="13"/>
      <c r="S4239" s="41">
        <v>4</v>
      </c>
      <c r="T4239" s="39"/>
      <c r="U4239" s="13" t="s">
        <v>10798</v>
      </c>
      <c r="W4239" s="13"/>
    </row>
    <row r="4240" spans="1:23" x14ac:dyDescent="0.2">
      <c r="A4240" s="13"/>
      <c r="B4240" s="8" t="s">
        <v>0</v>
      </c>
      <c r="C4240" s="52" t="s">
        <v>11041</v>
      </c>
      <c r="D4240" s="8" t="s">
        <v>8110</v>
      </c>
      <c r="E4240" s="22" t="s">
        <v>9870</v>
      </c>
      <c r="F4240" s="13">
        <v>30600</v>
      </c>
      <c r="G4240" s="13">
        <v>0</v>
      </c>
      <c r="H4240" s="13">
        <v>0</v>
      </c>
      <c r="I4240" t="s">
        <v>1</v>
      </c>
      <c r="J4240" s="13"/>
      <c r="R4240" s="13"/>
      <c r="S4240" s="41">
        <v>4</v>
      </c>
      <c r="T4240" s="39"/>
      <c r="U4240" s="13" t="s">
        <v>10798</v>
      </c>
      <c r="W4240" s="13"/>
    </row>
    <row r="4241" spans="1:23" x14ac:dyDescent="0.2">
      <c r="A4241" s="13"/>
      <c r="B4241" s="8" t="s">
        <v>0</v>
      </c>
      <c r="C4241" s="52" t="s">
        <v>11041</v>
      </c>
      <c r="D4241" s="8" t="s">
        <v>8786</v>
      </c>
      <c r="E4241" s="22" t="s">
        <v>10707</v>
      </c>
      <c r="F4241" s="13">
        <v>4080</v>
      </c>
      <c r="G4241" s="13">
        <v>0</v>
      </c>
      <c r="H4241" s="13">
        <v>0</v>
      </c>
      <c r="I4241" t="s">
        <v>1</v>
      </c>
      <c r="J4241" s="13"/>
      <c r="R4241" s="13"/>
      <c r="S4241" s="41">
        <v>2</v>
      </c>
      <c r="T4241" s="39"/>
      <c r="U4241" s="13" t="s">
        <v>10804</v>
      </c>
      <c r="W4241" s="13"/>
    </row>
    <row r="4242" spans="1:23" x14ac:dyDescent="0.2">
      <c r="A4242" s="13"/>
      <c r="B4242" s="8" t="s">
        <v>0</v>
      </c>
      <c r="C4242" s="52" t="s">
        <v>11041</v>
      </c>
      <c r="D4242" s="8" t="s">
        <v>8787</v>
      </c>
      <c r="E4242" s="22" t="s">
        <v>10103</v>
      </c>
      <c r="F4242" s="13">
        <v>1304</v>
      </c>
      <c r="G4242" s="13">
        <v>0</v>
      </c>
      <c r="H4242" s="13">
        <v>0</v>
      </c>
      <c r="I4242" t="s">
        <v>1</v>
      </c>
      <c r="J4242" s="13"/>
      <c r="R4242" s="13"/>
      <c r="S4242" s="41">
        <v>4</v>
      </c>
      <c r="T4242" s="39"/>
      <c r="U4242" s="13"/>
      <c r="W4242" s="13"/>
    </row>
    <row r="4243" spans="1:23" x14ac:dyDescent="0.2">
      <c r="A4243" s="13"/>
      <c r="B4243" s="8" t="s">
        <v>0</v>
      </c>
      <c r="C4243" s="52" t="s">
        <v>11041</v>
      </c>
      <c r="D4243" s="8" t="s">
        <v>8788</v>
      </c>
      <c r="E4243" s="22" t="s">
        <v>4883</v>
      </c>
      <c r="F4243" s="13">
        <v>3510</v>
      </c>
      <c r="G4243" s="13">
        <v>0</v>
      </c>
      <c r="H4243" s="13">
        <v>0</v>
      </c>
      <c r="I4243" t="s">
        <v>1</v>
      </c>
      <c r="J4243" s="13"/>
      <c r="R4243" s="13"/>
      <c r="S4243" s="41">
        <v>1</v>
      </c>
      <c r="T4243" s="39"/>
      <c r="U4243" s="13" t="s">
        <v>10802</v>
      </c>
      <c r="W4243" s="13"/>
    </row>
    <row r="4244" spans="1:23" x14ac:dyDescent="0.2">
      <c r="A4244" s="13"/>
      <c r="B4244" s="8" t="s">
        <v>0</v>
      </c>
      <c r="C4244" s="52" t="s">
        <v>11041</v>
      </c>
      <c r="D4244" s="8" t="s">
        <v>8789</v>
      </c>
      <c r="E4244" s="22" t="s">
        <v>3829</v>
      </c>
      <c r="F4244" s="13">
        <v>6000</v>
      </c>
      <c r="G4244" s="13">
        <v>0</v>
      </c>
      <c r="H4244" s="13">
        <v>0</v>
      </c>
      <c r="I4244" t="s">
        <v>1</v>
      </c>
      <c r="J4244" s="13"/>
      <c r="R4244" s="13"/>
      <c r="S4244" s="41">
        <v>2</v>
      </c>
      <c r="T4244" s="13"/>
      <c r="U4244" s="13" t="s">
        <v>10801</v>
      </c>
      <c r="W4244" s="13"/>
    </row>
    <row r="4245" spans="1:23" ht="15" x14ac:dyDescent="0.2">
      <c r="A4245" s="14" t="s">
        <v>7572</v>
      </c>
      <c r="B4245" s="8" t="s">
        <v>0</v>
      </c>
      <c r="C4245" s="51" t="s">
        <v>11042</v>
      </c>
      <c r="D4245" s="8" t="s">
        <v>8790</v>
      </c>
      <c r="E4245" s="22" t="s">
        <v>10708</v>
      </c>
      <c r="F4245" s="13">
        <v>140</v>
      </c>
      <c r="G4245" s="13">
        <v>0</v>
      </c>
      <c r="H4245" s="13">
        <v>0</v>
      </c>
      <c r="I4245" t="s">
        <v>1</v>
      </c>
      <c r="J4245" s="13"/>
      <c r="R4245" s="13">
        <v>400</v>
      </c>
      <c r="S4245" s="41">
        <v>1</v>
      </c>
      <c r="T4245" s="39"/>
      <c r="U4245" s="13"/>
      <c r="W4245" s="13"/>
    </row>
    <row r="4246" spans="1:23" ht="15" x14ac:dyDescent="0.2">
      <c r="A4246" s="14" t="s">
        <v>7572</v>
      </c>
      <c r="B4246" s="8" t="s">
        <v>0</v>
      </c>
      <c r="C4246" s="51" t="s">
        <v>11042</v>
      </c>
      <c r="D4246" s="8" t="s">
        <v>8791</v>
      </c>
      <c r="E4246" s="22" t="s">
        <v>10709</v>
      </c>
      <c r="F4246" s="13">
        <v>1260</v>
      </c>
      <c r="G4246" s="13">
        <v>0</v>
      </c>
      <c r="H4246" s="13">
        <v>0</v>
      </c>
      <c r="I4246" t="s">
        <v>1</v>
      </c>
      <c r="J4246" s="13"/>
      <c r="R4246" s="13">
        <v>1400</v>
      </c>
      <c r="S4246" s="41">
        <v>1</v>
      </c>
      <c r="T4246" s="39"/>
      <c r="U4246" s="13"/>
      <c r="W4246" s="13"/>
    </row>
    <row r="4247" spans="1:23" ht="15" x14ac:dyDescent="0.2">
      <c r="A4247" s="14" t="s">
        <v>7572</v>
      </c>
      <c r="B4247" s="8" t="s">
        <v>0</v>
      </c>
      <c r="C4247" s="51" t="s">
        <v>11042</v>
      </c>
      <c r="D4247" s="8" t="s">
        <v>8792</v>
      </c>
      <c r="E4247" s="22" t="s">
        <v>10710</v>
      </c>
      <c r="F4247" s="13">
        <v>1260</v>
      </c>
      <c r="G4247" s="13">
        <v>0</v>
      </c>
      <c r="H4247" s="13">
        <v>0</v>
      </c>
      <c r="I4247" t="s">
        <v>1</v>
      </c>
      <c r="J4247" s="13"/>
      <c r="R4247" s="13">
        <v>1400</v>
      </c>
      <c r="S4247" s="41">
        <v>1</v>
      </c>
      <c r="T4247" s="39"/>
      <c r="U4247" s="13"/>
      <c r="W4247" s="13"/>
    </row>
    <row r="4248" spans="1:23" ht="15" x14ac:dyDescent="0.2">
      <c r="A4248" s="14" t="s">
        <v>7572</v>
      </c>
      <c r="B4248" s="8" t="s">
        <v>0</v>
      </c>
      <c r="C4248" s="51" t="s">
        <v>7504</v>
      </c>
      <c r="D4248" s="8" t="s">
        <v>8793</v>
      </c>
      <c r="E4248" s="22" t="s">
        <v>10711</v>
      </c>
      <c r="F4248" s="13">
        <v>1250</v>
      </c>
      <c r="G4248" s="13">
        <v>0</v>
      </c>
      <c r="H4248" s="13">
        <v>0</v>
      </c>
      <c r="I4248" t="s">
        <v>1</v>
      </c>
      <c r="J4248" s="13"/>
      <c r="R4248" s="13">
        <v>1450</v>
      </c>
      <c r="S4248" s="41">
        <v>1</v>
      </c>
      <c r="T4248" s="39"/>
      <c r="U4248" s="13"/>
      <c r="W4248" s="13"/>
    </row>
    <row r="4249" spans="1:23" ht="15" x14ac:dyDescent="0.2">
      <c r="A4249" s="14" t="s">
        <v>7572</v>
      </c>
      <c r="B4249" s="8" t="s">
        <v>0</v>
      </c>
      <c r="C4249" s="51" t="s">
        <v>7504</v>
      </c>
      <c r="D4249" s="8" t="s">
        <v>8791</v>
      </c>
      <c r="E4249" s="22" t="s">
        <v>10709</v>
      </c>
      <c r="F4249" s="13">
        <v>360</v>
      </c>
      <c r="G4249" s="13">
        <v>0</v>
      </c>
      <c r="H4249" s="13">
        <v>0</v>
      </c>
      <c r="I4249" t="s">
        <v>1</v>
      </c>
      <c r="J4249" s="13"/>
      <c r="R4249" s="13">
        <v>400</v>
      </c>
      <c r="S4249" s="41">
        <v>1</v>
      </c>
      <c r="T4249" s="39"/>
      <c r="U4249" s="13"/>
      <c r="W4249" s="13"/>
    </row>
    <row r="4250" spans="1:23" ht="15" x14ac:dyDescent="0.2">
      <c r="A4250" s="14" t="s">
        <v>7572</v>
      </c>
      <c r="B4250" s="8" t="s">
        <v>0</v>
      </c>
      <c r="C4250" s="51" t="s">
        <v>7491</v>
      </c>
      <c r="D4250" s="8" t="s">
        <v>6027</v>
      </c>
      <c r="E4250" s="22" t="s">
        <v>10712</v>
      </c>
      <c r="F4250" s="13">
        <v>900</v>
      </c>
      <c r="G4250" s="13">
        <v>0</v>
      </c>
      <c r="H4250" s="13">
        <v>0</v>
      </c>
      <c r="I4250" t="s">
        <v>1</v>
      </c>
      <c r="J4250" s="13"/>
      <c r="R4250" s="13">
        <v>1800</v>
      </c>
      <c r="S4250" s="41">
        <v>1</v>
      </c>
      <c r="T4250" s="39"/>
      <c r="U4250" s="13"/>
      <c r="W4250" s="13"/>
    </row>
    <row r="4251" spans="1:23" ht="15" x14ac:dyDescent="0.2">
      <c r="A4251" s="14" t="s">
        <v>7572</v>
      </c>
      <c r="B4251" s="8" t="s">
        <v>0</v>
      </c>
      <c r="C4251" s="51" t="s">
        <v>7156</v>
      </c>
      <c r="D4251" s="8" t="s">
        <v>5110</v>
      </c>
      <c r="E4251" s="22" t="s">
        <v>5111</v>
      </c>
      <c r="F4251" s="13">
        <v>10200</v>
      </c>
      <c r="G4251" s="13">
        <v>0</v>
      </c>
      <c r="H4251" s="13">
        <v>0</v>
      </c>
      <c r="I4251" t="s">
        <v>1</v>
      </c>
      <c r="J4251" s="13"/>
      <c r="R4251" s="13"/>
      <c r="S4251" s="41">
        <v>1</v>
      </c>
      <c r="T4251" s="39"/>
      <c r="U4251" s="13" t="s">
        <v>10802</v>
      </c>
      <c r="W4251" s="13"/>
    </row>
    <row r="4252" spans="1:23" ht="15" x14ac:dyDescent="0.2">
      <c r="A4252" s="14" t="s">
        <v>7572</v>
      </c>
      <c r="B4252" s="8" t="s">
        <v>0</v>
      </c>
      <c r="C4252" s="51" t="s">
        <v>7156</v>
      </c>
      <c r="D4252" s="8" t="s">
        <v>5074</v>
      </c>
      <c r="E4252" s="22" t="s">
        <v>5075</v>
      </c>
      <c r="F4252" s="13">
        <v>0</v>
      </c>
      <c r="G4252" s="13">
        <v>0</v>
      </c>
      <c r="H4252" s="13">
        <v>0</v>
      </c>
      <c r="I4252" t="s">
        <v>1</v>
      </c>
      <c r="J4252" s="13"/>
      <c r="R4252" s="13">
        <f>46000+11700+33000+42500</f>
        <v>133200</v>
      </c>
      <c r="S4252" s="41">
        <v>2</v>
      </c>
      <c r="T4252" s="39"/>
      <c r="U4252" s="13"/>
      <c r="W4252" s="13"/>
    </row>
    <row r="4253" spans="1:23" ht="15" x14ac:dyDescent="0.2">
      <c r="A4253" s="14" t="s">
        <v>7572</v>
      </c>
      <c r="B4253" s="8" t="s">
        <v>0</v>
      </c>
      <c r="C4253" s="51" t="s">
        <v>11042</v>
      </c>
      <c r="D4253" s="8" t="s">
        <v>8794</v>
      </c>
      <c r="E4253" s="11" t="s">
        <v>10713</v>
      </c>
      <c r="F4253" s="13">
        <v>120</v>
      </c>
      <c r="G4253" s="13">
        <v>0</v>
      </c>
      <c r="H4253" s="13">
        <v>0</v>
      </c>
      <c r="I4253" t="s">
        <v>1</v>
      </c>
      <c r="J4253" s="13"/>
      <c r="R4253" s="13"/>
      <c r="S4253" s="41">
        <v>1</v>
      </c>
      <c r="T4253" s="39"/>
      <c r="U4253" s="13"/>
      <c r="W4253" s="13"/>
    </row>
    <row r="4254" spans="1:23" x14ac:dyDescent="0.2">
      <c r="A4254" s="13"/>
      <c r="B4254" s="8" t="s">
        <v>0</v>
      </c>
      <c r="C4254" s="22" t="s">
        <v>11043</v>
      </c>
      <c r="D4254" s="8" t="s">
        <v>8795</v>
      </c>
      <c r="E4254" s="22" t="s">
        <v>10714</v>
      </c>
      <c r="F4254" s="13">
        <v>294</v>
      </c>
      <c r="G4254" s="13">
        <v>0</v>
      </c>
      <c r="H4254" s="13">
        <v>0</v>
      </c>
      <c r="I4254" t="s">
        <v>1</v>
      </c>
      <c r="J4254" s="13"/>
      <c r="R4254" s="13"/>
      <c r="S4254" s="41">
        <v>1</v>
      </c>
      <c r="T4254" s="39"/>
      <c r="U4254" s="13"/>
      <c r="W4254" s="13"/>
    </row>
    <row r="4255" spans="1:23" x14ac:dyDescent="0.2">
      <c r="A4255" s="13"/>
      <c r="B4255" s="8" t="s">
        <v>0</v>
      </c>
      <c r="C4255" s="22" t="s">
        <v>11043</v>
      </c>
      <c r="D4255" s="8" t="s">
        <v>8796</v>
      </c>
      <c r="E4255" s="22" t="s">
        <v>10715</v>
      </c>
      <c r="F4255" s="13">
        <v>1836</v>
      </c>
      <c r="G4255" s="13">
        <v>0</v>
      </c>
      <c r="H4255" s="13">
        <v>0</v>
      </c>
      <c r="I4255" t="s">
        <v>1</v>
      </c>
      <c r="J4255" s="13"/>
      <c r="R4255" s="13"/>
      <c r="S4255" s="41">
        <v>1</v>
      </c>
      <c r="T4255" s="39"/>
      <c r="U4255" s="13"/>
      <c r="W4255" s="13"/>
    </row>
    <row r="4256" spans="1:23" x14ac:dyDescent="0.2">
      <c r="A4256" s="13"/>
      <c r="B4256" s="8" t="s">
        <v>0</v>
      </c>
      <c r="C4256" s="22" t="s">
        <v>11043</v>
      </c>
      <c r="D4256" s="8" t="s">
        <v>8797</v>
      </c>
      <c r="E4256" s="22" t="s">
        <v>10716</v>
      </c>
      <c r="F4256" s="13">
        <v>7050</v>
      </c>
      <c r="G4256" s="13">
        <v>0</v>
      </c>
      <c r="H4256" s="13">
        <v>0</v>
      </c>
      <c r="I4256" t="s">
        <v>1</v>
      </c>
      <c r="J4256" s="13"/>
      <c r="R4256" s="13"/>
      <c r="S4256" s="41">
        <v>1</v>
      </c>
      <c r="T4256" s="39"/>
      <c r="U4256" s="13"/>
      <c r="W4256" s="13"/>
    </row>
    <row r="4257" spans="1:23" x14ac:dyDescent="0.2">
      <c r="A4257" s="13"/>
      <c r="B4257" s="8" t="s">
        <v>0</v>
      </c>
      <c r="C4257" s="22" t="s">
        <v>11043</v>
      </c>
      <c r="D4257" s="8" t="s">
        <v>6054</v>
      </c>
      <c r="E4257" s="22" t="s">
        <v>10717</v>
      </c>
      <c r="F4257" s="13">
        <v>3672</v>
      </c>
      <c r="G4257" s="13">
        <v>0</v>
      </c>
      <c r="H4257" s="13">
        <v>0</v>
      </c>
      <c r="I4257" t="s">
        <v>1</v>
      </c>
      <c r="J4257" s="13"/>
      <c r="R4257" s="13"/>
      <c r="S4257" s="41">
        <v>1</v>
      </c>
      <c r="T4257" s="39"/>
      <c r="U4257" s="13"/>
      <c r="W4257" s="13"/>
    </row>
    <row r="4258" spans="1:23" x14ac:dyDescent="0.2">
      <c r="A4258" s="13"/>
      <c r="B4258" s="8" t="s">
        <v>0</v>
      </c>
      <c r="C4258" s="22" t="s">
        <v>11043</v>
      </c>
      <c r="D4258" s="8" t="s">
        <v>8453</v>
      </c>
      <c r="E4258" s="22" t="s">
        <v>10284</v>
      </c>
      <c r="F4258" s="13">
        <v>2350</v>
      </c>
      <c r="G4258" s="13">
        <v>0</v>
      </c>
      <c r="H4258" s="13">
        <v>0</v>
      </c>
      <c r="I4258" t="s">
        <v>1</v>
      </c>
      <c r="J4258" s="13"/>
      <c r="R4258" s="13"/>
      <c r="S4258" s="41">
        <v>1</v>
      </c>
      <c r="T4258" s="39"/>
      <c r="U4258" s="13"/>
      <c r="W4258" s="13"/>
    </row>
    <row r="4259" spans="1:23" x14ac:dyDescent="0.2">
      <c r="A4259" s="13"/>
      <c r="B4259" s="8" t="s">
        <v>0</v>
      </c>
      <c r="C4259" s="22" t="s">
        <v>11043</v>
      </c>
      <c r="D4259" s="8" t="s">
        <v>8798</v>
      </c>
      <c r="E4259" s="22" t="s">
        <v>10718</v>
      </c>
      <c r="F4259" s="13">
        <v>21151</v>
      </c>
      <c r="G4259" s="13">
        <v>0</v>
      </c>
      <c r="H4259" s="13">
        <v>0</v>
      </c>
      <c r="I4259" t="s">
        <v>1</v>
      </c>
      <c r="J4259" s="13"/>
      <c r="R4259" s="13"/>
      <c r="S4259" s="41">
        <v>1</v>
      </c>
      <c r="T4259" s="39"/>
      <c r="U4259" s="13"/>
      <c r="W4259" s="13"/>
    </row>
    <row r="4260" spans="1:23" x14ac:dyDescent="0.2">
      <c r="A4260" s="13"/>
      <c r="B4260" s="8" t="s">
        <v>0</v>
      </c>
      <c r="C4260" s="22" t="s">
        <v>11043</v>
      </c>
      <c r="D4260" s="8" t="s">
        <v>8799</v>
      </c>
      <c r="E4260" s="22" t="s">
        <v>10719</v>
      </c>
      <c r="F4260" s="13">
        <v>2350</v>
      </c>
      <c r="G4260" s="13">
        <v>0</v>
      </c>
      <c r="H4260" s="13">
        <v>0</v>
      </c>
      <c r="I4260" t="s">
        <v>1</v>
      </c>
      <c r="J4260" s="13"/>
      <c r="R4260" s="13"/>
      <c r="S4260" s="41">
        <v>1</v>
      </c>
      <c r="T4260" s="39"/>
      <c r="U4260" s="13"/>
      <c r="W4260" s="13"/>
    </row>
    <row r="4261" spans="1:23" x14ac:dyDescent="0.2">
      <c r="A4261" s="13"/>
      <c r="B4261" s="8" t="s">
        <v>0</v>
      </c>
      <c r="C4261" s="22" t="s">
        <v>11043</v>
      </c>
      <c r="D4261" s="8" t="s">
        <v>8800</v>
      </c>
      <c r="E4261" s="22" t="s">
        <v>10720</v>
      </c>
      <c r="F4261" s="13">
        <v>2546</v>
      </c>
      <c r="G4261" s="13">
        <v>0</v>
      </c>
      <c r="H4261" s="13">
        <v>0</v>
      </c>
      <c r="I4261" t="s">
        <v>1</v>
      </c>
      <c r="J4261" s="13"/>
      <c r="R4261" s="13"/>
      <c r="S4261" s="41">
        <v>1</v>
      </c>
      <c r="T4261" s="39"/>
      <c r="U4261" s="13"/>
      <c r="W4261" s="13"/>
    </row>
    <row r="4262" spans="1:23" x14ac:dyDescent="0.2">
      <c r="A4262" s="13"/>
      <c r="B4262" s="8" t="s">
        <v>0</v>
      </c>
      <c r="C4262" s="22" t="s">
        <v>11043</v>
      </c>
      <c r="D4262" s="8" t="s">
        <v>5156</v>
      </c>
      <c r="E4262" s="22" t="s">
        <v>10721</v>
      </c>
      <c r="F4262" s="13">
        <v>294</v>
      </c>
      <c r="G4262" s="13">
        <v>0</v>
      </c>
      <c r="H4262" s="13">
        <v>0</v>
      </c>
      <c r="I4262" t="s">
        <v>1</v>
      </c>
      <c r="J4262" s="13"/>
      <c r="R4262" s="13"/>
      <c r="S4262" s="41">
        <v>2</v>
      </c>
      <c r="T4262" s="39"/>
      <c r="U4262" s="13"/>
      <c r="W4262" s="13"/>
    </row>
    <row r="4263" spans="1:23" x14ac:dyDescent="0.2">
      <c r="A4263" s="13"/>
      <c r="B4263" s="8" t="s">
        <v>0</v>
      </c>
      <c r="C4263" s="22" t="s">
        <v>11043</v>
      </c>
      <c r="D4263" s="8" t="s">
        <v>6069</v>
      </c>
      <c r="E4263" s="22" t="s">
        <v>10288</v>
      </c>
      <c r="F4263" s="13">
        <v>36059</v>
      </c>
      <c r="G4263" s="13">
        <v>0</v>
      </c>
      <c r="H4263" s="13">
        <v>0</v>
      </c>
      <c r="I4263" t="s">
        <v>1</v>
      </c>
      <c r="J4263" s="13"/>
      <c r="R4263" s="13"/>
      <c r="S4263" s="41">
        <v>1</v>
      </c>
      <c r="T4263" s="39"/>
      <c r="U4263" s="13"/>
      <c r="W4263" s="13"/>
    </row>
    <row r="4264" spans="1:23" x14ac:dyDescent="0.2">
      <c r="A4264" s="14" t="s">
        <v>7572</v>
      </c>
      <c r="B4264" s="8" t="s">
        <v>0</v>
      </c>
      <c r="C4264" s="22"/>
      <c r="D4264" s="8" t="s">
        <v>8389</v>
      </c>
      <c r="E4264" s="22" t="s">
        <v>10222</v>
      </c>
      <c r="F4264" s="13">
        <v>9000</v>
      </c>
      <c r="G4264" s="13">
        <v>0</v>
      </c>
      <c r="H4264" s="13">
        <v>0</v>
      </c>
      <c r="I4264" t="s">
        <v>1</v>
      </c>
      <c r="J4264" s="13"/>
      <c r="R4264" s="13">
        <v>9000</v>
      </c>
      <c r="S4264" s="41">
        <v>3</v>
      </c>
      <c r="T4264" s="39"/>
      <c r="U4264" s="13"/>
      <c r="W4264" s="13"/>
    </row>
    <row r="4265" spans="1:23" x14ac:dyDescent="0.2">
      <c r="A4265" s="13"/>
      <c r="B4265" s="8" t="s">
        <v>0</v>
      </c>
      <c r="C4265" s="22" t="s">
        <v>11044</v>
      </c>
      <c r="D4265" s="8" t="s">
        <v>8325</v>
      </c>
      <c r="E4265" s="22" t="s">
        <v>80</v>
      </c>
      <c r="F4265" s="13">
        <v>1600</v>
      </c>
      <c r="G4265" s="13">
        <v>0</v>
      </c>
      <c r="H4265" s="13">
        <v>0</v>
      </c>
      <c r="I4265" t="s">
        <v>1</v>
      </c>
      <c r="J4265" s="13"/>
      <c r="R4265" s="13"/>
      <c r="S4265" s="13"/>
      <c r="T4265" s="39"/>
      <c r="U4265" s="13"/>
      <c r="W4265" s="13"/>
    </row>
    <row r="4266" spans="1:23" x14ac:dyDescent="0.2">
      <c r="A4266" s="13"/>
      <c r="B4266" s="8" t="s">
        <v>0</v>
      </c>
      <c r="C4266" s="22" t="s">
        <v>11044</v>
      </c>
      <c r="D4266" s="8" t="s">
        <v>8801</v>
      </c>
      <c r="E4266" s="22" t="s">
        <v>10722</v>
      </c>
      <c r="F4266" s="13">
        <v>57100</v>
      </c>
      <c r="G4266" s="13">
        <v>0</v>
      </c>
      <c r="H4266" s="13">
        <v>0</v>
      </c>
      <c r="I4266" t="s">
        <v>1</v>
      </c>
      <c r="J4266" s="13"/>
      <c r="R4266" s="13"/>
      <c r="S4266" s="13"/>
      <c r="T4266" s="39"/>
      <c r="U4266" s="13" t="s">
        <v>10802</v>
      </c>
      <c r="W4266" s="13"/>
    </row>
    <row r="4267" spans="1:23" x14ac:dyDescent="0.2">
      <c r="A4267" s="13"/>
      <c r="B4267" s="8" t="s">
        <v>0</v>
      </c>
      <c r="C4267" s="22" t="s">
        <v>11044</v>
      </c>
      <c r="D4267" s="8" t="s">
        <v>8802</v>
      </c>
      <c r="E4267" s="22" t="s">
        <v>10723</v>
      </c>
      <c r="F4267" s="13">
        <v>12450</v>
      </c>
      <c r="G4267" s="13">
        <v>0</v>
      </c>
      <c r="H4267" s="13">
        <v>0</v>
      </c>
      <c r="I4267" t="s">
        <v>1</v>
      </c>
      <c r="J4267" s="13"/>
      <c r="R4267" s="13"/>
      <c r="S4267" s="13"/>
      <c r="T4267" s="39"/>
      <c r="U4267" s="13" t="s">
        <v>10802</v>
      </c>
      <c r="W4267" s="13"/>
    </row>
    <row r="4268" spans="1:23" x14ac:dyDescent="0.2">
      <c r="A4268" s="13"/>
      <c r="B4268" s="8" t="s">
        <v>0</v>
      </c>
      <c r="C4268" s="22" t="s">
        <v>11044</v>
      </c>
      <c r="D4268" s="8" t="s">
        <v>4882</v>
      </c>
      <c r="E4268" s="22" t="s">
        <v>4883</v>
      </c>
      <c r="F4268" s="13">
        <v>10500</v>
      </c>
      <c r="G4268" s="13">
        <v>0</v>
      </c>
      <c r="H4268" s="13">
        <v>0</v>
      </c>
      <c r="I4268" t="s">
        <v>1</v>
      </c>
      <c r="J4268" s="13"/>
      <c r="R4268" s="13"/>
      <c r="S4268" s="13"/>
      <c r="T4268" s="39"/>
      <c r="U4268" s="13" t="s">
        <v>10802</v>
      </c>
      <c r="W4268" s="13"/>
    </row>
    <row r="4269" spans="1:23" x14ac:dyDescent="0.2">
      <c r="A4269" s="13"/>
      <c r="B4269" s="8" t="s">
        <v>0</v>
      </c>
      <c r="C4269" s="22" t="s">
        <v>11044</v>
      </c>
      <c r="D4269" s="8" t="s">
        <v>4885</v>
      </c>
      <c r="E4269" s="22" t="s">
        <v>4886</v>
      </c>
      <c r="F4269" s="13">
        <v>5800</v>
      </c>
      <c r="G4269" s="13">
        <v>0</v>
      </c>
      <c r="H4269" s="13">
        <v>0</v>
      </c>
      <c r="I4269" t="s">
        <v>1</v>
      </c>
      <c r="J4269" s="13"/>
      <c r="R4269" s="13"/>
      <c r="S4269" s="13"/>
      <c r="T4269" s="39"/>
      <c r="U4269" s="13" t="s">
        <v>10802</v>
      </c>
      <c r="W4269" s="13"/>
    </row>
    <row r="4270" spans="1:23" x14ac:dyDescent="0.2">
      <c r="A4270" s="13"/>
      <c r="B4270" s="8" t="s">
        <v>0</v>
      </c>
      <c r="C4270" s="22" t="s">
        <v>11044</v>
      </c>
      <c r="D4270" s="8" t="s">
        <v>4888</v>
      </c>
      <c r="E4270" s="22" t="s">
        <v>4889</v>
      </c>
      <c r="F4270" s="13">
        <v>500</v>
      </c>
      <c r="G4270" s="13">
        <v>0</v>
      </c>
      <c r="H4270" s="13">
        <v>0</v>
      </c>
      <c r="I4270" t="s">
        <v>1</v>
      </c>
      <c r="J4270" s="13"/>
      <c r="R4270" s="13"/>
      <c r="S4270" s="13"/>
      <c r="T4270" s="39"/>
      <c r="U4270" s="13" t="s">
        <v>10802</v>
      </c>
      <c r="W4270" s="13"/>
    </row>
    <row r="4271" spans="1:23" x14ac:dyDescent="0.2">
      <c r="A4271" s="13"/>
      <c r="B4271" s="8" t="s">
        <v>0</v>
      </c>
      <c r="C4271" s="22" t="s">
        <v>11044</v>
      </c>
      <c r="D4271" s="8" t="s">
        <v>4891</v>
      </c>
      <c r="E4271" s="22" t="s">
        <v>4892</v>
      </c>
      <c r="F4271" s="13">
        <v>600</v>
      </c>
      <c r="G4271" s="13">
        <v>0</v>
      </c>
      <c r="H4271" s="13">
        <v>0</v>
      </c>
      <c r="I4271" t="s">
        <v>1</v>
      </c>
      <c r="J4271" s="13"/>
      <c r="R4271" s="13"/>
      <c r="S4271" s="13"/>
      <c r="T4271" s="39"/>
      <c r="U4271" s="13" t="s">
        <v>10802</v>
      </c>
      <c r="W4271" s="13"/>
    </row>
    <row r="4272" spans="1:23" x14ac:dyDescent="0.2">
      <c r="A4272" s="13"/>
      <c r="B4272" s="8" t="s">
        <v>0</v>
      </c>
      <c r="C4272" s="22" t="s">
        <v>11044</v>
      </c>
      <c r="D4272" s="8" t="s">
        <v>5875</v>
      </c>
      <c r="E4272" s="22" t="s">
        <v>5876</v>
      </c>
      <c r="F4272" s="13">
        <v>3700</v>
      </c>
      <c r="G4272" s="13">
        <v>0</v>
      </c>
      <c r="H4272" s="13">
        <v>0</v>
      </c>
      <c r="I4272" t="s">
        <v>1</v>
      </c>
      <c r="J4272" s="13"/>
      <c r="R4272" s="13"/>
      <c r="S4272" s="13"/>
      <c r="T4272" s="39"/>
      <c r="U4272" s="13"/>
      <c r="W4272" s="13"/>
    </row>
    <row r="4273" spans="1:23" x14ac:dyDescent="0.2">
      <c r="A4273" s="13"/>
      <c r="B4273" s="8" t="s">
        <v>0</v>
      </c>
      <c r="C4273" s="22" t="s">
        <v>11044</v>
      </c>
      <c r="D4273" s="8" t="s">
        <v>5878</v>
      </c>
      <c r="E4273" s="22" t="s">
        <v>5879</v>
      </c>
      <c r="F4273" s="13">
        <v>1000</v>
      </c>
      <c r="G4273" s="13">
        <v>0</v>
      </c>
      <c r="H4273" s="13">
        <v>0</v>
      </c>
      <c r="I4273" t="s">
        <v>1</v>
      </c>
      <c r="J4273" s="13"/>
      <c r="R4273" s="13"/>
      <c r="S4273" s="13"/>
      <c r="T4273" s="39"/>
      <c r="U4273" s="13"/>
      <c r="W4273" s="13"/>
    </row>
    <row r="4274" spans="1:23" x14ac:dyDescent="0.2">
      <c r="A4274" s="13"/>
      <c r="B4274" s="8" t="s">
        <v>0</v>
      </c>
      <c r="C4274" s="22" t="s">
        <v>11044</v>
      </c>
      <c r="D4274" s="8" t="s">
        <v>5882</v>
      </c>
      <c r="E4274" s="22" t="s">
        <v>5883</v>
      </c>
      <c r="F4274" s="13">
        <v>5800</v>
      </c>
      <c r="G4274" s="13">
        <v>0</v>
      </c>
      <c r="H4274" s="13">
        <v>0</v>
      </c>
      <c r="I4274" t="s">
        <v>1</v>
      </c>
      <c r="J4274" s="13"/>
      <c r="R4274" s="13"/>
      <c r="S4274" s="13"/>
      <c r="T4274" s="39"/>
      <c r="U4274" s="13"/>
      <c r="W4274" s="13"/>
    </row>
    <row r="4275" spans="1:23" x14ac:dyDescent="0.2">
      <c r="A4275" s="13"/>
      <c r="B4275" s="8" t="s">
        <v>0</v>
      </c>
      <c r="C4275" s="22" t="s">
        <v>11044</v>
      </c>
      <c r="D4275" s="8" t="s">
        <v>8803</v>
      </c>
      <c r="E4275" s="22" t="s">
        <v>10724</v>
      </c>
      <c r="F4275" s="13">
        <v>2300</v>
      </c>
      <c r="G4275" s="13">
        <v>0</v>
      </c>
      <c r="H4275" s="13">
        <v>0</v>
      </c>
      <c r="I4275" t="s">
        <v>1</v>
      </c>
      <c r="J4275" s="13"/>
      <c r="R4275" s="13"/>
      <c r="S4275" s="13"/>
      <c r="T4275" s="39"/>
      <c r="U4275" s="13"/>
      <c r="W4275" s="13"/>
    </row>
    <row r="4276" spans="1:23" x14ac:dyDescent="0.2">
      <c r="A4276" s="13"/>
      <c r="B4276" s="8" t="s">
        <v>0</v>
      </c>
      <c r="C4276" s="22" t="s">
        <v>11044</v>
      </c>
      <c r="D4276" s="8" t="s">
        <v>5885</v>
      </c>
      <c r="E4276" s="22" t="s">
        <v>5886</v>
      </c>
      <c r="F4276" s="13">
        <v>700</v>
      </c>
      <c r="G4276" s="13">
        <v>0</v>
      </c>
      <c r="H4276" s="13">
        <v>0</v>
      </c>
      <c r="I4276" t="s">
        <v>1</v>
      </c>
      <c r="J4276" s="13"/>
      <c r="R4276" s="13"/>
      <c r="S4276" s="13"/>
      <c r="T4276" s="39"/>
      <c r="U4276" s="13"/>
      <c r="W4276" s="13"/>
    </row>
    <row r="4277" spans="1:23" x14ac:dyDescent="0.2">
      <c r="A4277" s="13"/>
      <c r="B4277" s="8" t="s">
        <v>0</v>
      </c>
      <c r="C4277" s="22" t="s">
        <v>11044</v>
      </c>
      <c r="D4277" s="8" t="s">
        <v>8804</v>
      </c>
      <c r="E4277" s="22" t="s">
        <v>10725</v>
      </c>
      <c r="F4277" s="13">
        <v>1100</v>
      </c>
      <c r="G4277" s="13">
        <v>0</v>
      </c>
      <c r="H4277" s="13">
        <v>0</v>
      </c>
      <c r="I4277" t="s">
        <v>1</v>
      </c>
      <c r="J4277" s="13"/>
      <c r="R4277" s="13"/>
      <c r="S4277" s="13"/>
      <c r="T4277" s="39"/>
      <c r="U4277" s="13"/>
      <c r="W4277" s="13"/>
    </row>
    <row r="4278" spans="1:23" x14ac:dyDescent="0.2">
      <c r="A4278" s="13"/>
      <c r="B4278" s="8" t="s">
        <v>0</v>
      </c>
      <c r="C4278" s="22" t="s">
        <v>11044</v>
      </c>
      <c r="D4278" s="8" t="s">
        <v>8805</v>
      </c>
      <c r="E4278" s="22" t="s">
        <v>10726</v>
      </c>
      <c r="F4278" s="13">
        <v>1000</v>
      </c>
      <c r="G4278" s="13">
        <v>0</v>
      </c>
      <c r="H4278" s="13">
        <v>0</v>
      </c>
      <c r="I4278" t="s">
        <v>1</v>
      </c>
      <c r="J4278" s="13"/>
      <c r="R4278" s="13"/>
      <c r="S4278" s="13"/>
      <c r="T4278" s="39"/>
      <c r="U4278" s="13"/>
      <c r="W4278" s="13"/>
    </row>
    <row r="4279" spans="1:23" x14ac:dyDescent="0.2">
      <c r="A4279" s="13"/>
      <c r="B4279" s="8" t="s">
        <v>0</v>
      </c>
      <c r="C4279" s="22" t="s">
        <v>11044</v>
      </c>
      <c r="D4279" s="8" t="s">
        <v>8806</v>
      </c>
      <c r="E4279" s="22" t="s">
        <v>10727</v>
      </c>
      <c r="F4279" s="13">
        <v>200</v>
      </c>
      <c r="G4279" s="13">
        <v>0</v>
      </c>
      <c r="H4279" s="13">
        <v>0</v>
      </c>
      <c r="I4279" t="s">
        <v>1</v>
      </c>
      <c r="J4279" s="13"/>
      <c r="R4279" s="13"/>
      <c r="S4279" s="13"/>
      <c r="T4279" s="39"/>
      <c r="U4279" s="13"/>
      <c r="W4279" s="13"/>
    </row>
    <row r="4280" spans="1:23" x14ac:dyDescent="0.2">
      <c r="A4280" s="13"/>
      <c r="B4280" s="8" t="s">
        <v>0</v>
      </c>
      <c r="C4280" s="22" t="s">
        <v>11044</v>
      </c>
      <c r="D4280" s="8" t="s">
        <v>3892</v>
      </c>
      <c r="E4280" s="22" t="s">
        <v>3829</v>
      </c>
      <c r="F4280" s="13">
        <v>1600</v>
      </c>
      <c r="G4280" s="13">
        <v>0</v>
      </c>
      <c r="H4280" s="13">
        <v>0</v>
      </c>
      <c r="I4280" t="s">
        <v>1</v>
      </c>
      <c r="J4280" s="13"/>
      <c r="R4280" s="13"/>
      <c r="S4280" s="13"/>
      <c r="T4280" s="39"/>
      <c r="U4280" s="13" t="s">
        <v>10801</v>
      </c>
      <c r="W4280" s="13"/>
    </row>
    <row r="4281" spans="1:23" x14ac:dyDescent="0.2">
      <c r="A4281" s="13"/>
      <c r="B4281" s="8" t="s">
        <v>0</v>
      </c>
      <c r="C4281" s="22" t="s">
        <v>11044</v>
      </c>
      <c r="D4281" s="8" t="s">
        <v>4927</v>
      </c>
      <c r="E4281" s="22" t="s">
        <v>4928</v>
      </c>
      <c r="F4281" s="13">
        <v>24400</v>
      </c>
      <c r="G4281" s="13">
        <v>0</v>
      </c>
      <c r="H4281" s="13">
        <v>0</v>
      </c>
      <c r="I4281" t="s">
        <v>1</v>
      </c>
      <c r="J4281" s="13"/>
      <c r="R4281" s="13"/>
      <c r="S4281" s="13"/>
      <c r="T4281" s="39"/>
      <c r="U4281" s="13"/>
      <c r="W4281" s="13"/>
    </row>
    <row r="4282" spans="1:23" x14ac:dyDescent="0.2">
      <c r="A4282" s="13"/>
      <c r="B4282" s="8" t="s">
        <v>0</v>
      </c>
      <c r="C4282" s="22" t="s">
        <v>11044</v>
      </c>
      <c r="D4282" s="8" t="s">
        <v>5903</v>
      </c>
      <c r="E4282" s="22" t="s">
        <v>5904</v>
      </c>
      <c r="F4282" s="13">
        <v>13500</v>
      </c>
      <c r="G4282" s="13">
        <v>0</v>
      </c>
      <c r="H4282" s="13">
        <v>0</v>
      </c>
      <c r="I4282" t="s">
        <v>1</v>
      </c>
      <c r="J4282" s="13"/>
      <c r="R4282" s="13"/>
      <c r="S4282" s="13"/>
      <c r="T4282" s="39"/>
      <c r="U4282" s="13"/>
      <c r="W4282" s="13"/>
    </row>
    <row r="4283" spans="1:23" x14ac:dyDescent="0.2">
      <c r="A4283" s="13"/>
      <c r="B4283" s="8" t="s">
        <v>0</v>
      </c>
      <c r="C4283" s="22" t="s">
        <v>11044</v>
      </c>
      <c r="D4283" s="8" t="s">
        <v>8807</v>
      </c>
      <c r="E4283" s="22" t="s">
        <v>10728</v>
      </c>
      <c r="F4283" s="13">
        <v>13500</v>
      </c>
      <c r="G4283" s="13">
        <v>0</v>
      </c>
      <c r="H4283" s="13">
        <v>0</v>
      </c>
      <c r="I4283" t="s">
        <v>1</v>
      </c>
      <c r="J4283" s="13"/>
      <c r="R4283" s="13"/>
      <c r="S4283" s="13"/>
      <c r="T4283" s="39"/>
      <c r="U4283" s="13"/>
      <c r="W4283" s="13"/>
    </row>
    <row r="4284" spans="1:23" x14ac:dyDescent="0.2">
      <c r="A4284" s="13"/>
      <c r="B4284" s="8" t="s">
        <v>0</v>
      </c>
      <c r="C4284" s="22" t="s">
        <v>11045</v>
      </c>
      <c r="D4284" s="8" t="s">
        <v>8808</v>
      </c>
      <c r="E4284" s="22" t="s">
        <v>10729</v>
      </c>
      <c r="F4284" s="13">
        <v>5015</v>
      </c>
      <c r="G4284" s="13">
        <v>0</v>
      </c>
      <c r="H4284" s="13">
        <v>0</v>
      </c>
      <c r="I4284" t="s">
        <v>1</v>
      </c>
      <c r="J4284" s="13"/>
      <c r="R4284" s="13"/>
      <c r="S4284" s="13"/>
      <c r="T4284" s="39"/>
      <c r="U4284" s="13"/>
      <c r="W4284" s="13"/>
    </row>
    <row r="4285" spans="1:23" x14ac:dyDescent="0.2">
      <c r="A4285" s="13"/>
      <c r="B4285" s="8" t="s">
        <v>0</v>
      </c>
      <c r="C4285" s="22" t="s">
        <v>11045</v>
      </c>
      <c r="D4285" s="8" t="s">
        <v>8809</v>
      </c>
      <c r="E4285" s="22" t="s">
        <v>10730</v>
      </c>
      <c r="F4285" s="13">
        <v>1530</v>
      </c>
      <c r="G4285" s="13">
        <v>0</v>
      </c>
      <c r="H4285" s="13">
        <v>0</v>
      </c>
      <c r="I4285" t="s">
        <v>1</v>
      </c>
      <c r="J4285" s="13"/>
      <c r="R4285" s="13"/>
      <c r="S4285" s="13"/>
      <c r="T4285" s="39"/>
      <c r="U4285" s="13"/>
      <c r="W4285" s="13"/>
    </row>
    <row r="4286" spans="1:23" x14ac:dyDescent="0.2">
      <c r="A4286" s="13"/>
      <c r="B4286" s="8" t="s">
        <v>0</v>
      </c>
      <c r="C4286" s="22" t="s">
        <v>11045</v>
      </c>
      <c r="D4286" s="8" t="s">
        <v>8810</v>
      </c>
      <c r="E4286" s="22" t="s">
        <v>10731</v>
      </c>
      <c r="F4286" s="13">
        <v>2755</v>
      </c>
      <c r="G4286" s="13">
        <v>0</v>
      </c>
      <c r="H4286" s="13">
        <v>0</v>
      </c>
      <c r="I4286" t="s">
        <v>1</v>
      </c>
      <c r="J4286" s="13"/>
      <c r="R4286" s="13"/>
      <c r="S4286" s="13"/>
      <c r="T4286" s="39"/>
      <c r="U4286" s="13"/>
      <c r="W4286" s="13"/>
    </row>
    <row r="4287" spans="1:23" x14ac:dyDescent="0.2">
      <c r="A4287" s="13"/>
      <c r="B4287" s="8" t="s">
        <v>0</v>
      </c>
      <c r="C4287" s="22" t="s">
        <v>11045</v>
      </c>
      <c r="D4287" s="8" t="s">
        <v>8811</v>
      </c>
      <c r="E4287" s="22" t="s">
        <v>10732</v>
      </c>
      <c r="F4287" s="13">
        <v>1210</v>
      </c>
      <c r="G4287" s="13">
        <v>0</v>
      </c>
      <c r="H4287" s="13">
        <v>0</v>
      </c>
      <c r="I4287" t="s">
        <v>1</v>
      </c>
      <c r="J4287" s="13"/>
      <c r="R4287" s="13"/>
      <c r="S4287" s="13"/>
      <c r="T4287" s="39"/>
      <c r="U4287" s="13"/>
      <c r="W4287" s="13"/>
    </row>
    <row r="4288" spans="1:23" x14ac:dyDescent="0.2">
      <c r="A4288" s="13"/>
      <c r="B4288" s="8" t="s">
        <v>0</v>
      </c>
      <c r="C4288" s="22" t="s">
        <v>11045</v>
      </c>
      <c r="D4288" s="8" t="s">
        <v>8812</v>
      </c>
      <c r="E4288" s="22" t="s">
        <v>10733</v>
      </c>
      <c r="F4288" s="13">
        <v>1235</v>
      </c>
      <c r="G4288" s="13">
        <v>0</v>
      </c>
      <c r="H4288" s="13">
        <v>0</v>
      </c>
      <c r="I4288" t="s">
        <v>1</v>
      </c>
      <c r="J4288" s="13"/>
      <c r="R4288" s="13"/>
      <c r="S4288" s="13"/>
      <c r="T4288" s="39"/>
      <c r="U4288" s="13"/>
      <c r="W4288" s="13"/>
    </row>
    <row r="4289" spans="1:23" x14ac:dyDescent="0.2">
      <c r="A4289" s="13"/>
      <c r="B4289" s="8" t="s">
        <v>0</v>
      </c>
      <c r="C4289" s="22" t="s">
        <v>11045</v>
      </c>
      <c r="D4289" s="8" t="s">
        <v>8813</v>
      </c>
      <c r="E4289" s="22" t="s">
        <v>10734</v>
      </c>
      <c r="F4289" s="13">
        <v>504</v>
      </c>
      <c r="G4289" s="13">
        <v>0</v>
      </c>
      <c r="H4289" s="13">
        <v>0</v>
      </c>
      <c r="I4289" t="s">
        <v>1</v>
      </c>
      <c r="J4289" s="13"/>
      <c r="R4289" s="13"/>
      <c r="S4289" s="13"/>
      <c r="T4289" s="39"/>
      <c r="U4289" s="13"/>
      <c r="W4289" s="13"/>
    </row>
    <row r="4290" spans="1:23" x14ac:dyDescent="0.2">
      <c r="A4290" s="13"/>
      <c r="B4290" s="8" t="s">
        <v>0</v>
      </c>
      <c r="C4290" s="22" t="s">
        <v>11045</v>
      </c>
      <c r="D4290" s="8" t="s">
        <v>8814</v>
      </c>
      <c r="E4290" s="22" t="s">
        <v>10735</v>
      </c>
      <c r="F4290" s="13">
        <v>1613</v>
      </c>
      <c r="G4290" s="13">
        <v>0</v>
      </c>
      <c r="H4290" s="13">
        <v>0</v>
      </c>
      <c r="I4290" t="s">
        <v>1</v>
      </c>
      <c r="J4290" s="13"/>
      <c r="R4290" s="13"/>
      <c r="S4290" s="13"/>
      <c r="T4290" s="39"/>
      <c r="U4290" s="13"/>
      <c r="W4290" s="13"/>
    </row>
    <row r="4291" spans="1:23" x14ac:dyDescent="0.2">
      <c r="A4291" s="13"/>
      <c r="B4291" s="8" t="s">
        <v>0</v>
      </c>
      <c r="C4291" s="22" t="s">
        <v>11045</v>
      </c>
      <c r="D4291" s="8" t="s">
        <v>8815</v>
      </c>
      <c r="E4291" s="22" t="s">
        <v>10736</v>
      </c>
      <c r="F4291" s="13">
        <v>1613</v>
      </c>
      <c r="G4291" s="13">
        <v>0</v>
      </c>
      <c r="H4291" s="13">
        <v>0</v>
      </c>
      <c r="I4291" t="s">
        <v>1</v>
      </c>
      <c r="J4291" s="13"/>
      <c r="R4291" s="13"/>
      <c r="S4291" s="13"/>
      <c r="T4291" s="39"/>
      <c r="U4291" s="13"/>
      <c r="W4291" s="13"/>
    </row>
    <row r="4292" spans="1:23" x14ac:dyDescent="0.2">
      <c r="A4292" s="13"/>
      <c r="B4292" s="8" t="s">
        <v>0</v>
      </c>
      <c r="C4292" s="22" t="s">
        <v>11045</v>
      </c>
      <c r="D4292" s="8" t="s">
        <v>8816</v>
      </c>
      <c r="E4292" s="22" t="s">
        <v>10737</v>
      </c>
      <c r="F4292" s="13">
        <v>9300</v>
      </c>
      <c r="G4292" s="13">
        <v>0</v>
      </c>
      <c r="H4292" s="13">
        <v>0</v>
      </c>
      <c r="I4292" t="s">
        <v>1</v>
      </c>
      <c r="J4292" s="13"/>
      <c r="R4292" s="13"/>
      <c r="S4292" s="13"/>
      <c r="T4292" s="39"/>
      <c r="U4292" s="13"/>
      <c r="W4292" s="13"/>
    </row>
    <row r="4293" spans="1:23" x14ac:dyDescent="0.2">
      <c r="A4293" s="13"/>
      <c r="B4293" s="8" t="s">
        <v>0</v>
      </c>
      <c r="C4293" s="22" t="s">
        <v>11045</v>
      </c>
      <c r="D4293" s="8" t="s">
        <v>8817</v>
      </c>
      <c r="E4293" s="22" t="s">
        <v>10738</v>
      </c>
      <c r="F4293" s="13">
        <v>6175</v>
      </c>
      <c r="G4293" s="13">
        <v>0</v>
      </c>
      <c r="H4293" s="13">
        <v>0</v>
      </c>
      <c r="I4293" t="s">
        <v>1</v>
      </c>
      <c r="J4293" s="13"/>
      <c r="R4293" s="13"/>
      <c r="S4293" s="13"/>
      <c r="T4293" s="39"/>
      <c r="U4293" s="13"/>
      <c r="W4293" s="13"/>
    </row>
    <row r="4294" spans="1:23" x14ac:dyDescent="0.2">
      <c r="A4294" s="13"/>
      <c r="B4294" s="8" t="s">
        <v>0</v>
      </c>
      <c r="C4294" s="22" t="s">
        <v>11045</v>
      </c>
      <c r="D4294" s="8" t="s">
        <v>8818</v>
      </c>
      <c r="E4294" s="22" t="s">
        <v>10739</v>
      </c>
      <c r="F4294" s="13">
        <v>18600</v>
      </c>
      <c r="G4294" s="13">
        <v>0</v>
      </c>
      <c r="H4294" s="13">
        <v>0</v>
      </c>
      <c r="I4294" t="s">
        <v>1</v>
      </c>
      <c r="J4294" s="13"/>
      <c r="R4294" s="13"/>
      <c r="S4294" s="13"/>
      <c r="T4294" s="39"/>
      <c r="U4294" s="13"/>
      <c r="W4294" s="13"/>
    </row>
    <row r="4295" spans="1:23" x14ac:dyDescent="0.2">
      <c r="A4295" s="13"/>
      <c r="B4295" s="8" t="s">
        <v>0</v>
      </c>
      <c r="C4295" s="52" t="s">
        <v>11046</v>
      </c>
      <c r="D4295" s="8" t="s">
        <v>6833</v>
      </c>
      <c r="E4295" s="22" t="s">
        <v>6834</v>
      </c>
      <c r="F4295" s="13">
        <v>2760</v>
      </c>
      <c r="G4295" s="13">
        <v>0</v>
      </c>
      <c r="H4295" s="13">
        <v>0</v>
      </c>
      <c r="I4295" t="s">
        <v>1</v>
      </c>
      <c r="J4295" s="13"/>
      <c r="R4295" s="13"/>
      <c r="S4295" s="13"/>
      <c r="T4295" s="39"/>
      <c r="U4295" s="13"/>
      <c r="W4295" s="13"/>
    </row>
    <row r="4296" spans="1:23" x14ac:dyDescent="0.2">
      <c r="A4296" s="13"/>
      <c r="B4296" s="8" t="s">
        <v>0</v>
      </c>
      <c r="C4296" s="52" t="s">
        <v>11047</v>
      </c>
      <c r="D4296" s="8" t="s">
        <v>3146</v>
      </c>
      <c r="E4296" s="22" t="s">
        <v>3147</v>
      </c>
      <c r="F4296" s="13">
        <v>150000</v>
      </c>
      <c r="G4296" s="13">
        <v>0</v>
      </c>
      <c r="H4296" s="13">
        <v>0</v>
      </c>
      <c r="I4296" t="s">
        <v>1</v>
      </c>
      <c r="J4296" s="13"/>
      <c r="R4296" s="13"/>
      <c r="S4296" s="13"/>
      <c r="T4296" s="39"/>
      <c r="U4296" s="13"/>
      <c r="W4296" s="13"/>
    </row>
    <row r="4297" spans="1:23" x14ac:dyDescent="0.2">
      <c r="A4297" s="13"/>
      <c r="B4297" s="8" t="s">
        <v>0</v>
      </c>
      <c r="C4297" s="52" t="s">
        <v>11047</v>
      </c>
      <c r="D4297" s="8" t="s">
        <v>8819</v>
      </c>
      <c r="E4297" s="22" t="s">
        <v>10740</v>
      </c>
      <c r="F4297" s="13">
        <v>3000</v>
      </c>
      <c r="G4297" s="13">
        <v>0</v>
      </c>
      <c r="H4297" s="13">
        <v>0</v>
      </c>
      <c r="I4297" t="s">
        <v>1</v>
      </c>
      <c r="J4297" s="13"/>
      <c r="R4297" s="13"/>
      <c r="S4297" s="13"/>
      <c r="T4297" s="39"/>
      <c r="U4297" s="13"/>
      <c r="W4297" s="13"/>
    </row>
    <row r="4298" spans="1:23" x14ac:dyDescent="0.2">
      <c r="A4298" s="13"/>
      <c r="B4298" s="8" t="s">
        <v>0</v>
      </c>
      <c r="C4298" s="52" t="s">
        <v>11047</v>
      </c>
      <c r="D4298" s="8" t="s">
        <v>8820</v>
      </c>
      <c r="E4298" s="22" t="s">
        <v>10741</v>
      </c>
      <c r="F4298" s="13">
        <v>2000</v>
      </c>
      <c r="G4298" s="13">
        <v>0</v>
      </c>
      <c r="H4298" s="13">
        <v>0</v>
      </c>
      <c r="I4298" t="s">
        <v>1</v>
      </c>
      <c r="J4298" s="13"/>
      <c r="R4298" s="13"/>
      <c r="S4298" s="13"/>
      <c r="T4298" s="39"/>
      <c r="U4298" s="13" t="s">
        <v>10804</v>
      </c>
      <c r="W4298" s="13"/>
    </row>
    <row r="4299" spans="1:23" x14ac:dyDescent="0.2">
      <c r="A4299" s="13"/>
      <c r="B4299" s="8" t="s">
        <v>0</v>
      </c>
      <c r="C4299" s="52" t="s">
        <v>11047</v>
      </c>
      <c r="D4299" s="8" t="s">
        <v>3221</v>
      </c>
      <c r="E4299" s="22" t="s">
        <v>3222</v>
      </c>
      <c r="F4299" s="13">
        <v>2000</v>
      </c>
      <c r="G4299" s="13">
        <v>0</v>
      </c>
      <c r="H4299" s="13">
        <v>0</v>
      </c>
      <c r="I4299" t="s">
        <v>1</v>
      </c>
      <c r="J4299" s="13"/>
      <c r="R4299" s="13"/>
      <c r="S4299" s="13"/>
      <c r="T4299" s="39"/>
      <c r="U4299" s="13" t="s">
        <v>10804</v>
      </c>
      <c r="W4299" s="13"/>
    </row>
    <row r="4300" spans="1:23" x14ac:dyDescent="0.2">
      <c r="A4300" s="13"/>
      <c r="B4300" s="8" t="s">
        <v>0</v>
      </c>
      <c r="C4300" s="52" t="s">
        <v>11047</v>
      </c>
      <c r="D4300" s="8" t="s">
        <v>8821</v>
      </c>
      <c r="E4300" s="22" t="s">
        <v>10742</v>
      </c>
      <c r="F4300" s="13">
        <v>1000</v>
      </c>
      <c r="G4300" s="13">
        <v>0</v>
      </c>
      <c r="H4300" s="13">
        <v>0</v>
      </c>
      <c r="I4300" t="s">
        <v>1</v>
      </c>
      <c r="J4300" s="13"/>
      <c r="R4300" s="13"/>
      <c r="S4300" s="13"/>
      <c r="T4300" s="39"/>
      <c r="U4300" s="13" t="s">
        <v>10801</v>
      </c>
      <c r="W4300" s="13"/>
    </row>
    <row r="4301" spans="1:23" x14ac:dyDescent="0.2">
      <c r="A4301" s="13"/>
      <c r="B4301" s="8" t="s">
        <v>0</v>
      </c>
      <c r="C4301" s="22" t="s">
        <v>11048</v>
      </c>
      <c r="D4301" s="8" t="s">
        <v>8561</v>
      </c>
      <c r="E4301" s="22" t="s">
        <v>10399</v>
      </c>
      <c r="F4301" s="13">
        <v>8620</v>
      </c>
      <c r="G4301" s="13">
        <v>0</v>
      </c>
      <c r="H4301" s="13">
        <v>0</v>
      </c>
      <c r="I4301" t="s">
        <v>1</v>
      </c>
      <c r="J4301" s="13"/>
      <c r="R4301" s="13"/>
      <c r="S4301" s="13"/>
      <c r="T4301" s="39"/>
      <c r="U4301" s="13" t="s">
        <v>10804</v>
      </c>
      <c r="W4301" s="13"/>
    </row>
    <row r="4302" spans="1:23" x14ac:dyDescent="0.2">
      <c r="A4302" s="13"/>
      <c r="B4302" s="8" t="s">
        <v>0</v>
      </c>
      <c r="C4302" s="22" t="s">
        <v>11048</v>
      </c>
      <c r="D4302" s="8" t="s">
        <v>8149</v>
      </c>
      <c r="E4302" s="22" t="s">
        <v>9908</v>
      </c>
      <c r="F4302" s="13">
        <v>4800</v>
      </c>
      <c r="G4302" s="13">
        <v>0</v>
      </c>
      <c r="H4302" s="13">
        <v>0</v>
      </c>
      <c r="I4302" t="s">
        <v>1</v>
      </c>
      <c r="J4302" s="13"/>
      <c r="R4302" s="13"/>
      <c r="S4302" s="13"/>
      <c r="T4302" s="39"/>
      <c r="U4302" s="13"/>
      <c r="W4302" s="13"/>
    </row>
    <row r="4303" spans="1:23" x14ac:dyDescent="0.2">
      <c r="A4303" s="13"/>
      <c r="B4303" s="8" t="s">
        <v>0</v>
      </c>
      <c r="C4303" s="22" t="s">
        <v>11048</v>
      </c>
      <c r="D4303" s="8" t="s">
        <v>3113</v>
      </c>
      <c r="E4303" s="22" t="s">
        <v>3114</v>
      </c>
      <c r="F4303" s="13">
        <v>9515</v>
      </c>
      <c r="G4303" s="13">
        <v>0</v>
      </c>
      <c r="H4303" s="13">
        <v>0</v>
      </c>
      <c r="I4303" t="s">
        <v>1</v>
      </c>
      <c r="J4303" s="13"/>
      <c r="R4303" s="13"/>
      <c r="S4303" s="13"/>
      <c r="T4303" s="39"/>
      <c r="U4303" s="13"/>
      <c r="W4303" s="13"/>
    </row>
    <row r="4304" spans="1:23" x14ac:dyDescent="0.2">
      <c r="A4304" s="13"/>
      <c r="B4304" s="8" t="s">
        <v>0</v>
      </c>
      <c r="C4304" s="22" t="s">
        <v>11048</v>
      </c>
      <c r="D4304" s="8" t="s">
        <v>3947</v>
      </c>
      <c r="E4304" s="22" t="s">
        <v>3948</v>
      </c>
      <c r="F4304" s="13">
        <v>4301</v>
      </c>
      <c r="G4304" s="13">
        <v>0</v>
      </c>
      <c r="H4304" s="13">
        <v>0</v>
      </c>
      <c r="I4304" t="s">
        <v>1</v>
      </c>
      <c r="J4304" s="13"/>
      <c r="R4304" s="13"/>
      <c r="S4304" s="13"/>
      <c r="T4304" s="39"/>
      <c r="U4304" s="13"/>
      <c r="W4304" s="13"/>
    </row>
    <row r="4305" spans="1:23" x14ac:dyDescent="0.2">
      <c r="A4305" s="13"/>
      <c r="B4305" s="8" t="s">
        <v>0</v>
      </c>
      <c r="C4305" s="22" t="s">
        <v>11048</v>
      </c>
      <c r="D4305" s="8" t="s">
        <v>2748</v>
      </c>
      <c r="E4305" s="22" t="s">
        <v>2749</v>
      </c>
      <c r="F4305" s="13">
        <v>9132</v>
      </c>
      <c r="G4305" s="13">
        <v>0</v>
      </c>
      <c r="H4305" s="13">
        <v>0</v>
      </c>
      <c r="I4305" t="s">
        <v>1</v>
      </c>
      <c r="J4305" s="13"/>
      <c r="R4305" s="13"/>
      <c r="S4305" s="13"/>
      <c r="T4305" s="39"/>
      <c r="U4305" s="13"/>
      <c r="W4305" s="13"/>
    </row>
    <row r="4306" spans="1:23" x14ac:dyDescent="0.2">
      <c r="A4306" s="13"/>
      <c r="B4306" s="8" t="s">
        <v>0</v>
      </c>
      <c r="C4306" s="22" t="s">
        <v>11048</v>
      </c>
      <c r="D4306" s="8" t="s">
        <v>8670</v>
      </c>
      <c r="E4306" s="22" t="s">
        <v>10543</v>
      </c>
      <c r="F4306" s="13">
        <v>4800</v>
      </c>
      <c r="G4306" s="13">
        <v>0</v>
      </c>
      <c r="H4306" s="13">
        <v>0</v>
      </c>
      <c r="I4306" t="s">
        <v>1</v>
      </c>
      <c r="J4306" s="13"/>
      <c r="R4306" s="13"/>
      <c r="S4306" s="13"/>
      <c r="T4306" s="39"/>
      <c r="U4306" s="13"/>
      <c r="W4306" s="13"/>
    </row>
    <row r="4307" spans="1:23" x14ac:dyDescent="0.2">
      <c r="A4307" s="13"/>
      <c r="B4307" s="8" t="s">
        <v>0</v>
      </c>
      <c r="C4307" s="22" t="s">
        <v>11049</v>
      </c>
      <c r="D4307" s="8" t="s">
        <v>8822</v>
      </c>
      <c r="E4307" s="22" t="s">
        <v>10743</v>
      </c>
      <c r="F4307" s="13">
        <v>10000</v>
      </c>
      <c r="G4307" s="13">
        <v>0</v>
      </c>
      <c r="H4307" s="13">
        <v>0</v>
      </c>
      <c r="I4307" t="s">
        <v>1</v>
      </c>
      <c r="J4307" s="13"/>
      <c r="R4307" s="13"/>
      <c r="S4307" s="13"/>
      <c r="T4307" s="39"/>
      <c r="U4307" s="13" t="s">
        <v>10804</v>
      </c>
      <c r="W4307" s="13"/>
    </row>
    <row r="4308" spans="1:23" x14ac:dyDescent="0.2">
      <c r="A4308" s="13"/>
      <c r="B4308" s="8" t="s">
        <v>0</v>
      </c>
      <c r="C4308" s="22" t="s">
        <v>11049</v>
      </c>
      <c r="D4308" s="8" t="s">
        <v>7976</v>
      </c>
      <c r="E4308" s="22" t="s">
        <v>9747</v>
      </c>
      <c r="F4308" s="13">
        <v>6000</v>
      </c>
      <c r="G4308" s="13">
        <v>0</v>
      </c>
      <c r="H4308" s="13">
        <v>0</v>
      </c>
      <c r="I4308" t="s">
        <v>1</v>
      </c>
      <c r="J4308" s="13"/>
      <c r="R4308" s="13"/>
      <c r="S4308" s="13"/>
      <c r="T4308" s="39"/>
      <c r="U4308" s="13"/>
      <c r="W4308" s="13"/>
    </row>
    <row r="4309" spans="1:23" x14ac:dyDescent="0.2">
      <c r="A4309" s="13"/>
      <c r="B4309" s="8" t="s">
        <v>0</v>
      </c>
      <c r="C4309" s="22" t="s">
        <v>11049</v>
      </c>
      <c r="D4309" s="8" t="s">
        <v>3164</v>
      </c>
      <c r="E4309" s="22" t="s">
        <v>3165</v>
      </c>
      <c r="F4309" s="13">
        <v>10000</v>
      </c>
      <c r="G4309" s="13">
        <v>0</v>
      </c>
      <c r="H4309" s="13">
        <v>0</v>
      </c>
      <c r="I4309" t="s">
        <v>1</v>
      </c>
      <c r="J4309" s="13"/>
      <c r="R4309" s="13"/>
      <c r="S4309" s="13"/>
      <c r="T4309" s="39"/>
      <c r="U4309" s="13"/>
      <c r="W4309" s="13"/>
    </row>
    <row r="4310" spans="1:23" x14ac:dyDescent="0.2">
      <c r="A4310" s="13"/>
      <c r="B4310" s="8" t="s">
        <v>0</v>
      </c>
      <c r="C4310" s="22" t="s">
        <v>11050</v>
      </c>
      <c r="D4310" s="8" t="s">
        <v>3943</v>
      </c>
      <c r="E4310" s="22" t="s">
        <v>3944</v>
      </c>
      <c r="F4310" s="13">
        <v>40000</v>
      </c>
      <c r="G4310" s="13">
        <v>0</v>
      </c>
      <c r="H4310" s="13">
        <v>0</v>
      </c>
      <c r="I4310" t="s">
        <v>1</v>
      </c>
      <c r="J4310" s="13"/>
      <c r="R4310" s="13"/>
      <c r="S4310" s="13"/>
      <c r="T4310" s="39"/>
      <c r="U4310" s="13" t="s">
        <v>10801</v>
      </c>
      <c r="W4310" s="13"/>
    </row>
    <row r="4311" spans="1:23" x14ac:dyDescent="0.2">
      <c r="A4311" s="13"/>
      <c r="B4311" s="8" t="s">
        <v>0</v>
      </c>
      <c r="C4311" s="22" t="s">
        <v>11050</v>
      </c>
      <c r="D4311" s="8" t="s">
        <v>3601</v>
      </c>
      <c r="E4311" s="22" t="s">
        <v>3602</v>
      </c>
      <c r="F4311" s="13">
        <v>23000</v>
      </c>
      <c r="G4311" s="13">
        <v>0</v>
      </c>
      <c r="H4311" s="13">
        <v>0</v>
      </c>
      <c r="I4311" t="s">
        <v>1</v>
      </c>
      <c r="J4311" s="13"/>
      <c r="R4311" s="13"/>
      <c r="S4311" s="13"/>
      <c r="T4311" s="39"/>
      <c r="U4311" s="13"/>
      <c r="W4311" s="13"/>
    </row>
    <row r="4312" spans="1:23" x14ac:dyDescent="0.2">
      <c r="A4312" s="13"/>
      <c r="B4312" s="8" t="s">
        <v>0</v>
      </c>
      <c r="C4312" s="22" t="s">
        <v>11051</v>
      </c>
      <c r="D4312" s="8" t="s">
        <v>8154</v>
      </c>
      <c r="E4312" s="22" t="s">
        <v>9913</v>
      </c>
      <c r="F4312" s="13">
        <v>2400</v>
      </c>
      <c r="G4312" s="13">
        <v>0</v>
      </c>
      <c r="H4312" s="13">
        <v>0</v>
      </c>
      <c r="I4312" t="s">
        <v>1</v>
      </c>
      <c r="J4312" s="13"/>
      <c r="R4312" s="13"/>
      <c r="S4312" s="13"/>
      <c r="T4312" s="39"/>
      <c r="U4312" s="13"/>
      <c r="W4312" s="13"/>
    </row>
    <row r="4313" spans="1:23" x14ac:dyDescent="0.2">
      <c r="A4313" s="13"/>
      <c r="B4313" s="8" t="s">
        <v>0</v>
      </c>
      <c r="C4313" s="22" t="s">
        <v>11052</v>
      </c>
      <c r="D4313" s="8" t="s">
        <v>8823</v>
      </c>
      <c r="E4313" s="22" t="s">
        <v>10744</v>
      </c>
      <c r="F4313" s="13">
        <v>7499</v>
      </c>
      <c r="G4313" s="13">
        <v>0</v>
      </c>
      <c r="H4313" s="13">
        <v>0</v>
      </c>
      <c r="I4313" t="s">
        <v>1</v>
      </c>
      <c r="J4313" s="13"/>
      <c r="R4313" s="13"/>
      <c r="S4313" s="13"/>
      <c r="T4313" s="39"/>
      <c r="U4313" s="13"/>
      <c r="W4313" s="13"/>
    </row>
    <row r="4314" spans="1:23" x14ac:dyDescent="0.2">
      <c r="A4314" s="13"/>
      <c r="B4314" s="8" t="s">
        <v>0</v>
      </c>
      <c r="C4314" s="22" t="s">
        <v>11053</v>
      </c>
      <c r="D4314" s="8" t="s">
        <v>8824</v>
      </c>
      <c r="E4314" s="22" t="s">
        <v>10745</v>
      </c>
      <c r="F4314" s="13">
        <v>300</v>
      </c>
      <c r="G4314" s="13">
        <v>0</v>
      </c>
      <c r="H4314" s="13">
        <v>0</v>
      </c>
      <c r="I4314" t="s">
        <v>1</v>
      </c>
      <c r="J4314" s="13"/>
      <c r="R4314" s="13"/>
      <c r="S4314" s="13"/>
      <c r="T4314" s="39"/>
      <c r="U4314" s="13"/>
      <c r="W4314" s="13"/>
    </row>
    <row r="4315" spans="1:23" x14ac:dyDescent="0.2">
      <c r="A4315" s="13"/>
      <c r="B4315" s="8" t="s">
        <v>0</v>
      </c>
      <c r="C4315" s="22" t="s">
        <v>11053</v>
      </c>
      <c r="D4315" s="8" t="s">
        <v>8825</v>
      </c>
      <c r="E4315" s="22" t="s">
        <v>10746</v>
      </c>
      <c r="F4315" s="13">
        <v>500</v>
      </c>
      <c r="G4315" s="13">
        <v>0</v>
      </c>
      <c r="H4315" s="13">
        <v>0</v>
      </c>
      <c r="I4315" t="s">
        <v>1</v>
      </c>
      <c r="J4315" s="13"/>
      <c r="R4315" s="13"/>
      <c r="S4315" s="13"/>
      <c r="T4315" s="39"/>
      <c r="U4315" s="13"/>
      <c r="W4315" s="13"/>
    </row>
    <row r="4316" spans="1:23" x14ac:dyDescent="0.2">
      <c r="A4316" s="13"/>
      <c r="B4316" s="8" t="s">
        <v>0</v>
      </c>
      <c r="C4316" s="22" t="s">
        <v>11053</v>
      </c>
      <c r="D4316" s="8" t="s">
        <v>8826</v>
      </c>
      <c r="E4316" s="22" t="s">
        <v>10747</v>
      </c>
      <c r="F4316" s="13">
        <v>600</v>
      </c>
      <c r="G4316" s="13">
        <v>0</v>
      </c>
      <c r="H4316" s="13">
        <v>0</v>
      </c>
      <c r="I4316" t="s">
        <v>1</v>
      </c>
      <c r="J4316" s="13"/>
      <c r="R4316" s="13"/>
      <c r="S4316" s="13"/>
      <c r="T4316" s="39"/>
      <c r="U4316" s="13"/>
      <c r="W4316" s="13"/>
    </row>
    <row r="4317" spans="1:23" x14ac:dyDescent="0.2">
      <c r="A4317" s="13"/>
      <c r="B4317" s="8" t="s">
        <v>0</v>
      </c>
      <c r="C4317" s="22" t="s">
        <v>11053</v>
      </c>
      <c r="D4317" s="8" t="s">
        <v>8827</v>
      </c>
      <c r="E4317" s="22" t="s">
        <v>10748</v>
      </c>
      <c r="F4317" s="13">
        <v>100</v>
      </c>
      <c r="G4317" s="13">
        <v>0</v>
      </c>
      <c r="H4317" s="13">
        <v>0</v>
      </c>
      <c r="I4317" t="s">
        <v>1</v>
      </c>
      <c r="J4317" s="13"/>
      <c r="R4317" s="13"/>
      <c r="S4317" s="13"/>
      <c r="T4317" s="39"/>
      <c r="U4317" s="13"/>
      <c r="W4317" s="13"/>
    </row>
    <row r="4318" spans="1:23" x14ac:dyDescent="0.2">
      <c r="A4318" s="13"/>
      <c r="B4318" s="8" t="s">
        <v>0</v>
      </c>
      <c r="C4318" s="22" t="s">
        <v>11053</v>
      </c>
      <c r="D4318" s="8" t="s">
        <v>8828</v>
      </c>
      <c r="E4318" s="22" t="s">
        <v>10749</v>
      </c>
      <c r="F4318" s="13">
        <v>500</v>
      </c>
      <c r="G4318" s="13">
        <v>0</v>
      </c>
      <c r="H4318" s="13">
        <v>0</v>
      </c>
      <c r="I4318" t="s">
        <v>1</v>
      </c>
      <c r="J4318" s="13"/>
      <c r="R4318" s="13"/>
      <c r="S4318" s="13"/>
      <c r="T4318" s="39"/>
      <c r="U4318" s="13"/>
      <c r="W4318" s="13"/>
    </row>
    <row r="4319" spans="1:23" x14ac:dyDescent="0.2">
      <c r="A4319" s="13"/>
      <c r="B4319" s="8" t="s">
        <v>0</v>
      </c>
      <c r="C4319" s="22" t="s">
        <v>11053</v>
      </c>
      <c r="D4319" s="8" t="s">
        <v>8829</v>
      </c>
      <c r="E4319" s="22" t="s">
        <v>10750</v>
      </c>
      <c r="F4319" s="13">
        <v>500</v>
      </c>
      <c r="G4319" s="13">
        <v>0</v>
      </c>
      <c r="H4319" s="13">
        <v>0</v>
      </c>
      <c r="I4319" t="s">
        <v>1</v>
      </c>
      <c r="J4319" s="13"/>
      <c r="R4319" s="13"/>
      <c r="S4319" s="13"/>
      <c r="T4319" s="39"/>
      <c r="U4319" s="13"/>
      <c r="W4319" s="13"/>
    </row>
    <row r="4320" spans="1:23" x14ac:dyDescent="0.2">
      <c r="A4320" s="13"/>
      <c r="B4320" s="8" t="s">
        <v>0</v>
      </c>
      <c r="C4320" s="22" t="s">
        <v>11053</v>
      </c>
      <c r="D4320" s="8" t="s">
        <v>8830</v>
      </c>
      <c r="E4320" s="22" t="s">
        <v>10751</v>
      </c>
      <c r="F4320" s="13">
        <v>250</v>
      </c>
      <c r="G4320" s="13">
        <v>0</v>
      </c>
      <c r="H4320" s="13">
        <v>0</v>
      </c>
      <c r="I4320" t="s">
        <v>1</v>
      </c>
      <c r="J4320" s="13"/>
      <c r="R4320" s="13"/>
      <c r="S4320" s="13"/>
      <c r="T4320" s="39"/>
      <c r="U4320" s="13"/>
      <c r="W4320" s="13"/>
    </row>
    <row r="4321" spans="1:23" x14ac:dyDescent="0.2">
      <c r="A4321" s="13"/>
      <c r="B4321" s="8" t="s">
        <v>0</v>
      </c>
      <c r="C4321" s="22" t="s">
        <v>11053</v>
      </c>
      <c r="D4321" s="8" t="s">
        <v>8831</v>
      </c>
      <c r="E4321" s="22" t="s">
        <v>10752</v>
      </c>
      <c r="F4321" s="13">
        <v>450</v>
      </c>
      <c r="G4321" s="13">
        <v>0</v>
      </c>
      <c r="H4321" s="13">
        <v>0</v>
      </c>
      <c r="I4321" t="s">
        <v>1</v>
      </c>
      <c r="J4321" s="13"/>
      <c r="R4321" s="13"/>
      <c r="S4321" s="13"/>
      <c r="T4321" s="39"/>
      <c r="U4321" s="13"/>
      <c r="W4321" s="13"/>
    </row>
    <row r="4322" spans="1:23" x14ac:dyDescent="0.2">
      <c r="A4322" s="13"/>
      <c r="B4322" s="8" t="s">
        <v>0</v>
      </c>
      <c r="C4322" s="22" t="s">
        <v>11053</v>
      </c>
      <c r="D4322" s="8" t="s">
        <v>8832</v>
      </c>
      <c r="E4322" s="22" t="s">
        <v>10753</v>
      </c>
      <c r="F4322" s="13">
        <v>1000</v>
      </c>
      <c r="G4322" s="13">
        <v>0</v>
      </c>
      <c r="H4322" s="13">
        <v>0</v>
      </c>
      <c r="I4322" t="s">
        <v>1</v>
      </c>
      <c r="J4322" s="13"/>
      <c r="R4322" s="13"/>
      <c r="S4322" s="13"/>
      <c r="T4322" s="39"/>
      <c r="U4322" s="13"/>
      <c r="W4322" s="13"/>
    </row>
    <row r="4323" spans="1:23" x14ac:dyDescent="0.2">
      <c r="A4323" s="13"/>
      <c r="B4323" s="8" t="s">
        <v>0</v>
      </c>
      <c r="C4323" s="22" t="s">
        <v>11053</v>
      </c>
      <c r="D4323" s="8" t="s">
        <v>8833</v>
      </c>
      <c r="E4323" s="22" t="s">
        <v>10754</v>
      </c>
      <c r="F4323" s="13">
        <v>500</v>
      </c>
      <c r="G4323" s="13">
        <v>0</v>
      </c>
      <c r="H4323" s="13">
        <v>0</v>
      </c>
      <c r="I4323" t="s">
        <v>1</v>
      </c>
      <c r="J4323" s="13"/>
      <c r="R4323" s="13"/>
      <c r="S4323" s="13"/>
      <c r="T4323" s="39"/>
      <c r="U4323" s="13" t="s">
        <v>10801</v>
      </c>
      <c r="W4323" s="13"/>
    </row>
    <row r="4324" spans="1:23" x14ac:dyDescent="0.2">
      <c r="A4324" s="13"/>
      <c r="B4324" s="8" t="s">
        <v>0</v>
      </c>
      <c r="C4324" s="22" t="s">
        <v>11053</v>
      </c>
      <c r="D4324" s="8" t="s">
        <v>8834</v>
      </c>
      <c r="E4324" s="22" t="s">
        <v>10755</v>
      </c>
      <c r="F4324" s="13">
        <v>500</v>
      </c>
      <c r="G4324" s="13">
        <v>0</v>
      </c>
      <c r="H4324" s="13">
        <v>0</v>
      </c>
      <c r="I4324" t="s">
        <v>1</v>
      </c>
      <c r="J4324" s="13"/>
      <c r="R4324" s="13"/>
      <c r="S4324" s="13"/>
      <c r="T4324" s="39"/>
      <c r="U4324" s="13"/>
      <c r="W4324" s="13"/>
    </row>
    <row r="4325" spans="1:23" x14ac:dyDescent="0.2">
      <c r="A4325" s="13"/>
      <c r="B4325" s="8" t="s">
        <v>0</v>
      </c>
      <c r="C4325" s="22" t="s">
        <v>11053</v>
      </c>
      <c r="D4325" s="8" t="s">
        <v>8835</v>
      </c>
      <c r="E4325" s="22" t="s">
        <v>10756</v>
      </c>
      <c r="F4325" s="13">
        <v>1000</v>
      </c>
      <c r="G4325" s="13">
        <v>0</v>
      </c>
      <c r="H4325" s="13">
        <v>0</v>
      </c>
      <c r="I4325" t="s">
        <v>1</v>
      </c>
      <c r="J4325" s="13"/>
      <c r="R4325" s="13"/>
      <c r="S4325" s="13"/>
      <c r="T4325" s="39"/>
      <c r="U4325" s="13"/>
      <c r="W4325" s="13"/>
    </row>
    <row r="4326" spans="1:23" x14ac:dyDescent="0.2">
      <c r="A4326" s="13"/>
      <c r="B4326" s="8" t="s">
        <v>0</v>
      </c>
      <c r="C4326" s="22" t="s">
        <v>11053</v>
      </c>
      <c r="D4326" s="8" t="s">
        <v>8836</v>
      </c>
      <c r="E4326" s="22" t="s">
        <v>10757</v>
      </c>
      <c r="F4326" s="13">
        <v>200</v>
      </c>
      <c r="G4326" s="13">
        <v>0</v>
      </c>
      <c r="H4326" s="13">
        <v>0</v>
      </c>
      <c r="I4326" t="s">
        <v>1</v>
      </c>
      <c r="J4326" s="13"/>
      <c r="R4326" s="13"/>
      <c r="S4326" s="13"/>
      <c r="T4326" s="39"/>
      <c r="U4326" s="13" t="s">
        <v>10804</v>
      </c>
      <c r="W4326" s="13"/>
    </row>
    <row r="4327" spans="1:23" x14ac:dyDescent="0.2">
      <c r="A4327" s="13"/>
      <c r="B4327" s="8" t="s">
        <v>0</v>
      </c>
      <c r="C4327" s="22" t="s">
        <v>11053</v>
      </c>
      <c r="D4327" s="8" t="s">
        <v>8837</v>
      </c>
      <c r="E4327" s="22" t="s">
        <v>10758</v>
      </c>
      <c r="F4327" s="13">
        <v>600</v>
      </c>
      <c r="G4327" s="13">
        <v>0</v>
      </c>
      <c r="H4327" s="13">
        <v>0</v>
      </c>
      <c r="I4327" t="s">
        <v>1</v>
      </c>
      <c r="J4327" s="13"/>
      <c r="R4327" s="13"/>
      <c r="S4327" s="13"/>
      <c r="T4327" s="39"/>
      <c r="U4327" s="13" t="s">
        <v>10801</v>
      </c>
      <c r="W4327" s="13"/>
    </row>
    <row r="4328" spans="1:23" x14ac:dyDescent="0.2">
      <c r="A4328" s="13"/>
      <c r="B4328" s="8" t="s">
        <v>0</v>
      </c>
      <c r="C4328" s="22" t="s">
        <v>11053</v>
      </c>
      <c r="D4328" s="8" t="s">
        <v>8838</v>
      </c>
      <c r="E4328" s="22" t="s">
        <v>10759</v>
      </c>
      <c r="F4328" s="13">
        <v>400</v>
      </c>
      <c r="G4328" s="13">
        <v>0</v>
      </c>
      <c r="H4328" s="13">
        <v>0</v>
      </c>
      <c r="I4328" t="s">
        <v>1</v>
      </c>
      <c r="J4328" s="13"/>
      <c r="R4328" s="13"/>
      <c r="S4328" s="13"/>
      <c r="T4328" s="39"/>
      <c r="U4328" s="13" t="s">
        <v>10801</v>
      </c>
      <c r="W4328" s="13"/>
    </row>
    <row r="4329" spans="1:23" x14ac:dyDescent="0.2">
      <c r="A4329" s="13"/>
      <c r="B4329" s="8" t="s">
        <v>0</v>
      </c>
      <c r="C4329" s="22" t="s">
        <v>11053</v>
      </c>
      <c r="D4329" s="8" t="s">
        <v>8839</v>
      </c>
      <c r="E4329" s="22" t="s">
        <v>10760</v>
      </c>
      <c r="F4329" s="13">
        <v>450</v>
      </c>
      <c r="G4329" s="13">
        <v>0</v>
      </c>
      <c r="H4329" s="13">
        <v>0</v>
      </c>
      <c r="I4329" t="s">
        <v>1</v>
      </c>
      <c r="J4329" s="13"/>
      <c r="R4329" s="13"/>
      <c r="S4329" s="13"/>
      <c r="T4329" s="39"/>
      <c r="U4329" s="13"/>
      <c r="W4329" s="13"/>
    </row>
    <row r="4330" spans="1:23" x14ac:dyDescent="0.2">
      <c r="A4330" s="13"/>
      <c r="B4330" s="8" t="s">
        <v>0</v>
      </c>
      <c r="C4330" s="22" t="s">
        <v>11053</v>
      </c>
      <c r="D4330" s="8" t="s">
        <v>8840</v>
      </c>
      <c r="E4330" s="22" t="s">
        <v>10761</v>
      </c>
      <c r="F4330" s="13">
        <v>100</v>
      </c>
      <c r="G4330" s="13">
        <v>0</v>
      </c>
      <c r="H4330" s="13">
        <v>0</v>
      </c>
      <c r="I4330" t="s">
        <v>1</v>
      </c>
      <c r="J4330" s="13"/>
      <c r="R4330" s="13"/>
      <c r="S4330" s="13"/>
      <c r="T4330" s="39"/>
      <c r="U4330" s="13" t="s">
        <v>10804</v>
      </c>
      <c r="W4330" s="13"/>
    </row>
    <row r="4331" spans="1:23" x14ac:dyDescent="0.2">
      <c r="A4331" s="13"/>
      <c r="B4331" s="8" t="s">
        <v>0</v>
      </c>
      <c r="C4331" s="22" t="s">
        <v>11053</v>
      </c>
      <c r="D4331" s="8" t="s">
        <v>8841</v>
      </c>
      <c r="E4331" s="22" t="s">
        <v>10762</v>
      </c>
      <c r="F4331" s="13">
        <v>20</v>
      </c>
      <c r="G4331" s="13">
        <v>0</v>
      </c>
      <c r="H4331" s="13">
        <v>0</v>
      </c>
      <c r="I4331" t="s">
        <v>1</v>
      </c>
      <c r="J4331" s="13"/>
      <c r="R4331" s="13"/>
      <c r="S4331" s="13"/>
      <c r="T4331" s="39"/>
      <c r="U4331" s="13"/>
      <c r="W4331" s="13"/>
    </row>
    <row r="4332" spans="1:23" x14ac:dyDescent="0.2">
      <c r="A4332" s="13"/>
      <c r="B4332" s="8" t="s">
        <v>0</v>
      </c>
      <c r="C4332" s="22" t="s">
        <v>11053</v>
      </c>
      <c r="D4332" s="8" t="s">
        <v>8842</v>
      </c>
      <c r="E4332" s="22" t="s">
        <v>10763</v>
      </c>
      <c r="F4332" s="13">
        <v>200</v>
      </c>
      <c r="G4332" s="13">
        <v>0</v>
      </c>
      <c r="H4332" s="13">
        <v>0</v>
      </c>
      <c r="I4332" t="s">
        <v>1</v>
      </c>
      <c r="J4332" s="13"/>
      <c r="R4332" s="13"/>
      <c r="S4332" s="13"/>
      <c r="T4332" s="39"/>
      <c r="U4332" s="13"/>
      <c r="W4332" s="13"/>
    </row>
    <row r="4333" spans="1:23" x14ac:dyDescent="0.2">
      <c r="A4333" s="13"/>
      <c r="B4333" s="8" t="s">
        <v>0</v>
      </c>
      <c r="C4333" s="22" t="s">
        <v>11053</v>
      </c>
      <c r="D4333" s="8" t="s">
        <v>8843</v>
      </c>
      <c r="E4333" s="22" t="s">
        <v>10764</v>
      </c>
      <c r="F4333" s="13">
        <v>450</v>
      </c>
      <c r="G4333" s="13">
        <v>0</v>
      </c>
      <c r="H4333" s="13">
        <v>0</v>
      </c>
      <c r="I4333" t="s">
        <v>1</v>
      </c>
      <c r="J4333" s="13"/>
      <c r="R4333" s="13"/>
      <c r="S4333" s="13"/>
      <c r="T4333" s="39"/>
      <c r="U4333" s="13" t="s">
        <v>10801</v>
      </c>
      <c r="W4333" s="13"/>
    </row>
    <row r="4334" spans="1:23" x14ac:dyDescent="0.2">
      <c r="A4334" s="13"/>
      <c r="B4334" s="8" t="s">
        <v>0</v>
      </c>
      <c r="C4334" s="22" t="s">
        <v>11053</v>
      </c>
      <c r="D4334" s="8" t="s">
        <v>8844</v>
      </c>
      <c r="E4334" s="22" t="s">
        <v>10765</v>
      </c>
      <c r="F4334" s="13">
        <v>250</v>
      </c>
      <c r="G4334" s="13">
        <v>0</v>
      </c>
      <c r="H4334" s="13">
        <v>0</v>
      </c>
      <c r="I4334" t="s">
        <v>1</v>
      </c>
      <c r="J4334" s="13"/>
      <c r="R4334" s="13"/>
      <c r="S4334" s="13"/>
      <c r="T4334" s="39"/>
      <c r="U4334" s="13"/>
      <c r="W4334" s="13"/>
    </row>
    <row r="4335" spans="1:23" x14ac:dyDescent="0.2">
      <c r="A4335" s="13"/>
      <c r="B4335" s="8" t="s">
        <v>0</v>
      </c>
      <c r="C4335" s="22" t="s">
        <v>11054</v>
      </c>
      <c r="D4335" s="8" t="s">
        <v>8845</v>
      </c>
      <c r="E4335" s="11" t="s">
        <v>10766</v>
      </c>
      <c r="F4335" s="13">
        <v>108713</v>
      </c>
      <c r="G4335" s="13">
        <v>0</v>
      </c>
      <c r="H4335" s="13">
        <v>0</v>
      </c>
      <c r="I4335" t="s">
        <v>1</v>
      </c>
      <c r="J4335" s="13"/>
      <c r="R4335" s="13"/>
      <c r="S4335" s="41">
        <v>1</v>
      </c>
      <c r="T4335" s="39"/>
      <c r="U4335" s="13"/>
      <c r="W4335" s="13"/>
    </row>
    <row r="4336" spans="1:23" x14ac:dyDescent="0.2">
      <c r="A4336" s="12" t="s">
        <v>7572</v>
      </c>
      <c r="B4336" s="8" t="s">
        <v>0</v>
      </c>
      <c r="C4336" s="22" t="s">
        <v>7156</v>
      </c>
      <c r="D4336" s="8" t="s">
        <v>5070</v>
      </c>
      <c r="E4336" s="22" t="s">
        <v>5071</v>
      </c>
      <c r="F4336" s="13">
        <v>0</v>
      </c>
      <c r="G4336" s="13">
        <v>0</v>
      </c>
      <c r="H4336" s="13">
        <v>0</v>
      </c>
      <c r="I4336" t="s">
        <v>1</v>
      </c>
      <c r="J4336" s="13"/>
      <c r="R4336" s="13">
        <v>70000</v>
      </c>
      <c r="S4336" s="41">
        <v>1</v>
      </c>
      <c r="T4336" s="39"/>
      <c r="U4336" s="13"/>
      <c r="W4336" s="13"/>
    </row>
    <row r="4337" spans="1:23" x14ac:dyDescent="0.2">
      <c r="A4337" s="16" t="s">
        <v>7572</v>
      </c>
      <c r="B4337" s="8" t="s">
        <v>0</v>
      </c>
      <c r="C4337" s="53" t="s">
        <v>7156</v>
      </c>
      <c r="D4337" s="8" t="s">
        <v>8846</v>
      </c>
      <c r="E4337" s="22" t="s">
        <v>10767</v>
      </c>
      <c r="F4337" s="13">
        <v>0</v>
      </c>
      <c r="G4337" s="13">
        <v>0</v>
      </c>
      <c r="H4337" s="13">
        <v>0</v>
      </c>
      <c r="I4337" t="s">
        <v>1</v>
      </c>
      <c r="J4337" s="13"/>
      <c r="R4337" s="13">
        <v>70000</v>
      </c>
      <c r="S4337" s="13"/>
      <c r="T4337" s="39"/>
      <c r="U4337" s="13"/>
      <c r="W4337" s="13"/>
    </row>
    <row r="4338" spans="1:23" x14ac:dyDescent="0.2">
      <c r="A4338" s="13"/>
      <c r="B4338" s="8" t="s">
        <v>0</v>
      </c>
      <c r="C4338" s="22" t="s">
        <v>11055</v>
      </c>
      <c r="D4338" s="8" t="s">
        <v>8847</v>
      </c>
      <c r="E4338" s="22" t="s">
        <v>10768</v>
      </c>
      <c r="F4338" s="13">
        <v>2000</v>
      </c>
      <c r="G4338" s="13">
        <v>0</v>
      </c>
      <c r="H4338" s="13">
        <v>0</v>
      </c>
      <c r="I4338" t="s">
        <v>1</v>
      </c>
      <c r="J4338" s="13"/>
      <c r="R4338" s="13"/>
      <c r="S4338" s="13"/>
      <c r="T4338" s="39"/>
      <c r="U4338" s="13"/>
      <c r="W4338" s="13"/>
    </row>
    <row r="4339" spans="1:23" x14ac:dyDescent="0.2">
      <c r="A4339" s="13"/>
      <c r="B4339" s="8" t="s">
        <v>0</v>
      </c>
      <c r="C4339" s="22" t="s">
        <v>11055</v>
      </c>
      <c r="D4339" s="8" t="s">
        <v>8848</v>
      </c>
      <c r="E4339" s="22" t="s">
        <v>10769</v>
      </c>
      <c r="F4339" s="13">
        <v>5000</v>
      </c>
      <c r="G4339" s="13">
        <v>0</v>
      </c>
      <c r="H4339" s="13">
        <v>0</v>
      </c>
      <c r="I4339" t="s">
        <v>1</v>
      </c>
      <c r="J4339" s="13"/>
      <c r="R4339" s="13"/>
      <c r="S4339" s="13"/>
      <c r="T4339" s="39"/>
      <c r="U4339" s="13"/>
      <c r="W4339" s="13"/>
    </row>
    <row r="4340" spans="1:23" x14ac:dyDescent="0.2">
      <c r="A4340" s="13"/>
      <c r="B4340" s="8" t="s">
        <v>0</v>
      </c>
      <c r="C4340" s="22" t="s">
        <v>11055</v>
      </c>
      <c r="D4340" s="8" t="s">
        <v>8849</v>
      </c>
      <c r="E4340" s="22" t="s">
        <v>10770</v>
      </c>
      <c r="F4340" s="13">
        <v>5000</v>
      </c>
      <c r="G4340" s="13">
        <v>0</v>
      </c>
      <c r="H4340" s="13">
        <v>0</v>
      </c>
      <c r="I4340" t="s">
        <v>1</v>
      </c>
      <c r="J4340" s="13"/>
      <c r="R4340" s="13"/>
      <c r="S4340" s="13"/>
      <c r="T4340" s="13" t="s">
        <v>10797</v>
      </c>
      <c r="U4340" s="13"/>
      <c r="W4340" s="13"/>
    </row>
    <row r="4341" spans="1:23" x14ac:dyDescent="0.2">
      <c r="A4341" s="13"/>
      <c r="B4341" s="8" t="s">
        <v>0</v>
      </c>
      <c r="C4341" s="22" t="s">
        <v>11055</v>
      </c>
      <c r="D4341" s="8" t="s">
        <v>8850</v>
      </c>
      <c r="E4341" s="22" t="s">
        <v>10771</v>
      </c>
      <c r="F4341" s="13">
        <v>2000</v>
      </c>
      <c r="G4341" s="13">
        <v>0</v>
      </c>
      <c r="H4341" s="13">
        <v>0</v>
      </c>
      <c r="I4341" t="s">
        <v>1</v>
      </c>
      <c r="J4341" s="13"/>
      <c r="R4341" s="13"/>
      <c r="S4341" s="13"/>
      <c r="T4341" s="13" t="s">
        <v>10797</v>
      </c>
      <c r="U4341" s="13"/>
      <c r="W4341" s="13"/>
    </row>
    <row r="4342" spans="1:23" x14ac:dyDescent="0.2">
      <c r="A4342" s="13"/>
      <c r="B4342" s="8" t="s">
        <v>0</v>
      </c>
      <c r="C4342" s="22" t="s">
        <v>11055</v>
      </c>
      <c r="D4342" s="8" t="s">
        <v>8851</v>
      </c>
      <c r="E4342" s="22" t="s">
        <v>10772</v>
      </c>
      <c r="F4342" s="13">
        <v>3000</v>
      </c>
      <c r="G4342" s="13">
        <v>0</v>
      </c>
      <c r="H4342" s="13">
        <v>0</v>
      </c>
      <c r="I4342" t="s">
        <v>1</v>
      </c>
      <c r="J4342" s="13"/>
      <c r="R4342" s="13"/>
      <c r="S4342" s="13"/>
      <c r="T4342" s="39"/>
      <c r="U4342" s="13"/>
      <c r="W4342" s="13"/>
    </row>
    <row r="4343" spans="1:23" x14ac:dyDescent="0.2">
      <c r="A4343" s="13"/>
      <c r="B4343" s="8" t="s">
        <v>0</v>
      </c>
      <c r="C4343" s="22" t="s">
        <v>11055</v>
      </c>
      <c r="D4343" s="8" t="s">
        <v>8852</v>
      </c>
      <c r="E4343" s="22" t="s">
        <v>10773</v>
      </c>
      <c r="F4343" s="13">
        <v>5000</v>
      </c>
      <c r="G4343" s="13">
        <v>0</v>
      </c>
      <c r="H4343" s="13">
        <v>0</v>
      </c>
      <c r="I4343" t="s">
        <v>1</v>
      </c>
      <c r="J4343" s="13"/>
      <c r="R4343" s="13"/>
      <c r="S4343" s="13"/>
      <c r="T4343" s="39"/>
      <c r="U4343" s="13"/>
      <c r="W4343" s="13"/>
    </row>
    <row r="4344" spans="1:23" x14ac:dyDescent="0.2">
      <c r="A4344" s="13"/>
      <c r="B4344" s="8" t="s">
        <v>0</v>
      </c>
      <c r="C4344" s="22" t="s">
        <v>11055</v>
      </c>
      <c r="D4344" s="8" t="s">
        <v>8853</v>
      </c>
      <c r="E4344" s="22" t="s">
        <v>10774</v>
      </c>
      <c r="F4344" s="13">
        <v>5000</v>
      </c>
      <c r="G4344" s="13">
        <v>0</v>
      </c>
      <c r="H4344" s="13">
        <v>0</v>
      </c>
      <c r="I4344" t="s">
        <v>1</v>
      </c>
      <c r="J4344" s="13"/>
      <c r="R4344" s="13"/>
      <c r="S4344" s="13"/>
      <c r="T4344" s="39"/>
      <c r="U4344" s="13"/>
      <c r="W4344" s="13"/>
    </row>
    <row r="4345" spans="1:23" x14ac:dyDescent="0.2">
      <c r="A4345" s="13"/>
      <c r="B4345" s="8" t="s">
        <v>0</v>
      </c>
      <c r="C4345" s="22" t="s">
        <v>11055</v>
      </c>
      <c r="D4345" s="8" t="s">
        <v>7958</v>
      </c>
      <c r="E4345" s="22" t="s">
        <v>9726</v>
      </c>
      <c r="F4345" s="13">
        <v>5000</v>
      </c>
      <c r="G4345" s="13">
        <v>0</v>
      </c>
      <c r="H4345" s="13">
        <v>0</v>
      </c>
      <c r="I4345" t="s">
        <v>1</v>
      </c>
      <c r="J4345" s="13"/>
      <c r="R4345" s="13"/>
      <c r="S4345" s="13"/>
      <c r="T4345" s="39"/>
      <c r="U4345" s="13"/>
      <c r="W4345" s="13"/>
    </row>
    <row r="4346" spans="1:23" x14ac:dyDescent="0.2">
      <c r="A4346" s="13"/>
      <c r="B4346" s="8" t="s">
        <v>0</v>
      </c>
      <c r="C4346" s="22" t="s">
        <v>11055</v>
      </c>
      <c r="D4346" s="8" t="s">
        <v>1377</v>
      </c>
      <c r="E4346" s="22" t="s">
        <v>1378</v>
      </c>
      <c r="F4346" s="13">
        <v>10000</v>
      </c>
      <c r="G4346" s="13">
        <v>0</v>
      </c>
      <c r="H4346" s="13">
        <v>0</v>
      </c>
      <c r="I4346" t="s">
        <v>1</v>
      </c>
      <c r="J4346" s="13"/>
      <c r="R4346" s="13"/>
      <c r="S4346" s="13"/>
      <c r="T4346" s="39"/>
      <c r="U4346" s="13"/>
      <c r="W4346" s="13"/>
    </row>
    <row r="4347" spans="1:23" x14ac:dyDescent="0.2">
      <c r="A4347" s="13"/>
      <c r="B4347" s="8" t="s">
        <v>0</v>
      </c>
      <c r="C4347" s="22" t="s">
        <v>11055</v>
      </c>
      <c r="D4347" s="8" t="s">
        <v>8854</v>
      </c>
      <c r="E4347" s="22" t="s">
        <v>10775</v>
      </c>
      <c r="F4347" s="13">
        <v>5000</v>
      </c>
      <c r="G4347" s="13">
        <v>0</v>
      </c>
      <c r="H4347" s="13">
        <v>0</v>
      </c>
      <c r="I4347" t="s">
        <v>1</v>
      </c>
      <c r="J4347" s="13"/>
      <c r="R4347" s="13"/>
      <c r="S4347" s="13"/>
      <c r="T4347" s="39"/>
      <c r="U4347" s="13" t="s">
        <v>10801</v>
      </c>
      <c r="W4347" s="13"/>
    </row>
    <row r="4348" spans="1:23" x14ac:dyDescent="0.2">
      <c r="A4348" s="13"/>
      <c r="B4348" s="8" t="s">
        <v>0</v>
      </c>
      <c r="C4348" s="22" t="s">
        <v>11055</v>
      </c>
      <c r="D4348" s="8" t="s">
        <v>8855</v>
      </c>
      <c r="E4348" s="22" t="s">
        <v>10776</v>
      </c>
      <c r="F4348" s="13">
        <v>2000</v>
      </c>
      <c r="G4348" s="13">
        <v>0</v>
      </c>
      <c r="H4348" s="13">
        <v>0</v>
      </c>
      <c r="I4348" t="s">
        <v>1</v>
      </c>
      <c r="J4348" s="13"/>
      <c r="R4348" s="13"/>
      <c r="S4348" s="13"/>
      <c r="T4348" s="39"/>
      <c r="U4348" s="13"/>
      <c r="W4348" s="13"/>
    </row>
    <row r="4349" spans="1:23" x14ac:dyDescent="0.2">
      <c r="A4349" s="13"/>
      <c r="B4349" s="8" t="s">
        <v>0</v>
      </c>
      <c r="C4349" s="22" t="s">
        <v>11055</v>
      </c>
      <c r="D4349" s="8" t="s">
        <v>8856</v>
      </c>
      <c r="E4349" s="22" t="s">
        <v>10777</v>
      </c>
      <c r="F4349" s="13">
        <v>5000</v>
      </c>
      <c r="G4349" s="13">
        <v>0</v>
      </c>
      <c r="H4349" s="13">
        <v>0</v>
      </c>
      <c r="I4349" t="s">
        <v>1</v>
      </c>
      <c r="J4349" s="13"/>
      <c r="R4349" s="13"/>
      <c r="S4349" s="13"/>
      <c r="T4349" s="39"/>
      <c r="U4349" s="13"/>
      <c r="W4349" s="13"/>
    </row>
    <row r="4350" spans="1:23" x14ac:dyDescent="0.2">
      <c r="A4350" s="13"/>
      <c r="B4350" s="8" t="s">
        <v>0</v>
      </c>
      <c r="C4350" s="22" t="s">
        <v>11055</v>
      </c>
      <c r="D4350" s="8" t="s">
        <v>7902</v>
      </c>
      <c r="E4350" s="22" t="s">
        <v>9669</v>
      </c>
      <c r="F4350" s="13">
        <v>15000</v>
      </c>
      <c r="G4350" s="13">
        <v>0</v>
      </c>
      <c r="H4350" s="13">
        <v>0</v>
      </c>
      <c r="I4350" t="s">
        <v>1</v>
      </c>
      <c r="J4350" s="13"/>
      <c r="R4350" s="13"/>
      <c r="S4350" s="13"/>
      <c r="T4350" s="39"/>
      <c r="U4350" s="13"/>
      <c r="W4350" s="13"/>
    </row>
    <row r="4351" spans="1:23" x14ac:dyDescent="0.2">
      <c r="A4351" s="13"/>
      <c r="B4351" s="8" t="s">
        <v>0</v>
      </c>
      <c r="C4351" s="22" t="s">
        <v>11055</v>
      </c>
      <c r="D4351" s="8" t="s">
        <v>7643</v>
      </c>
      <c r="E4351" s="22" t="s">
        <v>10260</v>
      </c>
      <c r="F4351" s="13">
        <v>5000</v>
      </c>
      <c r="G4351" s="13">
        <v>0</v>
      </c>
      <c r="H4351" s="13">
        <v>0</v>
      </c>
      <c r="I4351" t="s">
        <v>1</v>
      </c>
      <c r="J4351" s="13"/>
      <c r="R4351" s="13"/>
      <c r="S4351" s="13"/>
      <c r="T4351" s="39"/>
      <c r="U4351" s="13" t="s">
        <v>10798</v>
      </c>
      <c r="W4351" s="13"/>
    </row>
    <row r="4352" spans="1:23" x14ac:dyDescent="0.2">
      <c r="A4352" s="13"/>
      <c r="B4352" s="8" t="s">
        <v>0</v>
      </c>
      <c r="C4352" s="22" t="s">
        <v>11055</v>
      </c>
      <c r="D4352" s="8" t="s">
        <v>8857</v>
      </c>
      <c r="E4352" s="22" t="s">
        <v>10778</v>
      </c>
      <c r="F4352" s="13">
        <v>5000</v>
      </c>
      <c r="G4352" s="13">
        <v>0</v>
      </c>
      <c r="H4352" s="13">
        <v>0</v>
      </c>
      <c r="I4352" t="s">
        <v>1</v>
      </c>
      <c r="J4352" s="13"/>
      <c r="R4352" s="13"/>
      <c r="S4352" s="13"/>
      <c r="T4352" s="13" t="s">
        <v>10797</v>
      </c>
      <c r="U4352" s="13"/>
      <c r="W4352" s="13"/>
    </row>
    <row r="4353" spans="1:23" x14ac:dyDescent="0.2">
      <c r="A4353" s="13"/>
      <c r="B4353" s="8" t="s">
        <v>0</v>
      </c>
      <c r="C4353" s="22" t="s">
        <v>11055</v>
      </c>
      <c r="D4353" s="8" t="s">
        <v>8858</v>
      </c>
      <c r="E4353" s="22" t="s">
        <v>10779</v>
      </c>
      <c r="F4353" s="13">
        <v>5000</v>
      </c>
      <c r="G4353" s="13">
        <v>0</v>
      </c>
      <c r="H4353" s="13">
        <v>0</v>
      </c>
      <c r="I4353" t="s">
        <v>1</v>
      </c>
      <c r="J4353" s="13"/>
      <c r="R4353" s="13"/>
      <c r="S4353" s="13"/>
      <c r="T4353" s="39"/>
      <c r="U4353" s="13"/>
      <c r="W4353" s="13"/>
    </row>
    <row r="4354" spans="1:23" x14ac:dyDescent="0.2">
      <c r="A4354" s="13"/>
      <c r="B4354" s="8" t="s">
        <v>0</v>
      </c>
      <c r="C4354" s="22" t="s">
        <v>11055</v>
      </c>
      <c r="D4354" s="8" t="s">
        <v>7909</v>
      </c>
      <c r="E4354" s="22" t="s">
        <v>9677</v>
      </c>
      <c r="F4354" s="13">
        <v>12000</v>
      </c>
      <c r="G4354" s="13">
        <v>0</v>
      </c>
      <c r="H4354" s="13">
        <v>0</v>
      </c>
      <c r="I4354" t="s">
        <v>1</v>
      </c>
      <c r="J4354" s="13"/>
      <c r="R4354" s="13"/>
      <c r="S4354" s="13"/>
      <c r="T4354" s="39"/>
      <c r="U4354" s="13"/>
      <c r="W4354" s="13"/>
    </row>
    <row r="4355" spans="1:23" x14ac:dyDescent="0.2">
      <c r="A4355" s="13"/>
      <c r="B4355" s="8" t="s">
        <v>0</v>
      </c>
      <c r="C4355" s="22" t="s">
        <v>11055</v>
      </c>
      <c r="D4355" s="8" t="s">
        <v>59</v>
      </c>
      <c r="E4355" s="22" t="s">
        <v>60</v>
      </c>
      <c r="F4355" s="13">
        <v>35000</v>
      </c>
      <c r="G4355" s="13">
        <v>0</v>
      </c>
      <c r="H4355" s="13">
        <v>0</v>
      </c>
      <c r="I4355" t="s">
        <v>1</v>
      </c>
      <c r="J4355" s="13"/>
      <c r="R4355" s="13"/>
      <c r="S4355" s="13"/>
      <c r="T4355" s="39"/>
      <c r="U4355" s="13"/>
      <c r="W4355" s="13"/>
    </row>
    <row r="4356" spans="1:23" x14ac:dyDescent="0.2">
      <c r="A4356" s="13"/>
      <c r="B4356" s="8" t="s">
        <v>0</v>
      </c>
      <c r="C4356" s="22" t="s">
        <v>11055</v>
      </c>
      <c r="D4356" s="8" t="s">
        <v>26</v>
      </c>
      <c r="E4356" s="22" t="s">
        <v>27</v>
      </c>
      <c r="F4356" s="13">
        <v>2000</v>
      </c>
      <c r="G4356" s="13">
        <v>0</v>
      </c>
      <c r="H4356" s="13">
        <v>0</v>
      </c>
      <c r="I4356" t="s">
        <v>1</v>
      </c>
      <c r="J4356" s="13"/>
      <c r="R4356" s="13"/>
      <c r="S4356" s="13"/>
      <c r="T4356" s="39"/>
      <c r="U4356" s="13"/>
      <c r="W4356" s="13"/>
    </row>
    <row r="4357" spans="1:23" x14ac:dyDescent="0.2">
      <c r="A4357" s="13"/>
      <c r="B4357" s="8" t="s">
        <v>0</v>
      </c>
      <c r="C4357" s="22" t="s">
        <v>11055</v>
      </c>
      <c r="D4357" s="8" t="s">
        <v>49</v>
      </c>
      <c r="E4357" s="22" t="s">
        <v>50</v>
      </c>
      <c r="F4357" s="13">
        <v>25000</v>
      </c>
      <c r="G4357" s="13">
        <v>0</v>
      </c>
      <c r="H4357" s="13">
        <v>0</v>
      </c>
      <c r="I4357" t="s">
        <v>1</v>
      </c>
      <c r="J4357" s="13"/>
      <c r="R4357" s="13"/>
      <c r="S4357" s="13"/>
      <c r="T4357" s="39"/>
      <c r="U4357" s="13"/>
      <c r="W4357" s="13"/>
    </row>
    <row r="4358" spans="1:23" x14ac:dyDescent="0.2">
      <c r="A4358" s="13"/>
      <c r="B4358" s="8" t="s">
        <v>0</v>
      </c>
      <c r="C4358" s="22" t="s">
        <v>11055</v>
      </c>
      <c r="D4358" s="8" t="s">
        <v>18</v>
      </c>
      <c r="E4358" s="22" t="s">
        <v>19</v>
      </c>
      <c r="F4358" s="13">
        <v>10000</v>
      </c>
      <c r="G4358" s="13">
        <v>0</v>
      </c>
      <c r="H4358" s="13">
        <v>0</v>
      </c>
      <c r="I4358" t="s">
        <v>1</v>
      </c>
      <c r="J4358" s="13"/>
      <c r="R4358" s="13"/>
      <c r="S4358" s="13"/>
      <c r="T4358" s="39"/>
      <c r="U4358" s="13"/>
      <c r="W4358" s="13"/>
    </row>
    <row r="4359" spans="1:23" x14ac:dyDescent="0.2">
      <c r="A4359" s="13"/>
      <c r="B4359" s="8" t="s">
        <v>0</v>
      </c>
      <c r="C4359" s="22" t="s">
        <v>11055</v>
      </c>
      <c r="D4359" s="8" t="s">
        <v>7645</v>
      </c>
      <c r="E4359" s="22" t="s">
        <v>9019</v>
      </c>
      <c r="F4359" s="13">
        <v>2000</v>
      </c>
      <c r="G4359" s="13">
        <v>0</v>
      </c>
      <c r="H4359" s="13">
        <v>0</v>
      </c>
      <c r="I4359" t="s">
        <v>1</v>
      </c>
      <c r="J4359" s="13"/>
      <c r="R4359" s="13"/>
      <c r="S4359" s="13"/>
      <c r="T4359" s="39"/>
      <c r="U4359" s="13"/>
      <c r="W4359" s="13"/>
    </row>
    <row r="4360" spans="1:23" x14ac:dyDescent="0.2">
      <c r="A4360" s="13"/>
      <c r="B4360" s="8" t="s">
        <v>0</v>
      </c>
      <c r="C4360" s="22" t="s">
        <v>11055</v>
      </c>
      <c r="D4360" s="8" t="s">
        <v>7653</v>
      </c>
      <c r="E4360" s="22" t="s">
        <v>9027</v>
      </c>
      <c r="F4360" s="13">
        <v>5000</v>
      </c>
      <c r="G4360" s="13">
        <v>0</v>
      </c>
      <c r="H4360" s="13">
        <v>0</v>
      </c>
      <c r="I4360" t="s">
        <v>1</v>
      </c>
      <c r="J4360" s="13"/>
      <c r="R4360" s="13"/>
      <c r="S4360" s="13"/>
      <c r="T4360" s="39"/>
      <c r="U4360" s="13"/>
      <c r="W4360" s="13"/>
    </row>
    <row r="4361" spans="1:23" x14ac:dyDescent="0.2">
      <c r="A4361" s="13"/>
      <c r="B4361" s="8" t="s">
        <v>0</v>
      </c>
      <c r="C4361" s="22" t="s">
        <v>11055</v>
      </c>
      <c r="D4361" s="8" t="s">
        <v>8859</v>
      </c>
      <c r="E4361" s="22" t="s">
        <v>10780</v>
      </c>
      <c r="F4361" s="13">
        <v>30000</v>
      </c>
      <c r="G4361" s="13">
        <v>0</v>
      </c>
      <c r="H4361" s="13">
        <v>0</v>
      </c>
      <c r="I4361" t="s">
        <v>1</v>
      </c>
      <c r="J4361" s="13"/>
      <c r="R4361" s="13"/>
      <c r="S4361" s="13"/>
      <c r="T4361" s="39"/>
      <c r="U4361" s="13"/>
      <c r="W4361" s="13"/>
    </row>
    <row r="4362" spans="1:23" x14ac:dyDescent="0.2">
      <c r="A4362" s="13"/>
      <c r="B4362" s="8" t="s">
        <v>0</v>
      </c>
      <c r="C4362" s="22" t="s">
        <v>11055</v>
      </c>
      <c r="D4362" s="8" t="s">
        <v>8860</v>
      </c>
      <c r="E4362" s="22" t="s">
        <v>10781</v>
      </c>
      <c r="F4362" s="13">
        <v>2000</v>
      </c>
      <c r="G4362" s="13">
        <v>0</v>
      </c>
      <c r="H4362" s="13">
        <v>0</v>
      </c>
      <c r="I4362" t="s">
        <v>1</v>
      </c>
      <c r="J4362" s="13"/>
      <c r="R4362" s="13"/>
      <c r="S4362" s="13"/>
      <c r="T4362" s="39"/>
      <c r="U4362" s="13"/>
      <c r="W4362" s="13"/>
    </row>
    <row r="4363" spans="1:23" x14ac:dyDescent="0.2">
      <c r="A4363" s="13"/>
      <c r="B4363" s="8" t="s">
        <v>0</v>
      </c>
      <c r="C4363" s="22" t="s">
        <v>11055</v>
      </c>
      <c r="D4363" s="8" t="s">
        <v>651</v>
      </c>
      <c r="E4363" s="22" t="s">
        <v>652</v>
      </c>
      <c r="F4363" s="13">
        <v>1000</v>
      </c>
      <c r="G4363" s="13">
        <v>0</v>
      </c>
      <c r="H4363" s="13">
        <v>0</v>
      </c>
      <c r="I4363" t="s">
        <v>1</v>
      </c>
      <c r="J4363" s="13"/>
      <c r="R4363" s="13"/>
      <c r="S4363" s="13"/>
      <c r="T4363" s="39"/>
      <c r="U4363" s="13"/>
      <c r="W4363" s="13"/>
    </row>
    <row r="4364" spans="1:23" x14ac:dyDescent="0.2">
      <c r="A4364" s="13"/>
      <c r="B4364" s="8" t="s">
        <v>0</v>
      </c>
      <c r="C4364" s="22" t="s">
        <v>11055</v>
      </c>
      <c r="D4364" s="8" t="s">
        <v>1243</v>
      </c>
      <c r="E4364" s="22" t="s">
        <v>10259</v>
      </c>
      <c r="F4364" s="13">
        <v>3000</v>
      </c>
      <c r="G4364" s="13">
        <v>0</v>
      </c>
      <c r="H4364" s="13">
        <v>0</v>
      </c>
      <c r="I4364" t="s">
        <v>1</v>
      </c>
      <c r="J4364" s="13"/>
      <c r="R4364" s="13"/>
      <c r="S4364" s="13"/>
      <c r="T4364" s="39"/>
      <c r="U4364" s="13"/>
      <c r="W4364" s="13"/>
    </row>
    <row r="4365" spans="1:23" x14ac:dyDescent="0.2">
      <c r="A4365" s="13"/>
      <c r="B4365" s="8" t="s">
        <v>0</v>
      </c>
      <c r="C4365" s="22" t="s">
        <v>11055</v>
      </c>
      <c r="D4365" s="8" t="s">
        <v>797</v>
      </c>
      <c r="E4365" s="22" t="s">
        <v>798</v>
      </c>
      <c r="F4365" s="13">
        <v>2000</v>
      </c>
      <c r="G4365" s="13">
        <v>0</v>
      </c>
      <c r="H4365" s="13">
        <v>0</v>
      </c>
      <c r="I4365" t="s">
        <v>1</v>
      </c>
      <c r="J4365" s="13"/>
      <c r="R4365" s="13"/>
      <c r="S4365" s="13"/>
      <c r="T4365" s="13" t="s">
        <v>10797</v>
      </c>
      <c r="U4365" s="13"/>
      <c r="W4365" s="13"/>
    </row>
    <row r="4366" spans="1:23" x14ac:dyDescent="0.2">
      <c r="A4366" s="13"/>
      <c r="B4366" s="8" t="s">
        <v>0</v>
      </c>
      <c r="C4366" s="22" t="s">
        <v>11055</v>
      </c>
      <c r="D4366" s="8" t="s">
        <v>4066</v>
      </c>
      <c r="E4366" s="22" t="s">
        <v>4067</v>
      </c>
      <c r="F4366" s="13">
        <v>5000</v>
      </c>
      <c r="G4366" s="13">
        <v>0</v>
      </c>
      <c r="H4366" s="13">
        <v>0</v>
      </c>
      <c r="I4366" t="s">
        <v>1</v>
      </c>
      <c r="J4366" s="13"/>
      <c r="R4366" s="13"/>
      <c r="S4366" s="13"/>
      <c r="T4366" s="39"/>
      <c r="U4366" s="13"/>
      <c r="W4366" s="13"/>
    </row>
    <row r="4367" spans="1:23" x14ac:dyDescent="0.2">
      <c r="A4367" s="13"/>
      <c r="B4367" s="8" t="s">
        <v>0</v>
      </c>
      <c r="C4367" s="22" t="s">
        <v>11055</v>
      </c>
      <c r="D4367" s="8" t="s">
        <v>7903</v>
      </c>
      <c r="E4367" s="22" t="s">
        <v>9670</v>
      </c>
      <c r="F4367" s="13">
        <v>1000</v>
      </c>
      <c r="G4367" s="13">
        <v>0</v>
      </c>
      <c r="H4367" s="13">
        <v>0</v>
      </c>
      <c r="I4367" t="s">
        <v>1</v>
      </c>
      <c r="J4367" s="13"/>
      <c r="R4367" s="13"/>
      <c r="S4367" s="13"/>
      <c r="T4367" s="39"/>
      <c r="U4367" s="13"/>
      <c r="W4367" s="13"/>
    </row>
    <row r="4368" spans="1:23" x14ac:dyDescent="0.2">
      <c r="A4368" s="13"/>
      <c r="B4368" s="8" t="s">
        <v>0</v>
      </c>
      <c r="C4368" s="22" t="s">
        <v>11055</v>
      </c>
      <c r="D4368" s="8" t="s">
        <v>1251</v>
      </c>
      <c r="E4368" s="22" t="s">
        <v>1252</v>
      </c>
      <c r="F4368" s="13">
        <v>5000</v>
      </c>
      <c r="G4368" s="13">
        <v>0</v>
      </c>
      <c r="H4368" s="13">
        <v>0</v>
      </c>
      <c r="I4368" t="s">
        <v>1</v>
      </c>
      <c r="J4368" s="13"/>
      <c r="R4368" s="13"/>
      <c r="S4368" s="13"/>
      <c r="T4368" s="39"/>
      <c r="U4368" s="13"/>
      <c r="W4368" s="13"/>
    </row>
    <row r="4369" spans="1:23" x14ac:dyDescent="0.2">
      <c r="A4369" s="13"/>
      <c r="B4369" s="8" t="s">
        <v>0</v>
      </c>
      <c r="C4369" s="22" t="s">
        <v>11055</v>
      </c>
      <c r="D4369" s="8" t="s">
        <v>7898</v>
      </c>
      <c r="E4369" s="22" t="s">
        <v>9663</v>
      </c>
      <c r="F4369" s="13">
        <v>40000</v>
      </c>
      <c r="G4369" s="13">
        <v>0</v>
      </c>
      <c r="H4369" s="13">
        <v>0</v>
      </c>
      <c r="I4369" t="s">
        <v>1</v>
      </c>
      <c r="J4369" s="13"/>
      <c r="R4369" s="13"/>
      <c r="S4369" s="13"/>
      <c r="T4369" s="13" t="s">
        <v>10797</v>
      </c>
      <c r="U4369" s="13"/>
      <c r="W4369" s="13"/>
    </row>
    <row r="4370" spans="1:23" x14ac:dyDescent="0.2">
      <c r="A4370" s="13"/>
      <c r="B4370" s="8" t="s">
        <v>0</v>
      </c>
      <c r="C4370" s="22" t="s">
        <v>11055</v>
      </c>
      <c r="D4370" s="8" t="s">
        <v>1235</v>
      </c>
      <c r="E4370" s="22" t="s">
        <v>1236</v>
      </c>
      <c r="F4370" s="13">
        <v>6000</v>
      </c>
      <c r="G4370" s="13">
        <v>0</v>
      </c>
      <c r="H4370" s="13">
        <v>0</v>
      </c>
      <c r="I4370" t="s">
        <v>1</v>
      </c>
      <c r="J4370" s="13"/>
      <c r="R4370" s="13"/>
      <c r="S4370" s="13"/>
      <c r="T4370" s="39"/>
      <c r="U4370" s="13"/>
      <c r="W4370" s="13"/>
    </row>
    <row r="4371" spans="1:23" x14ac:dyDescent="0.2">
      <c r="A4371" s="13"/>
      <c r="B4371" s="8" t="s">
        <v>0</v>
      </c>
      <c r="C4371" s="22" t="s">
        <v>11055</v>
      </c>
      <c r="D4371" s="8" t="s">
        <v>7900</v>
      </c>
      <c r="E4371" s="22" t="s">
        <v>9665</v>
      </c>
      <c r="F4371" s="13">
        <v>500</v>
      </c>
      <c r="G4371" s="13">
        <v>0</v>
      </c>
      <c r="H4371" s="13">
        <v>0</v>
      </c>
      <c r="I4371" t="s">
        <v>1</v>
      </c>
      <c r="J4371" s="13"/>
      <c r="R4371" s="13"/>
      <c r="S4371" s="13"/>
      <c r="T4371" s="39"/>
      <c r="U4371" s="13"/>
      <c r="W4371" s="13"/>
    </row>
    <row r="4372" spans="1:23" x14ac:dyDescent="0.2">
      <c r="A4372" s="13"/>
      <c r="B4372" s="8" t="s">
        <v>0</v>
      </c>
      <c r="C4372" s="22" t="s">
        <v>11056</v>
      </c>
      <c r="D4372" s="8" t="s">
        <v>8861</v>
      </c>
      <c r="E4372" s="22" t="s">
        <v>10782</v>
      </c>
      <c r="F4372" s="13">
        <v>7906</v>
      </c>
      <c r="G4372" s="13">
        <v>0</v>
      </c>
      <c r="H4372" s="13">
        <v>0</v>
      </c>
      <c r="I4372" t="s">
        <v>1</v>
      </c>
      <c r="J4372" s="13"/>
      <c r="R4372" s="13"/>
      <c r="S4372" s="13"/>
      <c r="T4372" s="39"/>
      <c r="U4372" s="13"/>
      <c r="W4372" s="13"/>
    </row>
    <row r="4373" spans="1:23" x14ac:dyDescent="0.2">
      <c r="A4373" s="13"/>
      <c r="B4373" s="8" t="s">
        <v>0</v>
      </c>
      <c r="C4373" s="22" t="s">
        <v>11057</v>
      </c>
      <c r="D4373" s="8" t="s">
        <v>5312</v>
      </c>
      <c r="E4373" s="22" t="s">
        <v>5313</v>
      </c>
      <c r="F4373" s="13">
        <v>525</v>
      </c>
      <c r="G4373" s="13">
        <v>0</v>
      </c>
      <c r="H4373" s="13">
        <v>0</v>
      </c>
      <c r="I4373" t="s">
        <v>1</v>
      </c>
      <c r="J4373" s="13"/>
      <c r="R4373" s="13"/>
      <c r="S4373" s="13"/>
      <c r="T4373" s="39"/>
      <c r="U4373" s="13"/>
      <c r="W4373" s="13"/>
    </row>
    <row r="4374" spans="1:23" x14ac:dyDescent="0.2">
      <c r="A4374" s="13"/>
      <c r="B4374" s="8" t="s">
        <v>0</v>
      </c>
      <c r="C4374" s="22" t="s">
        <v>11057</v>
      </c>
      <c r="D4374" s="8" t="s">
        <v>5316</v>
      </c>
      <c r="E4374" s="22" t="s">
        <v>5317</v>
      </c>
      <c r="F4374" s="13">
        <v>3000</v>
      </c>
      <c r="G4374" s="13">
        <v>0</v>
      </c>
      <c r="H4374" s="13">
        <v>0</v>
      </c>
      <c r="I4374" t="s">
        <v>1</v>
      </c>
      <c r="J4374" s="13"/>
      <c r="R4374" s="13"/>
      <c r="S4374" s="13"/>
      <c r="T4374" s="39"/>
      <c r="U4374" s="13"/>
      <c r="W4374" s="13"/>
    </row>
    <row r="4375" spans="1:23" x14ac:dyDescent="0.2">
      <c r="A4375" s="13"/>
      <c r="B4375" s="8" t="s">
        <v>0</v>
      </c>
      <c r="C4375" s="22" t="s">
        <v>11057</v>
      </c>
      <c r="D4375" s="8" t="s">
        <v>8862</v>
      </c>
      <c r="E4375" s="22" t="s">
        <v>10783</v>
      </c>
      <c r="F4375" s="13">
        <v>1350</v>
      </c>
      <c r="G4375" s="13">
        <v>0</v>
      </c>
      <c r="H4375" s="13">
        <v>0</v>
      </c>
      <c r="I4375" t="s">
        <v>1</v>
      </c>
      <c r="J4375" s="13"/>
      <c r="R4375" s="13"/>
      <c r="S4375" s="13"/>
      <c r="T4375" s="39"/>
      <c r="U4375" s="13"/>
      <c r="W4375" s="13"/>
    </row>
    <row r="4376" spans="1:23" x14ac:dyDescent="0.2">
      <c r="A4376" s="13"/>
      <c r="B4376" s="8" t="s">
        <v>0</v>
      </c>
      <c r="C4376" s="22" t="s">
        <v>11057</v>
      </c>
      <c r="D4376" s="8" t="s">
        <v>8863</v>
      </c>
      <c r="E4376" s="22" t="s">
        <v>10784</v>
      </c>
      <c r="F4376" s="13">
        <v>1260</v>
      </c>
      <c r="G4376" s="13">
        <v>0</v>
      </c>
      <c r="H4376" s="13">
        <v>0</v>
      </c>
      <c r="I4376" t="s">
        <v>1</v>
      </c>
      <c r="J4376" s="13"/>
      <c r="R4376" s="13"/>
      <c r="S4376" s="13"/>
      <c r="T4376" s="39"/>
      <c r="U4376" s="13"/>
      <c r="W4376" s="13"/>
    </row>
    <row r="4377" spans="1:23" x14ac:dyDescent="0.2">
      <c r="A4377" s="13"/>
      <c r="B4377" s="8" t="s">
        <v>0</v>
      </c>
      <c r="C4377" s="22" t="s">
        <v>11057</v>
      </c>
      <c r="D4377" s="8" t="s">
        <v>8398</v>
      </c>
      <c r="E4377" s="22" t="s">
        <v>10231</v>
      </c>
      <c r="F4377" s="13">
        <v>320</v>
      </c>
      <c r="G4377" s="13">
        <v>0</v>
      </c>
      <c r="H4377" s="13">
        <v>0</v>
      </c>
      <c r="I4377" t="s">
        <v>1</v>
      </c>
      <c r="J4377" s="13"/>
      <c r="R4377" s="13"/>
      <c r="S4377" s="13"/>
      <c r="T4377" s="39"/>
      <c r="U4377" s="13"/>
      <c r="W4377" s="13"/>
    </row>
    <row r="4378" spans="1:23" x14ac:dyDescent="0.2">
      <c r="A4378" s="13"/>
      <c r="B4378" s="8" t="s">
        <v>0</v>
      </c>
      <c r="C4378" s="22" t="s">
        <v>11057</v>
      </c>
      <c r="D4378" s="8" t="s">
        <v>7661</v>
      </c>
      <c r="E4378" s="22" t="s">
        <v>10785</v>
      </c>
      <c r="F4378" s="13">
        <v>500</v>
      </c>
      <c r="G4378" s="13">
        <v>0</v>
      </c>
      <c r="H4378" s="13">
        <v>0</v>
      </c>
      <c r="I4378" t="s">
        <v>1</v>
      </c>
      <c r="J4378" s="13"/>
      <c r="R4378" s="13"/>
      <c r="S4378" s="13"/>
      <c r="T4378" s="39"/>
      <c r="U4378" s="39" t="s">
        <v>10798</v>
      </c>
      <c r="W4378" s="13"/>
    </row>
    <row r="4379" spans="1:23" x14ac:dyDescent="0.2">
      <c r="A4379" s="13"/>
      <c r="B4379" s="8" t="s">
        <v>0</v>
      </c>
      <c r="C4379" s="22" t="s">
        <v>11057</v>
      </c>
      <c r="D4379" s="8" t="s">
        <v>8864</v>
      </c>
      <c r="E4379" s="22" t="s">
        <v>10786</v>
      </c>
      <c r="F4379" s="13">
        <v>7440</v>
      </c>
      <c r="G4379" s="13">
        <v>0</v>
      </c>
      <c r="H4379" s="13">
        <v>0</v>
      </c>
      <c r="I4379" t="s">
        <v>1</v>
      </c>
      <c r="J4379" s="13"/>
      <c r="R4379" s="13"/>
      <c r="S4379" s="13"/>
      <c r="T4379" s="39"/>
      <c r="U4379" s="13"/>
      <c r="W4379" s="13"/>
    </row>
    <row r="4380" spans="1:23" x14ac:dyDescent="0.2">
      <c r="A4380" s="13"/>
      <c r="B4380" s="8" t="s">
        <v>0</v>
      </c>
      <c r="C4380" s="22" t="s">
        <v>11057</v>
      </c>
      <c r="D4380" s="8" t="s">
        <v>8865</v>
      </c>
      <c r="E4380" s="22" t="s">
        <v>10384</v>
      </c>
      <c r="F4380" s="13">
        <v>12800</v>
      </c>
      <c r="G4380" s="13">
        <v>0</v>
      </c>
      <c r="H4380" s="13">
        <v>0</v>
      </c>
      <c r="I4380" t="s">
        <v>1</v>
      </c>
      <c r="J4380" s="13"/>
      <c r="R4380" s="13"/>
      <c r="S4380" s="13"/>
      <c r="T4380" s="39"/>
      <c r="U4380" s="13" t="s">
        <v>10804</v>
      </c>
      <c r="W4380" s="13"/>
    </row>
    <row r="4381" spans="1:23" x14ac:dyDescent="0.2">
      <c r="A4381" s="13"/>
      <c r="B4381" s="8" t="s">
        <v>0</v>
      </c>
      <c r="C4381" s="22" t="s">
        <v>11057</v>
      </c>
      <c r="D4381" s="8" t="s">
        <v>3293</v>
      </c>
      <c r="E4381" s="22" t="s">
        <v>3294</v>
      </c>
      <c r="F4381" s="13">
        <v>36000</v>
      </c>
      <c r="G4381" s="13">
        <v>0</v>
      </c>
      <c r="H4381" s="13">
        <v>0</v>
      </c>
      <c r="I4381" t="s">
        <v>1</v>
      </c>
      <c r="J4381" s="13"/>
      <c r="R4381" s="13"/>
      <c r="S4381" s="13"/>
      <c r="T4381" s="39"/>
      <c r="U4381" s="13" t="s">
        <v>10804</v>
      </c>
      <c r="W4381" s="13"/>
    </row>
    <row r="4382" spans="1:23" x14ac:dyDescent="0.2">
      <c r="A4382" s="13"/>
      <c r="B4382" s="8" t="s">
        <v>0</v>
      </c>
      <c r="C4382" s="22" t="s">
        <v>11057</v>
      </c>
      <c r="D4382" s="8" t="s">
        <v>8866</v>
      </c>
      <c r="E4382" s="22" t="s">
        <v>10787</v>
      </c>
      <c r="F4382" s="13">
        <v>5550</v>
      </c>
      <c r="G4382" s="13">
        <v>0</v>
      </c>
      <c r="H4382" s="13">
        <v>0</v>
      </c>
      <c r="I4382" t="s">
        <v>1</v>
      </c>
      <c r="J4382" s="13"/>
      <c r="R4382" s="13"/>
      <c r="S4382" s="13"/>
      <c r="T4382" s="39"/>
      <c r="U4382" s="13" t="s">
        <v>10801</v>
      </c>
      <c r="W4382" s="13"/>
    </row>
    <row r="4383" spans="1:23" x14ac:dyDescent="0.2">
      <c r="A4383" s="13"/>
      <c r="B4383" s="8" t="s">
        <v>0</v>
      </c>
      <c r="C4383" s="22" t="s">
        <v>11057</v>
      </c>
      <c r="D4383" s="8" t="s">
        <v>8867</v>
      </c>
      <c r="E4383" s="22" t="s">
        <v>10788</v>
      </c>
      <c r="F4383" s="13">
        <v>750</v>
      </c>
      <c r="G4383" s="13">
        <v>0</v>
      </c>
      <c r="H4383" s="13">
        <v>0</v>
      </c>
      <c r="I4383" t="s">
        <v>1</v>
      </c>
      <c r="J4383" s="13"/>
      <c r="R4383" s="13"/>
      <c r="S4383" s="13"/>
      <c r="T4383" s="39"/>
      <c r="U4383" s="13"/>
      <c r="W4383" s="13"/>
    </row>
    <row r="4384" spans="1:23" x14ac:dyDescent="0.2">
      <c r="A4384" s="13"/>
      <c r="B4384" s="8" t="s">
        <v>0</v>
      </c>
      <c r="C4384" s="22" t="s">
        <v>11057</v>
      </c>
      <c r="D4384" s="8" t="s">
        <v>6289</v>
      </c>
      <c r="E4384" s="22" t="s">
        <v>5858</v>
      </c>
      <c r="F4384" s="13">
        <v>1750</v>
      </c>
      <c r="G4384" s="13">
        <v>0</v>
      </c>
      <c r="H4384" s="13">
        <v>0</v>
      </c>
      <c r="I4384" t="s">
        <v>1</v>
      </c>
      <c r="J4384" s="13"/>
      <c r="R4384" s="13"/>
      <c r="S4384" s="13"/>
      <c r="T4384" s="39"/>
      <c r="U4384" s="13"/>
      <c r="W4384" s="13"/>
    </row>
    <row r="4385" spans="1:23" x14ac:dyDescent="0.2">
      <c r="A4385" s="13"/>
      <c r="B4385" s="8" t="s">
        <v>0</v>
      </c>
      <c r="C4385" s="22" t="s">
        <v>11057</v>
      </c>
      <c r="D4385" s="8" t="s">
        <v>8868</v>
      </c>
      <c r="E4385" s="22" t="s">
        <v>10789</v>
      </c>
      <c r="F4385" s="13">
        <v>1375</v>
      </c>
      <c r="G4385" s="13">
        <v>0</v>
      </c>
      <c r="H4385" s="13">
        <v>0</v>
      </c>
      <c r="I4385" t="s">
        <v>1</v>
      </c>
      <c r="J4385" s="13"/>
      <c r="R4385" s="13"/>
      <c r="S4385" s="13"/>
      <c r="T4385" s="39"/>
      <c r="U4385" s="39" t="s">
        <v>10801</v>
      </c>
      <c r="W4385" s="13"/>
    </row>
    <row r="4386" spans="1:23" x14ac:dyDescent="0.2">
      <c r="A4386" s="13"/>
      <c r="B4386" s="8" t="s">
        <v>0</v>
      </c>
      <c r="C4386" s="22" t="s">
        <v>11057</v>
      </c>
      <c r="D4386" s="8" t="s">
        <v>1612</v>
      </c>
      <c r="E4386" s="22" t="s">
        <v>1511</v>
      </c>
      <c r="F4386" s="13">
        <v>720000</v>
      </c>
      <c r="G4386" s="13">
        <v>0</v>
      </c>
      <c r="H4386" s="13">
        <v>0</v>
      </c>
      <c r="I4386" t="s">
        <v>1</v>
      </c>
      <c r="J4386" s="13"/>
      <c r="R4386" s="13"/>
      <c r="S4386" s="13"/>
      <c r="T4386" s="39"/>
      <c r="U4386" s="13"/>
      <c r="W4386" s="13"/>
    </row>
    <row r="4387" spans="1:23" x14ac:dyDescent="0.2">
      <c r="A4387" s="13"/>
      <c r="B4387" s="8" t="s">
        <v>0</v>
      </c>
      <c r="C4387" s="22" t="s">
        <v>11057</v>
      </c>
      <c r="D4387" s="8" t="s">
        <v>4334</v>
      </c>
      <c r="E4387" s="22" t="s">
        <v>4335</v>
      </c>
      <c r="F4387" s="13">
        <v>12000</v>
      </c>
      <c r="G4387" s="13">
        <v>0</v>
      </c>
      <c r="H4387" s="13">
        <v>0</v>
      </c>
      <c r="I4387" t="s">
        <v>1</v>
      </c>
      <c r="J4387" s="13"/>
      <c r="R4387" s="13"/>
      <c r="S4387" s="13"/>
      <c r="T4387" s="39"/>
      <c r="U4387" s="13"/>
      <c r="W4387" s="13"/>
    </row>
    <row r="4388" spans="1:23" x14ac:dyDescent="0.2">
      <c r="A4388" s="13"/>
      <c r="B4388" s="8" t="s">
        <v>0</v>
      </c>
      <c r="C4388" s="22" t="s">
        <v>11057</v>
      </c>
      <c r="D4388" s="8" t="s">
        <v>5310</v>
      </c>
      <c r="E4388" s="22" t="s">
        <v>4925</v>
      </c>
      <c r="F4388" s="13">
        <v>270000</v>
      </c>
      <c r="G4388" s="13">
        <v>0</v>
      </c>
      <c r="H4388" s="13">
        <v>0</v>
      </c>
      <c r="I4388" t="s">
        <v>1</v>
      </c>
      <c r="J4388" s="13"/>
      <c r="R4388" s="13"/>
      <c r="S4388" s="13"/>
      <c r="T4388" s="39"/>
      <c r="U4388" s="13"/>
      <c r="W4388" s="13"/>
    </row>
    <row r="4389" spans="1:23" x14ac:dyDescent="0.2">
      <c r="A4389" s="13"/>
      <c r="B4389" s="8" t="s">
        <v>0</v>
      </c>
      <c r="C4389" s="22" t="s">
        <v>11057</v>
      </c>
      <c r="D4389" s="8" t="s">
        <v>7614</v>
      </c>
      <c r="E4389" s="22" t="s">
        <v>8915</v>
      </c>
      <c r="F4389" s="13">
        <v>9000</v>
      </c>
      <c r="G4389" s="13">
        <v>0</v>
      </c>
      <c r="H4389" s="13">
        <v>0</v>
      </c>
      <c r="I4389" t="s">
        <v>1</v>
      </c>
      <c r="J4389" s="13"/>
      <c r="R4389" s="13"/>
      <c r="S4389" s="13"/>
      <c r="T4389" s="39"/>
      <c r="U4389" s="13"/>
      <c r="W4389" s="13"/>
    </row>
    <row r="4390" spans="1:23" x14ac:dyDescent="0.2">
      <c r="A4390" s="13"/>
      <c r="B4390" s="8" t="s">
        <v>0</v>
      </c>
      <c r="C4390" s="22" t="s">
        <v>11057</v>
      </c>
      <c r="D4390" s="8" t="s">
        <v>8420</v>
      </c>
      <c r="E4390" s="22" t="s">
        <v>10249</v>
      </c>
      <c r="F4390" s="13">
        <v>28000</v>
      </c>
      <c r="G4390" s="13">
        <v>0</v>
      </c>
      <c r="H4390" s="13">
        <v>0</v>
      </c>
      <c r="I4390" t="s">
        <v>1</v>
      </c>
      <c r="J4390" s="13"/>
      <c r="R4390" s="13"/>
      <c r="S4390" s="13"/>
      <c r="T4390" s="39"/>
      <c r="U4390" s="13" t="s">
        <v>10801</v>
      </c>
      <c r="W4390" s="13"/>
    </row>
  </sheetData>
  <conditionalFormatting sqref="C86">
    <cfRule type="duplicateValues" dxfId="10" priority="11"/>
  </conditionalFormatting>
  <conditionalFormatting sqref="C1550">
    <cfRule type="duplicateValues" dxfId="9" priority="9"/>
    <cfRule type="duplicateValues" dxfId="8" priority="10"/>
  </conditionalFormatting>
  <conditionalFormatting sqref="C4086">
    <cfRule type="duplicateValues" dxfId="7" priority="7"/>
    <cfRule type="duplicateValues" dxfId="6" priority="8"/>
  </conditionalFormatting>
  <conditionalFormatting sqref="C4087">
    <cfRule type="duplicateValues" dxfId="5" priority="5"/>
    <cfRule type="duplicateValues" dxfId="4" priority="6"/>
  </conditionalFormatting>
  <conditionalFormatting sqref="C4088">
    <cfRule type="duplicateValues" dxfId="3" priority="3"/>
    <cfRule type="duplicateValues" dxfId="2" priority="4"/>
  </conditionalFormatting>
  <conditionalFormatting sqref="C408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59"/>
  <sheetViews>
    <sheetView workbookViewId="0">
      <selection activeCell="C1" sqref="C1"/>
    </sheetView>
  </sheetViews>
  <sheetFormatPr defaultRowHeight="12.75" x14ac:dyDescent="0.2"/>
  <cols>
    <col min="1" max="1" width="9" bestFit="1" customWidth="1"/>
    <col min="2" max="2" width="7" bestFit="1" customWidth="1"/>
    <col min="3" max="3" width="10" bestFit="1" customWidth="1"/>
    <col min="4" max="4" width="17" bestFit="1" customWidth="1"/>
    <col min="5" max="5" width="42" bestFit="1" customWidth="1"/>
    <col min="6" max="8" width="9" bestFit="1" customWidth="1"/>
    <col min="9" max="9" width="15" bestFit="1" customWidth="1"/>
    <col min="10" max="10" width="12" bestFit="1" customWidth="1"/>
    <col min="11" max="11" width="13" bestFit="1" customWidth="1"/>
    <col min="12" max="12" width="12" bestFit="1" customWidth="1"/>
    <col min="13" max="13" width="42" bestFit="1" customWidth="1"/>
    <col min="14" max="14" width="12" bestFit="1" customWidth="1"/>
    <col min="15" max="15" width="14" bestFit="1" customWidth="1"/>
    <col min="16" max="16" width="16" bestFit="1" customWidth="1"/>
  </cols>
  <sheetData>
    <row r="1" spans="1:16" ht="51" x14ac:dyDescent="0.2">
      <c r="A1" s="1" t="s">
        <v>7109</v>
      </c>
      <c r="B1" s="1" t="s">
        <v>7110</v>
      </c>
      <c r="C1" s="5" t="s">
        <v>7118</v>
      </c>
      <c r="D1" s="1" t="s">
        <v>7111</v>
      </c>
      <c r="E1" s="1" t="s">
        <v>7112</v>
      </c>
      <c r="F1" s="5" t="s">
        <v>7113</v>
      </c>
      <c r="G1" s="5" t="s">
        <v>7114</v>
      </c>
      <c r="H1" s="5" t="s">
        <v>7115</v>
      </c>
      <c r="I1" s="5" t="s">
        <v>7116</v>
      </c>
      <c r="J1" s="1" t="s">
        <v>7117</v>
      </c>
      <c r="K1" s="1" t="s">
        <v>7119</v>
      </c>
      <c r="L1" s="1" t="s">
        <v>7120</v>
      </c>
      <c r="M1" s="1" t="s">
        <v>7121</v>
      </c>
      <c r="N1" s="1" t="s">
        <v>7122</v>
      </c>
      <c r="O1" s="1" t="s">
        <v>7123</v>
      </c>
      <c r="P1" s="1" t="s">
        <v>7124</v>
      </c>
    </row>
    <row r="2" spans="1:16" x14ac:dyDescent="0.2">
      <c r="A2" s="6">
        <v>7801975</v>
      </c>
      <c r="B2" t="s">
        <v>0</v>
      </c>
      <c r="C2" t="s">
        <v>7127</v>
      </c>
      <c r="D2" t="s">
        <v>7</v>
      </c>
      <c r="E2" t="s">
        <v>8</v>
      </c>
      <c r="F2" s="2">
        <v>3000</v>
      </c>
      <c r="G2" s="2">
        <v>0</v>
      </c>
      <c r="H2" s="2">
        <v>0</v>
      </c>
      <c r="I2" t="s">
        <v>1</v>
      </c>
      <c r="J2" t="s">
        <v>9</v>
      </c>
      <c r="K2" s="3">
        <v>45572</v>
      </c>
      <c r="L2" t="s">
        <v>2</v>
      </c>
      <c r="M2" t="s">
        <v>10</v>
      </c>
      <c r="N2" t="s">
        <v>6</v>
      </c>
      <c r="O2" s="3"/>
      <c r="P2" t="s">
        <v>5</v>
      </c>
    </row>
    <row r="3" spans="1:16" x14ac:dyDescent="0.2">
      <c r="A3" s="6">
        <v>7723729</v>
      </c>
      <c r="B3" t="s">
        <v>0</v>
      </c>
      <c r="C3" t="s">
        <v>7129</v>
      </c>
      <c r="D3" t="s">
        <v>11</v>
      </c>
      <c r="E3" t="s">
        <v>12</v>
      </c>
      <c r="F3" s="2">
        <v>2000</v>
      </c>
      <c r="G3" s="2">
        <v>850</v>
      </c>
      <c r="H3" s="2">
        <v>850</v>
      </c>
      <c r="I3" t="s">
        <v>1</v>
      </c>
      <c r="J3" t="s">
        <v>13</v>
      </c>
      <c r="K3" s="3">
        <v>45360</v>
      </c>
      <c r="L3" t="s">
        <v>2</v>
      </c>
      <c r="M3" t="s">
        <v>14</v>
      </c>
      <c r="N3" t="s">
        <v>6</v>
      </c>
      <c r="O3" s="3"/>
      <c r="P3" t="s">
        <v>5</v>
      </c>
    </row>
    <row r="4" spans="1:16" x14ac:dyDescent="0.2">
      <c r="A4" s="6">
        <v>7755977</v>
      </c>
      <c r="B4" t="s">
        <v>0</v>
      </c>
      <c r="C4" t="s">
        <v>7130</v>
      </c>
      <c r="D4" t="s">
        <v>15</v>
      </c>
      <c r="E4" t="s">
        <v>16</v>
      </c>
      <c r="F4" s="2">
        <v>5000</v>
      </c>
      <c r="G4" s="2">
        <v>0</v>
      </c>
      <c r="H4" s="2">
        <v>0</v>
      </c>
      <c r="I4" t="s">
        <v>1</v>
      </c>
      <c r="J4" t="s">
        <v>17</v>
      </c>
      <c r="K4" s="3">
        <v>45449</v>
      </c>
      <c r="L4" t="s">
        <v>2</v>
      </c>
      <c r="M4" t="s">
        <v>10</v>
      </c>
      <c r="N4" t="s">
        <v>6</v>
      </c>
      <c r="O4" s="3"/>
      <c r="P4" t="s">
        <v>5</v>
      </c>
    </row>
    <row r="5" spans="1:16" x14ac:dyDescent="0.2">
      <c r="A5" s="6">
        <v>7755981</v>
      </c>
      <c r="B5" t="s">
        <v>0</v>
      </c>
      <c r="C5" t="s">
        <v>7130</v>
      </c>
      <c r="D5" t="s">
        <v>18</v>
      </c>
      <c r="E5" t="s">
        <v>19</v>
      </c>
      <c r="F5" s="2">
        <v>5000</v>
      </c>
      <c r="G5" s="2">
        <v>0</v>
      </c>
      <c r="H5" s="2">
        <v>0</v>
      </c>
      <c r="I5" t="s">
        <v>1</v>
      </c>
      <c r="J5" t="s">
        <v>20</v>
      </c>
      <c r="K5" s="3">
        <v>45449</v>
      </c>
      <c r="L5" t="s">
        <v>2</v>
      </c>
      <c r="M5" t="s">
        <v>10</v>
      </c>
      <c r="N5" t="s">
        <v>6</v>
      </c>
      <c r="O5" s="3"/>
      <c r="P5" t="s">
        <v>5</v>
      </c>
    </row>
    <row r="6" spans="1:16" x14ac:dyDescent="0.2">
      <c r="A6" s="6">
        <v>7792905</v>
      </c>
      <c r="B6" t="s">
        <v>0</v>
      </c>
      <c r="C6" t="s">
        <v>7126</v>
      </c>
      <c r="D6" t="s">
        <v>18</v>
      </c>
      <c r="E6" t="s">
        <v>19</v>
      </c>
      <c r="F6" s="2">
        <v>1000</v>
      </c>
      <c r="G6" s="2">
        <v>0</v>
      </c>
      <c r="H6" s="2">
        <v>0</v>
      </c>
      <c r="I6" t="s">
        <v>1</v>
      </c>
      <c r="J6" t="s">
        <v>21</v>
      </c>
      <c r="K6" s="3">
        <v>45548</v>
      </c>
      <c r="L6" t="s">
        <v>2</v>
      </c>
      <c r="M6" t="s">
        <v>10</v>
      </c>
      <c r="N6" t="s">
        <v>6</v>
      </c>
      <c r="O6" s="3"/>
      <c r="P6" t="s">
        <v>5</v>
      </c>
    </row>
    <row r="7" spans="1:16" x14ac:dyDescent="0.2">
      <c r="A7" s="6">
        <v>7635174</v>
      </c>
      <c r="B7" t="s">
        <v>0</v>
      </c>
      <c r="C7" t="s">
        <v>7131</v>
      </c>
      <c r="D7" t="s">
        <v>22</v>
      </c>
      <c r="E7" t="s">
        <v>23</v>
      </c>
      <c r="F7" s="2">
        <v>9150</v>
      </c>
      <c r="G7" s="2">
        <v>6400</v>
      </c>
      <c r="H7" s="2">
        <v>6400</v>
      </c>
      <c r="I7" t="s">
        <v>1</v>
      </c>
      <c r="J7" t="s">
        <v>24</v>
      </c>
      <c r="K7" s="3">
        <v>45110</v>
      </c>
      <c r="L7" t="s">
        <v>2</v>
      </c>
      <c r="M7" t="s">
        <v>14</v>
      </c>
      <c r="N7" t="s">
        <v>25</v>
      </c>
      <c r="O7" s="3"/>
      <c r="P7" t="s">
        <v>5</v>
      </c>
    </row>
    <row r="8" spans="1:16" x14ac:dyDescent="0.2">
      <c r="A8" s="6">
        <v>7792904</v>
      </c>
      <c r="B8" t="s">
        <v>0</v>
      </c>
      <c r="C8" t="s">
        <v>7126</v>
      </c>
      <c r="D8" t="s">
        <v>26</v>
      </c>
      <c r="E8" t="s">
        <v>27</v>
      </c>
      <c r="F8" s="2">
        <v>6000</v>
      </c>
      <c r="G8" s="2">
        <v>0</v>
      </c>
      <c r="H8" s="2">
        <v>0</v>
      </c>
      <c r="I8" t="s">
        <v>1</v>
      </c>
      <c r="J8" t="s">
        <v>28</v>
      </c>
      <c r="K8" s="3">
        <v>45548</v>
      </c>
      <c r="L8" t="s">
        <v>2</v>
      </c>
      <c r="M8" t="s">
        <v>10</v>
      </c>
      <c r="N8" t="s">
        <v>6</v>
      </c>
      <c r="O8" s="3"/>
      <c r="P8" t="s">
        <v>5</v>
      </c>
    </row>
    <row r="9" spans="1:16" x14ac:dyDescent="0.2">
      <c r="A9" s="6">
        <v>7769461</v>
      </c>
      <c r="B9" t="s">
        <v>0</v>
      </c>
      <c r="C9" t="s">
        <v>7128</v>
      </c>
      <c r="D9" t="s">
        <v>29</v>
      </c>
      <c r="E9" t="s">
        <v>30</v>
      </c>
      <c r="F9" s="2">
        <v>56000</v>
      </c>
      <c r="G9" s="2">
        <v>34750</v>
      </c>
      <c r="H9" s="2">
        <v>34750</v>
      </c>
      <c r="I9" t="s">
        <v>1</v>
      </c>
      <c r="J9" t="s">
        <v>31</v>
      </c>
      <c r="K9" s="3">
        <v>45486</v>
      </c>
      <c r="L9" t="s">
        <v>2</v>
      </c>
      <c r="M9" t="s">
        <v>14</v>
      </c>
      <c r="N9" t="s">
        <v>6</v>
      </c>
      <c r="O9" s="3"/>
      <c r="P9" t="s">
        <v>5</v>
      </c>
    </row>
    <row r="10" spans="1:16" x14ac:dyDescent="0.2">
      <c r="A10" s="6">
        <v>7782483</v>
      </c>
      <c r="B10" t="s">
        <v>0</v>
      </c>
      <c r="C10" t="s">
        <v>7133</v>
      </c>
      <c r="D10" t="s">
        <v>29</v>
      </c>
      <c r="E10" t="s">
        <v>30</v>
      </c>
      <c r="F10" s="2">
        <v>27000</v>
      </c>
      <c r="G10" s="2">
        <v>0</v>
      </c>
      <c r="H10" s="2">
        <v>0</v>
      </c>
      <c r="I10" t="s">
        <v>1</v>
      </c>
      <c r="J10" t="s">
        <v>32</v>
      </c>
      <c r="K10" s="3">
        <v>45521</v>
      </c>
      <c r="L10" t="s">
        <v>2</v>
      </c>
      <c r="M10" t="s">
        <v>10</v>
      </c>
      <c r="N10" t="s">
        <v>6</v>
      </c>
      <c r="O10" s="3"/>
      <c r="P10" t="s">
        <v>5</v>
      </c>
    </row>
    <row r="11" spans="1:16" x14ac:dyDescent="0.2">
      <c r="A11" s="6">
        <v>7792900</v>
      </c>
      <c r="B11" t="s">
        <v>0</v>
      </c>
      <c r="C11" t="s">
        <v>7126</v>
      </c>
      <c r="D11" t="s">
        <v>29</v>
      </c>
      <c r="E11" t="s">
        <v>30</v>
      </c>
      <c r="F11" s="2">
        <v>100000</v>
      </c>
      <c r="G11" s="2">
        <v>28000</v>
      </c>
      <c r="H11" s="2">
        <v>28000</v>
      </c>
      <c r="I11" t="s">
        <v>1</v>
      </c>
      <c r="J11" t="s">
        <v>33</v>
      </c>
      <c r="K11" s="3">
        <v>45548</v>
      </c>
      <c r="L11" t="s">
        <v>2</v>
      </c>
      <c r="M11" t="s">
        <v>14</v>
      </c>
      <c r="N11" t="s">
        <v>6</v>
      </c>
      <c r="O11" s="3"/>
      <c r="P11" t="s">
        <v>5</v>
      </c>
    </row>
    <row r="12" spans="1:16" x14ac:dyDescent="0.2">
      <c r="A12" s="6">
        <v>7753698</v>
      </c>
      <c r="B12" t="s">
        <v>0</v>
      </c>
      <c r="C12" t="s">
        <v>7132</v>
      </c>
      <c r="D12" t="s">
        <v>34</v>
      </c>
      <c r="E12" t="s">
        <v>35</v>
      </c>
      <c r="F12" s="2">
        <v>66000</v>
      </c>
      <c r="G12" s="2">
        <v>0</v>
      </c>
      <c r="H12" s="2">
        <v>0</v>
      </c>
      <c r="I12" t="s">
        <v>1</v>
      </c>
      <c r="J12" t="s">
        <v>36</v>
      </c>
      <c r="K12" s="3">
        <v>45441</v>
      </c>
      <c r="L12" t="s">
        <v>2</v>
      </c>
      <c r="M12" t="s">
        <v>10</v>
      </c>
      <c r="N12" t="s">
        <v>6</v>
      </c>
      <c r="O12" s="3"/>
      <c r="P12" t="s">
        <v>5</v>
      </c>
    </row>
    <row r="13" spans="1:16" x14ac:dyDescent="0.2">
      <c r="A13" s="6">
        <v>7755979</v>
      </c>
      <c r="B13" t="s">
        <v>0</v>
      </c>
      <c r="C13" t="s">
        <v>7130</v>
      </c>
      <c r="D13" t="s">
        <v>34</v>
      </c>
      <c r="E13" t="s">
        <v>35</v>
      </c>
      <c r="F13" s="2">
        <v>350000</v>
      </c>
      <c r="G13" s="2">
        <v>40000</v>
      </c>
      <c r="H13" s="2">
        <v>40000</v>
      </c>
      <c r="I13" t="s">
        <v>1</v>
      </c>
      <c r="J13" t="s">
        <v>37</v>
      </c>
      <c r="K13" s="3">
        <v>45449</v>
      </c>
      <c r="L13" t="s">
        <v>2</v>
      </c>
      <c r="M13" t="s">
        <v>14</v>
      </c>
      <c r="N13" t="s">
        <v>6</v>
      </c>
      <c r="O13" s="3"/>
      <c r="P13" t="s">
        <v>5</v>
      </c>
    </row>
    <row r="14" spans="1:16" x14ac:dyDescent="0.2">
      <c r="A14" s="6">
        <v>7792899</v>
      </c>
      <c r="B14" t="s">
        <v>0</v>
      </c>
      <c r="C14" t="s">
        <v>7126</v>
      </c>
      <c r="D14" t="s">
        <v>34</v>
      </c>
      <c r="E14" t="s">
        <v>35</v>
      </c>
      <c r="F14" s="2">
        <v>160000</v>
      </c>
      <c r="G14" s="2">
        <v>0</v>
      </c>
      <c r="H14" s="2">
        <v>0</v>
      </c>
      <c r="I14" t="s">
        <v>1</v>
      </c>
      <c r="J14" t="s">
        <v>38</v>
      </c>
      <c r="K14" s="3">
        <v>45548</v>
      </c>
      <c r="L14" t="s">
        <v>2</v>
      </c>
      <c r="M14" t="s">
        <v>10</v>
      </c>
      <c r="N14" t="s">
        <v>6</v>
      </c>
      <c r="O14" s="3"/>
      <c r="P14" t="s">
        <v>5</v>
      </c>
    </row>
    <row r="15" spans="1:16" x14ac:dyDescent="0.2">
      <c r="A15" s="6">
        <v>7712572</v>
      </c>
      <c r="B15" t="s">
        <v>0</v>
      </c>
      <c r="C15" t="s">
        <v>7137</v>
      </c>
      <c r="D15" t="s">
        <v>39</v>
      </c>
      <c r="E15" t="s">
        <v>40</v>
      </c>
      <c r="F15" s="2">
        <v>133000</v>
      </c>
      <c r="G15" s="2">
        <v>128000</v>
      </c>
      <c r="H15" s="2">
        <v>128000</v>
      </c>
      <c r="I15" t="s">
        <v>1</v>
      </c>
      <c r="J15" t="s">
        <v>41</v>
      </c>
      <c r="K15" s="3">
        <v>45329</v>
      </c>
      <c r="L15" t="s">
        <v>2</v>
      </c>
      <c r="M15" t="s">
        <v>14</v>
      </c>
      <c r="N15" t="s">
        <v>6</v>
      </c>
      <c r="O15" s="3"/>
      <c r="P15" t="s">
        <v>5</v>
      </c>
    </row>
    <row r="16" spans="1:16" x14ac:dyDescent="0.2">
      <c r="A16" s="6">
        <v>7722752</v>
      </c>
      <c r="B16" t="s">
        <v>0</v>
      </c>
      <c r="C16" t="s">
        <v>7138</v>
      </c>
      <c r="D16" t="s">
        <v>39</v>
      </c>
      <c r="E16" t="s">
        <v>40</v>
      </c>
      <c r="F16" s="2">
        <v>20000</v>
      </c>
      <c r="G16" s="2">
        <v>0</v>
      </c>
      <c r="H16" s="2">
        <v>0</v>
      </c>
      <c r="I16" t="s">
        <v>1</v>
      </c>
      <c r="J16" t="s">
        <v>42</v>
      </c>
      <c r="K16" s="3">
        <v>45356</v>
      </c>
      <c r="L16" t="s">
        <v>2</v>
      </c>
      <c r="M16" t="s">
        <v>10</v>
      </c>
      <c r="N16" t="s">
        <v>6</v>
      </c>
      <c r="O16" s="3"/>
      <c r="P16" t="s">
        <v>5</v>
      </c>
    </row>
    <row r="17" spans="1:16" x14ac:dyDescent="0.2">
      <c r="A17" s="6">
        <v>7740213</v>
      </c>
      <c r="B17" t="s">
        <v>0</v>
      </c>
      <c r="C17" t="s">
        <v>7134</v>
      </c>
      <c r="D17" t="s">
        <v>39</v>
      </c>
      <c r="E17" t="s">
        <v>40</v>
      </c>
      <c r="F17" s="2">
        <v>21000</v>
      </c>
      <c r="G17" s="2">
        <v>0</v>
      </c>
      <c r="H17" s="2">
        <v>0</v>
      </c>
      <c r="I17" t="s">
        <v>1</v>
      </c>
      <c r="J17" t="s">
        <v>43</v>
      </c>
      <c r="K17" s="3">
        <v>45401</v>
      </c>
      <c r="L17" t="s">
        <v>2</v>
      </c>
      <c r="M17" t="s">
        <v>10</v>
      </c>
      <c r="N17" t="s">
        <v>6</v>
      </c>
      <c r="O17" s="3"/>
      <c r="P17" t="s">
        <v>5</v>
      </c>
    </row>
    <row r="18" spans="1:16" x14ac:dyDescent="0.2">
      <c r="A18" s="6">
        <v>7753679</v>
      </c>
      <c r="B18" t="s">
        <v>0</v>
      </c>
      <c r="C18" t="s">
        <v>7132</v>
      </c>
      <c r="D18" t="s">
        <v>39</v>
      </c>
      <c r="E18" t="s">
        <v>40</v>
      </c>
      <c r="F18" s="2">
        <v>50000</v>
      </c>
      <c r="G18" s="2">
        <v>0</v>
      </c>
      <c r="H18" s="2">
        <v>0</v>
      </c>
      <c r="I18" t="s">
        <v>1</v>
      </c>
      <c r="J18" t="s">
        <v>44</v>
      </c>
      <c r="K18" s="3">
        <v>45441</v>
      </c>
      <c r="L18" t="s">
        <v>2</v>
      </c>
      <c r="M18" t="s">
        <v>10</v>
      </c>
      <c r="N18" t="s">
        <v>6</v>
      </c>
      <c r="O18" s="3"/>
      <c r="P18" t="s">
        <v>5</v>
      </c>
    </row>
    <row r="19" spans="1:16" x14ac:dyDescent="0.2">
      <c r="A19" s="6">
        <v>7769450</v>
      </c>
      <c r="B19" t="s">
        <v>0</v>
      </c>
      <c r="C19" t="s">
        <v>7135</v>
      </c>
      <c r="D19" t="s">
        <v>39</v>
      </c>
      <c r="E19" t="s">
        <v>40</v>
      </c>
      <c r="F19" s="2">
        <v>25000</v>
      </c>
      <c r="G19" s="2">
        <v>0</v>
      </c>
      <c r="H19" s="2">
        <v>0</v>
      </c>
      <c r="I19" t="s">
        <v>1</v>
      </c>
      <c r="J19" t="s">
        <v>45</v>
      </c>
      <c r="K19" s="3">
        <v>45486</v>
      </c>
      <c r="L19" t="s">
        <v>2</v>
      </c>
      <c r="M19" t="s">
        <v>10</v>
      </c>
      <c r="N19" t="s">
        <v>6</v>
      </c>
      <c r="O19" s="3"/>
      <c r="P19" t="s">
        <v>5</v>
      </c>
    </row>
    <row r="20" spans="1:16" x14ac:dyDescent="0.2">
      <c r="A20" s="6">
        <v>7782484</v>
      </c>
      <c r="B20" t="s">
        <v>0</v>
      </c>
      <c r="C20" t="s">
        <v>7133</v>
      </c>
      <c r="D20" t="s">
        <v>39</v>
      </c>
      <c r="E20" t="s">
        <v>40</v>
      </c>
      <c r="F20" s="2">
        <v>45000</v>
      </c>
      <c r="G20" s="2">
        <v>0</v>
      </c>
      <c r="H20" s="2">
        <v>0</v>
      </c>
      <c r="I20" t="s">
        <v>1</v>
      </c>
      <c r="J20" t="s">
        <v>46</v>
      </c>
      <c r="K20" s="3">
        <v>45521</v>
      </c>
      <c r="L20" t="s">
        <v>2</v>
      </c>
      <c r="M20" t="s">
        <v>10</v>
      </c>
      <c r="N20" t="s">
        <v>6</v>
      </c>
      <c r="O20" s="3"/>
      <c r="P20" t="s">
        <v>5</v>
      </c>
    </row>
    <row r="21" spans="1:16" x14ac:dyDescent="0.2">
      <c r="A21" s="6">
        <v>7782350</v>
      </c>
      <c r="B21" t="s">
        <v>0</v>
      </c>
      <c r="C21" t="s">
        <v>7136</v>
      </c>
      <c r="D21" t="s">
        <v>39</v>
      </c>
      <c r="E21" t="s">
        <v>40</v>
      </c>
      <c r="F21" s="2">
        <v>17000</v>
      </c>
      <c r="G21" s="2">
        <v>0</v>
      </c>
      <c r="H21" s="2">
        <v>0</v>
      </c>
      <c r="I21" t="s">
        <v>1</v>
      </c>
      <c r="J21" t="s">
        <v>47</v>
      </c>
      <c r="K21" s="3">
        <v>45521</v>
      </c>
      <c r="L21" t="s">
        <v>2</v>
      </c>
      <c r="M21" t="s">
        <v>10</v>
      </c>
      <c r="N21" t="s">
        <v>6</v>
      </c>
      <c r="O21" s="3"/>
      <c r="P21" t="s">
        <v>5</v>
      </c>
    </row>
    <row r="22" spans="1:16" x14ac:dyDescent="0.2">
      <c r="A22" s="6">
        <v>7792901</v>
      </c>
      <c r="B22" t="s">
        <v>0</v>
      </c>
      <c r="C22" t="s">
        <v>7126</v>
      </c>
      <c r="D22" t="s">
        <v>39</v>
      </c>
      <c r="E22" t="s">
        <v>40</v>
      </c>
      <c r="F22" s="2">
        <v>100000</v>
      </c>
      <c r="G22" s="2">
        <v>0</v>
      </c>
      <c r="H22" s="2">
        <v>0</v>
      </c>
      <c r="I22" t="s">
        <v>1</v>
      </c>
      <c r="J22" t="s">
        <v>48</v>
      </c>
      <c r="K22" s="3">
        <v>45548</v>
      </c>
      <c r="L22" t="s">
        <v>2</v>
      </c>
      <c r="M22" t="s">
        <v>10</v>
      </c>
      <c r="N22" t="s">
        <v>6</v>
      </c>
      <c r="O22" s="3"/>
      <c r="P22" t="s">
        <v>5</v>
      </c>
    </row>
    <row r="23" spans="1:16" x14ac:dyDescent="0.2">
      <c r="A23" s="6">
        <v>7641312</v>
      </c>
      <c r="B23" t="s">
        <v>0</v>
      </c>
      <c r="C23" t="s">
        <v>7139</v>
      </c>
      <c r="D23" t="s">
        <v>49</v>
      </c>
      <c r="E23" t="s">
        <v>50</v>
      </c>
      <c r="F23" s="2">
        <v>60870</v>
      </c>
      <c r="G23" s="2">
        <v>60869</v>
      </c>
      <c r="H23" s="2">
        <v>60869</v>
      </c>
      <c r="I23" t="s">
        <v>1</v>
      </c>
      <c r="J23" t="s">
        <v>51</v>
      </c>
      <c r="K23" s="3">
        <v>45121</v>
      </c>
      <c r="L23" t="s">
        <v>2</v>
      </c>
      <c r="M23" t="s">
        <v>14</v>
      </c>
      <c r="N23" t="s">
        <v>6</v>
      </c>
      <c r="O23" s="3"/>
      <c r="P23" t="s">
        <v>5</v>
      </c>
    </row>
    <row r="24" spans="1:16" x14ac:dyDescent="0.2">
      <c r="A24" s="6">
        <v>7723732</v>
      </c>
      <c r="B24" t="s">
        <v>0</v>
      </c>
      <c r="C24" t="s">
        <v>7129</v>
      </c>
      <c r="D24" t="s">
        <v>49</v>
      </c>
      <c r="E24" t="s">
        <v>50</v>
      </c>
      <c r="F24" s="2">
        <v>50000</v>
      </c>
      <c r="G24" s="2">
        <v>49999</v>
      </c>
      <c r="H24" s="2">
        <v>49999</v>
      </c>
      <c r="I24" t="s">
        <v>1</v>
      </c>
      <c r="J24" t="s">
        <v>52</v>
      </c>
      <c r="K24" s="3">
        <v>45360</v>
      </c>
      <c r="L24" t="s">
        <v>2</v>
      </c>
      <c r="M24" t="s">
        <v>14</v>
      </c>
      <c r="N24" t="s">
        <v>6</v>
      </c>
      <c r="O24" s="3"/>
      <c r="P24" t="s">
        <v>5</v>
      </c>
    </row>
    <row r="25" spans="1:16" x14ac:dyDescent="0.2">
      <c r="A25" s="6">
        <v>7755980</v>
      </c>
      <c r="B25" t="s">
        <v>0</v>
      </c>
      <c r="C25" t="s">
        <v>7130</v>
      </c>
      <c r="D25" t="s">
        <v>49</v>
      </c>
      <c r="E25" t="s">
        <v>50</v>
      </c>
      <c r="F25" s="2">
        <v>35000</v>
      </c>
      <c r="G25" s="2">
        <v>3900</v>
      </c>
      <c r="H25" s="2">
        <v>3900</v>
      </c>
      <c r="I25" t="s">
        <v>1</v>
      </c>
      <c r="J25" t="s">
        <v>53</v>
      </c>
      <c r="K25" s="3">
        <v>45449</v>
      </c>
      <c r="L25" t="s">
        <v>2</v>
      </c>
      <c r="M25" t="s">
        <v>14</v>
      </c>
      <c r="N25" t="s">
        <v>6</v>
      </c>
      <c r="O25" s="3"/>
      <c r="P25" t="s">
        <v>5</v>
      </c>
    </row>
    <row r="26" spans="1:16" x14ac:dyDescent="0.2">
      <c r="A26" s="6">
        <v>7769460</v>
      </c>
      <c r="B26" t="s">
        <v>0</v>
      </c>
      <c r="C26" t="s">
        <v>7128</v>
      </c>
      <c r="D26" t="s">
        <v>54</v>
      </c>
      <c r="E26" t="s">
        <v>55</v>
      </c>
      <c r="F26" s="2">
        <v>11000</v>
      </c>
      <c r="G26" s="2">
        <v>4580</v>
      </c>
      <c r="H26" s="2">
        <v>4580</v>
      </c>
      <c r="I26" t="s">
        <v>1</v>
      </c>
      <c r="J26" t="s">
        <v>56</v>
      </c>
      <c r="K26" s="3">
        <v>45486</v>
      </c>
      <c r="L26" t="s">
        <v>2</v>
      </c>
      <c r="M26" t="s">
        <v>14</v>
      </c>
      <c r="N26" t="s">
        <v>6</v>
      </c>
      <c r="O26" s="3"/>
      <c r="P26" t="s">
        <v>5</v>
      </c>
    </row>
    <row r="27" spans="1:16" x14ac:dyDescent="0.2">
      <c r="A27" s="6">
        <v>7782482</v>
      </c>
      <c r="B27" t="s">
        <v>0</v>
      </c>
      <c r="C27" t="s">
        <v>7133</v>
      </c>
      <c r="D27" t="s">
        <v>54</v>
      </c>
      <c r="E27" t="s">
        <v>55</v>
      </c>
      <c r="F27" s="2">
        <v>13000</v>
      </c>
      <c r="G27" s="2">
        <v>0</v>
      </c>
      <c r="H27" s="2">
        <v>0</v>
      </c>
      <c r="I27" t="s">
        <v>1</v>
      </c>
      <c r="J27" t="s">
        <v>57</v>
      </c>
      <c r="K27" s="3">
        <v>45521</v>
      </c>
      <c r="L27" t="s">
        <v>2</v>
      </c>
      <c r="M27" t="s">
        <v>10</v>
      </c>
      <c r="N27" t="s">
        <v>6</v>
      </c>
      <c r="O27" s="3"/>
      <c r="P27" t="s">
        <v>5</v>
      </c>
    </row>
    <row r="28" spans="1:16" x14ac:dyDescent="0.2">
      <c r="A28" s="6">
        <v>7792903</v>
      </c>
      <c r="B28" t="s">
        <v>0</v>
      </c>
      <c r="C28" t="s">
        <v>7126</v>
      </c>
      <c r="D28" t="s">
        <v>54</v>
      </c>
      <c r="E28" t="s">
        <v>55</v>
      </c>
      <c r="F28" s="2">
        <v>5000</v>
      </c>
      <c r="G28" s="2">
        <v>0</v>
      </c>
      <c r="H28" s="2">
        <v>0</v>
      </c>
      <c r="I28" t="s">
        <v>1</v>
      </c>
      <c r="J28" t="s">
        <v>58</v>
      </c>
      <c r="K28" s="3">
        <v>45548</v>
      </c>
      <c r="L28" t="s">
        <v>2</v>
      </c>
      <c r="M28" t="s">
        <v>10</v>
      </c>
      <c r="N28" t="s">
        <v>6</v>
      </c>
      <c r="O28" s="3"/>
      <c r="P28" t="s">
        <v>5</v>
      </c>
    </row>
    <row r="29" spans="1:16" x14ac:dyDescent="0.2">
      <c r="A29" s="6">
        <v>7740205</v>
      </c>
      <c r="B29" t="s">
        <v>0</v>
      </c>
      <c r="C29" t="s">
        <v>7134</v>
      </c>
      <c r="D29" t="s">
        <v>59</v>
      </c>
      <c r="E29" t="s">
        <v>60</v>
      </c>
      <c r="F29" s="2">
        <v>5000</v>
      </c>
      <c r="G29" s="2">
        <v>4275</v>
      </c>
      <c r="H29" s="2">
        <v>4275</v>
      </c>
      <c r="I29" t="s">
        <v>1</v>
      </c>
      <c r="J29" t="s">
        <v>61</v>
      </c>
      <c r="K29" s="3">
        <v>45401</v>
      </c>
      <c r="L29" t="s">
        <v>2</v>
      </c>
      <c r="M29" t="s">
        <v>14</v>
      </c>
      <c r="N29" t="s">
        <v>6</v>
      </c>
      <c r="O29" s="3"/>
      <c r="P29" t="s">
        <v>5</v>
      </c>
    </row>
    <row r="30" spans="1:16" x14ac:dyDescent="0.2">
      <c r="A30" s="6">
        <v>7753675</v>
      </c>
      <c r="B30" t="s">
        <v>0</v>
      </c>
      <c r="C30" t="s">
        <v>7132</v>
      </c>
      <c r="D30" t="s">
        <v>59</v>
      </c>
      <c r="E30" t="s">
        <v>60</v>
      </c>
      <c r="F30" s="2">
        <v>10000</v>
      </c>
      <c r="G30" s="2">
        <v>6100</v>
      </c>
      <c r="H30" s="2">
        <v>6100</v>
      </c>
      <c r="I30" t="s">
        <v>1</v>
      </c>
      <c r="J30" t="s">
        <v>62</v>
      </c>
      <c r="K30" s="3">
        <v>45441</v>
      </c>
      <c r="L30" t="s">
        <v>2</v>
      </c>
      <c r="M30" t="s">
        <v>14</v>
      </c>
      <c r="N30" t="s">
        <v>6</v>
      </c>
      <c r="O30" s="3"/>
      <c r="P30" t="s">
        <v>5</v>
      </c>
    </row>
    <row r="31" spans="1:16" x14ac:dyDescent="0.2">
      <c r="A31" s="6">
        <v>7782481</v>
      </c>
      <c r="B31" t="s">
        <v>0</v>
      </c>
      <c r="C31" t="s">
        <v>7133</v>
      </c>
      <c r="D31" t="s">
        <v>59</v>
      </c>
      <c r="E31" t="s">
        <v>60</v>
      </c>
      <c r="F31" s="2">
        <v>5000</v>
      </c>
      <c r="G31" s="2">
        <v>0</v>
      </c>
      <c r="H31" s="2">
        <v>0</v>
      </c>
      <c r="I31" t="s">
        <v>1</v>
      </c>
      <c r="J31" t="s">
        <v>63</v>
      </c>
      <c r="K31" s="3">
        <v>45521</v>
      </c>
      <c r="L31" t="s">
        <v>2</v>
      </c>
      <c r="M31" t="s">
        <v>10</v>
      </c>
      <c r="N31" t="s">
        <v>6</v>
      </c>
      <c r="O31" s="3"/>
      <c r="P31" t="s">
        <v>5</v>
      </c>
    </row>
    <row r="32" spans="1:16" x14ac:dyDescent="0.2">
      <c r="A32" s="6">
        <v>7683483</v>
      </c>
      <c r="B32" t="s">
        <v>0</v>
      </c>
      <c r="C32" t="s">
        <v>7141</v>
      </c>
      <c r="D32" t="s">
        <v>64</v>
      </c>
      <c r="E32" t="s">
        <v>65</v>
      </c>
      <c r="F32" s="2">
        <v>2000</v>
      </c>
      <c r="G32" s="2">
        <v>0</v>
      </c>
      <c r="H32" s="2">
        <v>0</v>
      </c>
      <c r="I32" t="s">
        <v>1</v>
      </c>
      <c r="J32" t="s">
        <v>66</v>
      </c>
      <c r="K32" s="3">
        <v>45237</v>
      </c>
      <c r="L32" t="s">
        <v>2</v>
      </c>
      <c r="M32" t="s">
        <v>10</v>
      </c>
      <c r="N32" t="s">
        <v>6</v>
      </c>
      <c r="O32" s="3"/>
      <c r="P32" t="s">
        <v>5</v>
      </c>
    </row>
    <row r="33" spans="1:16" x14ac:dyDescent="0.2">
      <c r="A33" s="6">
        <v>7711492</v>
      </c>
      <c r="B33" t="s">
        <v>0</v>
      </c>
      <c r="C33" t="s">
        <v>7144</v>
      </c>
      <c r="D33" t="s">
        <v>67</v>
      </c>
      <c r="E33" t="s">
        <v>68</v>
      </c>
      <c r="F33" s="2">
        <v>100</v>
      </c>
      <c r="G33" s="2">
        <v>0</v>
      </c>
      <c r="H33" s="2">
        <v>0</v>
      </c>
      <c r="I33" t="s">
        <v>1</v>
      </c>
      <c r="J33" t="s">
        <v>69</v>
      </c>
      <c r="K33" s="3">
        <v>45327</v>
      </c>
      <c r="L33" t="s">
        <v>2</v>
      </c>
      <c r="M33" t="s">
        <v>10</v>
      </c>
      <c r="N33" t="s">
        <v>6</v>
      </c>
      <c r="O33" s="3"/>
      <c r="P33" t="s">
        <v>5</v>
      </c>
    </row>
    <row r="34" spans="1:16" x14ac:dyDescent="0.2">
      <c r="A34" s="6">
        <v>7806449</v>
      </c>
      <c r="B34" t="s">
        <v>0</v>
      </c>
      <c r="C34" t="s">
        <v>7152</v>
      </c>
      <c r="D34" t="s">
        <v>70</v>
      </c>
      <c r="E34" t="s">
        <v>71</v>
      </c>
      <c r="F34" s="2">
        <v>2000</v>
      </c>
      <c r="G34" s="2">
        <v>1000</v>
      </c>
      <c r="H34" s="2">
        <v>1000</v>
      </c>
      <c r="I34" t="s">
        <v>1</v>
      </c>
      <c r="J34" t="s">
        <v>72</v>
      </c>
      <c r="K34" s="3">
        <v>45586</v>
      </c>
      <c r="L34" t="s">
        <v>2</v>
      </c>
      <c r="M34" t="s">
        <v>14</v>
      </c>
      <c r="N34" t="s">
        <v>6</v>
      </c>
      <c r="O34" s="3"/>
      <c r="P34" t="s">
        <v>5</v>
      </c>
    </row>
    <row r="35" spans="1:16" x14ac:dyDescent="0.2">
      <c r="A35" s="6">
        <v>7769928</v>
      </c>
      <c r="B35" t="s">
        <v>0</v>
      </c>
      <c r="C35" t="s">
        <v>7154</v>
      </c>
      <c r="D35" t="s">
        <v>73</v>
      </c>
      <c r="E35" t="s">
        <v>74</v>
      </c>
      <c r="F35" s="2">
        <v>10000</v>
      </c>
      <c r="G35" s="2">
        <v>4000</v>
      </c>
      <c r="H35" s="2">
        <v>4000</v>
      </c>
      <c r="I35" t="s">
        <v>1</v>
      </c>
      <c r="J35" t="s">
        <v>75</v>
      </c>
      <c r="K35" s="3">
        <v>45486</v>
      </c>
      <c r="L35" t="s">
        <v>2</v>
      </c>
      <c r="M35" t="s">
        <v>14</v>
      </c>
      <c r="N35" t="s">
        <v>6</v>
      </c>
      <c r="O35" s="3"/>
      <c r="P35" t="s">
        <v>5</v>
      </c>
    </row>
    <row r="36" spans="1:16" x14ac:dyDescent="0.2">
      <c r="A36" s="6">
        <v>7532656</v>
      </c>
      <c r="B36" t="s">
        <v>0</v>
      </c>
      <c r="C36" t="s">
        <v>7155</v>
      </c>
      <c r="D36" t="s">
        <v>76</v>
      </c>
      <c r="E36" t="s">
        <v>77</v>
      </c>
      <c r="F36" s="2">
        <v>50000</v>
      </c>
      <c r="G36" s="2">
        <v>49500</v>
      </c>
      <c r="H36" s="2">
        <v>49500</v>
      </c>
      <c r="I36" t="s">
        <v>1</v>
      </c>
      <c r="J36" t="s">
        <v>78</v>
      </c>
      <c r="K36" s="3">
        <v>44807</v>
      </c>
      <c r="L36" t="s">
        <v>2</v>
      </c>
      <c r="M36" t="s">
        <v>14</v>
      </c>
      <c r="N36" t="s">
        <v>25</v>
      </c>
      <c r="O36" s="3"/>
      <c r="P36" t="s">
        <v>5</v>
      </c>
    </row>
    <row r="37" spans="1:16" x14ac:dyDescent="0.2">
      <c r="A37" s="6">
        <v>7794663</v>
      </c>
      <c r="B37" t="s">
        <v>0</v>
      </c>
      <c r="C37" t="s">
        <v>7157</v>
      </c>
      <c r="D37" t="s">
        <v>79</v>
      </c>
      <c r="E37" t="s">
        <v>80</v>
      </c>
      <c r="F37" s="2">
        <v>5500</v>
      </c>
      <c r="G37" s="2">
        <v>0</v>
      </c>
      <c r="H37" s="2">
        <v>0</v>
      </c>
      <c r="I37" t="s">
        <v>1</v>
      </c>
      <c r="J37" t="s">
        <v>81</v>
      </c>
      <c r="K37" s="3">
        <v>45554</v>
      </c>
      <c r="L37" t="s">
        <v>2</v>
      </c>
      <c r="M37" t="s">
        <v>10</v>
      </c>
      <c r="N37" t="s">
        <v>6</v>
      </c>
      <c r="O37" s="3"/>
      <c r="P37" t="s">
        <v>5</v>
      </c>
    </row>
    <row r="38" spans="1:16" x14ac:dyDescent="0.2">
      <c r="A38" s="6">
        <v>7810089</v>
      </c>
      <c r="B38" t="s">
        <v>0</v>
      </c>
      <c r="C38" t="s">
        <v>7159</v>
      </c>
      <c r="D38" t="s">
        <v>83</v>
      </c>
      <c r="E38" t="s">
        <v>84</v>
      </c>
      <c r="F38" s="2">
        <v>2650</v>
      </c>
      <c r="G38" s="2">
        <v>0</v>
      </c>
      <c r="H38" s="2">
        <v>0</v>
      </c>
      <c r="I38" t="s">
        <v>1</v>
      </c>
      <c r="J38" t="s">
        <v>85</v>
      </c>
      <c r="K38" s="3">
        <v>45594</v>
      </c>
      <c r="L38" t="s">
        <v>2</v>
      </c>
      <c r="M38" t="s">
        <v>10</v>
      </c>
      <c r="N38" t="s">
        <v>6</v>
      </c>
      <c r="O38" s="3"/>
      <c r="P38" t="s">
        <v>5</v>
      </c>
    </row>
    <row r="39" spans="1:16" x14ac:dyDescent="0.2">
      <c r="A39" s="6">
        <v>7807340</v>
      </c>
      <c r="B39" t="s">
        <v>0</v>
      </c>
      <c r="C39" t="s">
        <v>7160</v>
      </c>
      <c r="D39" t="s">
        <v>86</v>
      </c>
      <c r="E39" t="s">
        <v>87</v>
      </c>
      <c r="F39" s="2">
        <v>1700</v>
      </c>
      <c r="G39" s="2">
        <v>0</v>
      </c>
      <c r="H39" s="2">
        <v>0</v>
      </c>
      <c r="I39" t="s">
        <v>1</v>
      </c>
      <c r="J39" t="s">
        <v>88</v>
      </c>
      <c r="K39" s="3">
        <v>45589</v>
      </c>
      <c r="L39" t="s">
        <v>2</v>
      </c>
      <c r="M39" t="s">
        <v>10</v>
      </c>
      <c r="N39" t="s">
        <v>6</v>
      </c>
      <c r="O39" s="3"/>
      <c r="P39" t="s">
        <v>5</v>
      </c>
    </row>
    <row r="40" spans="1:16" x14ac:dyDescent="0.2">
      <c r="A40" s="6">
        <v>7807341</v>
      </c>
      <c r="B40" t="s">
        <v>0</v>
      </c>
      <c r="C40" t="s">
        <v>7160</v>
      </c>
      <c r="D40" t="s">
        <v>89</v>
      </c>
      <c r="E40" t="s">
        <v>90</v>
      </c>
      <c r="F40" s="2">
        <v>1600</v>
      </c>
      <c r="G40" s="2">
        <v>0</v>
      </c>
      <c r="H40" s="2">
        <v>0</v>
      </c>
      <c r="I40" t="s">
        <v>1</v>
      </c>
      <c r="J40" t="s">
        <v>91</v>
      </c>
      <c r="K40" s="3">
        <v>45589</v>
      </c>
      <c r="L40" t="s">
        <v>2</v>
      </c>
      <c r="M40" t="s">
        <v>10</v>
      </c>
      <c r="N40" t="s">
        <v>6</v>
      </c>
      <c r="O40" s="3"/>
      <c r="P40" t="s">
        <v>5</v>
      </c>
    </row>
    <row r="41" spans="1:16" x14ac:dyDescent="0.2">
      <c r="A41" s="6">
        <v>7810090</v>
      </c>
      <c r="B41" t="s">
        <v>0</v>
      </c>
      <c r="C41" t="s">
        <v>7159</v>
      </c>
      <c r="D41" t="s">
        <v>89</v>
      </c>
      <c r="E41" t="s">
        <v>90</v>
      </c>
      <c r="F41" s="2">
        <v>2400</v>
      </c>
      <c r="G41" s="2">
        <v>0</v>
      </c>
      <c r="H41" s="2">
        <v>0</v>
      </c>
      <c r="I41" t="s">
        <v>1</v>
      </c>
      <c r="J41" t="s">
        <v>92</v>
      </c>
      <c r="K41" s="3">
        <v>45594</v>
      </c>
      <c r="L41" t="s">
        <v>2</v>
      </c>
      <c r="M41" t="s">
        <v>10</v>
      </c>
      <c r="N41" t="s">
        <v>6</v>
      </c>
      <c r="O41" s="3"/>
      <c r="P41" t="s">
        <v>5</v>
      </c>
    </row>
    <row r="42" spans="1:16" x14ac:dyDescent="0.2">
      <c r="A42" s="6">
        <v>7802015</v>
      </c>
      <c r="B42" t="s">
        <v>0</v>
      </c>
      <c r="C42" t="s">
        <v>7162</v>
      </c>
      <c r="D42" t="s">
        <v>93</v>
      </c>
      <c r="E42" t="s">
        <v>94</v>
      </c>
      <c r="F42" s="2">
        <v>3000</v>
      </c>
      <c r="G42" s="2">
        <v>0</v>
      </c>
      <c r="H42" s="2">
        <v>0</v>
      </c>
      <c r="I42" t="s">
        <v>1</v>
      </c>
      <c r="J42" t="s">
        <v>95</v>
      </c>
      <c r="K42" s="3">
        <v>45572</v>
      </c>
      <c r="L42" t="s">
        <v>2</v>
      </c>
      <c r="M42" t="s">
        <v>10</v>
      </c>
      <c r="N42" t="s">
        <v>6</v>
      </c>
      <c r="O42" s="3"/>
      <c r="P42" t="s">
        <v>5</v>
      </c>
    </row>
    <row r="43" spans="1:16" x14ac:dyDescent="0.2">
      <c r="A43" s="6">
        <v>7694453</v>
      </c>
      <c r="B43" t="s">
        <v>0</v>
      </c>
      <c r="C43" t="s">
        <v>7163</v>
      </c>
      <c r="D43" t="s">
        <v>96</v>
      </c>
      <c r="E43" t="s">
        <v>97</v>
      </c>
      <c r="F43" s="2">
        <v>3000</v>
      </c>
      <c r="G43" s="2">
        <v>1000</v>
      </c>
      <c r="H43" s="2">
        <v>1000</v>
      </c>
      <c r="I43" t="s">
        <v>1</v>
      </c>
      <c r="J43" t="s">
        <v>98</v>
      </c>
      <c r="K43" s="3">
        <v>45273</v>
      </c>
      <c r="L43" t="s">
        <v>2</v>
      </c>
      <c r="M43" t="s">
        <v>14</v>
      </c>
      <c r="N43" t="s">
        <v>6</v>
      </c>
      <c r="O43" s="3"/>
      <c r="P43" t="s">
        <v>5</v>
      </c>
    </row>
    <row r="44" spans="1:16" x14ac:dyDescent="0.2">
      <c r="A44" s="6">
        <v>7778459</v>
      </c>
      <c r="B44" t="s">
        <v>0</v>
      </c>
      <c r="C44" t="s">
        <v>7164</v>
      </c>
      <c r="D44" t="s">
        <v>96</v>
      </c>
      <c r="E44" t="s">
        <v>97</v>
      </c>
      <c r="F44" s="2">
        <v>1400</v>
      </c>
      <c r="G44" s="2">
        <v>0</v>
      </c>
      <c r="H44" s="2">
        <v>0</v>
      </c>
      <c r="I44" t="s">
        <v>1</v>
      </c>
      <c r="J44" t="s">
        <v>99</v>
      </c>
      <c r="K44" s="3">
        <v>45505</v>
      </c>
      <c r="L44" t="s">
        <v>2</v>
      </c>
      <c r="M44" t="s">
        <v>10</v>
      </c>
      <c r="N44" t="s">
        <v>6</v>
      </c>
      <c r="O44" s="3"/>
      <c r="P44" t="s">
        <v>5</v>
      </c>
    </row>
    <row r="45" spans="1:16" x14ac:dyDescent="0.2">
      <c r="A45" s="6">
        <v>7737932</v>
      </c>
      <c r="B45" t="s">
        <v>0</v>
      </c>
      <c r="C45" t="s">
        <v>7165</v>
      </c>
      <c r="D45" t="s">
        <v>100</v>
      </c>
      <c r="E45" t="s">
        <v>101</v>
      </c>
      <c r="F45" s="2">
        <v>24000</v>
      </c>
      <c r="G45" s="2">
        <v>23997</v>
      </c>
      <c r="H45" s="2">
        <v>23997</v>
      </c>
      <c r="I45" t="s">
        <v>1</v>
      </c>
      <c r="J45" t="s">
        <v>102</v>
      </c>
      <c r="K45" s="3">
        <v>45395</v>
      </c>
      <c r="L45" t="s">
        <v>2</v>
      </c>
      <c r="M45" t="s">
        <v>14</v>
      </c>
      <c r="N45" t="s">
        <v>6</v>
      </c>
      <c r="O45" s="3"/>
      <c r="P45" t="s">
        <v>5</v>
      </c>
    </row>
    <row r="46" spans="1:16" x14ac:dyDescent="0.2">
      <c r="A46" s="6">
        <v>7746940</v>
      </c>
      <c r="B46" t="s">
        <v>0</v>
      </c>
      <c r="C46" t="s">
        <v>7161</v>
      </c>
      <c r="D46" t="s">
        <v>100</v>
      </c>
      <c r="E46" t="s">
        <v>101</v>
      </c>
      <c r="F46" s="2">
        <v>16000</v>
      </c>
      <c r="G46" s="2">
        <v>12399</v>
      </c>
      <c r="H46" s="2">
        <v>12399</v>
      </c>
      <c r="I46" t="s">
        <v>1</v>
      </c>
      <c r="J46" t="s">
        <v>103</v>
      </c>
      <c r="K46" s="3">
        <v>45419</v>
      </c>
      <c r="L46" t="s">
        <v>2</v>
      </c>
      <c r="M46" t="s">
        <v>14</v>
      </c>
      <c r="N46" t="s">
        <v>6</v>
      </c>
      <c r="O46" s="3"/>
      <c r="P46" t="s">
        <v>5</v>
      </c>
    </row>
    <row r="47" spans="1:16" x14ac:dyDescent="0.2">
      <c r="A47" s="6">
        <v>7802016</v>
      </c>
      <c r="B47" t="s">
        <v>0</v>
      </c>
      <c r="C47" t="s">
        <v>7162</v>
      </c>
      <c r="D47" t="s">
        <v>104</v>
      </c>
      <c r="E47" t="s">
        <v>105</v>
      </c>
      <c r="F47" s="2">
        <v>4000</v>
      </c>
      <c r="G47" s="2">
        <v>0</v>
      </c>
      <c r="H47" s="2">
        <v>0</v>
      </c>
      <c r="I47" t="s">
        <v>1</v>
      </c>
      <c r="J47" t="s">
        <v>106</v>
      </c>
      <c r="K47" s="3">
        <v>45572</v>
      </c>
      <c r="L47" t="s">
        <v>2</v>
      </c>
      <c r="M47" t="s">
        <v>10</v>
      </c>
      <c r="N47" t="s">
        <v>6</v>
      </c>
      <c r="O47" s="3"/>
      <c r="P47" t="s">
        <v>5</v>
      </c>
    </row>
    <row r="48" spans="1:16" x14ac:dyDescent="0.2">
      <c r="A48" s="6">
        <v>7676538</v>
      </c>
      <c r="B48" t="s">
        <v>0</v>
      </c>
      <c r="C48" t="s">
        <v>7166</v>
      </c>
      <c r="D48" t="s">
        <v>107</v>
      </c>
      <c r="E48" t="s">
        <v>108</v>
      </c>
      <c r="F48" s="2">
        <v>1000</v>
      </c>
      <c r="G48" s="2">
        <v>813</v>
      </c>
      <c r="H48" s="2">
        <v>813</v>
      </c>
      <c r="I48" t="s">
        <v>1</v>
      </c>
      <c r="J48" t="s">
        <v>109</v>
      </c>
      <c r="K48" s="3">
        <v>45218</v>
      </c>
      <c r="L48" t="s">
        <v>2</v>
      </c>
      <c r="M48" t="s">
        <v>14</v>
      </c>
      <c r="N48" t="s">
        <v>6</v>
      </c>
      <c r="O48" s="3"/>
      <c r="P48" t="s">
        <v>5</v>
      </c>
    </row>
    <row r="49" spans="1:16" x14ac:dyDescent="0.2">
      <c r="A49" s="6">
        <v>7778460</v>
      </c>
      <c r="B49" t="s">
        <v>0</v>
      </c>
      <c r="C49" t="s">
        <v>7164</v>
      </c>
      <c r="D49" t="s">
        <v>107</v>
      </c>
      <c r="E49" t="s">
        <v>108</v>
      </c>
      <c r="F49" s="2">
        <v>400</v>
      </c>
      <c r="G49" s="2">
        <v>0</v>
      </c>
      <c r="H49" s="2">
        <v>0</v>
      </c>
      <c r="I49" t="s">
        <v>1</v>
      </c>
      <c r="J49" t="s">
        <v>110</v>
      </c>
      <c r="K49" s="3">
        <v>45505</v>
      </c>
      <c r="L49" t="s">
        <v>2</v>
      </c>
      <c r="M49" t="s">
        <v>10</v>
      </c>
      <c r="N49" t="s">
        <v>6</v>
      </c>
      <c r="O49" s="3"/>
      <c r="P49" t="s">
        <v>5</v>
      </c>
    </row>
    <row r="50" spans="1:16" x14ac:dyDescent="0.2">
      <c r="A50" s="6">
        <v>7676685</v>
      </c>
      <c r="B50" t="s">
        <v>0</v>
      </c>
      <c r="C50" t="s">
        <v>7168</v>
      </c>
      <c r="D50" t="s">
        <v>111</v>
      </c>
      <c r="E50" t="s">
        <v>112</v>
      </c>
      <c r="F50" s="2">
        <v>16700</v>
      </c>
      <c r="G50" s="2">
        <v>0</v>
      </c>
      <c r="H50" s="2">
        <v>0</v>
      </c>
      <c r="I50" t="s">
        <v>1</v>
      </c>
      <c r="J50" t="s">
        <v>113</v>
      </c>
      <c r="K50" s="3">
        <v>45218</v>
      </c>
      <c r="L50" t="s">
        <v>2</v>
      </c>
      <c r="M50" t="s">
        <v>10</v>
      </c>
      <c r="N50" t="s">
        <v>6</v>
      </c>
      <c r="O50" s="3"/>
      <c r="P50" t="s">
        <v>5</v>
      </c>
    </row>
    <row r="51" spans="1:16" x14ac:dyDescent="0.2">
      <c r="A51" s="6">
        <v>7682700</v>
      </c>
      <c r="B51" t="s">
        <v>0</v>
      </c>
      <c r="C51" t="s">
        <v>7169</v>
      </c>
      <c r="D51" t="s">
        <v>111</v>
      </c>
      <c r="E51" t="s">
        <v>112</v>
      </c>
      <c r="F51" s="2">
        <v>44500</v>
      </c>
      <c r="G51" s="2">
        <v>24190</v>
      </c>
      <c r="H51" s="2">
        <v>24190</v>
      </c>
      <c r="I51" t="s">
        <v>1</v>
      </c>
      <c r="J51" t="s">
        <v>114</v>
      </c>
      <c r="K51" s="3">
        <v>45233</v>
      </c>
      <c r="L51" t="s">
        <v>2</v>
      </c>
      <c r="M51" t="s">
        <v>14</v>
      </c>
      <c r="N51" t="s">
        <v>6</v>
      </c>
      <c r="O51" s="3"/>
      <c r="P51" t="s">
        <v>5</v>
      </c>
    </row>
    <row r="52" spans="1:16" x14ac:dyDescent="0.2">
      <c r="A52" s="6">
        <v>7555175</v>
      </c>
      <c r="B52" t="s">
        <v>0</v>
      </c>
      <c r="C52" t="s">
        <v>7170</v>
      </c>
      <c r="D52" t="s">
        <v>115</v>
      </c>
      <c r="E52" t="s">
        <v>116</v>
      </c>
      <c r="F52" s="2">
        <v>6905</v>
      </c>
      <c r="G52" s="2">
        <v>500</v>
      </c>
      <c r="H52" s="2">
        <v>500</v>
      </c>
      <c r="I52" t="s">
        <v>1</v>
      </c>
      <c r="J52" t="s">
        <v>117</v>
      </c>
      <c r="K52" s="3">
        <v>44882</v>
      </c>
      <c r="L52" t="s">
        <v>2</v>
      </c>
      <c r="M52" t="s">
        <v>14</v>
      </c>
      <c r="N52" t="s">
        <v>4</v>
      </c>
      <c r="O52" s="3"/>
      <c r="P52" t="s">
        <v>5</v>
      </c>
    </row>
    <row r="53" spans="1:16" x14ac:dyDescent="0.2">
      <c r="A53" s="6">
        <v>7682702</v>
      </c>
      <c r="B53" t="s">
        <v>0</v>
      </c>
      <c r="C53" t="s">
        <v>7169</v>
      </c>
      <c r="D53" t="s">
        <v>118</v>
      </c>
      <c r="E53" t="s">
        <v>119</v>
      </c>
      <c r="F53" s="2">
        <v>59000</v>
      </c>
      <c r="G53" s="2">
        <v>49462</v>
      </c>
      <c r="H53" s="2">
        <v>49462</v>
      </c>
      <c r="I53" t="s">
        <v>1</v>
      </c>
      <c r="J53" t="s">
        <v>120</v>
      </c>
      <c r="K53" s="3">
        <v>45233</v>
      </c>
      <c r="L53" t="s">
        <v>2</v>
      </c>
      <c r="M53" t="s">
        <v>14</v>
      </c>
      <c r="N53" t="s">
        <v>6</v>
      </c>
      <c r="O53" s="3"/>
      <c r="P53" t="s">
        <v>5</v>
      </c>
    </row>
    <row r="54" spans="1:16" x14ac:dyDescent="0.2">
      <c r="A54" s="6">
        <v>7694454</v>
      </c>
      <c r="B54" t="s">
        <v>0</v>
      </c>
      <c r="C54" t="s">
        <v>7163</v>
      </c>
      <c r="D54" t="s">
        <v>118</v>
      </c>
      <c r="E54" t="s">
        <v>119</v>
      </c>
      <c r="F54" s="2">
        <v>23800</v>
      </c>
      <c r="G54" s="2">
        <v>7545</v>
      </c>
      <c r="H54" s="2">
        <v>7545</v>
      </c>
      <c r="I54" t="s">
        <v>1</v>
      </c>
      <c r="J54" t="s">
        <v>121</v>
      </c>
      <c r="K54" s="3">
        <v>45273</v>
      </c>
      <c r="L54" t="s">
        <v>2</v>
      </c>
      <c r="M54" t="s">
        <v>14</v>
      </c>
      <c r="N54" t="s">
        <v>6</v>
      </c>
      <c r="O54" s="3"/>
      <c r="P54" t="s">
        <v>5</v>
      </c>
    </row>
    <row r="55" spans="1:16" x14ac:dyDescent="0.2">
      <c r="A55" s="6">
        <v>7629698</v>
      </c>
      <c r="B55" t="s">
        <v>0</v>
      </c>
      <c r="C55" t="s">
        <v>7171</v>
      </c>
      <c r="D55" t="s">
        <v>122</v>
      </c>
      <c r="E55" t="s">
        <v>123</v>
      </c>
      <c r="F55" s="2">
        <v>1100</v>
      </c>
      <c r="G55" s="2">
        <v>0</v>
      </c>
      <c r="H55" s="2">
        <v>0</v>
      </c>
      <c r="I55" t="s">
        <v>1</v>
      </c>
      <c r="J55" t="s">
        <v>124</v>
      </c>
      <c r="K55" s="3">
        <v>45099</v>
      </c>
      <c r="L55" t="s">
        <v>2</v>
      </c>
      <c r="M55" t="s">
        <v>10</v>
      </c>
      <c r="N55" t="s">
        <v>6</v>
      </c>
      <c r="O55" s="3"/>
      <c r="P55" t="s">
        <v>5</v>
      </c>
    </row>
    <row r="56" spans="1:16" x14ac:dyDescent="0.2">
      <c r="A56" s="6">
        <v>7694456</v>
      </c>
      <c r="B56" t="s">
        <v>0</v>
      </c>
      <c r="C56" t="s">
        <v>7163</v>
      </c>
      <c r="D56" t="s">
        <v>125</v>
      </c>
      <c r="E56" t="s">
        <v>126</v>
      </c>
      <c r="F56" s="2">
        <v>4000</v>
      </c>
      <c r="G56" s="2">
        <v>3844</v>
      </c>
      <c r="H56" s="2">
        <v>3844</v>
      </c>
      <c r="I56" t="s">
        <v>1</v>
      </c>
      <c r="J56" t="s">
        <v>127</v>
      </c>
      <c r="K56" s="3">
        <v>45273</v>
      </c>
      <c r="L56" t="s">
        <v>2</v>
      </c>
      <c r="M56" t="s">
        <v>14</v>
      </c>
      <c r="N56" t="s">
        <v>6</v>
      </c>
      <c r="O56" s="3"/>
      <c r="P56" t="s">
        <v>5</v>
      </c>
    </row>
    <row r="57" spans="1:16" x14ac:dyDescent="0.2">
      <c r="A57" s="6">
        <v>7746946</v>
      </c>
      <c r="B57" t="s">
        <v>0</v>
      </c>
      <c r="C57" t="s">
        <v>7161</v>
      </c>
      <c r="D57" t="s">
        <v>125</v>
      </c>
      <c r="E57" t="s">
        <v>126</v>
      </c>
      <c r="F57" s="2">
        <v>1000</v>
      </c>
      <c r="G57" s="2">
        <v>400</v>
      </c>
      <c r="H57" s="2">
        <v>400</v>
      </c>
      <c r="I57" t="s">
        <v>1</v>
      </c>
      <c r="J57" t="s">
        <v>128</v>
      </c>
      <c r="K57" s="3">
        <v>45419</v>
      </c>
      <c r="L57" t="s">
        <v>2</v>
      </c>
      <c r="M57" t="s">
        <v>14</v>
      </c>
      <c r="N57" t="s">
        <v>6</v>
      </c>
      <c r="O57" s="3"/>
      <c r="P57" t="s">
        <v>5</v>
      </c>
    </row>
    <row r="58" spans="1:16" x14ac:dyDescent="0.2">
      <c r="A58" s="6">
        <v>7682703</v>
      </c>
      <c r="B58" t="s">
        <v>0</v>
      </c>
      <c r="C58" t="s">
        <v>7169</v>
      </c>
      <c r="D58" t="s">
        <v>129</v>
      </c>
      <c r="E58" t="s">
        <v>130</v>
      </c>
      <c r="F58" s="2">
        <v>166200</v>
      </c>
      <c r="G58" s="2">
        <v>102923</v>
      </c>
      <c r="H58" s="2">
        <v>102923</v>
      </c>
      <c r="I58" t="s">
        <v>1</v>
      </c>
      <c r="J58" t="s">
        <v>131</v>
      </c>
      <c r="K58" s="3">
        <v>45233</v>
      </c>
      <c r="L58" t="s">
        <v>2</v>
      </c>
      <c r="M58" t="s">
        <v>14</v>
      </c>
      <c r="N58" t="s">
        <v>6</v>
      </c>
      <c r="O58" s="3"/>
      <c r="P58" t="s">
        <v>5</v>
      </c>
    </row>
    <row r="59" spans="1:16" x14ac:dyDescent="0.2">
      <c r="A59" s="6">
        <v>7682685</v>
      </c>
      <c r="B59" t="s">
        <v>0</v>
      </c>
      <c r="C59" t="s">
        <v>7169</v>
      </c>
      <c r="D59" t="s">
        <v>132</v>
      </c>
      <c r="E59" t="s">
        <v>133</v>
      </c>
      <c r="F59" s="2">
        <v>16500</v>
      </c>
      <c r="G59" s="2">
        <v>8752</v>
      </c>
      <c r="H59" s="2">
        <v>8752</v>
      </c>
      <c r="I59" t="s">
        <v>1</v>
      </c>
      <c r="J59" t="s">
        <v>134</v>
      </c>
      <c r="K59" s="3">
        <v>45233</v>
      </c>
      <c r="L59" t="s">
        <v>2</v>
      </c>
      <c r="M59" t="s">
        <v>14</v>
      </c>
      <c r="N59" t="s">
        <v>6</v>
      </c>
      <c r="O59" s="3"/>
      <c r="P59" t="s">
        <v>5</v>
      </c>
    </row>
    <row r="60" spans="1:16" x14ac:dyDescent="0.2">
      <c r="A60" s="6">
        <v>7694443</v>
      </c>
      <c r="B60" t="s">
        <v>0</v>
      </c>
      <c r="C60" t="s">
        <v>7163</v>
      </c>
      <c r="D60" t="s">
        <v>132</v>
      </c>
      <c r="E60" t="s">
        <v>133</v>
      </c>
      <c r="F60" s="2">
        <v>12500</v>
      </c>
      <c r="G60" s="2">
        <v>0</v>
      </c>
      <c r="H60" s="2">
        <v>0</v>
      </c>
      <c r="I60" t="s">
        <v>1</v>
      </c>
      <c r="J60" t="s">
        <v>135</v>
      </c>
      <c r="K60" s="3">
        <v>45273</v>
      </c>
      <c r="L60" t="s">
        <v>2</v>
      </c>
      <c r="M60" t="s">
        <v>10</v>
      </c>
      <c r="N60" t="s">
        <v>6</v>
      </c>
      <c r="O60" s="3"/>
      <c r="P60" t="s">
        <v>5</v>
      </c>
    </row>
    <row r="61" spans="1:16" x14ac:dyDescent="0.2">
      <c r="A61" s="6">
        <v>7661063</v>
      </c>
      <c r="B61" t="s">
        <v>0</v>
      </c>
      <c r="C61" t="s">
        <v>7173</v>
      </c>
      <c r="D61" t="s">
        <v>136</v>
      </c>
      <c r="E61" t="s">
        <v>137</v>
      </c>
      <c r="F61" s="2">
        <v>7000</v>
      </c>
      <c r="G61" s="2">
        <v>2033</v>
      </c>
      <c r="H61" s="2">
        <v>4066</v>
      </c>
      <c r="I61" t="s">
        <v>1</v>
      </c>
      <c r="J61" t="s">
        <v>138</v>
      </c>
      <c r="K61" s="3">
        <v>45174</v>
      </c>
      <c r="L61" t="s">
        <v>2</v>
      </c>
      <c r="M61" t="s">
        <v>14</v>
      </c>
      <c r="N61" t="s">
        <v>6</v>
      </c>
      <c r="O61" s="3"/>
      <c r="P61" t="s">
        <v>5</v>
      </c>
    </row>
    <row r="62" spans="1:16" x14ac:dyDescent="0.2">
      <c r="A62" s="6">
        <v>7666720</v>
      </c>
      <c r="B62" t="s">
        <v>0</v>
      </c>
      <c r="C62" t="s">
        <v>7168</v>
      </c>
      <c r="D62" t="s">
        <v>136</v>
      </c>
      <c r="E62" t="s">
        <v>137</v>
      </c>
      <c r="F62" s="2">
        <v>600</v>
      </c>
      <c r="G62" s="2">
        <v>0</v>
      </c>
      <c r="H62" s="2">
        <v>0</v>
      </c>
      <c r="I62" t="s">
        <v>1</v>
      </c>
      <c r="J62" t="s">
        <v>139</v>
      </c>
      <c r="K62" s="3">
        <v>45190</v>
      </c>
      <c r="L62" t="s">
        <v>2</v>
      </c>
      <c r="M62" t="s">
        <v>10</v>
      </c>
      <c r="N62" t="s">
        <v>6</v>
      </c>
      <c r="O62" s="3"/>
      <c r="P62" t="s">
        <v>5</v>
      </c>
    </row>
    <row r="63" spans="1:16" x14ac:dyDescent="0.2">
      <c r="A63" s="6">
        <v>7682679</v>
      </c>
      <c r="B63" t="s">
        <v>0</v>
      </c>
      <c r="C63" t="s">
        <v>7169</v>
      </c>
      <c r="D63" t="s">
        <v>136</v>
      </c>
      <c r="E63" t="s">
        <v>137</v>
      </c>
      <c r="F63" s="2">
        <v>49000</v>
      </c>
      <c r="G63" s="2">
        <v>0</v>
      </c>
      <c r="H63" s="2">
        <v>0</v>
      </c>
      <c r="I63" t="s">
        <v>1</v>
      </c>
      <c r="J63" t="s">
        <v>140</v>
      </c>
      <c r="K63" s="3">
        <v>45233</v>
      </c>
      <c r="L63" t="s">
        <v>2</v>
      </c>
      <c r="M63" t="s">
        <v>10</v>
      </c>
      <c r="N63" t="s">
        <v>6</v>
      </c>
      <c r="O63" s="3"/>
      <c r="P63" t="s">
        <v>5</v>
      </c>
    </row>
    <row r="64" spans="1:16" x14ac:dyDescent="0.2">
      <c r="A64" s="6">
        <v>7703463</v>
      </c>
      <c r="B64" t="s">
        <v>0</v>
      </c>
      <c r="C64" t="s">
        <v>7167</v>
      </c>
      <c r="D64" t="s">
        <v>136</v>
      </c>
      <c r="E64" t="s">
        <v>137</v>
      </c>
      <c r="F64" s="2">
        <v>73100</v>
      </c>
      <c r="G64" s="2">
        <v>0</v>
      </c>
      <c r="H64" s="2">
        <v>0</v>
      </c>
      <c r="I64" t="s">
        <v>1</v>
      </c>
      <c r="J64" t="s">
        <v>141</v>
      </c>
      <c r="K64" s="3">
        <v>45299</v>
      </c>
      <c r="L64" t="s">
        <v>2</v>
      </c>
      <c r="M64" t="s">
        <v>10</v>
      </c>
      <c r="N64" t="s">
        <v>6</v>
      </c>
      <c r="O64" s="3"/>
      <c r="P64" t="s">
        <v>5</v>
      </c>
    </row>
    <row r="65" spans="1:16" x14ac:dyDescent="0.2">
      <c r="A65" s="6">
        <v>7682680</v>
      </c>
      <c r="B65" t="s">
        <v>0</v>
      </c>
      <c r="C65" t="s">
        <v>7169</v>
      </c>
      <c r="D65" t="s">
        <v>142</v>
      </c>
      <c r="E65" t="s">
        <v>143</v>
      </c>
      <c r="F65" s="2">
        <v>117000</v>
      </c>
      <c r="G65" s="2">
        <v>17460</v>
      </c>
      <c r="H65" s="2">
        <v>17460</v>
      </c>
      <c r="I65" t="s">
        <v>1</v>
      </c>
      <c r="J65" t="s">
        <v>144</v>
      </c>
      <c r="K65" s="3">
        <v>45233</v>
      </c>
      <c r="L65" t="s">
        <v>2</v>
      </c>
      <c r="M65" t="s">
        <v>14</v>
      </c>
      <c r="N65" t="s">
        <v>6</v>
      </c>
      <c r="O65" s="3"/>
      <c r="P65" t="s">
        <v>5</v>
      </c>
    </row>
    <row r="66" spans="1:16" x14ac:dyDescent="0.2">
      <c r="A66" s="6">
        <v>7703469</v>
      </c>
      <c r="B66" t="s">
        <v>0</v>
      </c>
      <c r="C66" t="s">
        <v>7167</v>
      </c>
      <c r="D66" t="s">
        <v>142</v>
      </c>
      <c r="E66" t="s">
        <v>143</v>
      </c>
      <c r="F66" s="2">
        <v>22000</v>
      </c>
      <c r="G66" s="2">
        <v>0</v>
      </c>
      <c r="H66" s="2">
        <v>0</v>
      </c>
      <c r="I66" t="s">
        <v>1</v>
      </c>
      <c r="J66" t="s">
        <v>145</v>
      </c>
      <c r="K66" s="3">
        <v>45299</v>
      </c>
      <c r="L66" t="s">
        <v>2</v>
      </c>
      <c r="M66" t="s">
        <v>10</v>
      </c>
      <c r="N66" t="s">
        <v>6</v>
      </c>
      <c r="O66" s="3"/>
      <c r="P66" t="s">
        <v>5</v>
      </c>
    </row>
    <row r="67" spans="1:16" x14ac:dyDescent="0.2">
      <c r="A67" s="6">
        <v>7802010</v>
      </c>
      <c r="B67" t="s">
        <v>0</v>
      </c>
      <c r="C67" t="s">
        <v>7162</v>
      </c>
      <c r="D67" t="s">
        <v>146</v>
      </c>
      <c r="E67" t="s">
        <v>147</v>
      </c>
      <c r="F67" s="2">
        <v>500</v>
      </c>
      <c r="G67" s="2">
        <v>0</v>
      </c>
      <c r="H67" s="2">
        <v>0</v>
      </c>
      <c r="I67" t="s">
        <v>1</v>
      </c>
      <c r="J67" t="s">
        <v>148</v>
      </c>
      <c r="K67" s="3">
        <v>45572</v>
      </c>
      <c r="L67" t="s">
        <v>2</v>
      </c>
      <c r="M67" t="s">
        <v>10</v>
      </c>
      <c r="N67" t="s">
        <v>6</v>
      </c>
      <c r="O67" s="3"/>
      <c r="P67" t="s">
        <v>5</v>
      </c>
    </row>
    <row r="68" spans="1:16" x14ac:dyDescent="0.2">
      <c r="A68" s="6">
        <v>7666704</v>
      </c>
      <c r="B68" t="s">
        <v>0</v>
      </c>
      <c r="C68" t="s">
        <v>7168</v>
      </c>
      <c r="D68" t="s">
        <v>149</v>
      </c>
      <c r="E68" t="s">
        <v>150</v>
      </c>
      <c r="F68" s="2">
        <v>26600</v>
      </c>
      <c r="G68" s="2">
        <v>19680</v>
      </c>
      <c r="H68" s="2">
        <v>19680</v>
      </c>
      <c r="I68" t="s">
        <v>1</v>
      </c>
      <c r="J68" t="s">
        <v>151</v>
      </c>
      <c r="K68" s="3">
        <v>45190</v>
      </c>
      <c r="L68" t="s">
        <v>2</v>
      </c>
      <c r="M68" t="s">
        <v>14</v>
      </c>
      <c r="N68" t="s">
        <v>6</v>
      </c>
      <c r="O68" s="3"/>
      <c r="P68" t="s">
        <v>5</v>
      </c>
    </row>
    <row r="69" spans="1:16" x14ac:dyDescent="0.2">
      <c r="A69" s="6">
        <v>7682650</v>
      </c>
      <c r="B69" t="s">
        <v>0</v>
      </c>
      <c r="C69" t="s">
        <v>7169</v>
      </c>
      <c r="D69" t="s">
        <v>149</v>
      </c>
      <c r="E69" t="s">
        <v>150</v>
      </c>
      <c r="F69" s="2">
        <v>42500</v>
      </c>
      <c r="G69" s="2">
        <v>0</v>
      </c>
      <c r="H69" s="2">
        <v>0</v>
      </c>
      <c r="I69" t="s">
        <v>1</v>
      </c>
      <c r="J69" t="s">
        <v>152</v>
      </c>
      <c r="K69" s="3">
        <v>45233</v>
      </c>
      <c r="L69" t="s">
        <v>2</v>
      </c>
      <c r="M69" t="s">
        <v>10</v>
      </c>
      <c r="N69" t="s">
        <v>6</v>
      </c>
      <c r="O69" s="3"/>
      <c r="P69" t="s">
        <v>5</v>
      </c>
    </row>
    <row r="70" spans="1:16" x14ac:dyDescent="0.2">
      <c r="A70" s="6">
        <v>7703466</v>
      </c>
      <c r="B70" t="s">
        <v>0</v>
      </c>
      <c r="C70" t="s">
        <v>7167</v>
      </c>
      <c r="D70" t="s">
        <v>149</v>
      </c>
      <c r="E70" t="s">
        <v>150</v>
      </c>
      <c r="F70" s="2">
        <v>12000</v>
      </c>
      <c r="G70" s="2">
        <v>0</v>
      </c>
      <c r="H70" s="2">
        <v>0</v>
      </c>
      <c r="I70" t="s">
        <v>1</v>
      </c>
      <c r="J70" t="s">
        <v>153</v>
      </c>
      <c r="K70" s="3">
        <v>45299</v>
      </c>
      <c r="L70" t="s">
        <v>2</v>
      </c>
      <c r="M70" t="s">
        <v>10</v>
      </c>
      <c r="N70" t="s">
        <v>6</v>
      </c>
      <c r="O70" s="3"/>
      <c r="P70" t="s">
        <v>5</v>
      </c>
    </row>
    <row r="71" spans="1:16" x14ac:dyDescent="0.2">
      <c r="A71" s="6">
        <v>7778456</v>
      </c>
      <c r="B71" t="s">
        <v>0</v>
      </c>
      <c r="C71" t="s">
        <v>7164</v>
      </c>
      <c r="D71" t="s">
        <v>154</v>
      </c>
      <c r="E71" t="s">
        <v>155</v>
      </c>
      <c r="F71" s="2">
        <v>800</v>
      </c>
      <c r="G71" s="2">
        <v>0</v>
      </c>
      <c r="H71" s="2">
        <v>0</v>
      </c>
      <c r="I71" t="s">
        <v>1</v>
      </c>
      <c r="J71" t="s">
        <v>156</v>
      </c>
      <c r="K71" s="3">
        <v>45505</v>
      </c>
      <c r="L71" t="s">
        <v>2</v>
      </c>
      <c r="M71" t="s">
        <v>10</v>
      </c>
      <c r="N71" t="s">
        <v>6</v>
      </c>
      <c r="O71" s="3"/>
      <c r="P71" t="s">
        <v>5</v>
      </c>
    </row>
    <row r="72" spans="1:16" x14ac:dyDescent="0.2">
      <c r="A72" s="6">
        <v>7778455</v>
      </c>
      <c r="B72" t="s">
        <v>0</v>
      </c>
      <c r="C72" t="s">
        <v>7164</v>
      </c>
      <c r="D72" t="s">
        <v>157</v>
      </c>
      <c r="E72" t="s">
        <v>158</v>
      </c>
      <c r="F72" s="2">
        <v>1000</v>
      </c>
      <c r="G72" s="2">
        <v>0</v>
      </c>
      <c r="H72" s="2">
        <v>0</v>
      </c>
      <c r="I72" t="s">
        <v>1</v>
      </c>
      <c r="J72" t="s">
        <v>159</v>
      </c>
      <c r="K72" s="3">
        <v>45505</v>
      </c>
      <c r="L72" t="s">
        <v>2</v>
      </c>
      <c r="M72" t="s">
        <v>10</v>
      </c>
      <c r="N72" t="s">
        <v>6</v>
      </c>
      <c r="O72" s="3"/>
      <c r="P72" t="s">
        <v>5</v>
      </c>
    </row>
    <row r="73" spans="1:16" x14ac:dyDescent="0.2">
      <c r="A73" s="6">
        <v>7666722</v>
      </c>
      <c r="B73" t="s">
        <v>0</v>
      </c>
      <c r="C73" t="s">
        <v>7168</v>
      </c>
      <c r="D73" t="s">
        <v>160</v>
      </c>
      <c r="E73" t="s">
        <v>161</v>
      </c>
      <c r="F73" s="2">
        <v>28300</v>
      </c>
      <c r="G73" s="2">
        <v>16880</v>
      </c>
      <c r="H73" s="2">
        <v>16880</v>
      </c>
      <c r="I73" t="s">
        <v>1</v>
      </c>
      <c r="J73" t="s">
        <v>162</v>
      </c>
      <c r="K73" s="3">
        <v>45190</v>
      </c>
      <c r="L73" t="s">
        <v>2</v>
      </c>
      <c r="M73" t="s">
        <v>14</v>
      </c>
      <c r="N73" t="s">
        <v>6</v>
      </c>
      <c r="O73" s="3"/>
      <c r="P73" t="s">
        <v>5</v>
      </c>
    </row>
    <row r="74" spans="1:16" x14ac:dyDescent="0.2">
      <c r="A74" s="6">
        <v>7682681</v>
      </c>
      <c r="B74" t="s">
        <v>0</v>
      </c>
      <c r="C74" t="s">
        <v>7169</v>
      </c>
      <c r="D74" t="s">
        <v>160</v>
      </c>
      <c r="E74" t="s">
        <v>161</v>
      </c>
      <c r="F74" s="2">
        <v>70000</v>
      </c>
      <c r="G74" s="2">
        <v>0</v>
      </c>
      <c r="H74" s="2">
        <v>0</v>
      </c>
      <c r="I74" t="s">
        <v>1</v>
      </c>
      <c r="J74" t="s">
        <v>163</v>
      </c>
      <c r="K74" s="3">
        <v>45233</v>
      </c>
      <c r="L74" t="s">
        <v>2</v>
      </c>
      <c r="M74" t="s">
        <v>10</v>
      </c>
      <c r="N74" t="s">
        <v>6</v>
      </c>
      <c r="O74" s="3"/>
      <c r="P74" t="s">
        <v>5</v>
      </c>
    </row>
    <row r="75" spans="1:16" x14ac:dyDescent="0.2">
      <c r="A75" s="6">
        <v>7703470</v>
      </c>
      <c r="B75" t="s">
        <v>0</v>
      </c>
      <c r="C75" t="s">
        <v>7167</v>
      </c>
      <c r="D75" t="s">
        <v>160</v>
      </c>
      <c r="E75" t="s">
        <v>161</v>
      </c>
      <c r="F75" s="2">
        <v>27000</v>
      </c>
      <c r="G75" s="2">
        <v>0</v>
      </c>
      <c r="H75" s="2">
        <v>0</v>
      </c>
      <c r="I75" t="s">
        <v>1</v>
      </c>
      <c r="J75" t="s">
        <v>164</v>
      </c>
      <c r="K75" s="3">
        <v>45299</v>
      </c>
      <c r="L75" t="s">
        <v>2</v>
      </c>
      <c r="M75" t="s">
        <v>10</v>
      </c>
      <c r="N75" t="s">
        <v>6</v>
      </c>
      <c r="O75" s="3"/>
      <c r="P75" t="s">
        <v>5</v>
      </c>
    </row>
    <row r="76" spans="1:16" x14ac:dyDescent="0.2">
      <c r="A76" s="6">
        <v>7802012</v>
      </c>
      <c r="B76" t="s">
        <v>0</v>
      </c>
      <c r="C76" t="s">
        <v>7162</v>
      </c>
      <c r="D76" t="s">
        <v>165</v>
      </c>
      <c r="E76" t="s">
        <v>166</v>
      </c>
      <c r="F76" s="2">
        <v>1000</v>
      </c>
      <c r="G76" s="2">
        <v>0</v>
      </c>
      <c r="H76" s="2">
        <v>0</v>
      </c>
      <c r="I76" t="s">
        <v>1</v>
      </c>
      <c r="J76" t="s">
        <v>167</v>
      </c>
      <c r="K76" s="3">
        <v>45572</v>
      </c>
      <c r="L76" t="s">
        <v>2</v>
      </c>
      <c r="M76" t="s">
        <v>10</v>
      </c>
      <c r="N76" t="s">
        <v>6</v>
      </c>
      <c r="O76" s="3"/>
      <c r="P76" t="s">
        <v>5</v>
      </c>
    </row>
    <row r="77" spans="1:16" x14ac:dyDescent="0.2">
      <c r="A77" s="6">
        <v>7666726</v>
      </c>
      <c r="B77" t="s">
        <v>0</v>
      </c>
      <c r="C77" t="s">
        <v>7168</v>
      </c>
      <c r="D77" t="s">
        <v>169</v>
      </c>
      <c r="E77" t="s">
        <v>168</v>
      </c>
      <c r="F77" s="2">
        <v>33600</v>
      </c>
      <c r="G77" s="2">
        <v>26620</v>
      </c>
      <c r="H77" s="2">
        <v>26620</v>
      </c>
      <c r="I77" t="s">
        <v>1</v>
      </c>
      <c r="J77" t="s">
        <v>170</v>
      </c>
      <c r="K77" s="3">
        <v>45190</v>
      </c>
      <c r="L77" t="s">
        <v>2</v>
      </c>
      <c r="M77" t="s">
        <v>14</v>
      </c>
      <c r="N77" t="s">
        <v>6</v>
      </c>
      <c r="O77" s="3"/>
      <c r="P77" t="s">
        <v>5</v>
      </c>
    </row>
    <row r="78" spans="1:16" x14ac:dyDescent="0.2">
      <c r="A78" s="6">
        <v>7682684</v>
      </c>
      <c r="B78" t="s">
        <v>0</v>
      </c>
      <c r="C78" t="s">
        <v>7169</v>
      </c>
      <c r="D78" t="s">
        <v>169</v>
      </c>
      <c r="E78" t="s">
        <v>168</v>
      </c>
      <c r="F78" s="2">
        <v>35000</v>
      </c>
      <c r="G78" s="2">
        <v>0</v>
      </c>
      <c r="H78" s="2">
        <v>0</v>
      </c>
      <c r="I78" t="s">
        <v>1</v>
      </c>
      <c r="J78" t="s">
        <v>171</v>
      </c>
      <c r="K78" s="3">
        <v>45233</v>
      </c>
      <c r="L78" t="s">
        <v>2</v>
      </c>
      <c r="M78" t="s">
        <v>10</v>
      </c>
      <c r="N78" t="s">
        <v>6</v>
      </c>
      <c r="O78" s="3"/>
      <c r="P78" t="s">
        <v>5</v>
      </c>
    </row>
    <row r="79" spans="1:16" x14ac:dyDescent="0.2">
      <c r="A79" s="6">
        <v>7778457</v>
      </c>
      <c r="B79" t="s">
        <v>0</v>
      </c>
      <c r="C79" t="s">
        <v>7164</v>
      </c>
      <c r="D79" t="s">
        <v>172</v>
      </c>
      <c r="E79" t="s">
        <v>173</v>
      </c>
      <c r="F79" s="2">
        <v>2500</v>
      </c>
      <c r="G79" s="2">
        <v>0</v>
      </c>
      <c r="H79" s="2">
        <v>0</v>
      </c>
      <c r="I79" t="s">
        <v>1</v>
      </c>
      <c r="J79" t="s">
        <v>174</v>
      </c>
      <c r="K79" s="3">
        <v>45505</v>
      </c>
      <c r="L79" t="s">
        <v>2</v>
      </c>
      <c r="M79" t="s">
        <v>10</v>
      </c>
      <c r="N79" t="s">
        <v>6</v>
      </c>
      <c r="O79" s="3"/>
      <c r="P79" t="s">
        <v>5</v>
      </c>
    </row>
    <row r="80" spans="1:16" x14ac:dyDescent="0.2">
      <c r="A80" s="6">
        <v>7746892</v>
      </c>
      <c r="B80" t="s">
        <v>0</v>
      </c>
      <c r="C80" t="s">
        <v>7161</v>
      </c>
      <c r="D80" t="s">
        <v>175</v>
      </c>
      <c r="E80" t="s">
        <v>176</v>
      </c>
      <c r="F80" s="2">
        <v>1400</v>
      </c>
      <c r="G80" s="2">
        <v>0</v>
      </c>
      <c r="H80" s="2">
        <v>0</v>
      </c>
      <c r="I80" t="s">
        <v>1</v>
      </c>
      <c r="J80" t="s">
        <v>177</v>
      </c>
      <c r="K80" s="3">
        <v>45419</v>
      </c>
      <c r="L80" t="s">
        <v>2</v>
      </c>
      <c r="M80" t="s">
        <v>10</v>
      </c>
      <c r="N80" t="s">
        <v>6</v>
      </c>
      <c r="O80" s="3"/>
      <c r="P80" t="s">
        <v>5</v>
      </c>
    </row>
    <row r="81" spans="1:16" x14ac:dyDescent="0.2">
      <c r="A81" s="6">
        <v>7778458</v>
      </c>
      <c r="B81" t="s">
        <v>0</v>
      </c>
      <c r="C81" t="s">
        <v>7164</v>
      </c>
      <c r="D81" t="s">
        <v>178</v>
      </c>
      <c r="E81" t="s">
        <v>179</v>
      </c>
      <c r="F81" s="2">
        <v>3000</v>
      </c>
      <c r="G81" s="2">
        <v>0</v>
      </c>
      <c r="H81" s="2">
        <v>0</v>
      </c>
      <c r="I81" t="s">
        <v>1</v>
      </c>
      <c r="J81" t="s">
        <v>180</v>
      </c>
      <c r="K81" s="3">
        <v>45505</v>
      </c>
      <c r="L81" t="s">
        <v>2</v>
      </c>
      <c r="M81" t="s">
        <v>10</v>
      </c>
      <c r="N81" t="s">
        <v>6</v>
      </c>
      <c r="O81" s="3"/>
      <c r="P81" t="s">
        <v>5</v>
      </c>
    </row>
    <row r="82" spans="1:16" x14ac:dyDescent="0.2">
      <c r="A82" s="6">
        <v>7666724</v>
      </c>
      <c r="B82" t="s">
        <v>0</v>
      </c>
      <c r="C82" t="s">
        <v>7168</v>
      </c>
      <c r="D82" t="s">
        <v>181</v>
      </c>
      <c r="E82" t="s">
        <v>161</v>
      </c>
      <c r="F82" s="2">
        <v>11800</v>
      </c>
      <c r="G82" s="2">
        <v>9550</v>
      </c>
      <c r="H82" s="2">
        <v>9550</v>
      </c>
      <c r="I82" t="s">
        <v>1</v>
      </c>
      <c r="J82" t="s">
        <v>182</v>
      </c>
      <c r="K82" s="3">
        <v>45190</v>
      </c>
      <c r="L82" t="s">
        <v>2</v>
      </c>
      <c r="M82" t="s">
        <v>14</v>
      </c>
      <c r="N82" t="s">
        <v>6</v>
      </c>
      <c r="O82" s="3"/>
      <c r="P82" t="s">
        <v>5</v>
      </c>
    </row>
    <row r="83" spans="1:16" x14ac:dyDescent="0.2">
      <c r="A83" s="6">
        <v>7694410</v>
      </c>
      <c r="B83" t="s">
        <v>0</v>
      </c>
      <c r="C83" t="s">
        <v>7163</v>
      </c>
      <c r="D83" t="s">
        <v>183</v>
      </c>
      <c r="E83" t="s">
        <v>184</v>
      </c>
      <c r="F83" s="2">
        <v>4500</v>
      </c>
      <c r="G83" s="2">
        <v>3050</v>
      </c>
      <c r="H83" s="2">
        <v>3050</v>
      </c>
      <c r="I83" t="s">
        <v>1</v>
      </c>
      <c r="J83" t="s">
        <v>185</v>
      </c>
      <c r="K83" s="3">
        <v>45273</v>
      </c>
      <c r="L83" t="s">
        <v>2</v>
      </c>
      <c r="M83" t="s">
        <v>14</v>
      </c>
      <c r="N83" t="s">
        <v>6</v>
      </c>
      <c r="O83" s="3"/>
      <c r="P83" t="s">
        <v>5</v>
      </c>
    </row>
    <row r="84" spans="1:16" x14ac:dyDescent="0.2">
      <c r="A84" s="6">
        <v>7724075</v>
      </c>
      <c r="B84" t="s">
        <v>0</v>
      </c>
      <c r="C84" t="s">
        <v>7175</v>
      </c>
      <c r="D84" t="s">
        <v>183</v>
      </c>
      <c r="E84" t="s">
        <v>184</v>
      </c>
      <c r="F84" s="2">
        <v>2000</v>
      </c>
      <c r="G84" s="2">
        <v>0</v>
      </c>
      <c r="H84" s="2">
        <v>0</v>
      </c>
      <c r="I84" t="s">
        <v>1</v>
      </c>
      <c r="J84" t="s">
        <v>186</v>
      </c>
      <c r="K84" s="3">
        <v>45362</v>
      </c>
      <c r="L84" t="s">
        <v>2</v>
      </c>
      <c r="M84" t="s">
        <v>10</v>
      </c>
      <c r="N84" t="s">
        <v>6</v>
      </c>
      <c r="O84" s="3"/>
      <c r="P84" t="s">
        <v>5</v>
      </c>
    </row>
    <row r="85" spans="1:16" x14ac:dyDescent="0.2">
      <c r="A85" s="6">
        <v>7682669</v>
      </c>
      <c r="B85" t="s">
        <v>0</v>
      </c>
      <c r="C85" t="s">
        <v>7169</v>
      </c>
      <c r="D85" t="s">
        <v>187</v>
      </c>
      <c r="E85" t="s">
        <v>133</v>
      </c>
      <c r="F85" s="2">
        <v>17500</v>
      </c>
      <c r="G85" s="2">
        <v>9398</v>
      </c>
      <c r="H85" s="2">
        <v>9398</v>
      </c>
      <c r="I85" t="s">
        <v>1</v>
      </c>
      <c r="J85" t="s">
        <v>188</v>
      </c>
      <c r="K85" s="3">
        <v>45233</v>
      </c>
      <c r="L85" t="s">
        <v>2</v>
      </c>
      <c r="M85" t="s">
        <v>14</v>
      </c>
      <c r="N85" t="s">
        <v>6</v>
      </c>
      <c r="O85" s="3"/>
      <c r="P85" t="s">
        <v>5</v>
      </c>
    </row>
    <row r="86" spans="1:16" x14ac:dyDescent="0.2">
      <c r="A86" s="6">
        <v>7676531</v>
      </c>
      <c r="B86" t="s">
        <v>0</v>
      </c>
      <c r="C86" t="s">
        <v>7166</v>
      </c>
      <c r="D86" t="s">
        <v>189</v>
      </c>
      <c r="E86" t="s">
        <v>190</v>
      </c>
      <c r="F86" s="2">
        <v>1000</v>
      </c>
      <c r="G86" s="2">
        <v>0</v>
      </c>
      <c r="H86" s="2">
        <v>0</v>
      </c>
      <c r="I86" t="s">
        <v>1</v>
      </c>
      <c r="J86" t="s">
        <v>191</v>
      </c>
      <c r="K86" s="3">
        <v>45218</v>
      </c>
      <c r="L86" t="s">
        <v>2</v>
      </c>
      <c r="M86" t="s">
        <v>10</v>
      </c>
      <c r="N86" t="s">
        <v>6</v>
      </c>
      <c r="O86" s="3"/>
      <c r="P86" t="s">
        <v>5</v>
      </c>
    </row>
    <row r="87" spans="1:16" x14ac:dyDescent="0.2">
      <c r="A87" s="6">
        <v>7746919</v>
      </c>
      <c r="B87" t="s">
        <v>0</v>
      </c>
      <c r="C87" t="s">
        <v>7161</v>
      </c>
      <c r="D87" t="s">
        <v>192</v>
      </c>
      <c r="E87" t="s">
        <v>193</v>
      </c>
      <c r="F87" s="2">
        <v>1800</v>
      </c>
      <c r="G87" s="2">
        <v>0</v>
      </c>
      <c r="H87" s="2">
        <v>0</v>
      </c>
      <c r="I87" t="s">
        <v>1</v>
      </c>
      <c r="J87" t="s">
        <v>194</v>
      </c>
      <c r="K87" s="3">
        <v>45419</v>
      </c>
      <c r="L87" t="s">
        <v>2</v>
      </c>
      <c r="M87" t="s">
        <v>10</v>
      </c>
      <c r="N87" t="s">
        <v>6</v>
      </c>
      <c r="O87" s="3"/>
      <c r="P87" t="s">
        <v>5</v>
      </c>
    </row>
    <row r="88" spans="1:16" x14ac:dyDescent="0.2">
      <c r="A88" s="6">
        <v>7682678</v>
      </c>
      <c r="B88" t="s">
        <v>0</v>
      </c>
      <c r="C88" t="s">
        <v>7169</v>
      </c>
      <c r="D88" t="s">
        <v>195</v>
      </c>
      <c r="E88" t="s">
        <v>196</v>
      </c>
      <c r="F88" s="2">
        <v>140000</v>
      </c>
      <c r="G88" s="2">
        <v>0</v>
      </c>
      <c r="H88" s="2">
        <v>0</v>
      </c>
      <c r="I88" t="s">
        <v>1</v>
      </c>
      <c r="J88" t="s">
        <v>197</v>
      </c>
      <c r="K88" s="3">
        <v>45233</v>
      </c>
      <c r="L88" t="s">
        <v>2</v>
      </c>
      <c r="M88" t="s">
        <v>10</v>
      </c>
      <c r="N88" t="s">
        <v>6</v>
      </c>
      <c r="O88" s="3"/>
      <c r="P88" t="s">
        <v>5</v>
      </c>
    </row>
    <row r="89" spans="1:16" x14ac:dyDescent="0.2">
      <c r="A89" s="6">
        <v>7703468</v>
      </c>
      <c r="B89" t="s">
        <v>0</v>
      </c>
      <c r="C89" t="s">
        <v>7167</v>
      </c>
      <c r="D89" t="s">
        <v>195</v>
      </c>
      <c r="E89" t="s">
        <v>196</v>
      </c>
      <c r="F89" s="2">
        <v>17500</v>
      </c>
      <c r="G89" s="2">
        <v>0</v>
      </c>
      <c r="H89" s="2">
        <v>0</v>
      </c>
      <c r="I89" t="s">
        <v>1</v>
      </c>
      <c r="J89" t="s">
        <v>198</v>
      </c>
      <c r="K89" s="3">
        <v>45299</v>
      </c>
      <c r="L89" t="s">
        <v>2</v>
      </c>
      <c r="M89" t="s">
        <v>10</v>
      </c>
      <c r="N89" t="s">
        <v>6</v>
      </c>
      <c r="O89" s="3"/>
      <c r="P89" t="s">
        <v>5</v>
      </c>
    </row>
    <row r="90" spans="1:16" x14ac:dyDescent="0.2">
      <c r="A90" s="6">
        <v>7682652</v>
      </c>
      <c r="B90" t="s">
        <v>0</v>
      </c>
      <c r="C90" t="s">
        <v>7169</v>
      </c>
      <c r="D90" t="s">
        <v>199</v>
      </c>
      <c r="E90" t="s">
        <v>200</v>
      </c>
      <c r="F90" s="2">
        <v>34000</v>
      </c>
      <c r="G90" s="2">
        <v>17130</v>
      </c>
      <c r="H90" s="2">
        <v>17130</v>
      </c>
      <c r="I90" t="s">
        <v>1</v>
      </c>
      <c r="J90" t="s">
        <v>201</v>
      </c>
      <c r="K90" s="3">
        <v>45233</v>
      </c>
      <c r="L90" t="s">
        <v>2</v>
      </c>
      <c r="M90" t="s">
        <v>14</v>
      </c>
      <c r="N90" t="s">
        <v>6</v>
      </c>
      <c r="O90" s="3"/>
      <c r="P90" t="s">
        <v>5</v>
      </c>
    </row>
    <row r="91" spans="1:16" x14ac:dyDescent="0.2">
      <c r="A91" s="6">
        <v>7686551</v>
      </c>
      <c r="B91" t="s">
        <v>0</v>
      </c>
      <c r="C91" t="s">
        <v>7174</v>
      </c>
      <c r="D91" t="s">
        <v>199</v>
      </c>
      <c r="E91" t="s">
        <v>200</v>
      </c>
      <c r="F91" s="2">
        <v>1500</v>
      </c>
      <c r="G91" s="2">
        <v>0</v>
      </c>
      <c r="H91" s="2">
        <v>0</v>
      </c>
      <c r="I91" t="s">
        <v>1</v>
      </c>
      <c r="J91" t="s">
        <v>202</v>
      </c>
      <c r="K91" s="3">
        <v>45254</v>
      </c>
      <c r="L91" t="s">
        <v>2</v>
      </c>
      <c r="M91" t="s">
        <v>10</v>
      </c>
      <c r="N91" t="s">
        <v>6</v>
      </c>
      <c r="O91" s="3"/>
      <c r="P91" t="s">
        <v>5</v>
      </c>
    </row>
    <row r="92" spans="1:16" x14ac:dyDescent="0.2">
      <c r="A92" s="6">
        <v>7694429</v>
      </c>
      <c r="B92" t="s">
        <v>0</v>
      </c>
      <c r="C92" t="s">
        <v>7163</v>
      </c>
      <c r="D92" t="s">
        <v>199</v>
      </c>
      <c r="E92" t="s">
        <v>200</v>
      </c>
      <c r="F92" s="2">
        <v>4500</v>
      </c>
      <c r="G92" s="2">
        <v>0</v>
      </c>
      <c r="H92" s="2">
        <v>0</v>
      </c>
      <c r="I92" t="s">
        <v>1</v>
      </c>
      <c r="J92" t="s">
        <v>203</v>
      </c>
      <c r="K92" s="3">
        <v>45273</v>
      </c>
      <c r="L92" t="s">
        <v>2</v>
      </c>
      <c r="M92" t="s">
        <v>10</v>
      </c>
      <c r="N92" t="s">
        <v>6</v>
      </c>
      <c r="O92" s="3"/>
      <c r="P92" t="s">
        <v>5</v>
      </c>
    </row>
    <row r="93" spans="1:16" x14ac:dyDescent="0.2">
      <c r="A93" s="6">
        <v>7703457</v>
      </c>
      <c r="B93" t="s">
        <v>0</v>
      </c>
      <c r="C93" t="s">
        <v>7167</v>
      </c>
      <c r="D93" t="s">
        <v>199</v>
      </c>
      <c r="E93" t="s">
        <v>200</v>
      </c>
      <c r="F93" s="2">
        <v>3200</v>
      </c>
      <c r="G93" s="2">
        <v>0</v>
      </c>
      <c r="H93" s="2">
        <v>0</v>
      </c>
      <c r="I93" t="s">
        <v>1</v>
      </c>
      <c r="J93" t="s">
        <v>204</v>
      </c>
      <c r="K93" s="3">
        <v>45299</v>
      </c>
      <c r="L93" t="s">
        <v>2</v>
      </c>
      <c r="M93" t="s">
        <v>10</v>
      </c>
      <c r="N93" t="s">
        <v>6</v>
      </c>
      <c r="O93" s="3"/>
      <c r="P93" t="s">
        <v>5</v>
      </c>
    </row>
    <row r="94" spans="1:16" x14ac:dyDescent="0.2">
      <c r="A94" s="6">
        <v>7682660</v>
      </c>
      <c r="B94" t="s">
        <v>0</v>
      </c>
      <c r="C94" t="s">
        <v>7169</v>
      </c>
      <c r="D94" t="s">
        <v>205</v>
      </c>
      <c r="E94" t="s">
        <v>206</v>
      </c>
      <c r="F94" s="2">
        <v>75000</v>
      </c>
      <c r="G94" s="2">
        <v>52836</v>
      </c>
      <c r="H94" s="2">
        <v>52836</v>
      </c>
      <c r="I94" t="s">
        <v>1</v>
      </c>
      <c r="J94" t="s">
        <v>207</v>
      </c>
      <c r="K94" s="3">
        <v>45233</v>
      </c>
      <c r="L94" t="s">
        <v>2</v>
      </c>
      <c r="M94" t="s">
        <v>14</v>
      </c>
      <c r="N94" t="s">
        <v>6</v>
      </c>
      <c r="O94" s="3"/>
      <c r="P94" t="s">
        <v>5</v>
      </c>
    </row>
    <row r="95" spans="1:16" x14ac:dyDescent="0.2">
      <c r="A95" s="6">
        <v>7637308</v>
      </c>
      <c r="B95" t="s">
        <v>0</v>
      </c>
      <c r="C95" t="s">
        <v>7172</v>
      </c>
      <c r="D95" t="s">
        <v>208</v>
      </c>
      <c r="E95" t="s">
        <v>161</v>
      </c>
      <c r="F95" s="2">
        <v>8500</v>
      </c>
      <c r="G95" s="2">
        <v>200</v>
      </c>
      <c r="H95" s="2">
        <v>200</v>
      </c>
      <c r="I95" t="s">
        <v>1</v>
      </c>
      <c r="J95" t="s">
        <v>209</v>
      </c>
      <c r="K95" s="3">
        <v>45117</v>
      </c>
      <c r="L95" t="s">
        <v>2</v>
      </c>
      <c r="M95" t="s">
        <v>14</v>
      </c>
      <c r="N95" t="s">
        <v>6</v>
      </c>
      <c r="O95" s="3"/>
      <c r="P95" t="s">
        <v>5</v>
      </c>
    </row>
    <row r="96" spans="1:16" x14ac:dyDescent="0.2">
      <c r="A96" s="6">
        <v>7737929</v>
      </c>
      <c r="B96" t="s">
        <v>0</v>
      </c>
      <c r="C96" t="s">
        <v>7165</v>
      </c>
      <c r="D96" t="s">
        <v>210</v>
      </c>
      <c r="E96" t="s">
        <v>211</v>
      </c>
      <c r="F96" s="2">
        <v>3000</v>
      </c>
      <c r="G96" s="2">
        <v>2500</v>
      </c>
      <c r="H96" s="2">
        <v>2500</v>
      </c>
      <c r="I96" t="s">
        <v>1</v>
      </c>
      <c r="J96" t="s">
        <v>212</v>
      </c>
      <c r="K96" s="3">
        <v>45395</v>
      </c>
      <c r="L96" t="s">
        <v>2</v>
      </c>
      <c r="M96" t="s">
        <v>14</v>
      </c>
      <c r="N96" t="s">
        <v>6</v>
      </c>
      <c r="O96" s="3"/>
      <c r="P96" t="s">
        <v>5</v>
      </c>
    </row>
    <row r="97" spans="1:16" x14ac:dyDescent="0.2">
      <c r="A97" s="6">
        <v>7746918</v>
      </c>
      <c r="B97" t="s">
        <v>0</v>
      </c>
      <c r="C97" t="s">
        <v>7161</v>
      </c>
      <c r="D97" t="s">
        <v>210</v>
      </c>
      <c r="E97" t="s">
        <v>211</v>
      </c>
      <c r="F97" s="2">
        <v>6500</v>
      </c>
      <c r="G97" s="2">
        <v>5600</v>
      </c>
      <c r="H97" s="2">
        <v>5600</v>
      </c>
      <c r="I97" t="s">
        <v>1</v>
      </c>
      <c r="J97" t="s">
        <v>213</v>
      </c>
      <c r="K97" s="3">
        <v>45419</v>
      </c>
      <c r="L97" t="s">
        <v>2</v>
      </c>
      <c r="M97" t="s">
        <v>14</v>
      </c>
      <c r="N97" t="s">
        <v>6</v>
      </c>
      <c r="O97" s="3"/>
      <c r="P97" t="s">
        <v>5</v>
      </c>
    </row>
    <row r="98" spans="1:16" x14ac:dyDescent="0.2">
      <c r="A98" s="6">
        <v>7637307</v>
      </c>
      <c r="B98" t="s">
        <v>0</v>
      </c>
      <c r="C98" t="s">
        <v>7172</v>
      </c>
      <c r="D98" t="s">
        <v>214</v>
      </c>
      <c r="E98" t="s">
        <v>215</v>
      </c>
      <c r="F98" s="2">
        <v>500</v>
      </c>
      <c r="G98" s="2">
        <v>250</v>
      </c>
      <c r="H98" s="2">
        <v>250</v>
      </c>
      <c r="I98" t="s">
        <v>1</v>
      </c>
      <c r="J98" t="s">
        <v>216</v>
      </c>
      <c r="K98" s="3">
        <v>45117</v>
      </c>
      <c r="L98" t="s">
        <v>2</v>
      </c>
      <c r="M98" t="s">
        <v>14</v>
      </c>
      <c r="N98" t="s">
        <v>6</v>
      </c>
      <c r="O98" s="3"/>
      <c r="P98" t="s">
        <v>5</v>
      </c>
    </row>
    <row r="99" spans="1:16" x14ac:dyDescent="0.2">
      <c r="A99" s="6">
        <v>7682664</v>
      </c>
      <c r="B99" t="s">
        <v>0</v>
      </c>
      <c r="C99" t="s">
        <v>7169</v>
      </c>
      <c r="D99" t="s">
        <v>217</v>
      </c>
      <c r="E99" t="s">
        <v>218</v>
      </c>
      <c r="F99" s="2">
        <v>12300</v>
      </c>
      <c r="G99" s="2">
        <v>5895</v>
      </c>
      <c r="H99" s="2">
        <v>5895</v>
      </c>
      <c r="I99" t="s">
        <v>1</v>
      </c>
      <c r="J99" t="s">
        <v>219</v>
      </c>
      <c r="K99" s="3">
        <v>45233</v>
      </c>
      <c r="L99" t="s">
        <v>2</v>
      </c>
      <c r="M99" t="s">
        <v>14</v>
      </c>
      <c r="N99" t="s">
        <v>6</v>
      </c>
      <c r="O99" s="3"/>
      <c r="P99" t="s">
        <v>5</v>
      </c>
    </row>
    <row r="100" spans="1:16" x14ac:dyDescent="0.2">
      <c r="A100" s="6">
        <v>7703462</v>
      </c>
      <c r="B100" t="s">
        <v>0</v>
      </c>
      <c r="C100" t="s">
        <v>7167</v>
      </c>
      <c r="D100" t="s">
        <v>217</v>
      </c>
      <c r="E100" t="s">
        <v>218</v>
      </c>
      <c r="F100" s="2">
        <v>129000</v>
      </c>
      <c r="G100" s="2">
        <v>0</v>
      </c>
      <c r="H100" s="2">
        <v>0</v>
      </c>
      <c r="I100" t="s">
        <v>1</v>
      </c>
      <c r="J100" t="s">
        <v>220</v>
      </c>
      <c r="K100" s="3">
        <v>45299</v>
      </c>
      <c r="L100" t="s">
        <v>2</v>
      </c>
      <c r="M100" t="s">
        <v>10</v>
      </c>
      <c r="N100" t="s">
        <v>6</v>
      </c>
      <c r="O100" s="3"/>
      <c r="P100" t="s">
        <v>5</v>
      </c>
    </row>
    <row r="101" spans="1:16" x14ac:dyDescent="0.2">
      <c r="A101" s="6">
        <v>7746930</v>
      </c>
      <c r="B101" t="s">
        <v>0</v>
      </c>
      <c r="C101" t="s">
        <v>7161</v>
      </c>
      <c r="D101" t="s">
        <v>221</v>
      </c>
      <c r="E101" t="s">
        <v>222</v>
      </c>
      <c r="F101" s="2">
        <v>1600</v>
      </c>
      <c r="G101" s="2">
        <v>0</v>
      </c>
      <c r="H101" s="2">
        <v>0</v>
      </c>
      <c r="I101" t="s">
        <v>1</v>
      </c>
      <c r="J101" t="s">
        <v>223</v>
      </c>
      <c r="K101" s="3">
        <v>45419</v>
      </c>
      <c r="L101" t="s">
        <v>2</v>
      </c>
      <c r="M101" t="s">
        <v>10</v>
      </c>
      <c r="N101" t="s">
        <v>6</v>
      </c>
      <c r="O101" s="3"/>
      <c r="P101" t="s">
        <v>5</v>
      </c>
    </row>
    <row r="102" spans="1:16" x14ac:dyDescent="0.2">
      <c r="A102" s="6">
        <v>7686555</v>
      </c>
      <c r="B102" t="s">
        <v>0</v>
      </c>
      <c r="C102" t="s">
        <v>7174</v>
      </c>
      <c r="D102" t="s">
        <v>224</v>
      </c>
      <c r="E102" t="s">
        <v>225</v>
      </c>
      <c r="F102" s="2">
        <v>30000</v>
      </c>
      <c r="G102" s="2">
        <v>9388</v>
      </c>
      <c r="H102" s="2">
        <v>9388</v>
      </c>
      <c r="I102" t="s">
        <v>1</v>
      </c>
      <c r="J102" t="s">
        <v>226</v>
      </c>
      <c r="K102" s="3">
        <v>45254</v>
      </c>
      <c r="L102" t="s">
        <v>2</v>
      </c>
      <c r="M102" t="s">
        <v>14</v>
      </c>
      <c r="N102" t="s">
        <v>6</v>
      </c>
      <c r="O102" s="3"/>
      <c r="P102" t="s">
        <v>5</v>
      </c>
    </row>
    <row r="103" spans="1:16" x14ac:dyDescent="0.2">
      <c r="A103" s="6">
        <v>7694447</v>
      </c>
      <c r="B103" t="s">
        <v>0</v>
      </c>
      <c r="C103" t="s">
        <v>7163</v>
      </c>
      <c r="D103" t="s">
        <v>224</v>
      </c>
      <c r="E103" t="s">
        <v>225</v>
      </c>
      <c r="F103" s="2">
        <v>73000</v>
      </c>
      <c r="G103" s="2">
        <v>0</v>
      </c>
      <c r="H103" s="2">
        <v>0</v>
      </c>
      <c r="I103" t="s">
        <v>1</v>
      </c>
      <c r="J103" t="s">
        <v>227</v>
      </c>
      <c r="K103" s="3">
        <v>45273</v>
      </c>
      <c r="L103" t="s">
        <v>2</v>
      </c>
      <c r="M103" t="s">
        <v>10</v>
      </c>
      <c r="N103" t="s">
        <v>6</v>
      </c>
      <c r="O103" s="3"/>
      <c r="P103" t="s">
        <v>5</v>
      </c>
    </row>
    <row r="104" spans="1:16" x14ac:dyDescent="0.2">
      <c r="A104" s="6">
        <v>7694449</v>
      </c>
      <c r="B104" t="s">
        <v>0</v>
      </c>
      <c r="C104" t="s">
        <v>7163</v>
      </c>
      <c r="D104" t="s">
        <v>228</v>
      </c>
      <c r="E104" t="s">
        <v>225</v>
      </c>
      <c r="F104" s="2">
        <v>9000</v>
      </c>
      <c r="G104" s="2">
        <v>5100</v>
      </c>
      <c r="H104" s="2">
        <v>5100</v>
      </c>
      <c r="I104" t="s">
        <v>1</v>
      </c>
      <c r="J104" t="s">
        <v>229</v>
      </c>
      <c r="K104" s="3">
        <v>45273</v>
      </c>
      <c r="L104" t="s">
        <v>2</v>
      </c>
      <c r="M104" t="s">
        <v>14</v>
      </c>
      <c r="N104" t="s">
        <v>6</v>
      </c>
      <c r="O104" s="3"/>
      <c r="P104" t="s">
        <v>5</v>
      </c>
    </row>
    <row r="105" spans="1:16" x14ac:dyDescent="0.2">
      <c r="A105" s="6">
        <v>7682671</v>
      </c>
      <c r="B105" t="s">
        <v>0</v>
      </c>
      <c r="C105" t="s">
        <v>7169</v>
      </c>
      <c r="D105" t="s">
        <v>230</v>
      </c>
      <c r="E105" t="s">
        <v>225</v>
      </c>
      <c r="F105" s="2">
        <v>43000</v>
      </c>
      <c r="G105" s="2">
        <v>32111</v>
      </c>
      <c r="H105" s="2">
        <v>32111</v>
      </c>
      <c r="I105" t="s">
        <v>1</v>
      </c>
      <c r="J105" t="s">
        <v>231</v>
      </c>
      <c r="K105" s="3">
        <v>45233</v>
      </c>
      <c r="L105" t="s">
        <v>2</v>
      </c>
      <c r="M105" t="s">
        <v>14</v>
      </c>
      <c r="N105" t="s">
        <v>6</v>
      </c>
      <c r="O105" s="3"/>
      <c r="P105" t="s">
        <v>5</v>
      </c>
    </row>
    <row r="106" spans="1:16" x14ac:dyDescent="0.2">
      <c r="A106" s="6">
        <v>7802017</v>
      </c>
      <c r="B106" t="s">
        <v>0</v>
      </c>
      <c r="C106" t="s">
        <v>7162</v>
      </c>
      <c r="D106" t="s">
        <v>232</v>
      </c>
      <c r="E106" t="s">
        <v>233</v>
      </c>
      <c r="F106" s="2">
        <v>500</v>
      </c>
      <c r="G106" s="2">
        <v>0</v>
      </c>
      <c r="H106" s="2">
        <v>0</v>
      </c>
      <c r="I106" t="s">
        <v>1</v>
      </c>
      <c r="J106" t="s">
        <v>234</v>
      </c>
      <c r="K106" s="3">
        <v>45572</v>
      </c>
      <c r="L106" t="s">
        <v>2</v>
      </c>
      <c r="M106" t="s">
        <v>10</v>
      </c>
      <c r="N106" t="s">
        <v>6</v>
      </c>
      <c r="O106" s="3"/>
      <c r="P106" t="s">
        <v>5</v>
      </c>
    </row>
    <row r="107" spans="1:16" x14ac:dyDescent="0.2">
      <c r="A107" s="6">
        <v>7673595</v>
      </c>
      <c r="B107" t="s">
        <v>0</v>
      </c>
      <c r="C107" t="s">
        <v>7176</v>
      </c>
      <c r="D107" t="s">
        <v>235</v>
      </c>
      <c r="E107" t="s">
        <v>236</v>
      </c>
      <c r="F107" s="2">
        <v>5000</v>
      </c>
      <c r="G107" s="2">
        <v>2240</v>
      </c>
      <c r="H107" s="2">
        <v>2240</v>
      </c>
      <c r="I107" t="s">
        <v>1</v>
      </c>
      <c r="J107" t="s">
        <v>237</v>
      </c>
      <c r="K107" s="3">
        <v>45210</v>
      </c>
      <c r="L107" t="s">
        <v>2</v>
      </c>
      <c r="M107" t="s">
        <v>14</v>
      </c>
      <c r="N107" t="s">
        <v>6</v>
      </c>
      <c r="O107" s="3"/>
      <c r="P107" t="s">
        <v>5</v>
      </c>
    </row>
    <row r="108" spans="1:16" x14ac:dyDescent="0.2">
      <c r="A108" s="6">
        <v>7673597</v>
      </c>
      <c r="B108" t="s">
        <v>0</v>
      </c>
      <c r="C108" t="s">
        <v>7177</v>
      </c>
      <c r="D108" t="s">
        <v>235</v>
      </c>
      <c r="E108" t="s">
        <v>236</v>
      </c>
      <c r="F108" s="2">
        <v>3000</v>
      </c>
      <c r="G108" s="2">
        <v>0</v>
      </c>
      <c r="H108" s="2">
        <v>0</v>
      </c>
      <c r="I108" t="s">
        <v>1</v>
      </c>
      <c r="J108" t="s">
        <v>238</v>
      </c>
      <c r="K108" s="3">
        <v>45210</v>
      </c>
      <c r="L108" t="s">
        <v>2</v>
      </c>
      <c r="M108" t="s">
        <v>10</v>
      </c>
      <c r="N108" t="s">
        <v>6</v>
      </c>
      <c r="O108" s="3"/>
      <c r="P108" t="s">
        <v>5</v>
      </c>
    </row>
    <row r="109" spans="1:16" x14ac:dyDescent="0.2">
      <c r="A109" s="6">
        <v>7682692</v>
      </c>
      <c r="B109" t="s">
        <v>0</v>
      </c>
      <c r="C109" t="s">
        <v>7169</v>
      </c>
      <c r="D109" t="s">
        <v>235</v>
      </c>
      <c r="E109" t="s">
        <v>236</v>
      </c>
      <c r="F109" s="2">
        <v>12000</v>
      </c>
      <c r="G109" s="2">
        <v>5200</v>
      </c>
      <c r="H109" s="2">
        <v>5200</v>
      </c>
      <c r="I109" t="s">
        <v>1</v>
      </c>
      <c r="J109" t="s">
        <v>239</v>
      </c>
      <c r="K109" s="3">
        <v>45233</v>
      </c>
      <c r="L109" t="s">
        <v>2</v>
      </c>
      <c r="M109" t="s">
        <v>14</v>
      </c>
      <c r="N109" t="s">
        <v>6</v>
      </c>
      <c r="O109" s="3"/>
      <c r="P109" t="s">
        <v>5</v>
      </c>
    </row>
    <row r="110" spans="1:16" x14ac:dyDescent="0.2">
      <c r="A110" s="6">
        <v>7673598</v>
      </c>
      <c r="B110" t="s">
        <v>0</v>
      </c>
      <c r="C110" t="s">
        <v>7177</v>
      </c>
      <c r="D110" t="s">
        <v>240</v>
      </c>
      <c r="E110" t="s">
        <v>241</v>
      </c>
      <c r="F110" s="2">
        <v>60000</v>
      </c>
      <c r="G110" s="2">
        <v>0</v>
      </c>
      <c r="H110" s="2">
        <v>0</v>
      </c>
      <c r="I110" t="s">
        <v>1</v>
      </c>
      <c r="J110" t="s">
        <v>242</v>
      </c>
      <c r="K110" s="3">
        <v>45210</v>
      </c>
      <c r="L110" t="s">
        <v>2</v>
      </c>
      <c r="M110" t="s">
        <v>10</v>
      </c>
      <c r="N110" t="s">
        <v>6</v>
      </c>
      <c r="O110" s="3"/>
      <c r="P110" t="s">
        <v>5</v>
      </c>
    </row>
    <row r="111" spans="1:16" x14ac:dyDescent="0.2">
      <c r="A111" s="6">
        <v>7682693</v>
      </c>
      <c r="B111" t="s">
        <v>0</v>
      </c>
      <c r="C111" t="s">
        <v>7169</v>
      </c>
      <c r="D111" t="s">
        <v>240</v>
      </c>
      <c r="E111" t="s">
        <v>241</v>
      </c>
      <c r="F111" s="2">
        <v>74100</v>
      </c>
      <c r="G111" s="2">
        <v>9750</v>
      </c>
      <c r="H111" s="2">
        <v>9750</v>
      </c>
      <c r="I111" t="s">
        <v>1</v>
      </c>
      <c r="J111" t="s">
        <v>243</v>
      </c>
      <c r="K111" s="3">
        <v>45233</v>
      </c>
      <c r="L111" t="s">
        <v>2</v>
      </c>
      <c r="M111" t="s">
        <v>14</v>
      </c>
      <c r="N111" t="s">
        <v>6</v>
      </c>
      <c r="O111" s="3"/>
      <c r="P111" t="s">
        <v>5</v>
      </c>
    </row>
    <row r="112" spans="1:16" x14ac:dyDescent="0.2">
      <c r="A112" s="6">
        <v>7739206</v>
      </c>
      <c r="B112" t="s">
        <v>0</v>
      </c>
      <c r="C112" t="s">
        <v>7165</v>
      </c>
      <c r="D112" t="s">
        <v>244</v>
      </c>
      <c r="E112" t="s">
        <v>245</v>
      </c>
      <c r="F112" s="2">
        <v>1700</v>
      </c>
      <c r="G112" s="2">
        <v>0</v>
      </c>
      <c r="H112" s="2">
        <v>0</v>
      </c>
      <c r="I112" t="s">
        <v>1</v>
      </c>
      <c r="J112" t="s">
        <v>246</v>
      </c>
      <c r="K112" s="3">
        <v>45399</v>
      </c>
      <c r="L112" t="s">
        <v>2</v>
      </c>
      <c r="M112" t="s">
        <v>10</v>
      </c>
      <c r="N112" t="s">
        <v>6</v>
      </c>
      <c r="O112" s="3"/>
      <c r="P112" t="s">
        <v>5</v>
      </c>
    </row>
    <row r="113" spans="1:16" x14ac:dyDescent="0.2">
      <c r="A113" s="6">
        <v>7673599</v>
      </c>
      <c r="B113" t="s">
        <v>0</v>
      </c>
      <c r="C113" t="s">
        <v>7177</v>
      </c>
      <c r="D113" t="s">
        <v>247</v>
      </c>
      <c r="E113" t="s">
        <v>248</v>
      </c>
      <c r="F113" s="2">
        <v>7000</v>
      </c>
      <c r="G113" s="2">
        <v>2000</v>
      </c>
      <c r="H113" s="2">
        <v>2000</v>
      </c>
      <c r="I113" t="s">
        <v>1</v>
      </c>
      <c r="J113" t="s">
        <v>249</v>
      </c>
      <c r="K113" s="3">
        <v>45210</v>
      </c>
      <c r="L113" t="s">
        <v>2</v>
      </c>
      <c r="M113" t="s">
        <v>14</v>
      </c>
      <c r="N113" t="s">
        <v>6</v>
      </c>
      <c r="O113" s="3"/>
      <c r="P113" t="s">
        <v>5</v>
      </c>
    </row>
    <row r="114" spans="1:16" x14ac:dyDescent="0.2">
      <c r="A114" s="6">
        <v>7555275</v>
      </c>
      <c r="B114" t="s">
        <v>0</v>
      </c>
      <c r="C114" t="s">
        <v>7178</v>
      </c>
      <c r="D114" t="s">
        <v>250</v>
      </c>
      <c r="E114" t="s">
        <v>251</v>
      </c>
      <c r="F114" s="2">
        <v>8961</v>
      </c>
      <c r="G114" s="2">
        <v>120</v>
      </c>
      <c r="H114" s="2">
        <v>120</v>
      </c>
      <c r="I114" t="s">
        <v>1</v>
      </c>
      <c r="J114" t="s">
        <v>252</v>
      </c>
      <c r="K114" s="3">
        <v>44883</v>
      </c>
      <c r="L114" t="s">
        <v>2</v>
      </c>
      <c r="M114" t="s">
        <v>14</v>
      </c>
      <c r="N114" t="s">
        <v>6</v>
      </c>
      <c r="O114" s="3"/>
      <c r="P114" t="s">
        <v>5</v>
      </c>
    </row>
    <row r="115" spans="1:16" x14ac:dyDescent="0.2">
      <c r="A115" s="6">
        <v>7567867</v>
      </c>
      <c r="B115" t="s">
        <v>0</v>
      </c>
      <c r="C115" t="s">
        <v>7178</v>
      </c>
      <c r="D115" t="s">
        <v>253</v>
      </c>
      <c r="E115" t="s">
        <v>254</v>
      </c>
      <c r="F115" s="2">
        <v>23720</v>
      </c>
      <c r="G115" s="2">
        <v>2695</v>
      </c>
      <c r="H115" s="2">
        <v>2695</v>
      </c>
      <c r="I115" t="s">
        <v>1</v>
      </c>
      <c r="J115" t="s">
        <v>255</v>
      </c>
      <c r="K115" s="3">
        <v>44917</v>
      </c>
      <c r="L115" t="s">
        <v>2</v>
      </c>
      <c r="M115" t="s">
        <v>14</v>
      </c>
      <c r="N115" t="s">
        <v>6</v>
      </c>
      <c r="O115" s="3"/>
      <c r="P115" t="s">
        <v>5</v>
      </c>
    </row>
    <row r="116" spans="1:16" x14ac:dyDescent="0.2">
      <c r="A116" s="6">
        <v>7629699</v>
      </c>
      <c r="B116" t="s">
        <v>0</v>
      </c>
      <c r="C116" t="s">
        <v>7171</v>
      </c>
      <c r="D116" t="s">
        <v>253</v>
      </c>
      <c r="E116" t="s">
        <v>254</v>
      </c>
      <c r="F116" s="2">
        <v>1000</v>
      </c>
      <c r="G116" s="2">
        <v>0</v>
      </c>
      <c r="H116" s="2">
        <v>0</v>
      </c>
      <c r="I116" t="s">
        <v>1</v>
      </c>
      <c r="J116" t="s">
        <v>256</v>
      </c>
      <c r="K116" s="3">
        <v>45099</v>
      </c>
      <c r="L116" t="s">
        <v>2</v>
      </c>
      <c r="M116" t="s">
        <v>10</v>
      </c>
      <c r="N116" t="s">
        <v>6</v>
      </c>
      <c r="O116" s="3"/>
      <c r="P116" t="s">
        <v>5</v>
      </c>
    </row>
    <row r="117" spans="1:16" x14ac:dyDescent="0.2">
      <c r="A117" s="6">
        <v>7672553</v>
      </c>
      <c r="B117" t="s">
        <v>0</v>
      </c>
      <c r="C117" t="s">
        <v>7177</v>
      </c>
      <c r="D117" t="s">
        <v>253</v>
      </c>
      <c r="E117" t="s">
        <v>254</v>
      </c>
      <c r="F117" s="2">
        <v>40000</v>
      </c>
      <c r="G117" s="2">
        <v>7804</v>
      </c>
      <c r="H117" s="2">
        <v>7804</v>
      </c>
      <c r="I117" t="s">
        <v>1</v>
      </c>
      <c r="J117" t="s">
        <v>257</v>
      </c>
      <c r="K117" s="3">
        <v>45206</v>
      </c>
      <c r="L117" t="s">
        <v>2</v>
      </c>
      <c r="M117" t="s">
        <v>14</v>
      </c>
      <c r="N117" t="s">
        <v>6</v>
      </c>
      <c r="O117" s="3"/>
      <c r="P117" t="s">
        <v>5</v>
      </c>
    </row>
    <row r="118" spans="1:16" x14ac:dyDescent="0.2">
      <c r="A118" s="6">
        <v>7682698</v>
      </c>
      <c r="B118" t="s">
        <v>0</v>
      </c>
      <c r="C118" t="s">
        <v>7169</v>
      </c>
      <c r="D118" t="s">
        <v>253</v>
      </c>
      <c r="E118" t="s">
        <v>254</v>
      </c>
      <c r="F118" s="2">
        <v>100500</v>
      </c>
      <c r="G118" s="2">
        <v>7490</v>
      </c>
      <c r="H118" s="2">
        <v>7490</v>
      </c>
      <c r="I118" t="s">
        <v>1</v>
      </c>
      <c r="J118" t="s">
        <v>258</v>
      </c>
      <c r="K118" s="3">
        <v>45233</v>
      </c>
      <c r="L118" t="s">
        <v>2</v>
      </c>
      <c r="M118" t="s">
        <v>14</v>
      </c>
      <c r="N118" t="s">
        <v>6</v>
      </c>
      <c r="O118" s="3"/>
      <c r="P118" t="s">
        <v>5</v>
      </c>
    </row>
    <row r="119" spans="1:16" x14ac:dyDescent="0.2">
      <c r="A119" s="6">
        <v>7703473</v>
      </c>
      <c r="B119" t="s">
        <v>0</v>
      </c>
      <c r="C119" t="s">
        <v>7167</v>
      </c>
      <c r="D119" t="s">
        <v>259</v>
      </c>
      <c r="E119" t="s">
        <v>260</v>
      </c>
      <c r="F119" s="2">
        <v>500</v>
      </c>
      <c r="G119" s="2">
        <v>0</v>
      </c>
      <c r="H119" s="2">
        <v>0</v>
      </c>
      <c r="I119" t="s">
        <v>1</v>
      </c>
      <c r="J119" t="s">
        <v>261</v>
      </c>
      <c r="K119" s="3">
        <v>45299</v>
      </c>
      <c r="L119" t="s">
        <v>2</v>
      </c>
      <c r="M119" t="s">
        <v>262</v>
      </c>
      <c r="N119" t="s">
        <v>6</v>
      </c>
      <c r="O119" s="3"/>
      <c r="P119" t="s">
        <v>5</v>
      </c>
    </row>
    <row r="120" spans="1:16" x14ac:dyDescent="0.2">
      <c r="A120" s="6">
        <v>7746882</v>
      </c>
      <c r="B120" t="s">
        <v>0</v>
      </c>
      <c r="C120" t="s">
        <v>7161</v>
      </c>
      <c r="D120" t="s">
        <v>263</v>
      </c>
      <c r="E120" t="s">
        <v>264</v>
      </c>
      <c r="F120" s="2">
        <v>4000</v>
      </c>
      <c r="G120" s="2">
        <v>0</v>
      </c>
      <c r="H120" s="2">
        <v>0</v>
      </c>
      <c r="I120" t="s">
        <v>1</v>
      </c>
      <c r="J120" t="s">
        <v>265</v>
      </c>
      <c r="K120" s="3">
        <v>45419</v>
      </c>
      <c r="L120" t="s">
        <v>2</v>
      </c>
      <c r="M120" t="s">
        <v>10</v>
      </c>
      <c r="N120" t="s">
        <v>6</v>
      </c>
      <c r="O120" s="3"/>
      <c r="P120" t="s">
        <v>5</v>
      </c>
    </row>
    <row r="121" spans="1:16" x14ac:dyDescent="0.2">
      <c r="A121" s="6">
        <v>7637297</v>
      </c>
      <c r="B121" t="s">
        <v>0</v>
      </c>
      <c r="C121" t="s">
        <v>7172</v>
      </c>
      <c r="D121" t="s">
        <v>266</v>
      </c>
      <c r="E121" t="s">
        <v>267</v>
      </c>
      <c r="F121" s="2">
        <v>14000</v>
      </c>
      <c r="G121" s="2">
        <v>0</v>
      </c>
      <c r="H121" s="2">
        <v>0</v>
      </c>
      <c r="I121" t="s">
        <v>1</v>
      </c>
      <c r="J121" t="s">
        <v>268</v>
      </c>
      <c r="K121" s="3">
        <v>45117</v>
      </c>
      <c r="L121" t="s">
        <v>2</v>
      </c>
      <c r="M121" t="s">
        <v>10</v>
      </c>
      <c r="N121" t="s">
        <v>6</v>
      </c>
      <c r="O121" s="3"/>
      <c r="P121" t="s">
        <v>5</v>
      </c>
    </row>
    <row r="122" spans="1:16" x14ac:dyDescent="0.2">
      <c r="A122" s="6">
        <v>7682621</v>
      </c>
      <c r="B122" t="s">
        <v>0</v>
      </c>
      <c r="C122" t="s">
        <v>7169</v>
      </c>
      <c r="D122" t="s">
        <v>269</v>
      </c>
      <c r="E122" t="s">
        <v>270</v>
      </c>
      <c r="F122" s="2">
        <v>17000</v>
      </c>
      <c r="G122" s="2">
        <v>2793</v>
      </c>
      <c r="H122" s="2">
        <v>2793</v>
      </c>
      <c r="I122" t="s">
        <v>1</v>
      </c>
      <c r="J122" t="s">
        <v>271</v>
      </c>
      <c r="K122" s="3">
        <v>45233</v>
      </c>
      <c r="L122" t="s">
        <v>2</v>
      </c>
      <c r="M122" t="s">
        <v>14</v>
      </c>
      <c r="N122" t="s">
        <v>6</v>
      </c>
      <c r="O122" s="3"/>
      <c r="P122" t="s">
        <v>5</v>
      </c>
    </row>
    <row r="123" spans="1:16" x14ac:dyDescent="0.2">
      <c r="A123" s="6">
        <v>7629640</v>
      </c>
      <c r="B123" t="s">
        <v>0</v>
      </c>
      <c r="C123" t="s">
        <v>7171</v>
      </c>
      <c r="D123" t="s">
        <v>272</v>
      </c>
      <c r="E123" t="s">
        <v>273</v>
      </c>
      <c r="F123" s="2">
        <v>500</v>
      </c>
      <c r="G123" s="2">
        <v>0</v>
      </c>
      <c r="H123" s="2">
        <v>0</v>
      </c>
      <c r="I123" t="s">
        <v>1</v>
      </c>
      <c r="J123" t="s">
        <v>274</v>
      </c>
      <c r="K123" s="3">
        <v>45099</v>
      </c>
      <c r="L123" t="s">
        <v>2</v>
      </c>
      <c r="M123" t="s">
        <v>10</v>
      </c>
      <c r="N123" t="s">
        <v>6</v>
      </c>
      <c r="O123" s="3"/>
      <c r="P123" t="s">
        <v>5</v>
      </c>
    </row>
    <row r="124" spans="1:16" x14ac:dyDescent="0.2">
      <c r="A124" s="6">
        <v>7746877</v>
      </c>
      <c r="B124" t="s">
        <v>0</v>
      </c>
      <c r="C124" t="s">
        <v>7161</v>
      </c>
      <c r="D124" t="s">
        <v>272</v>
      </c>
      <c r="E124" t="s">
        <v>273</v>
      </c>
      <c r="F124" s="2">
        <v>1600</v>
      </c>
      <c r="G124" s="2">
        <v>0</v>
      </c>
      <c r="H124" s="2">
        <v>0</v>
      </c>
      <c r="I124" t="s">
        <v>1</v>
      </c>
      <c r="J124" t="s">
        <v>275</v>
      </c>
      <c r="K124" s="3">
        <v>45419</v>
      </c>
      <c r="L124" t="s">
        <v>2</v>
      </c>
      <c r="M124" t="s">
        <v>10</v>
      </c>
      <c r="N124" t="s">
        <v>6</v>
      </c>
      <c r="O124" s="3"/>
      <c r="P124" t="s">
        <v>5</v>
      </c>
    </row>
    <row r="125" spans="1:16" x14ac:dyDescent="0.2">
      <c r="A125" s="6">
        <v>6281408</v>
      </c>
      <c r="B125" t="s">
        <v>0</v>
      </c>
      <c r="C125" t="s">
        <v>7179</v>
      </c>
      <c r="D125" t="s">
        <v>276</v>
      </c>
      <c r="E125" t="s">
        <v>277</v>
      </c>
      <c r="F125" s="2">
        <v>1495187</v>
      </c>
      <c r="G125" s="2">
        <v>1486187</v>
      </c>
      <c r="H125" s="2">
        <v>1486187</v>
      </c>
      <c r="I125" t="s">
        <v>1</v>
      </c>
      <c r="J125" t="s">
        <v>278</v>
      </c>
      <c r="K125" s="3">
        <v>42504</v>
      </c>
      <c r="L125" t="s">
        <v>2</v>
      </c>
      <c r="M125" t="s">
        <v>14</v>
      </c>
      <c r="N125" t="s">
        <v>279</v>
      </c>
      <c r="O125" s="3"/>
      <c r="P125" t="s">
        <v>5</v>
      </c>
    </row>
    <row r="126" spans="1:16" x14ac:dyDescent="0.2">
      <c r="A126" s="6">
        <v>7756058</v>
      </c>
      <c r="B126" t="s">
        <v>0</v>
      </c>
      <c r="C126" t="s">
        <v>7130</v>
      </c>
      <c r="D126" t="s">
        <v>280</v>
      </c>
      <c r="E126" t="s">
        <v>281</v>
      </c>
      <c r="F126" s="2">
        <v>25000</v>
      </c>
      <c r="G126" s="2">
        <v>0</v>
      </c>
      <c r="H126" s="2">
        <v>0</v>
      </c>
      <c r="I126" t="s">
        <v>1</v>
      </c>
      <c r="J126" t="s">
        <v>282</v>
      </c>
      <c r="K126" s="3">
        <v>45449</v>
      </c>
      <c r="L126" t="s">
        <v>2</v>
      </c>
      <c r="M126" t="s">
        <v>10</v>
      </c>
      <c r="N126" t="s">
        <v>6</v>
      </c>
      <c r="O126" s="3"/>
      <c r="P126" t="s">
        <v>5</v>
      </c>
    </row>
    <row r="127" spans="1:16" x14ac:dyDescent="0.2">
      <c r="A127" s="6">
        <v>7740197</v>
      </c>
      <c r="B127" t="s">
        <v>0</v>
      </c>
      <c r="C127" t="s">
        <v>7134</v>
      </c>
      <c r="D127" t="s">
        <v>283</v>
      </c>
      <c r="E127" t="s">
        <v>284</v>
      </c>
      <c r="F127" s="2">
        <v>500</v>
      </c>
      <c r="G127" s="2">
        <v>0</v>
      </c>
      <c r="H127" s="2">
        <v>0</v>
      </c>
      <c r="I127" t="s">
        <v>1</v>
      </c>
      <c r="J127" t="s">
        <v>285</v>
      </c>
      <c r="K127" s="3">
        <v>45401</v>
      </c>
      <c r="L127" t="s">
        <v>2</v>
      </c>
      <c r="M127" t="s">
        <v>10</v>
      </c>
      <c r="N127" t="s">
        <v>6</v>
      </c>
      <c r="O127" s="3"/>
      <c r="P127" t="s">
        <v>5</v>
      </c>
    </row>
    <row r="128" spans="1:16" x14ac:dyDescent="0.2">
      <c r="A128" s="6">
        <v>7712542</v>
      </c>
      <c r="B128" t="s">
        <v>0</v>
      </c>
      <c r="C128" t="s">
        <v>7137</v>
      </c>
      <c r="D128" t="s">
        <v>283</v>
      </c>
      <c r="E128" t="s">
        <v>284</v>
      </c>
      <c r="F128" s="2">
        <v>100</v>
      </c>
      <c r="G128" s="2">
        <v>0</v>
      </c>
      <c r="H128" s="2">
        <v>0</v>
      </c>
      <c r="I128" t="s">
        <v>1</v>
      </c>
      <c r="J128" t="s">
        <v>286</v>
      </c>
      <c r="K128" s="3">
        <v>45329</v>
      </c>
      <c r="L128" t="s">
        <v>2</v>
      </c>
      <c r="M128" t="s">
        <v>10</v>
      </c>
      <c r="N128" t="s">
        <v>6</v>
      </c>
      <c r="O128" s="3"/>
      <c r="P128" t="s">
        <v>5</v>
      </c>
    </row>
    <row r="129" spans="1:16" x14ac:dyDescent="0.2">
      <c r="A129" s="6">
        <v>7801416</v>
      </c>
      <c r="B129" t="s">
        <v>0</v>
      </c>
      <c r="C129" t="s">
        <v>7180</v>
      </c>
      <c r="D129" t="s">
        <v>287</v>
      </c>
      <c r="E129" t="s">
        <v>288</v>
      </c>
      <c r="F129" s="2">
        <v>1000</v>
      </c>
      <c r="G129" s="2">
        <v>0</v>
      </c>
      <c r="H129" s="2">
        <v>0</v>
      </c>
      <c r="I129" t="s">
        <v>1</v>
      </c>
      <c r="J129" t="s">
        <v>289</v>
      </c>
      <c r="K129" s="3">
        <v>45570</v>
      </c>
      <c r="L129" t="s">
        <v>2</v>
      </c>
      <c r="M129" t="s">
        <v>10</v>
      </c>
      <c r="N129" t="s">
        <v>6</v>
      </c>
      <c r="O129" s="3"/>
      <c r="P129" t="s">
        <v>5</v>
      </c>
    </row>
    <row r="130" spans="1:16" x14ac:dyDescent="0.2">
      <c r="A130" s="6">
        <v>7801412</v>
      </c>
      <c r="B130" t="s">
        <v>0</v>
      </c>
      <c r="C130" t="s">
        <v>7180</v>
      </c>
      <c r="D130" t="s">
        <v>290</v>
      </c>
      <c r="E130" t="s">
        <v>291</v>
      </c>
      <c r="F130" s="2">
        <v>3000</v>
      </c>
      <c r="G130" s="2">
        <v>0</v>
      </c>
      <c r="H130" s="2">
        <v>0</v>
      </c>
      <c r="I130" t="s">
        <v>1</v>
      </c>
      <c r="J130" t="s">
        <v>292</v>
      </c>
      <c r="K130" s="3">
        <v>45570</v>
      </c>
      <c r="L130" t="s">
        <v>2</v>
      </c>
      <c r="M130" t="s">
        <v>10</v>
      </c>
      <c r="N130" t="s">
        <v>6</v>
      </c>
      <c r="O130" s="3"/>
      <c r="P130" t="s">
        <v>5</v>
      </c>
    </row>
    <row r="131" spans="1:16" x14ac:dyDescent="0.2">
      <c r="A131" s="6">
        <v>7616744</v>
      </c>
      <c r="B131" t="s">
        <v>0</v>
      </c>
      <c r="C131" t="s">
        <v>7184</v>
      </c>
      <c r="D131" t="s">
        <v>293</v>
      </c>
      <c r="E131" t="s">
        <v>294</v>
      </c>
      <c r="F131" s="2">
        <v>9000</v>
      </c>
      <c r="G131" s="2">
        <v>0</v>
      </c>
      <c r="H131" s="2">
        <v>0</v>
      </c>
      <c r="I131" t="s">
        <v>1</v>
      </c>
      <c r="J131" t="s">
        <v>295</v>
      </c>
      <c r="K131" s="3">
        <v>45062</v>
      </c>
      <c r="L131" t="s">
        <v>2</v>
      </c>
      <c r="M131" t="s">
        <v>296</v>
      </c>
      <c r="N131" t="s">
        <v>6</v>
      </c>
      <c r="O131" s="3"/>
      <c r="P131" t="s">
        <v>5</v>
      </c>
    </row>
    <row r="132" spans="1:16" x14ac:dyDescent="0.2">
      <c r="A132" s="6">
        <v>7649781</v>
      </c>
      <c r="B132" t="s">
        <v>0</v>
      </c>
      <c r="C132" t="s">
        <v>7185</v>
      </c>
      <c r="D132" t="s">
        <v>293</v>
      </c>
      <c r="E132" t="s">
        <v>294</v>
      </c>
      <c r="F132" s="2">
        <v>75000</v>
      </c>
      <c r="G132" s="2">
        <v>41299</v>
      </c>
      <c r="H132" s="2">
        <v>41299</v>
      </c>
      <c r="I132" t="s">
        <v>1</v>
      </c>
      <c r="J132" t="s">
        <v>297</v>
      </c>
      <c r="K132" s="3">
        <v>45145</v>
      </c>
      <c r="L132" t="s">
        <v>2</v>
      </c>
      <c r="M132" t="s">
        <v>14</v>
      </c>
      <c r="N132" t="s">
        <v>6</v>
      </c>
      <c r="O132" s="3"/>
      <c r="P132" t="s">
        <v>5</v>
      </c>
    </row>
    <row r="133" spans="1:16" x14ac:dyDescent="0.2">
      <c r="A133" s="6">
        <v>7672177</v>
      </c>
      <c r="B133" t="s">
        <v>0</v>
      </c>
      <c r="C133" t="s">
        <v>7186</v>
      </c>
      <c r="D133" t="s">
        <v>298</v>
      </c>
      <c r="E133" t="s">
        <v>299</v>
      </c>
      <c r="F133" s="2">
        <v>12010</v>
      </c>
      <c r="G133" s="2">
        <v>842</v>
      </c>
      <c r="H133" s="2">
        <v>842</v>
      </c>
      <c r="I133" t="s">
        <v>1</v>
      </c>
      <c r="J133" t="s">
        <v>300</v>
      </c>
      <c r="K133" s="3">
        <v>45204</v>
      </c>
      <c r="L133" t="s">
        <v>2</v>
      </c>
      <c r="M133" t="s">
        <v>14</v>
      </c>
      <c r="N133" t="s">
        <v>6</v>
      </c>
      <c r="O133" s="3"/>
      <c r="P133" t="s">
        <v>5</v>
      </c>
    </row>
    <row r="134" spans="1:16" x14ac:dyDescent="0.2">
      <c r="A134" s="6">
        <v>7746310</v>
      </c>
      <c r="B134" t="s">
        <v>0</v>
      </c>
      <c r="C134" t="s">
        <v>7187</v>
      </c>
      <c r="D134" t="s">
        <v>298</v>
      </c>
      <c r="E134" t="s">
        <v>299</v>
      </c>
      <c r="F134" s="2">
        <v>10000</v>
      </c>
      <c r="G134" s="2">
        <v>0</v>
      </c>
      <c r="H134" s="2">
        <v>0</v>
      </c>
      <c r="I134" t="s">
        <v>1</v>
      </c>
      <c r="J134" t="s">
        <v>301</v>
      </c>
      <c r="K134" s="3">
        <v>45418</v>
      </c>
      <c r="L134" t="s">
        <v>2</v>
      </c>
      <c r="M134" t="s">
        <v>10</v>
      </c>
      <c r="N134" t="s">
        <v>6</v>
      </c>
      <c r="O134" s="3"/>
      <c r="P134" t="s">
        <v>5</v>
      </c>
    </row>
    <row r="135" spans="1:16" x14ac:dyDescent="0.2">
      <c r="A135" s="6">
        <v>7519943</v>
      </c>
      <c r="B135" t="s">
        <v>0</v>
      </c>
      <c r="C135" t="s">
        <v>7189</v>
      </c>
      <c r="D135" t="s">
        <v>302</v>
      </c>
      <c r="E135" t="s">
        <v>303</v>
      </c>
      <c r="F135" s="2">
        <v>4500</v>
      </c>
      <c r="G135" s="2">
        <v>4400</v>
      </c>
      <c r="H135" s="2">
        <v>4400</v>
      </c>
      <c r="I135" t="s">
        <v>1</v>
      </c>
      <c r="J135" t="s">
        <v>304</v>
      </c>
      <c r="K135" s="3">
        <v>44775</v>
      </c>
      <c r="L135" t="s">
        <v>2</v>
      </c>
      <c r="M135" t="s">
        <v>14</v>
      </c>
      <c r="N135" t="s">
        <v>4</v>
      </c>
      <c r="O135" s="3"/>
      <c r="P135" t="s">
        <v>5</v>
      </c>
    </row>
    <row r="136" spans="1:16" x14ac:dyDescent="0.2">
      <c r="A136" s="6">
        <v>7797147</v>
      </c>
      <c r="B136" t="s">
        <v>0</v>
      </c>
      <c r="C136" t="s">
        <v>7191</v>
      </c>
      <c r="D136" t="s">
        <v>305</v>
      </c>
      <c r="E136" t="s">
        <v>306</v>
      </c>
      <c r="F136" s="2">
        <v>8909</v>
      </c>
      <c r="G136" s="2">
        <v>0</v>
      </c>
      <c r="H136" s="2">
        <v>0</v>
      </c>
      <c r="I136" t="s">
        <v>1</v>
      </c>
      <c r="J136" t="s">
        <v>308</v>
      </c>
      <c r="K136" s="3">
        <v>45562</v>
      </c>
      <c r="L136" t="s">
        <v>2</v>
      </c>
      <c r="M136" t="s">
        <v>10</v>
      </c>
      <c r="N136" t="s">
        <v>6</v>
      </c>
      <c r="O136" s="3"/>
      <c r="P136" t="s">
        <v>5</v>
      </c>
    </row>
    <row r="137" spans="1:16" x14ac:dyDescent="0.2">
      <c r="A137" s="6">
        <v>7808388</v>
      </c>
      <c r="B137" t="s">
        <v>0</v>
      </c>
      <c r="C137" t="s">
        <v>7192</v>
      </c>
      <c r="D137" t="s">
        <v>309</v>
      </c>
      <c r="E137" t="s">
        <v>310</v>
      </c>
      <c r="F137" s="2">
        <v>1565</v>
      </c>
      <c r="G137" s="2">
        <v>0</v>
      </c>
      <c r="H137" s="2">
        <v>0</v>
      </c>
      <c r="I137" t="s">
        <v>1</v>
      </c>
      <c r="J137" t="s">
        <v>311</v>
      </c>
      <c r="K137" s="3">
        <v>45590</v>
      </c>
      <c r="L137" t="s">
        <v>2</v>
      </c>
      <c r="M137" t="s">
        <v>10</v>
      </c>
      <c r="N137" t="s">
        <v>6</v>
      </c>
      <c r="O137" s="3"/>
      <c r="P137" t="s">
        <v>5</v>
      </c>
    </row>
    <row r="138" spans="1:16" x14ac:dyDescent="0.2">
      <c r="A138" s="6">
        <v>7786274</v>
      </c>
      <c r="B138" t="s">
        <v>0</v>
      </c>
      <c r="C138" t="s">
        <v>7190</v>
      </c>
      <c r="D138" t="s">
        <v>312</v>
      </c>
      <c r="E138" t="s">
        <v>313</v>
      </c>
      <c r="F138" s="2">
        <v>1814</v>
      </c>
      <c r="G138" s="2">
        <v>0</v>
      </c>
      <c r="H138" s="2">
        <v>0</v>
      </c>
      <c r="I138" t="s">
        <v>1</v>
      </c>
      <c r="J138" t="s">
        <v>314</v>
      </c>
      <c r="K138" s="3">
        <v>45534</v>
      </c>
      <c r="L138" t="s">
        <v>2</v>
      </c>
      <c r="M138" t="s">
        <v>10</v>
      </c>
      <c r="N138" t="s">
        <v>307</v>
      </c>
      <c r="O138" s="3"/>
      <c r="P138" t="s">
        <v>5</v>
      </c>
    </row>
    <row r="139" spans="1:16" x14ac:dyDescent="0.2">
      <c r="A139" s="6">
        <v>7797323</v>
      </c>
      <c r="B139" t="s">
        <v>0</v>
      </c>
      <c r="C139" t="s">
        <v>7191</v>
      </c>
      <c r="D139" t="s">
        <v>315</v>
      </c>
      <c r="E139" t="s">
        <v>316</v>
      </c>
      <c r="F139" s="2">
        <v>97937</v>
      </c>
      <c r="G139" s="2">
        <v>42500</v>
      </c>
      <c r="H139" s="2">
        <v>42500</v>
      </c>
      <c r="I139" t="s">
        <v>1</v>
      </c>
      <c r="J139" t="s">
        <v>317</v>
      </c>
      <c r="K139" s="3">
        <v>45562</v>
      </c>
      <c r="L139" t="s">
        <v>2</v>
      </c>
      <c r="M139" t="s">
        <v>14</v>
      </c>
      <c r="N139" t="s">
        <v>6</v>
      </c>
      <c r="O139" s="3"/>
      <c r="P139" t="s">
        <v>5</v>
      </c>
    </row>
    <row r="140" spans="1:16" x14ac:dyDescent="0.2">
      <c r="A140" s="6">
        <v>7786275</v>
      </c>
      <c r="B140" t="s">
        <v>0</v>
      </c>
      <c r="C140" t="s">
        <v>7190</v>
      </c>
      <c r="D140" t="s">
        <v>318</v>
      </c>
      <c r="E140" t="s">
        <v>319</v>
      </c>
      <c r="F140" s="2">
        <v>1686</v>
      </c>
      <c r="G140" s="2">
        <v>0</v>
      </c>
      <c r="H140" s="2">
        <v>0</v>
      </c>
      <c r="I140" t="s">
        <v>1</v>
      </c>
      <c r="J140" t="s">
        <v>320</v>
      </c>
      <c r="K140" s="3">
        <v>45534</v>
      </c>
      <c r="L140" t="s">
        <v>2</v>
      </c>
      <c r="M140" t="s">
        <v>10</v>
      </c>
      <c r="N140" t="s">
        <v>307</v>
      </c>
      <c r="O140" s="3"/>
      <c r="P140" t="s">
        <v>5</v>
      </c>
    </row>
    <row r="141" spans="1:16" x14ac:dyDescent="0.2">
      <c r="A141" s="6">
        <v>7786320</v>
      </c>
      <c r="B141" t="s">
        <v>0</v>
      </c>
      <c r="C141" t="s">
        <v>7190</v>
      </c>
      <c r="D141" t="s">
        <v>321</v>
      </c>
      <c r="E141" t="s">
        <v>322</v>
      </c>
      <c r="F141" s="2">
        <v>1970</v>
      </c>
      <c r="G141" s="2">
        <v>0</v>
      </c>
      <c r="H141" s="2">
        <v>0</v>
      </c>
      <c r="I141" t="s">
        <v>1</v>
      </c>
      <c r="J141" t="s">
        <v>323</v>
      </c>
      <c r="K141" s="3">
        <v>45534</v>
      </c>
      <c r="L141" t="s">
        <v>2</v>
      </c>
      <c r="M141" t="s">
        <v>10</v>
      </c>
      <c r="N141" t="s">
        <v>307</v>
      </c>
      <c r="O141" s="3"/>
      <c r="P141" t="s">
        <v>5</v>
      </c>
    </row>
    <row r="142" spans="1:16" x14ac:dyDescent="0.2">
      <c r="A142" s="6">
        <v>7797298</v>
      </c>
      <c r="B142" t="s">
        <v>0</v>
      </c>
      <c r="C142" t="s">
        <v>7191</v>
      </c>
      <c r="D142" t="s">
        <v>324</v>
      </c>
      <c r="E142" t="s">
        <v>325</v>
      </c>
      <c r="F142" s="2">
        <v>3444</v>
      </c>
      <c r="G142" s="2">
        <v>0</v>
      </c>
      <c r="H142" s="2">
        <v>0</v>
      </c>
      <c r="I142" t="s">
        <v>1</v>
      </c>
      <c r="J142" t="s">
        <v>326</v>
      </c>
      <c r="K142" s="3">
        <v>45562</v>
      </c>
      <c r="L142" t="s">
        <v>2</v>
      </c>
      <c r="M142" t="s">
        <v>10</v>
      </c>
      <c r="N142" t="s">
        <v>6</v>
      </c>
      <c r="O142" s="3"/>
      <c r="P142" t="s">
        <v>5</v>
      </c>
    </row>
    <row r="143" spans="1:16" x14ac:dyDescent="0.2">
      <c r="A143" s="6">
        <v>7786321</v>
      </c>
      <c r="B143" t="s">
        <v>0</v>
      </c>
      <c r="C143" t="s">
        <v>7190</v>
      </c>
      <c r="D143" t="s">
        <v>327</v>
      </c>
      <c r="E143" t="s">
        <v>328</v>
      </c>
      <c r="F143" s="2">
        <v>1704</v>
      </c>
      <c r="G143" s="2">
        <v>0</v>
      </c>
      <c r="H143" s="2">
        <v>0</v>
      </c>
      <c r="I143" t="s">
        <v>1</v>
      </c>
      <c r="J143" t="s">
        <v>329</v>
      </c>
      <c r="K143" s="3">
        <v>45534</v>
      </c>
      <c r="L143" t="s">
        <v>2</v>
      </c>
      <c r="M143" t="s">
        <v>10</v>
      </c>
      <c r="N143" t="s">
        <v>307</v>
      </c>
      <c r="O143" s="3"/>
      <c r="P143" t="s">
        <v>5</v>
      </c>
    </row>
    <row r="144" spans="1:16" x14ac:dyDescent="0.2">
      <c r="A144" s="6">
        <v>7808399</v>
      </c>
      <c r="B144" t="s">
        <v>0</v>
      </c>
      <c r="C144" t="s">
        <v>7192</v>
      </c>
      <c r="D144" t="s">
        <v>330</v>
      </c>
      <c r="E144" t="s">
        <v>331</v>
      </c>
      <c r="F144" s="2">
        <v>1500</v>
      </c>
      <c r="G144" s="2">
        <v>0</v>
      </c>
      <c r="H144" s="2">
        <v>0</v>
      </c>
      <c r="I144" t="s">
        <v>1</v>
      </c>
      <c r="J144" t="s">
        <v>332</v>
      </c>
      <c r="K144" s="3">
        <v>45590</v>
      </c>
      <c r="L144" t="s">
        <v>2</v>
      </c>
      <c r="M144" t="s">
        <v>10</v>
      </c>
      <c r="N144" t="s">
        <v>6</v>
      </c>
      <c r="O144" s="3"/>
      <c r="P144" t="s">
        <v>5</v>
      </c>
    </row>
    <row r="145" spans="1:16" x14ac:dyDescent="0.2">
      <c r="A145" s="6">
        <v>7806685</v>
      </c>
      <c r="B145" t="s">
        <v>0</v>
      </c>
      <c r="C145" t="s">
        <v>7194</v>
      </c>
      <c r="D145" t="s">
        <v>333</v>
      </c>
      <c r="E145" t="s">
        <v>334</v>
      </c>
      <c r="F145" s="2">
        <v>25000</v>
      </c>
      <c r="G145" s="2">
        <v>0</v>
      </c>
      <c r="H145" s="2">
        <v>0</v>
      </c>
      <c r="I145" t="s">
        <v>1</v>
      </c>
      <c r="J145" t="s">
        <v>335</v>
      </c>
      <c r="K145" s="3">
        <v>45587</v>
      </c>
      <c r="L145" t="s">
        <v>2</v>
      </c>
      <c r="M145" t="s">
        <v>10</v>
      </c>
      <c r="N145" t="s">
        <v>6</v>
      </c>
      <c r="O145" s="3"/>
      <c r="P145" t="s">
        <v>5</v>
      </c>
    </row>
    <row r="146" spans="1:16" x14ac:dyDescent="0.2">
      <c r="A146" s="6">
        <v>7806686</v>
      </c>
      <c r="B146" t="s">
        <v>0</v>
      </c>
      <c r="C146" t="s">
        <v>7194</v>
      </c>
      <c r="D146" t="s">
        <v>336</v>
      </c>
      <c r="E146" t="s">
        <v>337</v>
      </c>
      <c r="F146" s="2">
        <v>35000</v>
      </c>
      <c r="G146" s="2">
        <v>0</v>
      </c>
      <c r="H146" s="2">
        <v>0</v>
      </c>
      <c r="I146" t="s">
        <v>1</v>
      </c>
      <c r="J146" t="s">
        <v>338</v>
      </c>
      <c r="K146" s="3">
        <v>45587</v>
      </c>
      <c r="L146" t="s">
        <v>2</v>
      </c>
      <c r="M146" t="s">
        <v>10</v>
      </c>
      <c r="N146" t="s">
        <v>6</v>
      </c>
      <c r="O146" s="3"/>
      <c r="P146" t="s">
        <v>5</v>
      </c>
    </row>
    <row r="147" spans="1:16" x14ac:dyDescent="0.2">
      <c r="A147" s="6">
        <v>7806687</v>
      </c>
      <c r="B147" t="s">
        <v>0</v>
      </c>
      <c r="C147" t="s">
        <v>7194</v>
      </c>
      <c r="D147" t="s">
        <v>339</v>
      </c>
      <c r="E147" t="s">
        <v>340</v>
      </c>
      <c r="F147" s="2">
        <v>16000</v>
      </c>
      <c r="G147" s="2">
        <v>0</v>
      </c>
      <c r="H147" s="2">
        <v>0</v>
      </c>
      <c r="I147" t="s">
        <v>1</v>
      </c>
      <c r="J147" t="s">
        <v>341</v>
      </c>
      <c r="K147" s="3">
        <v>45587</v>
      </c>
      <c r="L147" t="s">
        <v>2</v>
      </c>
      <c r="M147" t="s">
        <v>10</v>
      </c>
      <c r="N147" t="s">
        <v>6</v>
      </c>
      <c r="O147" s="3"/>
      <c r="P147" t="s">
        <v>5</v>
      </c>
    </row>
    <row r="148" spans="1:16" x14ac:dyDescent="0.2">
      <c r="A148" s="6">
        <v>7806688</v>
      </c>
      <c r="B148" t="s">
        <v>0</v>
      </c>
      <c r="C148" t="s">
        <v>7194</v>
      </c>
      <c r="D148" t="s">
        <v>342</v>
      </c>
      <c r="E148" t="s">
        <v>343</v>
      </c>
      <c r="F148" s="2">
        <v>4000</v>
      </c>
      <c r="G148" s="2">
        <v>0</v>
      </c>
      <c r="H148" s="2">
        <v>0</v>
      </c>
      <c r="I148" t="s">
        <v>1</v>
      </c>
      <c r="J148" t="s">
        <v>344</v>
      </c>
      <c r="K148" s="3">
        <v>45587</v>
      </c>
      <c r="L148" t="s">
        <v>2</v>
      </c>
      <c r="M148" t="s">
        <v>10</v>
      </c>
      <c r="N148" t="s">
        <v>6</v>
      </c>
      <c r="O148" s="3"/>
      <c r="P148" t="s">
        <v>5</v>
      </c>
    </row>
    <row r="149" spans="1:16" x14ac:dyDescent="0.2">
      <c r="A149" s="6">
        <v>7806689</v>
      </c>
      <c r="B149" t="s">
        <v>0</v>
      </c>
      <c r="C149" t="s">
        <v>7194</v>
      </c>
      <c r="D149" t="s">
        <v>345</v>
      </c>
      <c r="E149" t="s">
        <v>346</v>
      </c>
      <c r="F149" s="2">
        <v>3000</v>
      </c>
      <c r="G149" s="2">
        <v>0</v>
      </c>
      <c r="H149" s="2">
        <v>0</v>
      </c>
      <c r="I149" t="s">
        <v>1</v>
      </c>
      <c r="J149" t="s">
        <v>347</v>
      </c>
      <c r="K149" s="3">
        <v>45587</v>
      </c>
      <c r="L149" t="s">
        <v>2</v>
      </c>
      <c r="M149" t="s">
        <v>10</v>
      </c>
      <c r="N149" t="s">
        <v>6</v>
      </c>
      <c r="O149" s="3"/>
      <c r="P149" t="s">
        <v>5</v>
      </c>
    </row>
    <row r="150" spans="1:16" x14ac:dyDescent="0.2">
      <c r="A150" s="6">
        <v>7766554</v>
      </c>
      <c r="B150" t="s">
        <v>0</v>
      </c>
      <c r="C150" t="s">
        <v>7195</v>
      </c>
      <c r="D150" t="s">
        <v>348</v>
      </c>
      <c r="E150" t="s">
        <v>349</v>
      </c>
      <c r="F150" s="2">
        <v>300000</v>
      </c>
      <c r="G150" s="2">
        <v>3000</v>
      </c>
      <c r="H150" s="2">
        <v>3000</v>
      </c>
      <c r="I150" t="s">
        <v>1</v>
      </c>
      <c r="J150" t="s">
        <v>350</v>
      </c>
      <c r="K150" s="3">
        <v>45475</v>
      </c>
      <c r="L150" t="s">
        <v>2</v>
      </c>
      <c r="M150" t="s">
        <v>14</v>
      </c>
      <c r="N150" t="s">
        <v>6</v>
      </c>
      <c r="O150" s="3"/>
      <c r="P150" t="s">
        <v>5</v>
      </c>
    </row>
    <row r="151" spans="1:16" x14ac:dyDescent="0.2">
      <c r="A151" s="6">
        <v>7797330</v>
      </c>
      <c r="B151" t="s">
        <v>0</v>
      </c>
      <c r="C151" t="s">
        <v>7191</v>
      </c>
      <c r="D151" t="s">
        <v>351</v>
      </c>
      <c r="E151" t="s">
        <v>352</v>
      </c>
      <c r="F151" s="2">
        <v>62451</v>
      </c>
      <c r="G151" s="2">
        <v>0</v>
      </c>
      <c r="H151" s="2">
        <v>0</v>
      </c>
      <c r="I151" t="s">
        <v>1</v>
      </c>
      <c r="J151" t="s">
        <v>353</v>
      </c>
      <c r="K151" s="3">
        <v>45562</v>
      </c>
      <c r="L151" t="s">
        <v>2</v>
      </c>
      <c r="M151" t="s">
        <v>10</v>
      </c>
      <c r="N151" t="s">
        <v>6</v>
      </c>
      <c r="O151" s="3"/>
      <c r="P151" t="s">
        <v>5</v>
      </c>
    </row>
    <row r="152" spans="1:16" x14ac:dyDescent="0.2">
      <c r="A152" s="6">
        <v>7797175</v>
      </c>
      <c r="B152" t="s">
        <v>0</v>
      </c>
      <c r="C152" t="s">
        <v>7191</v>
      </c>
      <c r="D152" t="s">
        <v>354</v>
      </c>
      <c r="E152" t="s">
        <v>355</v>
      </c>
      <c r="F152" s="2">
        <v>3198</v>
      </c>
      <c r="G152" s="2">
        <v>0</v>
      </c>
      <c r="H152" s="2">
        <v>0</v>
      </c>
      <c r="I152" t="s">
        <v>1</v>
      </c>
      <c r="J152" t="s">
        <v>356</v>
      </c>
      <c r="K152" s="3">
        <v>45562</v>
      </c>
      <c r="L152" t="s">
        <v>2</v>
      </c>
      <c r="M152" t="s">
        <v>10</v>
      </c>
      <c r="N152" t="s">
        <v>6</v>
      </c>
      <c r="O152" s="3"/>
      <c r="P152" t="s">
        <v>5</v>
      </c>
    </row>
    <row r="153" spans="1:16" x14ac:dyDescent="0.2">
      <c r="A153" s="6">
        <v>7775954</v>
      </c>
      <c r="B153" t="s">
        <v>0</v>
      </c>
      <c r="C153" t="s">
        <v>7193</v>
      </c>
      <c r="D153" t="s">
        <v>357</v>
      </c>
      <c r="E153" t="s">
        <v>358</v>
      </c>
      <c r="F153" s="2">
        <v>1808</v>
      </c>
      <c r="G153" s="2">
        <v>0</v>
      </c>
      <c r="H153" s="2">
        <v>0</v>
      </c>
      <c r="I153" t="s">
        <v>1</v>
      </c>
      <c r="J153" t="s">
        <v>359</v>
      </c>
      <c r="K153" s="3">
        <v>45500</v>
      </c>
      <c r="L153" t="s">
        <v>2</v>
      </c>
      <c r="M153" t="s">
        <v>10</v>
      </c>
      <c r="N153" t="s">
        <v>6</v>
      </c>
      <c r="O153" s="3"/>
      <c r="P153" t="s">
        <v>5</v>
      </c>
    </row>
    <row r="154" spans="1:16" x14ac:dyDescent="0.2">
      <c r="A154" s="6">
        <v>7797174</v>
      </c>
      <c r="B154" t="s">
        <v>0</v>
      </c>
      <c r="C154" t="s">
        <v>7191</v>
      </c>
      <c r="D154" t="s">
        <v>360</v>
      </c>
      <c r="E154" t="s">
        <v>361</v>
      </c>
      <c r="F154" s="2">
        <v>4638</v>
      </c>
      <c r="G154" s="2">
        <v>0</v>
      </c>
      <c r="H154" s="2">
        <v>0</v>
      </c>
      <c r="I154" t="s">
        <v>1</v>
      </c>
      <c r="J154" t="s">
        <v>362</v>
      </c>
      <c r="K154" s="3">
        <v>45562</v>
      </c>
      <c r="L154" t="s">
        <v>2</v>
      </c>
      <c r="M154" t="s">
        <v>10</v>
      </c>
      <c r="N154" t="s">
        <v>6</v>
      </c>
      <c r="O154" s="3"/>
      <c r="P154" t="s">
        <v>5</v>
      </c>
    </row>
    <row r="155" spans="1:16" x14ac:dyDescent="0.2">
      <c r="A155" s="6">
        <v>7807232</v>
      </c>
      <c r="B155" t="s">
        <v>0</v>
      </c>
      <c r="C155" t="s">
        <v>7197</v>
      </c>
      <c r="D155" t="s">
        <v>363</v>
      </c>
      <c r="E155" t="s">
        <v>364</v>
      </c>
      <c r="F155" s="2">
        <v>16800</v>
      </c>
      <c r="G155" s="2">
        <v>0</v>
      </c>
      <c r="H155" s="2">
        <v>0</v>
      </c>
      <c r="I155" t="s">
        <v>1</v>
      </c>
      <c r="J155" t="s">
        <v>365</v>
      </c>
      <c r="K155" s="3">
        <v>45588</v>
      </c>
      <c r="L155" t="s">
        <v>2</v>
      </c>
      <c r="M155" t="s">
        <v>10</v>
      </c>
      <c r="N155" t="s">
        <v>6</v>
      </c>
      <c r="O155" s="3"/>
      <c r="P155" t="s">
        <v>5</v>
      </c>
    </row>
    <row r="156" spans="1:16" x14ac:dyDescent="0.2">
      <c r="A156" s="6">
        <v>7755969</v>
      </c>
      <c r="B156" t="s">
        <v>0</v>
      </c>
      <c r="C156" t="s">
        <v>7130</v>
      </c>
      <c r="D156" t="s">
        <v>366</v>
      </c>
      <c r="E156" t="s">
        <v>367</v>
      </c>
      <c r="F156" s="2">
        <v>5000</v>
      </c>
      <c r="G156" s="2">
        <v>4000</v>
      </c>
      <c r="H156" s="2">
        <v>4000</v>
      </c>
      <c r="I156" t="s">
        <v>1</v>
      </c>
      <c r="J156" t="s">
        <v>368</v>
      </c>
      <c r="K156" s="3">
        <v>45449</v>
      </c>
      <c r="L156" t="s">
        <v>2</v>
      </c>
      <c r="M156" t="s">
        <v>14</v>
      </c>
      <c r="N156" t="s">
        <v>6</v>
      </c>
      <c r="O156" s="3"/>
      <c r="P156" t="s">
        <v>5</v>
      </c>
    </row>
    <row r="157" spans="1:16" x14ac:dyDescent="0.2">
      <c r="A157" s="6">
        <v>7808218</v>
      </c>
      <c r="B157" t="s">
        <v>0</v>
      </c>
      <c r="C157" t="s">
        <v>7199</v>
      </c>
      <c r="D157" t="s">
        <v>369</v>
      </c>
      <c r="E157" t="s">
        <v>370</v>
      </c>
      <c r="F157" s="2">
        <v>216000</v>
      </c>
      <c r="G157" s="2">
        <v>0</v>
      </c>
      <c r="H157" s="2">
        <v>0</v>
      </c>
      <c r="I157" t="s">
        <v>1</v>
      </c>
      <c r="J157" t="s">
        <v>371</v>
      </c>
      <c r="K157" s="3">
        <v>45590</v>
      </c>
      <c r="L157" t="s">
        <v>2</v>
      </c>
      <c r="M157" t="s">
        <v>10</v>
      </c>
      <c r="N157" t="s">
        <v>6</v>
      </c>
      <c r="O157" s="3"/>
      <c r="P157" t="s">
        <v>5</v>
      </c>
    </row>
    <row r="158" spans="1:16" x14ac:dyDescent="0.2">
      <c r="A158" s="6">
        <v>7808219</v>
      </c>
      <c r="B158" t="s">
        <v>0</v>
      </c>
      <c r="C158" t="s">
        <v>7199</v>
      </c>
      <c r="D158" t="s">
        <v>372</v>
      </c>
      <c r="E158" t="s">
        <v>373</v>
      </c>
      <c r="F158" s="2">
        <v>120000</v>
      </c>
      <c r="G158" s="2">
        <v>0</v>
      </c>
      <c r="H158" s="2">
        <v>0</v>
      </c>
      <c r="I158" t="s">
        <v>1</v>
      </c>
      <c r="J158" t="s">
        <v>374</v>
      </c>
      <c r="K158" s="3">
        <v>45590</v>
      </c>
      <c r="L158" t="s">
        <v>2</v>
      </c>
      <c r="M158" t="s">
        <v>10</v>
      </c>
      <c r="N158" t="s">
        <v>6</v>
      </c>
      <c r="O158" s="3"/>
      <c r="P158" t="s">
        <v>5</v>
      </c>
    </row>
    <row r="159" spans="1:16" x14ac:dyDescent="0.2">
      <c r="A159" s="6">
        <v>7808220</v>
      </c>
      <c r="B159" t="s">
        <v>0</v>
      </c>
      <c r="C159" t="s">
        <v>7199</v>
      </c>
      <c r="D159" t="s">
        <v>375</v>
      </c>
      <c r="E159" t="s">
        <v>376</v>
      </c>
      <c r="F159" s="2">
        <v>60000</v>
      </c>
      <c r="G159" s="2">
        <v>0</v>
      </c>
      <c r="H159" s="2">
        <v>0</v>
      </c>
      <c r="I159" t="s">
        <v>1</v>
      </c>
      <c r="J159" t="s">
        <v>377</v>
      </c>
      <c r="K159" s="3">
        <v>45590</v>
      </c>
      <c r="L159" t="s">
        <v>2</v>
      </c>
      <c r="M159" t="s">
        <v>10</v>
      </c>
      <c r="N159" t="s">
        <v>6</v>
      </c>
      <c r="O159" s="3"/>
      <c r="P159" t="s">
        <v>5</v>
      </c>
    </row>
    <row r="160" spans="1:16" x14ac:dyDescent="0.2">
      <c r="A160" s="6">
        <v>7784690</v>
      </c>
      <c r="B160" t="s">
        <v>0</v>
      </c>
      <c r="C160" t="s">
        <v>7200</v>
      </c>
      <c r="D160" t="s">
        <v>378</v>
      </c>
      <c r="E160" t="s">
        <v>379</v>
      </c>
      <c r="F160" s="2">
        <v>2500</v>
      </c>
      <c r="G160" s="2">
        <v>1100</v>
      </c>
      <c r="H160" s="2">
        <v>1100</v>
      </c>
      <c r="I160" t="s">
        <v>1</v>
      </c>
      <c r="J160" t="s">
        <v>380</v>
      </c>
      <c r="K160" s="3">
        <v>45531</v>
      </c>
      <c r="L160" t="s">
        <v>2</v>
      </c>
      <c r="M160" t="s">
        <v>14</v>
      </c>
      <c r="N160" t="s">
        <v>6</v>
      </c>
      <c r="O160" s="3"/>
      <c r="P160" t="s">
        <v>5</v>
      </c>
    </row>
    <row r="161" spans="1:16" x14ac:dyDescent="0.2">
      <c r="A161" s="6">
        <v>7807240</v>
      </c>
      <c r="B161" t="s">
        <v>0</v>
      </c>
      <c r="C161" t="s">
        <v>7201</v>
      </c>
      <c r="D161" t="s">
        <v>378</v>
      </c>
      <c r="E161" t="s">
        <v>379</v>
      </c>
      <c r="F161" s="2">
        <v>2000</v>
      </c>
      <c r="G161" s="2">
        <v>0</v>
      </c>
      <c r="H161" s="2">
        <v>0</v>
      </c>
      <c r="I161" t="s">
        <v>1</v>
      </c>
      <c r="J161" t="s">
        <v>381</v>
      </c>
      <c r="K161" s="3">
        <v>45588</v>
      </c>
      <c r="L161" t="s">
        <v>2</v>
      </c>
      <c r="M161" t="s">
        <v>10</v>
      </c>
      <c r="N161" t="s">
        <v>6</v>
      </c>
      <c r="O161" s="3"/>
      <c r="P161" t="s">
        <v>5</v>
      </c>
    </row>
    <row r="162" spans="1:16" x14ac:dyDescent="0.2">
      <c r="A162" s="6">
        <v>7770008</v>
      </c>
      <c r="B162" t="s">
        <v>0</v>
      </c>
      <c r="C162" t="s">
        <v>7198</v>
      </c>
      <c r="D162" t="s">
        <v>382</v>
      </c>
      <c r="E162" t="s">
        <v>383</v>
      </c>
      <c r="F162" s="2">
        <v>8000</v>
      </c>
      <c r="G162" s="2">
        <v>1950</v>
      </c>
      <c r="H162" s="2">
        <v>1950</v>
      </c>
      <c r="I162" t="s">
        <v>1</v>
      </c>
      <c r="J162" t="s">
        <v>384</v>
      </c>
      <c r="K162" s="3">
        <v>45486</v>
      </c>
      <c r="L162" t="s">
        <v>2</v>
      </c>
      <c r="M162" t="s">
        <v>14</v>
      </c>
      <c r="N162" t="s">
        <v>6</v>
      </c>
      <c r="O162" s="3"/>
      <c r="P162" t="s">
        <v>5</v>
      </c>
    </row>
    <row r="163" spans="1:16" x14ac:dyDescent="0.2">
      <c r="A163" s="6">
        <v>7755982</v>
      </c>
      <c r="B163" t="s">
        <v>0</v>
      </c>
      <c r="C163" t="s">
        <v>7130</v>
      </c>
      <c r="D163" t="s">
        <v>385</v>
      </c>
      <c r="E163" t="s">
        <v>386</v>
      </c>
      <c r="F163" s="2">
        <v>1700</v>
      </c>
      <c r="G163" s="2">
        <v>0</v>
      </c>
      <c r="H163" s="2">
        <v>0</v>
      </c>
      <c r="I163" t="s">
        <v>1</v>
      </c>
      <c r="J163" t="s">
        <v>387</v>
      </c>
      <c r="K163" s="3">
        <v>45449</v>
      </c>
      <c r="L163" t="s">
        <v>2</v>
      </c>
      <c r="M163" t="s">
        <v>10</v>
      </c>
      <c r="N163" t="s">
        <v>6</v>
      </c>
      <c r="O163" s="3"/>
      <c r="P163" t="s">
        <v>5</v>
      </c>
    </row>
    <row r="164" spans="1:16" x14ac:dyDescent="0.2">
      <c r="A164" s="6">
        <v>7755983</v>
      </c>
      <c r="B164" t="s">
        <v>0</v>
      </c>
      <c r="C164" t="s">
        <v>7130</v>
      </c>
      <c r="D164" t="s">
        <v>388</v>
      </c>
      <c r="E164" t="s">
        <v>389</v>
      </c>
      <c r="F164" s="2">
        <v>1200</v>
      </c>
      <c r="G164" s="2">
        <v>0</v>
      </c>
      <c r="H164" s="2">
        <v>0</v>
      </c>
      <c r="I164" t="s">
        <v>1</v>
      </c>
      <c r="J164" t="s">
        <v>390</v>
      </c>
      <c r="K164" s="3">
        <v>45449</v>
      </c>
      <c r="L164" t="s">
        <v>2</v>
      </c>
      <c r="M164" t="s">
        <v>10</v>
      </c>
      <c r="N164" t="s">
        <v>6</v>
      </c>
      <c r="O164" s="3"/>
      <c r="P164" t="s">
        <v>5</v>
      </c>
    </row>
    <row r="165" spans="1:16" x14ac:dyDescent="0.2">
      <c r="A165" s="6">
        <v>7790175</v>
      </c>
      <c r="B165" t="s">
        <v>0</v>
      </c>
      <c r="C165" t="s">
        <v>7205</v>
      </c>
      <c r="D165" t="s">
        <v>391</v>
      </c>
      <c r="E165" t="s">
        <v>392</v>
      </c>
      <c r="F165" s="2">
        <v>100</v>
      </c>
      <c r="G165" s="2">
        <v>0</v>
      </c>
      <c r="H165" s="2">
        <v>0</v>
      </c>
      <c r="I165" t="s">
        <v>1</v>
      </c>
      <c r="J165" t="s">
        <v>393</v>
      </c>
      <c r="K165" s="3">
        <v>45542</v>
      </c>
      <c r="L165" t="s">
        <v>2</v>
      </c>
      <c r="M165" t="s">
        <v>10</v>
      </c>
      <c r="N165" t="s">
        <v>6</v>
      </c>
      <c r="O165" s="3"/>
      <c r="P165" t="s">
        <v>5</v>
      </c>
    </row>
    <row r="166" spans="1:16" x14ac:dyDescent="0.2">
      <c r="A166" s="6">
        <v>7782172</v>
      </c>
      <c r="B166" t="s">
        <v>0</v>
      </c>
      <c r="C166" t="s">
        <v>7206</v>
      </c>
      <c r="D166" t="s">
        <v>394</v>
      </c>
      <c r="E166" t="s">
        <v>395</v>
      </c>
      <c r="F166" s="2">
        <v>1200</v>
      </c>
      <c r="G166" s="2">
        <v>0</v>
      </c>
      <c r="H166" s="2">
        <v>0</v>
      </c>
      <c r="I166" t="s">
        <v>1</v>
      </c>
      <c r="J166" t="s">
        <v>396</v>
      </c>
      <c r="K166" s="3">
        <v>45520</v>
      </c>
      <c r="L166" t="s">
        <v>2</v>
      </c>
      <c r="M166" t="s">
        <v>10</v>
      </c>
      <c r="N166" t="s">
        <v>6</v>
      </c>
      <c r="O166" s="3"/>
      <c r="P166" t="s">
        <v>5</v>
      </c>
    </row>
    <row r="167" spans="1:16" x14ac:dyDescent="0.2">
      <c r="A167" s="6">
        <v>7735684</v>
      </c>
      <c r="B167" t="s">
        <v>0</v>
      </c>
      <c r="C167" t="s">
        <v>7188</v>
      </c>
      <c r="D167" t="s">
        <v>397</v>
      </c>
      <c r="E167" t="s">
        <v>398</v>
      </c>
      <c r="F167" s="2">
        <v>40000</v>
      </c>
      <c r="G167" s="2">
        <v>33600</v>
      </c>
      <c r="H167" s="2">
        <v>33600</v>
      </c>
      <c r="I167" t="s">
        <v>1</v>
      </c>
      <c r="J167" t="s">
        <v>399</v>
      </c>
      <c r="K167" s="3">
        <v>45393</v>
      </c>
      <c r="L167" t="s">
        <v>2</v>
      </c>
      <c r="M167" t="s">
        <v>14</v>
      </c>
      <c r="N167" t="s">
        <v>6</v>
      </c>
      <c r="O167" s="3"/>
      <c r="P167" t="s">
        <v>5</v>
      </c>
    </row>
    <row r="168" spans="1:16" x14ac:dyDescent="0.2">
      <c r="A168" s="6">
        <v>7808386</v>
      </c>
      <c r="B168" t="s">
        <v>0</v>
      </c>
      <c r="C168" t="s">
        <v>7192</v>
      </c>
      <c r="D168" t="s">
        <v>400</v>
      </c>
      <c r="E168" t="s">
        <v>401</v>
      </c>
      <c r="F168" s="2">
        <v>50000</v>
      </c>
      <c r="G168" s="2">
        <v>0</v>
      </c>
      <c r="H168" s="2">
        <v>0</v>
      </c>
      <c r="I168" t="s">
        <v>1</v>
      </c>
      <c r="J168" t="s">
        <v>402</v>
      </c>
      <c r="K168" s="3">
        <v>45590</v>
      </c>
      <c r="L168" t="s">
        <v>2</v>
      </c>
      <c r="M168" t="s">
        <v>10</v>
      </c>
      <c r="N168" t="s">
        <v>6</v>
      </c>
      <c r="O168" s="3"/>
      <c r="P168" t="s">
        <v>5</v>
      </c>
    </row>
    <row r="169" spans="1:16" x14ac:dyDescent="0.2">
      <c r="A169" s="6">
        <v>7786259</v>
      </c>
      <c r="B169" t="s">
        <v>0</v>
      </c>
      <c r="C169" t="s">
        <v>7190</v>
      </c>
      <c r="D169" t="s">
        <v>403</v>
      </c>
      <c r="E169" t="s">
        <v>404</v>
      </c>
      <c r="F169" s="2">
        <v>22741</v>
      </c>
      <c r="G169" s="2">
        <v>22500</v>
      </c>
      <c r="H169" s="2">
        <v>22500</v>
      </c>
      <c r="I169" t="s">
        <v>1</v>
      </c>
      <c r="J169" t="s">
        <v>405</v>
      </c>
      <c r="K169" s="3">
        <v>45534</v>
      </c>
      <c r="L169" t="s">
        <v>2</v>
      </c>
      <c r="M169" t="s">
        <v>14</v>
      </c>
      <c r="N169" t="s">
        <v>307</v>
      </c>
      <c r="O169" s="3"/>
      <c r="P169" t="s">
        <v>5</v>
      </c>
    </row>
    <row r="170" spans="1:16" x14ac:dyDescent="0.2">
      <c r="A170" s="6">
        <v>7770402</v>
      </c>
      <c r="B170" t="s">
        <v>0</v>
      </c>
      <c r="C170" t="s">
        <v>7207</v>
      </c>
      <c r="D170" t="s">
        <v>406</v>
      </c>
      <c r="E170" t="s">
        <v>407</v>
      </c>
      <c r="F170" s="2">
        <v>100000</v>
      </c>
      <c r="G170" s="2">
        <v>0</v>
      </c>
      <c r="H170" s="2">
        <v>0</v>
      </c>
      <c r="I170" t="s">
        <v>1</v>
      </c>
      <c r="J170" t="s">
        <v>408</v>
      </c>
      <c r="K170" s="3">
        <v>45486</v>
      </c>
      <c r="L170" t="s">
        <v>2</v>
      </c>
      <c r="M170" t="s">
        <v>10</v>
      </c>
      <c r="N170" t="s">
        <v>6</v>
      </c>
      <c r="O170" s="3"/>
      <c r="P170" t="s">
        <v>5</v>
      </c>
    </row>
    <row r="171" spans="1:16" x14ac:dyDescent="0.2">
      <c r="A171" s="6">
        <v>7776098</v>
      </c>
      <c r="B171" t="s">
        <v>0</v>
      </c>
      <c r="C171" t="s">
        <v>7193</v>
      </c>
      <c r="D171" t="s">
        <v>406</v>
      </c>
      <c r="E171" t="s">
        <v>407</v>
      </c>
      <c r="F171" s="2">
        <v>150000</v>
      </c>
      <c r="G171" s="2">
        <v>0</v>
      </c>
      <c r="H171" s="2">
        <v>0</v>
      </c>
      <c r="I171" t="s">
        <v>1</v>
      </c>
      <c r="J171" t="s">
        <v>409</v>
      </c>
      <c r="K171" s="3">
        <v>45500</v>
      </c>
      <c r="L171" t="s">
        <v>2</v>
      </c>
      <c r="M171" t="s">
        <v>10</v>
      </c>
      <c r="N171" t="s">
        <v>6</v>
      </c>
      <c r="O171" s="3"/>
      <c r="P171" t="s">
        <v>5</v>
      </c>
    </row>
    <row r="172" spans="1:16" x14ac:dyDescent="0.2">
      <c r="A172" s="6">
        <v>7786452</v>
      </c>
      <c r="B172" t="s">
        <v>0</v>
      </c>
      <c r="C172" t="s">
        <v>7190</v>
      </c>
      <c r="D172" t="s">
        <v>406</v>
      </c>
      <c r="E172" t="s">
        <v>407</v>
      </c>
      <c r="F172" s="2">
        <v>94758</v>
      </c>
      <c r="G172" s="2">
        <v>0</v>
      </c>
      <c r="H172" s="2">
        <v>0</v>
      </c>
      <c r="I172" t="s">
        <v>1</v>
      </c>
      <c r="J172" t="s">
        <v>410</v>
      </c>
      <c r="K172" s="3">
        <v>45534</v>
      </c>
      <c r="L172" t="s">
        <v>2</v>
      </c>
      <c r="M172" t="s">
        <v>10</v>
      </c>
      <c r="N172" t="s">
        <v>307</v>
      </c>
      <c r="O172" s="3"/>
      <c r="P172" t="s">
        <v>5</v>
      </c>
    </row>
    <row r="173" spans="1:16" x14ac:dyDescent="0.2">
      <c r="A173" s="6">
        <v>7797324</v>
      </c>
      <c r="B173" t="s">
        <v>0</v>
      </c>
      <c r="C173" t="s">
        <v>7191</v>
      </c>
      <c r="D173" t="s">
        <v>406</v>
      </c>
      <c r="E173" t="s">
        <v>407</v>
      </c>
      <c r="F173" s="2">
        <v>210368</v>
      </c>
      <c r="G173" s="2">
        <v>0</v>
      </c>
      <c r="H173" s="2">
        <v>0</v>
      </c>
      <c r="I173" t="s">
        <v>1</v>
      </c>
      <c r="J173" t="s">
        <v>411</v>
      </c>
      <c r="K173" s="3">
        <v>45562</v>
      </c>
      <c r="L173" t="s">
        <v>2</v>
      </c>
      <c r="M173" t="s">
        <v>10</v>
      </c>
      <c r="N173" t="s">
        <v>6</v>
      </c>
      <c r="O173" s="3"/>
      <c r="P173" t="s">
        <v>5</v>
      </c>
    </row>
    <row r="174" spans="1:16" x14ac:dyDescent="0.2">
      <c r="A174" s="6">
        <v>7797095</v>
      </c>
      <c r="B174" t="s">
        <v>0</v>
      </c>
      <c r="C174" t="s">
        <v>7191</v>
      </c>
      <c r="D174" t="s">
        <v>412</v>
      </c>
      <c r="E174" t="s">
        <v>413</v>
      </c>
      <c r="F174" s="2">
        <v>28044</v>
      </c>
      <c r="G174" s="2">
        <v>24500</v>
      </c>
      <c r="H174" s="2">
        <v>24500</v>
      </c>
      <c r="I174" t="s">
        <v>1</v>
      </c>
      <c r="J174" t="s">
        <v>414</v>
      </c>
      <c r="K174" s="3">
        <v>45562</v>
      </c>
      <c r="L174" t="s">
        <v>2</v>
      </c>
      <c r="M174" t="s">
        <v>14</v>
      </c>
      <c r="N174" t="s">
        <v>6</v>
      </c>
      <c r="O174" s="3"/>
      <c r="P174" t="s">
        <v>5</v>
      </c>
    </row>
    <row r="175" spans="1:16" x14ac:dyDescent="0.2">
      <c r="A175" s="6">
        <v>7808398</v>
      </c>
      <c r="B175" t="s">
        <v>0</v>
      </c>
      <c r="C175" t="s">
        <v>7192</v>
      </c>
      <c r="D175" t="s">
        <v>415</v>
      </c>
      <c r="E175" t="s">
        <v>416</v>
      </c>
      <c r="F175" s="2">
        <v>628</v>
      </c>
      <c r="G175" s="2">
        <v>0</v>
      </c>
      <c r="H175" s="2">
        <v>0</v>
      </c>
      <c r="I175" t="s">
        <v>1</v>
      </c>
      <c r="J175" t="s">
        <v>417</v>
      </c>
      <c r="K175" s="3">
        <v>45590</v>
      </c>
      <c r="L175" t="s">
        <v>2</v>
      </c>
      <c r="M175" t="s">
        <v>10</v>
      </c>
      <c r="N175" t="s">
        <v>6</v>
      </c>
      <c r="O175" s="3"/>
      <c r="P175" t="s">
        <v>5</v>
      </c>
    </row>
    <row r="176" spans="1:16" x14ac:dyDescent="0.2">
      <c r="A176" s="6">
        <v>7797167</v>
      </c>
      <c r="B176" t="s">
        <v>0</v>
      </c>
      <c r="C176" t="s">
        <v>7191</v>
      </c>
      <c r="D176" t="s">
        <v>418</v>
      </c>
      <c r="E176" t="s">
        <v>419</v>
      </c>
      <c r="F176" s="2">
        <v>1069</v>
      </c>
      <c r="G176" s="2">
        <v>0</v>
      </c>
      <c r="H176" s="2">
        <v>0</v>
      </c>
      <c r="I176" t="s">
        <v>1</v>
      </c>
      <c r="J176" t="s">
        <v>420</v>
      </c>
      <c r="K176" s="3">
        <v>45562</v>
      </c>
      <c r="L176" t="s">
        <v>2</v>
      </c>
      <c r="M176" t="s">
        <v>10</v>
      </c>
      <c r="N176" t="s">
        <v>6</v>
      </c>
      <c r="O176" s="3"/>
      <c r="P176" t="s">
        <v>5</v>
      </c>
    </row>
    <row r="177" spans="1:16" x14ac:dyDescent="0.2">
      <c r="A177" s="6">
        <v>7797130</v>
      </c>
      <c r="B177" t="s">
        <v>0</v>
      </c>
      <c r="C177" t="s">
        <v>7191</v>
      </c>
      <c r="D177" t="s">
        <v>421</v>
      </c>
      <c r="E177" t="s">
        <v>422</v>
      </c>
      <c r="F177" s="2">
        <v>2203</v>
      </c>
      <c r="G177" s="2">
        <v>0</v>
      </c>
      <c r="H177" s="2">
        <v>0</v>
      </c>
      <c r="I177" t="s">
        <v>1</v>
      </c>
      <c r="J177" t="s">
        <v>423</v>
      </c>
      <c r="K177" s="3">
        <v>45562</v>
      </c>
      <c r="L177" t="s">
        <v>2</v>
      </c>
      <c r="M177" t="s">
        <v>10</v>
      </c>
      <c r="N177" t="s">
        <v>6</v>
      </c>
      <c r="O177" s="3"/>
      <c r="P177" t="s">
        <v>5</v>
      </c>
    </row>
    <row r="178" spans="1:16" x14ac:dyDescent="0.2">
      <c r="A178" s="6">
        <v>7797131</v>
      </c>
      <c r="B178" t="s">
        <v>0</v>
      </c>
      <c r="C178" t="s">
        <v>7191</v>
      </c>
      <c r="D178" t="s">
        <v>424</v>
      </c>
      <c r="E178" t="s">
        <v>425</v>
      </c>
      <c r="F178" s="2">
        <v>4051</v>
      </c>
      <c r="G178" s="2">
        <v>0</v>
      </c>
      <c r="H178" s="2">
        <v>0</v>
      </c>
      <c r="I178" t="s">
        <v>1</v>
      </c>
      <c r="J178" t="s">
        <v>426</v>
      </c>
      <c r="K178" s="3">
        <v>45562</v>
      </c>
      <c r="L178" t="s">
        <v>2</v>
      </c>
      <c r="M178" t="s">
        <v>10</v>
      </c>
      <c r="N178" t="s">
        <v>6</v>
      </c>
      <c r="O178" s="3"/>
      <c r="P178" t="s">
        <v>5</v>
      </c>
    </row>
    <row r="179" spans="1:16" x14ac:dyDescent="0.2">
      <c r="A179" s="6">
        <v>7785075</v>
      </c>
      <c r="B179" t="s">
        <v>0</v>
      </c>
      <c r="C179" t="s">
        <v>7209</v>
      </c>
      <c r="D179" t="s">
        <v>427</v>
      </c>
      <c r="E179" t="s">
        <v>428</v>
      </c>
      <c r="F179" s="2">
        <v>500</v>
      </c>
      <c r="G179" s="2">
        <v>0</v>
      </c>
      <c r="H179" s="2">
        <v>0</v>
      </c>
      <c r="I179" t="s">
        <v>1</v>
      </c>
      <c r="J179" t="s">
        <v>429</v>
      </c>
      <c r="K179" s="3">
        <v>45532</v>
      </c>
      <c r="L179" t="s">
        <v>2</v>
      </c>
      <c r="M179" t="s">
        <v>10</v>
      </c>
      <c r="N179" t="s">
        <v>6</v>
      </c>
      <c r="O179" s="3"/>
      <c r="P179" t="s">
        <v>5</v>
      </c>
    </row>
    <row r="180" spans="1:16" x14ac:dyDescent="0.2">
      <c r="A180" s="6">
        <v>7786290</v>
      </c>
      <c r="B180" t="s">
        <v>0</v>
      </c>
      <c r="C180" t="s">
        <v>7190</v>
      </c>
      <c r="D180" t="s">
        <v>427</v>
      </c>
      <c r="E180" t="s">
        <v>428</v>
      </c>
      <c r="F180" s="2">
        <v>870</v>
      </c>
      <c r="G180" s="2">
        <v>0</v>
      </c>
      <c r="H180" s="2">
        <v>0</v>
      </c>
      <c r="I180" t="s">
        <v>1</v>
      </c>
      <c r="J180" t="s">
        <v>430</v>
      </c>
      <c r="K180" s="3">
        <v>45534</v>
      </c>
      <c r="L180" t="s">
        <v>2</v>
      </c>
      <c r="M180" t="s">
        <v>10</v>
      </c>
      <c r="N180" t="s">
        <v>307</v>
      </c>
      <c r="O180" s="3"/>
      <c r="P180" t="s">
        <v>5</v>
      </c>
    </row>
    <row r="181" spans="1:16" x14ac:dyDescent="0.2">
      <c r="A181" s="6">
        <v>7797132</v>
      </c>
      <c r="B181" t="s">
        <v>0</v>
      </c>
      <c r="C181" t="s">
        <v>7191</v>
      </c>
      <c r="D181" t="s">
        <v>427</v>
      </c>
      <c r="E181" t="s">
        <v>428</v>
      </c>
      <c r="F181" s="2">
        <v>7885</v>
      </c>
      <c r="G181" s="2">
        <v>0</v>
      </c>
      <c r="H181" s="2">
        <v>0</v>
      </c>
      <c r="I181" t="s">
        <v>1</v>
      </c>
      <c r="J181" t="s">
        <v>431</v>
      </c>
      <c r="K181" s="3">
        <v>45562</v>
      </c>
      <c r="L181" t="s">
        <v>2</v>
      </c>
      <c r="M181" t="s">
        <v>10</v>
      </c>
      <c r="N181" t="s">
        <v>6</v>
      </c>
      <c r="O181" s="3"/>
      <c r="P181" t="s">
        <v>5</v>
      </c>
    </row>
    <row r="182" spans="1:16" x14ac:dyDescent="0.2">
      <c r="A182" s="6">
        <v>7786291</v>
      </c>
      <c r="B182" t="s">
        <v>0</v>
      </c>
      <c r="C182" t="s">
        <v>7190</v>
      </c>
      <c r="D182" t="s">
        <v>432</v>
      </c>
      <c r="E182" t="s">
        <v>433</v>
      </c>
      <c r="F182" s="2">
        <v>588</v>
      </c>
      <c r="G182" s="2">
        <v>359</v>
      </c>
      <c r="H182" s="2">
        <v>359</v>
      </c>
      <c r="I182" t="s">
        <v>1</v>
      </c>
      <c r="J182" t="s">
        <v>434</v>
      </c>
      <c r="K182" s="3">
        <v>45534</v>
      </c>
      <c r="L182" t="s">
        <v>2</v>
      </c>
      <c r="M182" t="s">
        <v>14</v>
      </c>
      <c r="N182" t="s">
        <v>307</v>
      </c>
      <c r="O182" s="3"/>
      <c r="P182" t="s">
        <v>5</v>
      </c>
    </row>
    <row r="183" spans="1:16" x14ac:dyDescent="0.2">
      <c r="A183" s="6">
        <v>7797133</v>
      </c>
      <c r="B183" t="s">
        <v>0</v>
      </c>
      <c r="C183" t="s">
        <v>7191</v>
      </c>
      <c r="D183" t="s">
        <v>432</v>
      </c>
      <c r="E183" t="s">
        <v>433</v>
      </c>
      <c r="F183" s="2">
        <v>781</v>
      </c>
      <c r="G183" s="2">
        <v>0</v>
      </c>
      <c r="H183" s="2">
        <v>0</v>
      </c>
      <c r="I183" t="s">
        <v>1</v>
      </c>
      <c r="J183" t="s">
        <v>435</v>
      </c>
      <c r="K183" s="3">
        <v>45562</v>
      </c>
      <c r="L183" t="s">
        <v>2</v>
      </c>
      <c r="M183" t="s">
        <v>10</v>
      </c>
      <c r="N183" t="s">
        <v>6</v>
      </c>
      <c r="O183" s="3"/>
      <c r="P183" t="s">
        <v>5</v>
      </c>
    </row>
    <row r="184" spans="1:16" x14ac:dyDescent="0.2">
      <c r="A184" s="6">
        <v>7786292</v>
      </c>
      <c r="B184" t="s">
        <v>0</v>
      </c>
      <c r="C184" t="s">
        <v>7190</v>
      </c>
      <c r="D184" t="s">
        <v>436</v>
      </c>
      <c r="E184" t="s">
        <v>437</v>
      </c>
      <c r="F184" s="2">
        <v>1440</v>
      </c>
      <c r="G184" s="2">
        <v>0</v>
      </c>
      <c r="H184" s="2">
        <v>0</v>
      </c>
      <c r="I184" t="s">
        <v>1</v>
      </c>
      <c r="J184" t="s">
        <v>438</v>
      </c>
      <c r="K184" s="3">
        <v>45534</v>
      </c>
      <c r="L184" t="s">
        <v>2</v>
      </c>
      <c r="M184" t="s">
        <v>10</v>
      </c>
      <c r="N184" t="s">
        <v>307</v>
      </c>
      <c r="O184" s="3"/>
      <c r="P184" t="s">
        <v>5</v>
      </c>
    </row>
    <row r="185" spans="1:16" x14ac:dyDescent="0.2">
      <c r="A185" s="6">
        <v>7797134</v>
      </c>
      <c r="B185" t="s">
        <v>0</v>
      </c>
      <c r="C185" t="s">
        <v>7191</v>
      </c>
      <c r="D185" t="s">
        <v>436</v>
      </c>
      <c r="E185" t="s">
        <v>437</v>
      </c>
      <c r="F185" s="2">
        <v>3037</v>
      </c>
      <c r="G185" s="2">
        <v>0</v>
      </c>
      <c r="H185" s="2">
        <v>0</v>
      </c>
      <c r="I185" t="s">
        <v>1</v>
      </c>
      <c r="J185" t="s">
        <v>439</v>
      </c>
      <c r="K185" s="3">
        <v>45562</v>
      </c>
      <c r="L185" t="s">
        <v>2</v>
      </c>
      <c r="M185" t="s">
        <v>10</v>
      </c>
      <c r="N185" t="s">
        <v>6</v>
      </c>
      <c r="O185" s="3"/>
      <c r="P185" t="s">
        <v>5</v>
      </c>
    </row>
    <row r="186" spans="1:16" x14ac:dyDescent="0.2">
      <c r="A186" s="6">
        <v>7797135</v>
      </c>
      <c r="B186" t="s">
        <v>0</v>
      </c>
      <c r="C186" t="s">
        <v>7191</v>
      </c>
      <c r="D186" t="s">
        <v>440</v>
      </c>
      <c r="E186" t="s">
        <v>441</v>
      </c>
      <c r="F186" s="2">
        <v>609</v>
      </c>
      <c r="G186" s="2">
        <v>0</v>
      </c>
      <c r="H186" s="2">
        <v>0</v>
      </c>
      <c r="I186" t="s">
        <v>1</v>
      </c>
      <c r="J186" t="s">
        <v>442</v>
      </c>
      <c r="K186" s="3">
        <v>45562</v>
      </c>
      <c r="L186" t="s">
        <v>2</v>
      </c>
      <c r="M186" t="s">
        <v>10</v>
      </c>
      <c r="N186" t="s">
        <v>6</v>
      </c>
      <c r="O186" s="3"/>
      <c r="P186" t="s">
        <v>5</v>
      </c>
    </row>
    <row r="187" spans="1:16" x14ac:dyDescent="0.2">
      <c r="A187" s="6">
        <v>7786293</v>
      </c>
      <c r="B187" t="s">
        <v>0</v>
      </c>
      <c r="C187" t="s">
        <v>7190</v>
      </c>
      <c r="D187" t="s">
        <v>443</v>
      </c>
      <c r="E187" t="s">
        <v>444</v>
      </c>
      <c r="F187" s="2">
        <v>840</v>
      </c>
      <c r="G187" s="2">
        <v>0</v>
      </c>
      <c r="H187" s="2">
        <v>0</v>
      </c>
      <c r="I187" t="s">
        <v>1</v>
      </c>
      <c r="J187" t="s">
        <v>445</v>
      </c>
      <c r="K187" s="3">
        <v>45534</v>
      </c>
      <c r="L187" t="s">
        <v>2</v>
      </c>
      <c r="M187" t="s">
        <v>10</v>
      </c>
      <c r="N187" t="s">
        <v>307</v>
      </c>
      <c r="O187" s="3"/>
      <c r="P187" t="s">
        <v>5</v>
      </c>
    </row>
    <row r="188" spans="1:16" x14ac:dyDescent="0.2">
      <c r="A188" s="6">
        <v>7797136</v>
      </c>
      <c r="B188" t="s">
        <v>0</v>
      </c>
      <c r="C188" t="s">
        <v>7191</v>
      </c>
      <c r="D188" t="s">
        <v>443</v>
      </c>
      <c r="E188" t="s">
        <v>444</v>
      </c>
      <c r="F188" s="2">
        <v>3083</v>
      </c>
      <c r="G188" s="2">
        <v>0</v>
      </c>
      <c r="H188" s="2">
        <v>0</v>
      </c>
      <c r="I188" t="s">
        <v>1</v>
      </c>
      <c r="J188" t="s">
        <v>446</v>
      </c>
      <c r="K188" s="3">
        <v>45562</v>
      </c>
      <c r="L188" t="s">
        <v>2</v>
      </c>
      <c r="M188" t="s">
        <v>10</v>
      </c>
      <c r="N188" t="s">
        <v>6</v>
      </c>
      <c r="O188" s="3"/>
      <c r="P188" t="s">
        <v>5</v>
      </c>
    </row>
    <row r="189" spans="1:16" x14ac:dyDescent="0.2">
      <c r="A189" s="6">
        <v>7797138</v>
      </c>
      <c r="B189" t="s">
        <v>0</v>
      </c>
      <c r="C189" t="s">
        <v>7191</v>
      </c>
      <c r="D189" t="s">
        <v>447</v>
      </c>
      <c r="E189" t="s">
        <v>448</v>
      </c>
      <c r="F189" s="2">
        <v>1006</v>
      </c>
      <c r="G189" s="2">
        <v>0</v>
      </c>
      <c r="H189" s="2">
        <v>0</v>
      </c>
      <c r="I189" t="s">
        <v>1</v>
      </c>
      <c r="J189" t="s">
        <v>449</v>
      </c>
      <c r="K189" s="3">
        <v>45562</v>
      </c>
      <c r="L189" t="s">
        <v>2</v>
      </c>
      <c r="M189" t="s">
        <v>10</v>
      </c>
      <c r="N189" t="s">
        <v>6</v>
      </c>
      <c r="O189" s="3"/>
      <c r="P189" t="s">
        <v>5</v>
      </c>
    </row>
    <row r="190" spans="1:16" x14ac:dyDescent="0.2">
      <c r="A190" s="6">
        <v>7797139</v>
      </c>
      <c r="B190" t="s">
        <v>0</v>
      </c>
      <c r="C190" t="s">
        <v>7191</v>
      </c>
      <c r="D190" t="s">
        <v>450</v>
      </c>
      <c r="E190" t="s">
        <v>451</v>
      </c>
      <c r="F190" s="2">
        <v>397</v>
      </c>
      <c r="G190" s="2">
        <v>0</v>
      </c>
      <c r="H190" s="2">
        <v>0</v>
      </c>
      <c r="I190" t="s">
        <v>1</v>
      </c>
      <c r="J190" t="s">
        <v>452</v>
      </c>
      <c r="K190" s="3">
        <v>45562</v>
      </c>
      <c r="L190" t="s">
        <v>2</v>
      </c>
      <c r="M190" t="s">
        <v>10</v>
      </c>
      <c r="N190" t="s">
        <v>6</v>
      </c>
      <c r="O190" s="3"/>
      <c r="P190" t="s">
        <v>5</v>
      </c>
    </row>
    <row r="191" spans="1:16" x14ac:dyDescent="0.2">
      <c r="A191" s="6">
        <v>7775894</v>
      </c>
      <c r="B191" t="s">
        <v>0</v>
      </c>
      <c r="C191" t="s">
        <v>7193</v>
      </c>
      <c r="D191" t="s">
        <v>453</v>
      </c>
      <c r="E191" t="s">
        <v>454</v>
      </c>
      <c r="F191" s="2">
        <v>1000</v>
      </c>
      <c r="G191" s="2">
        <v>0</v>
      </c>
      <c r="H191" s="2">
        <v>0</v>
      </c>
      <c r="I191" t="s">
        <v>1</v>
      </c>
      <c r="J191" t="s">
        <v>455</v>
      </c>
      <c r="K191" s="3">
        <v>45500</v>
      </c>
      <c r="L191" t="s">
        <v>2</v>
      </c>
      <c r="M191" t="s">
        <v>10</v>
      </c>
      <c r="N191" t="s">
        <v>6</v>
      </c>
      <c r="O191" s="3"/>
      <c r="P191" t="s">
        <v>5</v>
      </c>
    </row>
    <row r="192" spans="1:16" x14ac:dyDescent="0.2">
      <c r="A192" s="6">
        <v>7797140</v>
      </c>
      <c r="B192" t="s">
        <v>0</v>
      </c>
      <c r="C192" t="s">
        <v>7191</v>
      </c>
      <c r="D192" t="s">
        <v>456</v>
      </c>
      <c r="E192" t="s">
        <v>457</v>
      </c>
      <c r="F192" s="2">
        <v>279</v>
      </c>
      <c r="G192" s="2">
        <v>0</v>
      </c>
      <c r="H192" s="2">
        <v>0</v>
      </c>
      <c r="I192" t="s">
        <v>1</v>
      </c>
      <c r="J192" t="s">
        <v>458</v>
      </c>
      <c r="K192" s="3">
        <v>45562</v>
      </c>
      <c r="L192" t="s">
        <v>2</v>
      </c>
      <c r="M192" t="s">
        <v>10</v>
      </c>
      <c r="N192" t="s">
        <v>6</v>
      </c>
      <c r="O192" s="3"/>
      <c r="P192" t="s">
        <v>5</v>
      </c>
    </row>
    <row r="193" spans="1:16" x14ac:dyDescent="0.2">
      <c r="A193" s="6">
        <v>7507500</v>
      </c>
      <c r="B193" t="s">
        <v>0</v>
      </c>
      <c r="C193" t="s">
        <v>5</v>
      </c>
      <c r="D193" t="s">
        <v>459</v>
      </c>
      <c r="E193" t="s">
        <v>460</v>
      </c>
      <c r="F193" s="2">
        <v>1</v>
      </c>
      <c r="G193" s="2">
        <v>0</v>
      </c>
      <c r="H193" s="2">
        <v>0</v>
      </c>
      <c r="I193" t="s">
        <v>1</v>
      </c>
      <c r="J193" t="s">
        <v>5</v>
      </c>
      <c r="K193" s="3">
        <v>44741</v>
      </c>
      <c r="L193" t="s">
        <v>2</v>
      </c>
      <c r="M193" t="s">
        <v>461</v>
      </c>
      <c r="N193" t="s">
        <v>4</v>
      </c>
      <c r="O193" s="3"/>
      <c r="P193" t="s">
        <v>5</v>
      </c>
    </row>
    <row r="194" spans="1:16" x14ac:dyDescent="0.2">
      <c r="A194" s="6">
        <v>7797322</v>
      </c>
      <c r="B194" t="s">
        <v>0</v>
      </c>
      <c r="C194" t="s">
        <v>7191</v>
      </c>
      <c r="D194" t="s">
        <v>459</v>
      </c>
      <c r="E194" t="s">
        <v>460</v>
      </c>
      <c r="F194" s="2">
        <v>26770</v>
      </c>
      <c r="G194" s="2">
        <v>6000</v>
      </c>
      <c r="H194" s="2">
        <v>6000</v>
      </c>
      <c r="I194" t="s">
        <v>1</v>
      </c>
      <c r="J194" t="s">
        <v>462</v>
      </c>
      <c r="K194" s="3">
        <v>45562</v>
      </c>
      <c r="L194" t="s">
        <v>2</v>
      </c>
      <c r="M194" t="s">
        <v>14</v>
      </c>
      <c r="N194" t="s">
        <v>6</v>
      </c>
      <c r="O194" s="3"/>
      <c r="P194" t="s">
        <v>5</v>
      </c>
    </row>
    <row r="195" spans="1:16" x14ac:dyDescent="0.2">
      <c r="A195" s="6">
        <v>7763040</v>
      </c>
      <c r="B195" t="s">
        <v>0</v>
      </c>
      <c r="C195" t="s">
        <v>7210</v>
      </c>
      <c r="D195" t="s">
        <v>463</v>
      </c>
      <c r="E195" t="s">
        <v>464</v>
      </c>
      <c r="F195" s="2">
        <v>431</v>
      </c>
      <c r="G195" s="2">
        <v>240</v>
      </c>
      <c r="H195" s="2">
        <v>240</v>
      </c>
      <c r="I195" t="s">
        <v>1</v>
      </c>
      <c r="J195" t="s">
        <v>465</v>
      </c>
      <c r="K195" s="3">
        <v>45467</v>
      </c>
      <c r="L195" t="s">
        <v>2</v>
      </c>
      <c r="M195" t="s">
        <v>14</v>
      </c>
      <c r="N195" t="s">
        <v>6</v>
      </c>
      <c r="O195" s="3"/>
      <c r="P195" t="s">
        <v>5</v>
      </c>
    </row>
    <row r="196" spans="1:16" x14ac:dyDescent="0.2">
      <c r="A196" s="6">
        <v>7776071</v>
      </c>
      <c r="B196" t="s">
        <v>0</v>
      </c>
      <c r="C196" t="s">
        <v>7193</v>
      </c>
      <c r="D196" t="s">
        <v>466</v>
      </c>
      <c r="E196" t="s">
        <v>467</v>
      </c>
      <c r="F196" s="2">
        <v>723</v>
      </c>
      <c r="G196" s="2">
        <v>0</v>
      </c>
      <c r="H196" s="2">
        <v>0</v>
      </c>
      <c r="I196" t="s">
        <v>1</v>
      </c>
      <c r="J196" t="s">
        <v>468</v>
      </c>
      <c r="K196" s="3">
        <v>45500</v>
      </c>
      <c r="L196" t="s">
        <v>2</v>
      </c>
      <c r="M196" t="s">
        <v>10</v>
      </c>
      <c r="N196" t="s">
        <v>6</v>
      </c>
      <c r="O196" s="3"/>
      <c r="P196" t="s">
        <v>5</v>
      </c>
    </row>
    <row r="197" spans="1:16" x14ac:dyDescent="0.2">
      <c r="A197" s="6">
        <v>7751537</v>
      </c>
      <c r="B197" t="s">
        <v>0</v>
      </c>
      <c r="C197" t="s">
        <v>7211</v>
      </c>
      <c r="D197" t="s">
        <v>469</v>
      </c>
      <c r="E197" t="s">
        <v>470</v>
      </c>
      <c r="F197" s="2">
        <v>871</v>
      </c>
      <c r="G197" s="2">
        <v>0</v>
      </c>
      <c r="H197" s="2">
        <v>0</v>
      </c>
      <c r="I197" t="s">
        <v>1</v>
      </c>
      <c r="J197" t="s">
        <v>471</v>
      </c>
      <c r="K197" s="3">
        <v>45437</v>
      </c>
      <c r="L197" t="s">
        <v>2</v>
      </c>
      <c r="M197" t="s">
        <v>10</v>
      </c>
      <c r="N197" t="s">
        <v>6</v>
      </c>
      <c r="O197" s="3"/>
      <c r="P197" t="s">
        <v>5</v>
      </c>
    </row>
    <row r="198" spans="1:16" x14ac:dyDescent="0.2">
      <c r="A198" s="6">
        <v>7776077</v>
      </c>
      <c r="B198" t="s">
        <v>0</v>
      </c>
      <c r="C198" t="s">
        <v>7193</v>
      </c>
      <c r="D198" t="s">
        <v>469</v>
      </c>
      <c r="E198" t="s">
        <v>470</v>
      </c>
      <c r="F198" s="2">
        <v>871</v>
      </c>
      <c r="G198" s="2">
        <v>0</v>
      </c>
      <c r="H198" s="2">
        <v>0</v>
      </c>
      <c r="I198" t="s">
        <v>1</v>
      </c>
      <c r="J198" t="s">
        <v>472</v>
      </c>
      <c r="K198" s="3">
        <v>45500</v>
      </c>
      <c r="L198" t="s">
        <v>2</v>
      </c>
      <c r="M198" t="s">
        <v>10</v>
      </c>
      <c r="N198" t="s">
        <v>6</v>
      </c>
      <c r="O198" s="3"/>
      <c r="P198" t="s">
        <v>5</v>
      </c>
    </row>
    <row r="199" spans="1:16" x14ac:dyDescent="0.2">
      <c r="A199" s="6">
        <v>7751539</v>
      </c>
      <c r="B199" t="s">
        <v>0</v>
      </c>
      <c r="C199" t="s">
        <v>7211</v>
      </c>
      <c r="D199" t="s">
        <v>473</v>
      </c>
      <c r="E199" t="s">
        <v>474</v>
      </c>
      <c r="F199" s="2">
        <v>1466</v>
      </c>
      <c r="G199" s="2">
        <v>0</v>
      </c>
      <c r="H199" s="2">
        <v>0</v>
      </c>
      <c r="I199" t="s">
        <v>1</v>
      </c>
      <c r="J199" t="s">
        <v>475</v>
      </c>
      <c r="K199" s="3">
        <v>45437</v>
      </c>
      <c r="L199" t="s">
        <v>2</v>
      </c>
      <c r="M199" t="s">
        <v>10</v>
      </c>
      <c r="N199" t="s">
        <v>6</v>
      </c>
      <c r="O199" s="3"/>
      <c r="P199" t="s">
        <v>5</v>
      </c>
    </row>
    <row r="200" spans="1:16" x14ac:dyDescent="0.2">
      <c r="A200" s="6">
        <v>7763052</v>
      </c>
      <c r="B200" t="s">
        <v>0</v>
      </c>
      <c r="C200" t="s">
        <v>7210</v>
      </c>
      <c r="D200" t="s">
        <v>473</v>
      </c>
      <c r="E200" t="s">
        <v>474</v>
      </c>
      <c r="F200" s="2">
        <v>773</v>
      </c>
      <c r="G200" s="2">
        <v>0</v>
      </c>
      <c r="H200" s="2">
        <v>0</v>
      </c>
      <c r="I200" t="s">
        <v>1</v>
      </c>
      <c r="J200" t="s">
        <v>476</v>
      </c>
      <c r="K200" s="3">
        <v>45467</v>
      </c>
      <c r="L200" t="s">
        <v>2</v>
      </c>
      <c r="M200" t="s">
        <v>10</v>
      </c>
      <c r="N200" t="s">
        <v>6</v>
      </c>
      <c r="O200" s="3"/>
      <c r="P200" t="s">
        <v>5</v>
      </c>
    </row>
    <row r="201" spans="1:16" x14ac:dyDescent="0.2">
      <c r="A201" s="6">
        <v>7736207</v>
      </c>
      <c r="B201" t="s">
        <v>0</v>
      </c>
      <c r="C201" t="s">
        <v>7212</v>
      </c>
      <c r="D201" t="s">
        <v>477</v>
      </c>
      <c r="E201" t="s">
        <v>478</v>
      </c>
      <c r="F201" s="2">
        <v>696</v>
      </c>
      <c r="G201" s="2">
        <v>0</v>
      </c>
      <c r="H201" s="2">
        <v>0</v>
      </c>
      <c r="I201" t="s">
        <v>1</v>
      </c>
      <c r="J201" t="s">
        <v>479</v>
      </c>
      <c r="K201" s="3">
        <v>45393</v>
      </c>
      <c r="L201" t="s">
        <v>2</v>
      </c>
      <c r="M201" t="s">
        <v>10</v>
      </c>
      <c r="N201" t="s">
        <v>6</v>
      </c>
      <c r="O201" s="3"/>
      <c r="P201" t="s">
        <v>5</v>
      </c>
    </row>
    <row r="202" spans="1:16" x14ac:dyDescent="0.2">
      <c r="A202" s="6">
        <v>7751538</v>
      </c>
      <c r="B202" t="s">
        <v>0</v>
      </c>
      <c r="C202" t="s">
        <v>7211</v>
      </c>
      <c r="D202" t="s">
        <v>477</v>
      </c>
      <c r="E202" t="s">
        <v>478</v>
      </c>
      <c r="F202" s="2">
        <v>3223</v>
      </c>
      <c r="G202" s="2">
        <v>0</v>
      </c>
      <c r="H202" s="2">
        <v>0</v>
      </c>
      <c r="I202" t="s">
        <v>1</v>
      </c>
      <c r="J202" t="s">
        <v>480</v>
      </c>
      <c r="K202" s="3">
        <v>45437</v>
      </c>
      <c r="L202" t="s">
        <v>2</v>
      </c>
      <c r="M202" t="s">
        <v>10</v>
      </c>
      <c r="N202" t="s">
        <v>6</v>
      </c>
      <c r="O202" s="3"/>
      <c r="P202" t="s">
        <v>5</v>
      </c>
    </row>
    <row r="203" spans="1:16" x14ac:dyDescent="0.2">
      <c r="A203" s="6">
        <v>7763051</v>
      </c>
      <c r="B203" t="s">
        <v>0</v>
      </c>
      <c r="C203" t="s">
        <v>7210</v>
      </c>
      <c r="D203" t="s">
        <v>477</v>
      </c>
      <c r="E203" t="s">
        <v>478</v>
      </c>
      <c r="F203" s="2">
        <v>822</v>
      </c>
      <c r="G203" s="2">
        <v>0</v>
      </c>
      <c r="H203" s="2">
        <v>0</v>
      </c>
      <c r="I203" t="s">
        <v>1</v>
      </c>
      <c r="J203" t="s">
        <v>481</v>
      </c>
      <c r="K203" s="3">
        <v>45467</v>
      </c>
      <c r="L203" t="s">
        <v>2</v>
      </c>
      <c r="M203" t="s">
        <v>10</v>
      </c>
      <c r="N203" t="s">
        <v>6</v>
      </c>
      <c r="O203" s="3"/>
      <c r="P203" t="s">
        <v>5</v>
      </c>
    </row>
    <row r="204" spans="1:16" x14ac:dyDescent="0.2">
      <c r="A204" s="6">
        <v>7797308</v>
      </c>
      <c r="B204" t="s">
        <v>0</v>
      </c>
      <c r="C204" t="s">
        <v>7191</v>
      </c>
      <c r="D204" t="s">
        <v>477</v>
      </c>
      <c r="E204" t="s">
        <v>478</v>
      </c>
      <c r="F204" s="2">
        <v>1429</v>
      </c>
      <c r="G204" s="2">
        <v>0</v>
      </c>
      <c r="H204" s="2">
        <v>0</v>
      </c>
      <c r="I204" t="s">
        <v>1</v>
      </c>
      <c r="J204" t="s">
        <v>482</v>
      </c>
      <c r="K204" s="3">
        <v>45562</v>
      </c>
      <c r="L204" t="s">
        <v>2</v>
      </c>
      <c r="M204" t="s">
        <v>10</v>
      </c>
      <c r="N204" t="s">
        <v>6</v>
      </c>
      <c r="O204" s="3"/>
      <c r="P204" t="s">
        <v>5</v>
      </c>
    </row>
    <row r="205" spans="1:16" x14ac:dyDescent="0.2">
      <c r="A205" s="6">
        <v>7786326</v>
      </c>
      <c r="B205" t="s">
        <v>0</v>
      </c>
      <c r="C205" t="s">
        <v>7190</v>
      </c>
      <c r="D205" t="s">
        <v>483</v>
      </c>
      <c r="E205" t="s">
        <v>484</v>
      </c>
      <c r="F205" s="2">
        <v>658</v>
      </c>
      <c r="G205" s="2">
        <v>318</v>
      </c>
      <c r="H205" s="2">
        <v>318</v>
      </c>
      <c r="I205" t="s">
        <v>1</v>
      </c>
      <c r="J205" t="s">
        <v>485</v>
      </c>
      <c r="K205" s="3">
        <v>45534</v>
      </c>
      <c r="L205" t="s">
        <v>2</v>
      </c>
      <c r="M205" t="s">
        <v>14</v>
      </c>
      <c r="N205" t="s">
        <v>307</v>
      </c>
      <c r="O205" s="3"/>
      <c r="P205" t="s">
        <v>5</v>
      </c>
    </row>
    <row r="206" spans="1:16" x14ac:dyDescent="0.2">
      <c r="A206" s="6">
        <v>7797304</v>
      </c>
      <c r="B206" t="s">
        <v>0</v>
      </c>
      <c r="C206" t="s">
        <v>7191</v>
      </c>
      <c r="D206" t="s">
        <v>486</v>
      </c>
      <c r="E206" t="s">
        <v>487</v>
      </c>
      <c r="F206" s="2">
        <v>1110</v>
      </c>
      <c r="G206" s="2">
        <v>0</v>
      </c>
      <c r="H206" s="2">
        <v>0</v>
      </c>
      <c r="I206" t="s">
        <v>1</v>
      </c>
      <c r="J206" t="s">
        <v>488</v>
      </c>
      <c r="K206" s="3">
        <v>45562</v>
      </c>
      <c r="L206" t="s">
        <v>2</v>
      </c>
      <c r="M206" t="s">
        <v>10</v>
      </c>
      <c r="N206" t="s">
        <v>6</v>
      </c>
      <c r="O206" s="3"/>
      <c r="P206" t="s">
        <v>5</v>
      </c>
    </row>
    <row r="207" spans="1:16" x14ac:dyDescent="0.2">
      <c r="A207" s="6">
        <v>7808402</v>
      </c>
      <c r="B207" t="s">
        <v>0</v>
      </c>
      <c r="C207" t="s">
        <v>7192</v>
      </c>
      <c r="D207" t="s">
        <v>489</v>
      </c>
      <c r="E207" t="s">
        <v>490</v>
      </c>
      <c r="F207" s="2">
        <v>550</v>
      </c>
      <c r="G207" s="2">
        <v>0</v>
      </c>
      <c r="H207" s="2">
        <v>0</v>
      </c>
      <c r="I207" t="s">
        <v>1</v>
      </c>
      <c r="J207" t="s">
        <v>491</v>
      </c>
      <c r="K207" s="3">
        <v>45590</v>
      </c>
      <c r="L207" t="s">
        <v>2</v>
      </c>
      <c r="M207" t="s">
        <v>10</v>
      </c>
      <c r="N207" t="s">
        <v>6</v>
      </c>
      <c r="O207" s="3"/>
      <c r="P207" t="s">
        <v>5</v>
      </c>
    </row>
    <row r="208" spans="1:16" x14ac:dyDescent="0.2">
      <c r="A208" s="6">
        <v>7786327</v>
      </c>
      <c r="B208" t="s">
        <v>0</v>
      </c>
      <c r="C208" t="s">
        <v>7190</v>
      </c>
      <c r="D208" t="s">
        <v>492</v>
      </c>
      <c r="E208" t="s">
        <v>493</v>
      </c>
      <c r="F208" s="2">
        <v>589</v>
      </c>
      <c r="G208" s="2">
        <v>0</v>
      </c>
      <c r="H208" s="2">
        <v>0</v>
      </c>
      <c r="I208" t="s">
        <v>1</v>
      </c>
      <c r="J208" t="s">
        <v>494</v>
      </c>
      <c r="K208" s="3">
        <v>45534</v>
      </c>
      <c r="L208" t="s">
        <v>2</v>
      </c>
      <c r="M208" t="s">
        <v>10</v>
      </c>
      <c r="N208" t="s">
        <v>307</v>
      </c>
      <c r="O208" s="3"/>
      <c r="P208" t="s">
        <v>5</v>
      </c>
    </row>
    <row r="209" spans="1:16" x14ac:dyDescent="0.2">
      <c r="A209" s="6">
        <v>7775919</v>
      </c>
      <c r="B209" t="s">
        <v>0</v>
      </c>
      <c r="C209" t="s">
        <v>7193</v>
      </c>
      <c r="D209" t="s">
        <v>495</v>
      </c>
      <c r="E209" t="s">
        <v>496</v>
      </c>
      <c r="F209" s="2">
        <v>1080</v>
      </c>
      <c r="G209" s="2">
        <v>850</v>
      </c>
      <c r="H209" s="2">
        <v>850</v>
      </c>
      <c r="I209" t="s">
        <v>1</v>
      </c>
      <c r="J209" t="s">
        <v>497</v>
      </c>
      <c r="K209" s="3">
        <v>45500</v>
      </c>
      <c r="L209" t="s">
        <v>2</v>
      </c>
      <c r="M209" t="s">
        <v>14</v>
      </c>
      <c r="N209" t="s">
        <v>6</v>
      </c>
      <c r="O209" s="3"/>
      <c r="P209" t="s">
        <v>5</v>
      </c>
    </row>
    <row r="210" spans="1:16" x14ac:dyDescent="0.2">
      <c r="A210" s="6">
        <v>7786315</v>
      </c>
      <c r="B210" t="s">
        <v>0</v>
      </c>
      <c r="C210" t="s">
        <v>7190</v>
      </c>
      <c r="D210" t="s">
        <v>498</v>
      </c>
      <c r="E210" t="s">
        <v>499</v>
      </c>
      <c r="F210" s="2">
        <v>1197</v>
      </c>
      <c r="G210" s="2">
        <v>0</v>
      </c>
      <c r="H210" s="2">
        <v>0</v>
      </c>
      <c r="I210" t="s">
        <v>1</v>
      </c>
      <c r="J210" t="s">
        <v>500</v>
      </c>
      <c r="K210" s="3">
        <v>45534</v>
      </c>
      <c r="L210" t="s">
        <v>2</v>
      </c>
      <c r="M210" t="s">
        <v>10</v>
      </c>
      <c r="N210" t="s">
        <v>307</v>
      </c>
      <c r="O210" s="3"/>
      <c r="P210" t="s">
        <v>5</v>
      </c>
    </row>
    <row r="211" spans="1:16" x14ac:dyDescent="0.2">
      <c r="A211" s="6">
        <v>7797168</v>
      </c>
      <c r="B211" t="s">
        <v>0</v>
      </c>
      <c r="C211" t="s">
        <v>7191</v>
      </c>
      <c r="D211" t="s">
        <v>498</v>
      </c>
      <c r="E211" t="s">
        <v>499</v>
      </c>
      <c r="F211" s="2">
        <v>1149</v>
      </c>
      <c r="G211" s="2">
        <v>0</v>
      </c>
      <c r="H211" s="2">
        <v>0</v>
      </c>
      <c r="I211" t="s">
        <v>1</v>
      </c>
      <c r="J211" t="s">
        <v>501</v>
      </c>
      <c r="K211" s="3">
        <v>45562</v>
      </c>
      <c r="L211" t="s">
        <v>2</v>
      </c>
      <c r="M211" t="s">
        <v>10</v>
      </c>
      <c r="N211" t="s">
        <v>6</v>
      </c>
      <c r="O211" s="3"/>
      <c r="P211" t="s">
        <v>5</v>
      </c>
    </row>
    <row r="212" spans="1:16" x14ac:dyDescent="0.2">
      <c r="A212" s="6">
        <v>7797169</v>
      </c>
      <c r="B212" t="s">
        <v>0</v>
      </c>
      <c r="C212" t="s">
        <v>7191</v>
      </c>
      <c r="D212" t="s">
        <v>502</v>
      </c>
      <c r="E212" t="s">
        <v>503</v>
      </c>
      <c r="F212" s="2">
        <v>1455</v>
      </c>
      <c r="G212" s="2">
        <v>0</v>
      </c>
      <c r="H212" s="2">
        <v>0</v>
      </c>
      <c r="I212" t="s">
        <v>1</v>
      </c>
      <c r="J212" t="s">
        <v>504</v>
      </c>
      <c r="K212" s="3">
        <v>45562</v>
      </c>
      <c r="L212" t="s">
        <v>2</v>
      </c>
      <c r="M212" t="s">
        <v>10</v>
      </c>
      <c r="N212" t="s">
        <v>6</v>
      </c>
      <c r="O212" s="3"/>
      <c r="P212" t="s">
        <v>5</v>
      </c>
    </row>
    <row r="213" spans="1:16" x14ac:dyDescent="0.2">
      <c r="A213" s="6">
        <v>7797170</v>
      </c>
      <c r="B213" t="s">
        <v>0</v>
      </c>
      <c r="C213" t="s">
        <v>7191</v>
      </c>
      <c r="D213" t="s">
        <v>505</v>
      </c>
      <c r="E213" t="s">
        <v>506</v>
      </c>
      <c r="F213" s="2">
        <v>550</v>
      </c>
      <c r="G213" s="2">
        <v>0</v>
      </c>
      <c r="H213" s="2">
        <v>0</v>
      </c>
      <c r="I213" t="s">
        <v>1</v>
      </c>
      <c r="J213" t="s">
        <v>507</v>
      </c>
      <c r="K213" s="3">
        <v>45562</v>
      </c>
      <c r="L213" t="s">
        <v>2</v>
      </c>
      <c r="M213" t="s">
        <v>10</v>
      </c>
      <c r="N213" t="s">
        <v>6</v>
      </c>
      <c r="O213" s="3"/>
      <c r="P213" t="s">
        <v>5</v>
      </c>
    </row>
    <row r="214" spans="1:16" x14ac:dyDescent="0.2">
      <c r="A214" s="6">
        <v>7736122</v>
      </c>
      <c r="B214" t="s">
        <v>0</v>
      </c>
      <c r="C214" t="s">
        <v>7212</v>
      </c>
      <c r="D214" t="s">
        <v>508</v>
      </c>
      <c r="E214" t="s">
        <v>509</v>
      </c>
      <c r="F214" s="2">
        <v>369</v>
      </c>
      <c r="G214" s="2">
        <v>0</v>
      </c>
      <c r="H214" s="2">
        <v>0</v>
      </c>
      <c r="I214" t="s">
        <v>1</v>
      </c>
      <c r="J214" t="s">
        <v>510</v>
      </c>
      <c r="K214" s="3">
        <v>45393</v>
      </c>
      <c r="L214" t="s">
        <v>2</v>
      </c>
      <c r="M214" t="s">
        <v>10</v>
      </c>
      <c r="N214" t="s">
        <v>6</v>
      </c>
      <c r="O214" s="3"/>
      <c r="P214" t="s">
        <v>5</v>
      </c>
    </row>
    <row r="215" spans="1:16" x14ac:dyDescent="0.2">
      <c r="A215" s="6">
        <v>7801417</v>
      </c>
      <c r="B215" t="s">
        <v>0</v>
      </c>
      <c r="C215" t="s">
        <v>7180</v>
      </c>
      <c r="D215" t="s">
        <v>511</v>
      </c>
      <c r="E215" t="s">
        <v>512</v>
      </c>
      <c r="F215" s="2">
        <v>500</v>
      </c>
      <c r="G215" s="2">
        <v>0</v>
      </c>
      <c r="H215" s="2">
        <v>0</v>
      </c>
      <c r="I215" t="s">
        <v>1</v>
      </c>
      <c r="J215" t="s">
        <v>513</v>
      </c>
      <c r="K215" s="3">
        <v>45570</v>
      </c>
      <c r="L215" t="s">
        <v>2</v>
      </c>
      <c r="M215" t="s">
        <v>10</v>
      </c>
      <c r="N215" t="s">
        <v>6</v>
      </c>
      <c r="O215" s="3"/>
      <c r="P215" t="s">
        <v>5</v>
      </c>
    </row>
    <row r="216" spans="1:16" x14ac:dyDescent="0.2">
      <c r="A216" s="6">
        <v>7801418</v>
      </c>
      <c r="B216" t="s">
        <v>0</v>
      </c>
      <c r="C216" t="s">
        <v>7180</v>
      </c>
      <c r="D216" t="s">
        <v>514</v>
      </c>
      <c r="E216" t="s">
        <v>515</v>
      </c>
      <c r="F216" s="2">
        <v>200</v>
      </c>
      <c r="G216" s="2">
        <v>0</v>
      </c>
      <c r="H216" s="2">
        <v>0</v>
      </c>
      <c r="I216" t="s">
        <v>1</v>
      </c>
      <c r="J216" t="s">
        <v>516</v>
      </c>
      <c r="K216" s="3">
        <v>45570</v>
      </c>
      <c r="L216" t="s">
        <v>2</v>
      </c>
      <c r="M216" t="s">
        <v>10</v>
      </c>
      <c r="N216" t="s">
        <v>6</v>
      </c>
      <c r="O216" s="3"/>
      <c r="P216" t="s">
        <v>5</v>
      </c>
    </row>
    <row r="217" spans="1:16" x14ac:dyDescent="0.2">
      <c r="A217" s="6">
        <v>7769502</v>
      </c>
      <c r="B217" t="s">
        <v>0</v>
      </c>
      <c r="C217" t="s">
        <v>7128</v>
      </c>
      <c r="D217" t="s">
        <v>517</v>
      </c>
      <c r="E217" t="s">
        <v>518</v>
      </c>
      <c r="F217" s="2">
        <v>500</v>
      </c>
      <c r="G217" s="2">
        <v>0</v>
      </c>
      <c r="H217" s="2">
        <v>0</v>
      </c>
      <c r="I217" t="s">
        <v>1</v>
      </c>
      <c r="J217" t="s">
        <v>519</v>
      </c>
      <c r="K217" s="3">
        <v>45486</v>
      </c>
      <c r="L217" t="s">
        <v>2</v>
      </c>
      <c r="M217" t="s">
        <v>10</v>
      </c>
      <c r="N217" t="s">
        <v>6</v>
      </c>
      <c r="O217" s="3"/>
      <c r="P217" t="s">
        <v>5</v>
      </c>
    </row>
    <row r="218" spans="1:16" x14ac:dyDescent="0.2">
      <c r="A218" s="6">
        <v>7792911</v>
      </c>
      <c r="B218" t="s">
        <v>0</v>
      </c>
      <c r="C218" t="s">
        <v>7126</v>
      </c>
      <c r="D218" t="s">
        <v>520</v>
      </c>
      <c r="E218" t="s">
        <v>521</v>
      </c>
      <c r="F218" s="2">
        <v>6000</v>
      </c>
      <c r="G218" s="2">
        <v>5300</v>
      </c>
      <c r="H218" s="2">
        <v>5300</v>
      </c>
      <c r="I218" t="s">
        <v>1</v>
      </c>
      <c r="J218" t="s">
        <v>522</v>
      </c>
      <c r="K218" s="3">
        <v>45548</v>
      </c>
      <c r="L218" t="s">
        <v>2</v>
      </c>
      <c r="M218" t="s">
        <v>14</v>
      </c>
      <c r="N218" t="s">
        <v>6</v>
      </c>
      <c r="O218" s="3"/>
      <c r="P218" t="s">
        <v>5</v>
      </c>
    </row>
    <row r="219" spans="1:16" x14ac:dyDescent="0.2">
      <c r="A219" s="6">
        <v>7792912</v>
      </c>
      <c r="B219" t="s">
        <v>0</v>
      </c>
      <c r="C219" t="s">
        <v>7126</v>
      </c>
      <c r="D219" t="s">
        <v>523</v>
      </c>
      <c r="E219" t="s">
        <v>524</v>
      </c>
      <c r="F219" s="2">
        <v>1100</v>
      </c>
      <c r="G219" s="2">
        <v>0</v>
      </c>
      <c r="H219" s="2">
        <v>0</v>
      </c>
      <c r="I219" t="s">
        <v>1</v>
      </c>
      <c r="J219" t="s">
        <v>525</v>
      </c>
      <c r="K219" s="3">
        <v>45548</v>
      </c>
      <c r="L219" t="s">
        <v>2</v>
      </c>
      <c r="M219" t="s">
        <v>10</v>
      </c>
      <c r="N219" t="s">
        <v>6</v>
      </c>
      <c r="O219" s="3"/>
      <c r="P219" t="s">
        <v>5</v>
      </c>
    </row>
    <row r="220" spans="1:16" x14ac:dyDescent="0.2">
      <c r="A220" s="6">
        <v>7801979</v>
      </c>
      <c r="B220" t="s">
        <v>0</v>
      </c>
      <c r="C220" t="s">
        <v>7127</v>
      </c>
      <c r="D220" t="s">
        <v>523</v>
      </c>
      <c r="E220" t="s">
        <v>524</v>
      </c>
      <c r="F220" s="2">
        <v>500</v>
      </c>
      <c r="G220" s="2">
        <v>0</v>
      </c>
      <c r="H220" s="2">
        <v>0</v>
      </c>
      <c r="I220" t="s">
        <v>1</v>
      </c>
      <c r="J220" t="s">
        <v>526</v>
      </c>
      <c r="K220" s="3">
        <v>45572</v>
      </c>
      <c r="L220" t="s">
        <v>2</v>
      </c>
      <c r="M220" t="s">
        <v>10</v>
      </c>
      <c r="N220" t="s">
        <v>6</v>
      </c>
      <c r="O220" s="3"/>
      <c r="P220" t="s">
        <v>5</v>
      </c>
    </row>
    <row r="221" spans="1:16" x14ac:dyDescent="0.2">
      <c r="A221" s="6">
        <v>7801982</v>
      </c>
      <c r="B221" t="s">
        <v>0</v>
      </c>
      <c r="C221" t="s">
        <v>7127</v>
      </c>
      <c r="D221" t="s">
        <v>527</v>
      </c>
      <c r="E221" t="s">
        <v>528</v>
      </c>
      <c r="F221" s="2">
        <v>2000</v>
      </c>
      <c r="G221" s="2">
        <v>0</v>
      </c>
      <c r="H221" s="2">
        <v>0</v>
      </c>
      <c r="I221" t="s">
        <v>1</v>
      </c>
      <c r="J221" t="s">
        <v>529</v>
      </c>
      <c r="K221" s="3">
        <v>45572</v>
      </c>
      <c r="L221" t="s">
        <v>2</v>
      </c>
      <c r="M221" t="s">
        <v>10</v>
      </c>
      <c r="N221" t="s">
        <v>6</v>
      </c>
      <c r="O221" s="3"/>
      <c r="P221" t="s">
        <v>5</v>
      </c>
    </row>
    <row r="222" spans="1:16" x14ac:dyDescent="0.2">
      <c r="A222" s="6">
        <v>7769492</v>
      </c>
      <c r="B222" t="s">
        <v>0</v>
      </c>
      <c r="C222" t="s">
        <v>7128</v>
      </c>
      <c r="D222" t="s">
        <v>530</v>
      </c>
      <c r="E222" t="s">
        <v>531</v>
      </c>
      <c r="F222" s="2">
        <v>500</v>
      </c>
      <c r="G222" s="2">
        <v>0</v>
      </c>
      <c r="H222" s="2">
        <v>0</v>
      </c>
      <c r="I222" t="s">
        <v>1</v>
      </c>
      <c r="J222" t="s">
        <v>532</v>
      </c>
      <c r="K222" s="3">
        <v>45486</v>
      </c>
      <c r="L222" t="s">
        <v>2</v>
      </c>
      <c r="M222" t="s">
        <v>10</v>
      </c>
      <c r="N222" t="s">
        <v>6</v>
      </c>
      <c r="O222" s="3"/>
      <c r="P222" t="s">
        <v>5</v>
      </c>
    </row>
    <row r="223" spans="1:16" x14ac:dyDescent="0.2">
      <c r="A223" s="6">
        <v>7782491</v>
      </c>
      <c r="B223" t="s">
        <v>0</v>
      </c>
      <c r="C223" t="s">
        <v>7133</v>
      </c>
      <c r="D223" t="s">
        <v>533</v>
      </c>
      <c r="E223" t="s">
        <v>534</v>
      </c>
      <c r="F223" s="2">
        <v>4000</v>
      </c>
      <c r="G223" s="2">
        <v>0</v>
      </c>
      <c r="H223" s="2">
        <v>0</v>
      </c>
      <c r="I223" t="s">
        <v>1</v>
      </c>
      <c r="J223" t="s">
        <v>535</v>
      </c>
      <c r="K223" s="3">
        <v>45521</v>
      </c>
      <c r="L223" t="s">
        <v>2</v>
      </c>
      <c r="M223" t="s">
        <v>10</v>
      </c>
      <c r="N223" t="s">
        <v>6</v>
      </c>
      <c r="O223" s="3"/>
      <c r="P223" t="s">
        <v>5</v>
      </c>
    </row>
    <row r="224" spans="1:16" x14ac:dyDescent="0.2">
      <c r="A224" s="6">
        <v>7792906</v>
      </c>
      <c r="B224" t="s">
        <v>0</v>
      </c>
      <c r="C224" t="s">
        <v>7126</v>
      </c>
      <c r="D224" t="s">
        <v>533</v>
      </c>
      <c r="E224" t="s">
        <v>534</v>
      </c>
      <c r="F224" s="2">
        <v>2000</v>
      </c>
      <c r="G224" s="2">
        <v>0</v>
      </c>
      <c r="H224" s="2">
        <v>0</v>
      </c>
      <c r="I224" t="s">
        <v>1</v>
      </c>
      <c r="J224" t="s">
        <v>536</v>
      </c>
      <c r="K224" s="3">
        <v>45548</v>
      </c>
      <c r="L224" t="s">
        <v>2</v>
      </c>
      <c r="M224" t="s">
        <v>10</v>
      </c>
      <c r="N224" t="s">
        <v>6</v>
      </c>
      <c r="O224" s="3"/>
      <c r="P224" t="s">
        <v>5</v>
      </c>
    </row>
    <row r="225" spans="1:16" x14ac:dyDescent="0.2">
      <c r="A225" s="6">
        <v>7703635</v>
      </c>
      <c r="B225" t="s">
        <v>0</v>
      </c>
      <c r="C225" t="s">
        <v>7140</v>
      </c>
      <c r="D225" t="s">
        <v>537</v>
      </c>
      <c r="E225" t="s">
        <v>538</v>
      </c>
      <c r="F225" s="2">
        <v>1500</v>
      </c>
      <c r="G225" s="2">
        <v>1000</v>
      </c>
      <c r="H225" s="2">
        <v>1000</v>
      </c>
      <c r="I225" t="s">
        <v>1</v>
      </c>
      <c r="J225" t="s">
        <v>539</v>
      </c>
      <c r="K225" s="3">
        <v>45299</v>
      </c>
      <c r="L225" t="s">
        <v>2</v>
      </c>
      <c r="M225" t="s">
        <v>14</v>
      </c>
      <c r="N225" t="s">
        <v>6</v>
      </c>
      <c r="O225" s="3"/>
      <c r="P225" t="s">
        <v>5</v>
      </c>
    </row>
    <row r="226" spans="1:16" x14ac:dyDescent="0.2">
      <c r="A226" s="6">
        <v>7740224</v>
      </c>
      <c r="B226" t="s">
        <v>0</v>
      </c>
      <c r="C226" t="s">
        <v>7134</v>
      </c>
      <c r="D226" t="s">
        <v>537</v>
      </c>
      <c r="E226" t="s">
        <v>538</v>
      </c>
      <c r="F226" s="2">
        <v>500</v>
      </c>
      <c r="G226" s="2">
        <v>0</v>
      </c>
      <c r="H226" s="2">
        <v>0</v>
      </c>
      <c r="I226" t="s">
        <v>1</v>
      </c>
      <c r="J226" t="s">
        <v>540</v>
      </c>
      <c r="K226" s="3">
        <v>45401</v>
      </c>
      <c r="L226" t="s">
        <v>2</v>
      </c>
      <c r="M226" t="s">
        <v>10</v>
      </c>
      <c r="N226" t="s">
        <v>6</v>
      </c>
      <c r="O226" s="3"/>
      <c r="P226" t="s">
        <v>5</v>
      </c>
    </row>
    <row r="227" spans="1:16" x14ac:dyDescent="0.2">
      <c r="A227" s="6">
        <v>7628558</v>
      </c>
      <c r="B227" t="s">
        <v>0</v>
      </c>
      <c r="C227" t="s">
        <v>7213</v>
      </c>
      <c r="D227" t="s">
        <v>543</v>
      </c>
      <c r="E227" t="s">
        <v>544</v>
      </c>
      <c r="F227" s="2">
        <v>8000</v>
      </c>
      <c r="G227" s="2">
        <v>7299</v>
      </c>
      <c r="H227" s="2">
        <v>7299</v>
      </c>
      <c r="I227" t="s">
        <v>1</v>
      </c>
      <c r="J227" t="s">
        <v>545</v>
      </c>
      <c r="K227" s="3">
        <v>45096</v>
      </c>
      <c r="L227" t="s">
        <v>2</v>
      </c>
      <c r="M227" t="s">
        <v>14</v>
      </c>
      <c r="N227" t="s">
        <v>6</v>
      </c>
      <c r="O227" s="3"/>
      <c r="P227" t="s">
        <v>5</v>
      </c>
    </row>
    <row r="228" spans="1:16" x14ac:dyDescent="0.2">
      <c r="A228" s="6">
        <v>7784702</v>
      </c>
      <c r="B228" t="s">
        <v>0</v>
      </c>
      <c r="C228" t="s">
        <v>7200</v>
      </c>
      <c r="D228" t="s">
        <v>546</v>
      </c>
      <c r="E228" t="s">
        <v>547</v>
      </c>
      <c r="F228" s="2">
        <v>18000</v>
      </c>
      <c r="G228" s="2">
        <v>10000</v>
      </c>
      <c r="H228" s="2">
        <v>10000</v>
      </c>
      <c r="I228" t="s">
        <v>1</v>
      </c>
      <c r="J228" t="s">
        <v>548</v>
      </c>
      <c r="K228" s="3">
        <v>45531</v>
      </c>
      <c r="L228" t="s">
        <v>2</v>
      </c>
      <c r="M228" t="s">
        <v>14</v>
      </c>
      <c r="N228" t="s">
        <v>6</v>
      </c>
      <c r="O228" s="3"/>
      <c r="P228" t="s">
        <v>5</v>
      </c>
    </row>
    <row r="229" spans="1:16" x14ac:dyDescent="0.2">
      <c r="A229" s="6">
        <v>7784699</v>
      </c>
      <c r="B229" t="s">
        <v>0</v>
      </c>
      <c r="C229" t="s">
        <v>7200</v>
      </c>
      <c r="D229" t="s">
        <v>549</v>
      </c>
      <c r="E229" t="s">
        <v>550</v>
      </c>
      <c r="F229" s="2">
        <v>18000</v>
      </c>
      <c r="G229" s="2">
        <v>0</v>
      </c>
      <c r="H229" s="2">
        <v>0</v>
      </c>
      <c r="I229" t="s">
        <v>1</v>
      </c>
      <c r="J229" t="s">
        <v>551</v>
      </c>
      <c r="K229" s="3">
        <v>45531</v>
      </c>
      <c r="L229" t="s">
        <v>2</v>
      </c>
      <c r="M229" t="s">
        <v>10</v>
      </c>
      <c r="N229" t="s">
        <v>6</v>
      </c>
      <c r="O229" s="3"/>
      <c r="P229" t="s">
        <v>5</v>
      </c>
    </row>
    <row r="230" spans="1:16" x14ac:dyDescent="0.2">
      <c r="A230" s="6">
        <v>7806171</v>
      </c>
      <c r="B230" t="s">
        <v>0</v>
      </c>
      <c r="C230" t="s">
        <v>7215</v>
      </c>
      <c r="D230" t="s">
        <v>552</v>
      </c>
      <c r="E230" t="s">
        <v>553</v>
      </c>
      <c r="F230" s="2">
        <v>1400</v>
      </c>
      <c r="G230" s="2">
        <v>0</v>
      </c>
      <c r="H230" s="2">
        <v>0</v>
      </c>
      <c r="I230" t="s">
        <v>1</v>
      </c>
      <c r="J230" t="s">
        <v>554</v>
      </c>
      <c r="K230" s="3">
        <v>45584</v>
      </c>
      <c r="L230" t="s">
        <v>2</v>
      </c>
      <c r="M230" t="s">
        <v>10</v>
      </c>
      <c r="N230" t="s">
        <v>6</v>
      </c>
      <c r="O230" s="3"/>
      <c r="P230" t="s">
        <v>5</v>
      </c>
    </row>
    <row r="231" spans="1:16" x14ac:dyDescent="0.2">
      <c r="A231" s="6">
        <v>7778315</v>
      </c>
      <c r="B231" t="s">
        <v>0</v>
      </c>
      <c r="C231" t="s">
        <v>7151</v>
      </c>
      <c r="D231" t="s">
        <v>555</v>
      </c>
      <c r="E231" t="s">
        <v>556</v>
      </c>
      <c r="F231" s="2">
        <v>1500</v>
      </c>
      <c r="G231" s="2">
        <v>0</v>
      </c>
      <c r="H231" s="2">
        <v>0</v>
      </c>
      <c r="I231" t="s">
        <v>1</v>
      </c>
      <c r="J231" t="s">
        <v>557</v>
      </c>
      <c r="K231" s="3">
        <v>45505</v>
      </c>
      <c r="L231" t="s">
        <v>2</v>
      </c>
      <c r="M231" t="s">
        <v>10</v>
      </c>
      <c r="N231" t="s">
        <v>6</v>
      </c>
      <c r="O231" s="3"/>
      <c r="P231" t="s">
        <v>5</v>
      </c>
    </row>
    <row r="232" spans="1:16" x14ac:dyDescent="0.2">
      <c r="A232" s="6">
        <v>7766927</v>
      </c>
      <c r="B232" t="s">
        <v>0</v>
      </c>
      <c r="C232" t="s">
        <v>7216</v>
      </c>
      <c r="D232" t="s">
        <v>558</v>
      </c>
      <c r="E232" t="s">
        <v>559</v>
      </c>
      <c r="F232" s="2">
        <v>667</v>
      </c>
      <c r="G232" s="2">
        <v>0</v>
      </c>
      <c r="H232" s="2">
        <v>0</v>
      </c>
      <c r="I232" t="s">
        <v>1</v>
      </c>
      <c r="J232" t="s">
        <v>560</v>
      </c>
      <c r="K232" s="3">
        <v>45477</v>
      </c>
      <c r="L232" t="s">
        <v>2</v>
      </c>
      <c r="M232" t="s">
        <v>10</v>
      </c>
      <c r="N232" t="s">
        <v>6</v>
      </c>
      <c r="O232" s="3"/>
      <c r="P232" t="s">
        <v>5</v>
      </c>
    </row>
    <row r="233" spans="1:16" x14ac:dyDescent="0.2">
      <c r="A233" s="6">
        <v>7766923</v>
      </c>
      <c r="B233" t="s">
        <v>0</v>
      </c>
      <c r="C233" t="s">
        <v>7216</v>
      </c>
      <c r="D233" t="s">
        <v>561</v>
      </c>
      <c r="E233" t="s">
        <v>562</v>
      </c>
      <c r="F233" s="2">
        <v>548</v>
      </c>
      <c r="G233" s="2">
        <v>0</v>
      </c>
      <c r="H233" s="2">
        <v>0</v>
      </c>
      <c r="I233" t="s">
        <v>1</v>
      </c>
      <c r="J233" t="s">
        <v>563</v>
      </c>
      <c r="K233" s="3">
        <v>45477</v>
      </c>
      <c r="L233" t="s">
        <v>2</v>
      </c>
      <c r="M233" t="s">
        <v>10</v>
      </c>
      <c r="N233" t="s">
        <v>6</v>
      </c>
      <c r="O233" s="3"/>
      <c r="P233" t="s">
        <v>5</v>
      </c>
    </row>
    <row r="234" spans="1:16" x14ac:dyDescent="0.2">
      <c r="A234" s="6">
        <v>7766925</v>
      </c>
      <c r="B234" t="s">
        <v>0</v>
      </c>
      <c r="C234" t="s">
        <v>7216</v>
      </c>
      <c r="D234" t="s">
        <v>564</v>
      </c>
      <c r="E234" t="s">
        <v>565</v>
      </c>
      <c r="F234" s="2">
        <v>283</v>
      </c>
      <c r="G234" s="2">
        <v>0</v>
      </c>
      <c r="H234" s="2">
        <v>0</v>
      </c>
      <c r="I234" t="s">
        <v>1</v>
      </c>
      <c r="J234" t="s">
        <v>566</v>
      </c>
      <c r="K234" s="3">
        <v>45477</v>
      </c>
      <c r="L234" t="s">
        <v>2</v>
      </c>
      <c r="M234" t="s">
        <v>10</v>
      </c>
      <c r="N234" t="s">
        <v>6</v>
      </c>
      <c r="O234" s="3"/>
      <c r="P234" t="s">
        <v>5</v>
      </c>
    </row>
    <row r="235" spans="1:16" x14ac:dyDescent="0.2">
      <c r="A235" s="6">
        <v>7766919</v>
      </c>
      <c r="B235" t="s">
        <v>0</v>
      </c>
      <c r="C235" t="s">
        <v>7216</v>
      </c>
      <c r="D235" t="s">
        <v>567</v>
      </c>
      <c r="E235" t="s">
        <v>568</v>
      </c>
      <c r="F235" s="2">
        <v>200</v>
      </c>
      <c r="G235" s="2">
        <v>0</v>
      </c>
      <c r="H235" s="2">
        <v>0</v>
      </c>
      <c r="I235" t="s">
        <v>1</v>
      </c>
      <c r="J235" t="s">
        <v>569</v>
      </c>
      <c r="K235" s="3">
        <v>45477</v>
      </c>
      <c r="L235" t="s">
        <v>2</v>
      </c>
      <c r="M235" t="s">
        <v>10</v>
      </c>
      <c r="N235" t="s">
        <v>6</v>
      </c>
      <c r="O235" s="3"/>
      <c r="P235" t="s">
        <v>5</v>
      </c>
    </row>
    <row r="236" spans="1:16" x14ac:dyDescent="0.2">
      <c r="A236" s="6">
        <v>7766921</v>
      </c>
      <c r="B236" t="s">
        <v>0</v>
      </c>
      <c r="C236" t="s">
        <v>7216</v>
      </c>
      <c r="D236" t="s">
        <v>570</v>
      </c>
      <c r="E236" t="s">
        <v>571</v>
      </c>
      <c r="F236" s="2">
        <v>200</v>
      </c>
      <c r="G236" s="2">
        <v>0</v>
      </c>
      <c r="H236" s="2">
        <v>0</v>
      </c>
      <c r="I236" t="s">
        <v>1</v>
      </c>
      <c r="J236" t="s">
        <v>572</v>
      </c>
      <c r="K236" s="3">
        <v>45477</v>
      </c>
      <c r="L236" t="s">
        <v>2</v>
      </c>
      <c r="M236" t="s">
        <v>10</v>
      </c>
      <c r="N236" t="s">
        <v>6</v>
      </c>
      <c r="O236" s="3"/>
      <c r="P236" t="s">
        <v>5</v>
      </c>
    </row>
    <row r="237" spans="1:16" x14ac:dyDescent="0.2">
      <c r="A237" s="6">
        <v>7784697</v>
      </c>
      <c r="B237" t="s">
        <v>0</v>
      </c>
      <c r="C237" t="s">
        <v>7200</v>
      </c>
      <c r="D237" t="s">
        <v>573</v>
      </c>
      <c r="E237" t="s">
        <v>574</v>
      </c>
      <c r="F237" s="2">
        <v>8000</v>
      </c>
      <c r="G237" s="2">
        <v>4000</v>
      </c>
      <c r="H237" s="2">
        <v>4000</v>
      </c>
      <c r="I237" t="s">
        <v>1</v>
      </c>
      <c r="J237" t="s">
        <v>575</v>
      </c>
      <c r="K237" s="3">
        <v>45531</v>
      </c>
      <c r="L237" t="s">
        <v>2</v>
      </c>
      <c r="M237" t="s">
        <v>14</v>
      </c>
      <c r="N237" t="s">
        <v>6</v>
      </c>
      <c r="O237" s="3"/>
      <c r="P237" t="s">
        <v>5</v>
      </c>
    </row>
    <row r="238" spans="1:16" x14ac:dyDescent="0.2">
      <c r="A238" s="6">
        <v>7648430</v>
      </c>
      <c r="B238" t="s">
        <v>0</v>
      </c>
      <c r="C238" t="s">
        <v>7217</v>
      </c>
      <c r="D238" t="s">
        <v>576</v>
      </c>
      <c r="E238" t="s">
        <v>577</v>
      </c>
      <c r="F238" s="2">
        <v>2000</v>
      </c>
      <c r="G238" s="2">
        <v>1960</v>
      </c>
      <c r="H238" s="2">
        <v>1960</v>
      </c>
      <c r="I238" t="s">
        <v>1</v>
      </c>
      <c r="J238" t="s">
        <v>578</v>
      </c>
      <c r="K238" s="3">
        <v>45139</v>
      </c>
      <c r="L238" t="s">
        <v>2</v>
      </c>
      <c r="M238" t="s">
        <v>14</v>
      </c>
      <c r="N238" t="s">
        <v>6</v>
      </c>
      <c r="O238" s="3"/>
      <c r="P238" t="s">
        <v>5</v>
      </c>
    </row>
    <row r="239" spans="1:16" x14ac:dyDescent="0.2">
      <c r="A239" s="6">
        <v>7658224</v>
      </c>
      <c r="B239" t="s">
        <v>0</v>
      </c>
      <c r="C239" t="s">
        <v>7218</v>
      </c>
      <c r="D239" t="s">
        <v>579</v>
      </c>
      <c r="E239" t="s">
        <v>580</v>
      </c>
      <c r="F239" s="2">
        <v>20000</v>
      </c>
      <c r="G239" s="2">
        <v>0</v>
      </c>
      <c r="H239" s="2">
        <v>0</v>
      </c>
      <c r="I239" t="s">
        <v>1</v>
      </c>
      <c r="J239" t="s">
        <v>581</v>
      </c>
      <c r="K239" s="3">
        <v>45166</v>
      </c>
      <c r="L239" t="s">
        <v>2</v>
      </c>
      <c r="M239" t="s">
        <v>10</v>
      </c>
      <c r="N239" t="s">
        <v>6</v>
      </c>
      <c r="O239" s="3"/>
      <c r="P239" t="s">
        <v>5</v>
      </c>
    </row>
    <row r="240" spans="1:16" x14ac:dyDescent="0.2">
      <c r="A240" s="6">
        <v>7658225</v>
      </c>
      <c r="B240" t="s">
        <v>0</v>
      </c>
      <c r="C240" t="s">
        <v>7218</v>
      </c>
      <c r="D240" t="s">
        <v>582</v>
      </c>
      <c r="E240" t="s">
        <v>583</v>
      </c>
      <c r="F240" s="2">
        <v>50000</v>
      </c>
      <c r="G240" s="2">
        <v>0</v>
      </c>
      <c r="H240" s="2">
        <v>0</v>
      </c>
      <c r="I240" t="s">
        <v>1</v>
      </c>
      <c r="J240" t="s">
        <v>584</v>
      </c>
      <c r="K240" s="3">
        <v>45166</v>
      </c>
      <c r="L240" t="s">
        <v>2</v>
      </c>
      <c r="M240" t="s">
        <v>10</v>
      </c>
      <c r="N240" t="s">
        <v>6</v>
      </c>
      <c r="O240" s="3"/>
      <c r="P240" t="s">
        <v>5</v>
      </c>
    </row>
    <row r="241" spans="1:16" x14ac:dyDescent="0.2">
      <c r="A241" s="6">
        <v>7796483</v>
      </c>
      <c r="B241" t="s">
        <v>0</v>
      </c>
      <c r="C241" t="s">
        <v>7219</v>
      </c>
      <c r="D241" t="s">
        <v>582</v>
      </c>
      <c r="E241" t="s">
        <v>583</v>
      </c>
      <c r="F241" s="2">
        <v>25000</v>
      </c>
      <c r="G241" s="2">
        <v>0</v>
      </c>
      <c r="H241" s="2">
        <v>0</v>
      </c>
      <c r="I241" t="s">
        <v>1</v>
      </c>
      <c r="J241" t="s">
        <v>585</v>
      </c>
      <c r="K241" s="3">
        <v>45560</v>
      </c>
      <c r="L241" t="s">
        <v>2</v>
      </c>
      <c r="M241" t="s">
        <v>10</v>
      </c>
      <c r="N241" t="s">
        <v>6</v>
      </c>
      <c r="O241" s="3"/>
      <c r="P241" t="s">
        <v>5</v>
      </c>
    </row>
    <row r="242" spans="1:16" x14ac:dyDescent="0.2">
      <c r="A242" s="6">
        <v>7796484</v>
      </c>
      <c r="B242" t="s">
        <v>0</v>
      </c>
      <c r="C242" t="s">
        <v>7219</v>
      </c>
      <c r="D242" t="s">
        <v>586</v>
      </c>
      <c r="E242" t="s">
        <v>587</v>
      </c>
      <c r="F242" s="2">
        <v>25000</v>
      </c>
      <c r="G242" s="2">
        <v>0</v>
      </c>
      <c r="H242" s="2">
        <v>0</v>
      </c>
      <c r="I242" t="s">
        <v>1</v>
      </c>
      <c r="J242" t="s">
        <v>588</v>
      </c>
      <c r="K242" s="3">
        <v>45560</v>
      </c>
      <c r="L242" t="s">
        <v>2</v>
      </c>
      <c r="M242" t="s">
        <v>10</v>
      </c>
      <c r="N242" t="s">
        <v>6</v>
      </c>
      <c r="O242" s="3"/>
      <c r="P242" t="s">
        <v>5</v>
      </c>
    </row>
    <row r="243" spans="1:16" x14ac:dyDescent="0.2">
      <c r="A243" s="6">
        <v>7658229</v>
      </c>
      <c r="B243" t="s">
        <v>0</v>
      </c>
      <c r="C243" t="s">
        <v>7218</v>
      </c>
      <c r="D243" t="s">
        <v>589</v>
      </c>
      <c r="E243" t="s">
        <v>590</v>
      </c>
      <c r="F243" s="2">
        <v>20000</v>
      </c>
      <c r="G243" s="2">
        <v>9000</v>
      </c>
      <c r="H243" s="2">
        <v>9000</v>
      </c>
      <c r="I243" t="s">
        <v>1</v>
      </c>
      <c r="J243" t="s">
        <v>591</v>
      </c>
      <c r="K243" s="3">
        <v>45166</v>
      </c>
      <c r="L243" t="s">
        <v>2</v>
      </c>
      <c r="M243" t="s">
        <v>14</v>
      </c>
      <c r="N243" t="s">
        <v>6</v>
      </c>
      <c r="O243" s="3"/>
      <c r="P243" t="s">
        <v>5</v>
      </c>
    </row>
    <row r="244" spans="1:16" x14ac:dyDescent="0.2">
      <c r="A244" s="6">
        <v>7785216</v>
      </c>
      <c r="B244" t="s">
        <v>0</v>
      </c>
      <c r="C244" t="s">
        <v>7220</v>
      </c>
      <c r="D244" t="s">
        <v>592</v>
      </c>
      <c r="E244" t="s">
        <v>593</v>
      </c>
      <c r="F244" s="2">
        <v>3000</v>
      </c>
      <c r="G244" s="2">
        <v>0</v>
      </c>
      <c r="H244" s="2">
        <v>0</v>
      </c>
      <c r="I244" t="s">
        <v>1</v>
      </c>
      <c r="J244" t="s">
        <v>594</v>
      </c>
      <c r="K244" s="3">
        <v>45532</v>
      </c>
      <c r="L244" t="s">
        <v>2</v>
      </c>
      <c r="M244" t="s">
        <v>10</v>
      </c>
      <c r="N244" t="s">
        <v>6</v>
      </c>
      <c r="O244" s="3"/>
      <c r="P244" t="s">
        <v>5</v>
      </c>
    </row>
    <row r="245" spans="1:16" x14ac:dyDescent="0.2">
      <c r="A245" s="6">
        <v>7756946</v>
      </c>
      <c r="B245" t="s">
        <v>0</v>
      </c>
      <c r="C245" t="s">
        <v>7221</v>
      </c>
      <c r="D245" t="s">
        <v>595</v>
      </c>
      <c r="E245" t="s">
        <v>596</v>
      </c>
      <c r="F245" s="2">
        <v>30000</v>
      </c>
      <c r="G245" s="2">
        <v>25000</v>
      </c>
      <c r="H245" s="2">
        <v>25000</v>
      </c>
      <c r="I245" t="s">
        <v>1</v>
      </c>
      <c r="J245" t="s">
        <v>597</v>
      </c>
      <c r="K245" s="3">
        <v>45451</v>
      </c>
      <c r="L245" t="s">
        <v>2</v>
      </c>
      <c r="M245" t="s">
        <v>14</v>
      </c>
      <c r="N245" t="s">
        <v>6</v>
      </c>
      <c r="O245" s="3"/>
      <c r="P245" t="s">
        <v>5</v>
      </c>
    </row>
    <row r="246" spans="1:16" x14ac:dyDescent="0.2">
      <c r="A246" s="6">
        <v>7784985</v>
      </c>
      <c r="B246" t="s">
        <v>0</v>
      </c>
      <c r="C246" t="s">
        <v>7222</v>
      </c>
      <c r="D246" t="s">
        <v>598</v>
      </c>
      <c r="E246" t="s">
        <v>599</v>
      </c>
      <c r="F246" s="2">
        <v>36928</v>
      </c>
      <c r="G246" s="2">
        <v>29346</v>
      </c>
      <c r="H246" s="2">
        <v>29346</v>
      </c>
      <c r="I246" t="s">
        <v>1</v>
      </c>
      <c r="J246" t="s">
        <v>600</v>
      </c>
      <c r="K246" s="3">
        <v>45531</v>
      </c>
      <c r="L246" t="s">
        <v>2</v>
      </c>
      <c r="M246" t="s">
        <v>541</v>
      </c>
      <c r="N246" t="s">
        <v>6</v>
      </c>
      <c r="O246" s="3"/>
      <c r="P246" t="s">
        <v>5</v>
      </c>
    </row>
    <row r="247" spans="1:16" x14ac:dyDescent="0.2">
      <c r="A247" s="6">
        <v>7796518</v>
      </c>
      <c r="B247" t="s">
        <v>0</v>
      </c>
      <c r="C247" t="s">
        <v>7223</v>
      </c>
      <c r="D247" t="s">
        <v>598</v>
      </c>
      <c r="E247" t="s">
        <v>599</v>
      </c>
      <c r="F247" s="2">
        <v>47343</v>
      </c>
      <c r="G247" s="2">
        <v>0</v>
      </c>
      <c r="H247" s="2">
        <v>0</v>
      </c>
      <c r="I247" t="s">
        <v>1</v>
      </c>
      <c r="J247" t="s">
        <v>601</v>
      </c>
      <c r="K247" s="3">
        <v>45560</v>
      </c>
      <c r="L247" t="s">
        <v>2</v>
      </c>
      <c r="M247" t="s">
        <v>602</v>
      </c>
      <c r="N247" t="s">
        <v>6</v>
      </c>
      <c r="O247" s="3"/>
      <c r="P247" t="s">
        <v>5</v>
      </c>
    </row>
    <row r="248" spans="1:16" x14ac:dyDescent="0.2">
      <c r="A248" s="6">
        <v>7796519</v>
      </c>
      <c r="B248" t="s">
        <v>0</v>
      </c>
      <c r="C248" t="s">
        <v>7223</v>
      </c>
      <c r="D248" t="s">
        <v>603</v>
      </c>
      <c r="E248" t="s">
        <v>604</v>
      </c>
      <c r="F248" s="2">
        <v>94686</v>
      </c>
      <c r="G248" s="2">
        <v>0</v>
      </c>
      <c r="H248" s="2">
        <v>0</v>
      </c>
      <c r="I248" t="s">
        <v>1</v>
      </c>
      <c r="J248" t="s">
        <v>605</v>
      </c>
      <c r="K248" s="3">
        <v>45560</v>
      </c>
      <c r="L248" t="s">
        <v>2</v>
      </c>
      <c r="M248" t="s">
        <v>10</v>
      </c>
      <c r="N248" t="s">
        <v>6</v>
      </c>
      <c r="O248" s="3"/>
      <c r="P248" t="s">
        <v>5</v>
      </c>
    </row>
    <row r="249" spans="1:16" x14ac:dyDescent="0.2">
      <c r="A249" s="6">
        <v>7770016</v>
      </c>
      <c r="B249" t="s">
        <v>0</v>
      </c>
      <c r="C249" t="s">
        <v>7198</v>
      </c>
      <c r="D249" t="s">
        <v>606</v>
      </c>
      <c r="E249" t="s">
        <v>607</v>
      </c>
      <c r="F249" s="2">
        <v>1000</v>
      </c>
      <c r="G249" s="2">
        <v>0</v>
      </c>
      <c r="H249" s="2">
        <v>0</v>
      </c>
      <c r="I249" t="s">
        <v>1</v>
      </c>
      <c r="J249" t="s">
        <v>608</v>
      </c>
      <c r="K249" s="3">
        <v>45486</v>
      </c>
      <c r="L249" t="s">
        <v>2</v>
      </c>
      <c r="M249" t="s">
        <v>10</v>
      </c>
      <c r="N249" t="s">
        <v>6</v>
      </c>
      <c r="O249" s="3"/>
      <c r="P249" t="s">
        <v>5</v>
      </c>
    </row>
    <row r="250" spans="1:16" x14ac:dyDescent="0.2">
      <c r="A250" s="6">
        <v>7767494</v>
      </c>
      <c r="B250" t="s">
        <v>0</v>
      </c>
      <c r="C250" t="s">
        <v>7225</v>
      </c>
      <c r="D250" t="s">
        <v>609</v>
      </c>
      <c r="E250" t="s">
        <v>610</v>
      </c>
      <c r="F250" s="2">
        <v>96</v>
      </c>
      <c r="G250" s="2">
        <v>0</v>
      </c>
      <c r="H250" s="2">
        <v>0</v>
      </c>
      <c r="I250" t="s">
        <v>1</v>
      </c>
      <c r="J250" t="s">
        <v>611</v>
      </c>
      <c r="K250" s="3">
        <v>45479</v>
      </c>
      <c r="L250" t="s">
        <v>2</v>
      </c>
      <c r="M250" t="s">
        <v>10</v>
      </c>
      <c r="N250" t="s">
        <v>6</v>
      </c>
      <c r="O250" s="3"/>
      <c r="P250" t="s">
        <v>5</v>
      </c>
    </row>
    <row r="251" spans="1:16" x14ac:dyDescent="0.2">
      <c r="A251" s="6">
        <v>7766626</v>
      </c>
      <c r="B251" t="s">
        <v>0</v>
      </c>
      <c r="C251" t="s">
        <v>7226</v>
      </c>
      <c r="D251" t="s">
        <v>612</v>
      </c>
      <c r="E251" t="s">
        <v>613</v>
      </c>
      <c r="F251" s="2">
        <v>75</v>
      </c>
      <c r="G251" s="2">
        <v>0</v>
      </c>
      <c r="H251" s="2">
        <v>0</v>
      </c>
      <c r="I251" t="s">
        <v>1</v>
      </c>
      <c r="J251" t="s">
        <v>614</v>
      </c>
      <c r="K251" s="3">
        <v>45475</v>
      </c>
      <c r="L251" t="s">
        <v>2</v>
      </c>
      <c r="M251" t="s">
        <v>10</v>
      </c>
      <c r="N251" t="s">
        <v>6</v>
      </c>
      <c r="O251" s="3"/>
      <c r="P251" t="s">
        <v>5</v>
      </c>
    </row>
    <row r="252" spans="1:16" x14ac:dyDescent="0.2">
      <c r="A252" s="6">
        <v>7782178</v>
      </c>
      <c r="B252" t="s">
        <v>0</v>
      </c>
      <c r="C252" t="s">
        <v>7206</v>
      </c>
      <c r="D252" t="s">
        <v>615</v>
      </c>
      <c r="E252" t="s">
        <v>616</v>
      </c>
      <c r="F252" s="2">
        <v>360</v>
      </c>
      <c r="G252" s="2">
        <v>0</v>
      </c>
      <c r="H252" s="2">
        <v>0</v>
      </c>
      <c r="I252" t="s">
        <v>1</v>
      </c>
      <c r="J252" t="s">
        <v>617</v>
      </c>
      <c r="K252" s="3">
        <v>45520</v>
      </c>
      <c r="L252" t="s">
        <v>2</v>
      </c>
      <c r="M252" t="s">
        <v>10</v>
      </c>
      <c r="N252" t="s">
        <v>6</v>
      </c>
      <c r="O252" s="3"/>
      <c r="P252" t="s">
        <v>5</v>
      </c>
    </row>
    <row r="253" spans="1:16" x14ac:dyDescent="0.2">
      <c r="A253" s="6">
        <v>7782177</v>
      </c>
      <c r="B253" t="s">
        <v>0</v>
      </c>
      <c r="C253" t="s">
        <v>7206</v>
      </c>
      <c r="D253" t="s">
        <v>618</v>
      </c>
      <c r="E253" t="s">
        <v>619</v>
      </c>
      <c r="F253" s="2">
        <v>750</v>
      </c>
      <c r="G253" s="2">
        <v>0</v>
      </c>
      <c r="H253" s="2">
        <v>0</v>
      </c>
      <c r="I253" t="s">
        <v>1</v>
      </c>
      <c r="J253" t="s">
        <v>620</v>
      </c>
      <c r="K253" s="3">
        <v>45520</v>
      </c>
      <c r="L253" t="s">
        <v>2</v>
      </c>
      <c r="M253" t="s">
        <v>10</v>
      </c>
      <c r="N253" t="s">
        <v>6</v>
      </c>
      <c r="O253" s="3"/>
      <c r="P253" t="s">
        <v>5</v>
      </c>
    </row>
    <row r="254" spans="1:16" x14ac:dyDescent="0.2">
      <c r="A254" s="6">
        <v>7798983</v>
      </c>
      <c r="B254" t="s">
        <v>0</v>
      </c>
      <c r="C254" t="s">
        <v>7227</v>
      </c>
      <c r="D254" t="s">
        <v>621</v>
      </c>
      <c r="E254" t="s">
        <v>622</v>
      </c>
      <c r="F254" s="2">
        <v>150</v>
      </c>
      <c r="G254" s="2">
        <v>0</v>
      </c>
      <c r="H254" s="2">
        <v>0</v>
      </c>
      <c r="I254" t="s">
        <v>1</v>
      </c>
      <c r="J254" t="s">
        <v>623</v>
      </c>
      <c r="K254" s="3">
        <v>45562</v>
      </c>
      <c r="L254" t="s">
        <v>2</v>
      </c>
      <c r="M254" t="s">
        <v>10</v>
      </c>
      <c r="N254" t="s">
        <v>6</v>
      </c>
      <c r="O254" s="3"/>
      <c r="P254" t="s">
        <v>5</v>
      </c>
    </row>
    <row r="255" spans="1:16" x14ac:dyDescent="0.2">
      <c r="A255" s="6">
        <v>7798979</v>
      </c>
      <c r="B255" t="s">
        <v>0</v>
      </c>
      <c r="C255" t="s">
        <v>7227</v>
      </c>
      <c r="D255" t="s">
        <v>624</v>
      </c>
      <c r="E255" t="s">
        <v>625</v>
      </c>
      <c r="F255" s="2">
        <v>300</v>
      </c>
      <c r="G255" s="2">
        <v>0</v>
      </c>
      <c r="H255" s="2">
        <v>0</v>
      </c>
      <c r="I255" t="s">
        <v>1</v>
      </c>
      <c r="J255" t="s">
        <v>626</v>
      </c>
      <c r="K255" s="3">
        <v>45562</v>
      </c>
      <c r="L255" t="s">
        <v>2</v>
      </c>
      <c r="M255" t="s">
        <v>10</v>
      </c>
      <c r="N255" t="s">
        <v>6</v>
      </c>
      <c r="O255" s="3"/>
      <c r="P255" t="s">
        <v>5</v>
      </c>
    </row>
    <row r="256" spans="1:16" x14ac:dyDescent="0.2">
      <c r="A256" s="6">
        <v>7802214</v>
      </c>
      <c r="B256" t="s">
        <v>0</v>
      </c>
      <c r="C256" t="s">
        <v>7228</v>
      </c>
      <c r="D256" t="s">
        <v>627</v>
      </c>
      <c r="E256" t="s">
        <v>628</v>
      </c>
      <c r="F256" s="2">
        <v>300</v>
      </c>
      <c r="G256" s="2">
        <v>0</v>
      </c>
      <c r="H256" s="2">
        <v>0</v>
      </c>
      <c r="I256" t="s">
        <v>1</v>
      </c>
      <c r="J256" t="s">
        <v>629</v>
      </c>
      <c r="K256" s="3">
        <v>45572</v>
      </c>
      <c r="L256" t="s">
        <v>2</v>
      </c>
      <c r="M256" t="s">
        <v>10</v>
      </c>
      <c r="N256" t="s">
        <v>6</v>
      </c>
      <c r="O256" s="3"/>
      <c r="P256" t="s">
        <v>5</v>
      </c>
    </row>
    <row r="257" spans="1:16" x14ac:dyDescent="0.2">
      <c r="A257" s="6">
        <v>7746937</v>
      </c>
      <c r="B257" t="s">
        <v>0</v>
      </c>
      <c r="C257" t="s">
        <v>7161</v>
      </c>
      <c r="D257" t="s">
        <v>630</v>
      </c>
      <c r="E257" t="s">
        <v>631</v>
      </c>
      <c r="F257" s="2">
        <v>500</v>
      </c>
      <c r="G257" s="2">
        <v>0</v>
      </c>
      <c r="H257" s="2">
        <v>0</v>
      </c>
      <c r="I257" t="s">
        <v>1</v>
      </c>
      <c r="J257" t="s">
        <v>632</v>
      </c>
      <c r="K257" s="3">
        <v>45419</v>
      </c>
      <c r="L257" t="s">
        <v>2</v>
      </c>
      <c r="M257" t="s">
        <v>10</v>
      </c>
      <c r="N257" t="s">
        <v>6</v>
      </c>
      <c r="O257" s="3"/>
      <c r="P257" t="s">
        <v>5</v>
      </c>
    </row>
    <row r="258" spans="1:16" x14ac:dyDescent="0.2">
      <c r="A258" s="6">
        <v>7746890</v>
      </c>
      <c r="B258" t="s">
        <v>0</v>
      </c>
      <c r="C258" t="s">
        <v>7161</v>
      </c>
      <c r="D258" t="s">
        <v>633</v>
      </c>
      <c r="E258" t="s">
        <v>634</v>
      </c>
      <c r="F258" s="2">
        <v>2500</v>
      </c>
      <c r="G258" s="2">
        <v>0</v>
      </c>
      <c r="H258" s="2">
        <v>0</v>
      </c>
      <c r="I258" t="s">
        <v>1</v>
      </c>
      <c r="J258" t="s">
        <v>635</v>
      </c>
      <c r="K258" s="3">
        <v>45419</v>
      </c>
      <c r="L258" t="s">
        <v>2</v>
      </c>
      <c r="M258" t="s">
        <v>10</v>
      </c>
      <c r="N258" t="s">
        <v>6</v>
      </c>
      <c r="O258" s="3"/>
      <c r="P258" t="s">
        <v>5</v>
      </c>
    </row>
    <row r="259" spans="1:16" x14ac:dyDescent="0.2">
      <c r="A259" s="6">
        <v>7782181</v>
      </c>
      <c r="B259" t="s">
        <v>0</v>
      </c>
      <c r="C259" t="s">
        <v>7206</v>
      </c>
      <c r="D259" t="s">
        <v>636</v>
      </c>
      <c r="E259" t="s">
        <v>637</v>
      </c>
      <c r="F259" s="2">
        <v>250</v>
      </c>
      <c r="G259" s="2">
        <v>0</v>
      </c>
      <c r="H259" s="2">
        <v>0</v>
      </c>
      <c r="I259" t="s">
        <v>1</v>
      </c>
      <c r="J259" t="s">
        <v>638</v>
      </c>
      <c r="K259" s="3">
        <v>45520</v>
      </c>
      <c r="L259" t="s">
        <v>2</v>
      </c>
      <c r="M259" t="s">
        <v>10</v>
      </c>
      <c r="N259" t="s">
        <v>6</v>
      </c>
      <c r="O259" s="3"/>
      <c r="P259" t="s">
        <v>5</v>
      </c>
    </row>
    <row r="260" spans="1:16" x14ac:dyDescent="0.2">
      <c r="A260" s="6">
        <v>7746293</v>
      </c>
      <c r="B260" t="s">
        <v>0</v>
      </c>
      <c r="C260" t="s">
        <v>7203</v>
      </c>
      <c r="D260" t="s">
        <v>639</v>
      </c>
      <c r="E260" t="s">
        <v>640</v>
      </c>
      <c r="F260" s="2">
        <v>1000</v>
      </c>
      <c r="G260" s="2">
        <v>805</v>
      </c>
      <c r="H260" s="2">
        <v>805</v>
      </c>
      <c r="I260" t="s">
        <v>1</v>
      </c>
      <c r="J260" t="s">
        <v>641</v>
      </c>
      <c r="K260" s="3">
        <v>45418</v>
      </c>
      <c r="L260" t="s">
        <v>2</v>
      </c>
      <c r="M260" t="s">
        <v>14</v>
      </c>
      <c r="N260" t="s">
        <v>6</v>
      </c>
      <c r="O260" s="3"/>
      <c r="P260" t="s">
        <v>5</v>
      </c>
    </row>
    <row r="261" spans="1:16" x14ac:dyDescent="0.2">
      <c r="A261" s="6">
        <v>7753660</v>
      </c>
      <c r="B261" t="s">
        <v>0</v>
      </c>
      <c r="C261" t="s">
        <v>7132</v>
      </c>
      <c r="D261" t="s">
        <v>642</v>
      </c>
      <c r="E261" t="s">
        <v>643</v>
      </c>
      <c r="F261" s="2">
        <v>500</v>
      </c>
      <c r="G261" s="2">
        <v>160</v>
      </c>
      <c r="H261" s="2">
        <v>160</v>
      </c>
      <c r="I261" t="s">
        <v>1</v>
      </c>
      <c r="J261" t="s">
        <v>644</v>
      </c>
      <c r="K261" s="3">
        <v>45441</v>
      </c>
      <c r="L261" t="s">
        <v>2</v>
      </c>
      <c r="M261" t="s">
        <v>14</v>
      </c>
      <c r="N261" t="s">
        <v>6</v>
      </c>
      <c r="O261" s="3"/>
      <c r="P261" t="s">
        <v>5</v>
      </c>
    </row>
    <row r="262" spans="1:16" x14ac:dyDescent="0.2">
      <c r="A262" s="6">
        <v>7782180</v>
      </c>
      <c r="B262" t="s">
        <v>0</v>
      </c>
      <c r="C262" t="s">
        <v>7206</v>
      </c>
      <c r="D262" t="s">
        <v>645</v>
      </c>
      <c r="E262" t="s">
        <v>646</v>
      </c>
      <c r="F262" s="2">
        <v>160</v>
      </c>
      <c r="G262" s="2">
        <v>0</v>
      </c>
      <c r="H262" s="2">
        <v>0</v>
      </c>
      <c r="I262" t="s">
        <v>1</v>
      </c>
      <c r="J262" t="s">
        <v>647</v>
      </c>
      <c r="K262" s="3">
        <v>45520</v>
      </c>
      <c r="L262" t="s">
        <v>2</v>
      </c>
      <c r="M262" t="s">
        <v>10</v>
      </c>
      <c r="N262" t="s">
        <v>6</v>
      </c>
      <c r="O262" s="3"/>
      <c r="P262" t="s">
        <v>5</v>
      </c>
    </row>
    <row r="263" spans="1:16" x14ac:dyDescent="0.2">
      <c r="A263" s="6">
        <v>7782179</v>
      </c>
      <c r="B263" t="s">
        <v>0</v>
      </c>
      <c r="C263" t="s">
        <v>7206</v>
      </c>
      <c r="D263" t="s">
        <v>648</v>
      </c>
      <c r="E263" t="s">
        <v>649</v>
      </c>
      <c r="F263" s="2">
        <v>300</v>
      </c>
      <c r="G263" s="2">
        <v>0</v>
      </c>
      <c r="H263" s="2">
        <v>0</v>
      </c>
      <c r="I263" t="s">
        <v>1</v>
      </c>
      <c r="J263" t="s">
        <v>650</v>
      </c>
      <c r="K263" s="3">
        <v>45520</v>
      </c>
      <c r="L263" t="s">
        <v>2</v>
      </c>
      <c r="M263" t="s">
        <v>10</v>
      </c>
      <c r="N263" t="s">
        <v>6</v>
      </c>
      <c r="O263" s="3"/>
      <c r="P263" t="s">
        <v>5</v>
      </c>
    </row>
    <row r="264" spans="1:16" x14ac:dyDescent="0.2">
      <c r="A264" s="6">
        <v>7595968</v>
      </c>
      <c r="B264" t="s">
        <v>0</v>
      </c>
      <c r="C264" t="s">
        <v>7229</v>
      </c>
      <c r="D264" t="s">
        <v>651</v>
      </c>
      <c r="E264" t="s">
        <v>652</v>
      </c>
      <c r="F264" s="2">
        <v>11500</v>
      </c>
      <c r="G264" s="2">
        <v>11499</v>
      </c>
      <c r="H264" s="2">
        <v>11499</v>
      </c>
      <c r="I264" t="s">
        <v>1</v>
      </c>
      <c r="J264" t="s">
        <v>653</v>
      </c>
      <c r="K264" s="3">
        <v>44996</v>
      </c>
      <c r="L264" t="s">
        <v>2</v>
      </c>
      <c r="M264" t="s">
        <v>14</v>
      </c>
      <c r="N264" t="s">
        <v>25</v>
      </c>
      <c r="O264" s="3"/>
      <c r="P264" t="s">
        <v>5</v>
      </c>
    </row>
    <row r="265" spans="1:16" x14ac:dyDescent="0.2">
      <c r="A265" s="6">
        <v>7712565</v>
      </c>
      <c r="B265" t="s">
        <v>0</v>
      </c>
      <c r="C265" t="s">
        <v>7137</v>
      </c>
      <c r="D265" t="s">
        <v>651</v>
      </c>
      <c r="E265" t="s">
        <v>652</v>
      </c>
      <c r="F265" s="2">
        <v>1000</v>
      </c>
      <c r="G265" s="2">
        <v>0</v>
      </c>
      <c r="H265" s="2">
        <v>0</v>
      </c>
      <c r="I265" t="s">
        <v>1</v>
      </c>
      <c r="J265" t="s">
        <v>654</v>
      </c>
      <c r="K265" s="3">
        <v>45329</v>
      </c>
      <c r="L265" t="s">
        <v>2</v>
      </c>
      <c r="M265" t="s">
        <v>10</v>
      </c>
      <c r="N265" t="s">
        <v>6</v>
      </c>
      <c r="O265" s="3"/>
      <c r="P265" t="s">
        <v>5</v>
      </c>
    </row>
    <row r="266" spans="1:16" x14ac:dyDescent="0.2">
      <c r="A266" s="6">
        <v>7723720</v>
      </c>
      <c r="B266" t="s">
        <v>0</v>
      </c>
      <c r="C266" t="s">
        <v>7129</v>
      </c>
      <c r="D266" t="s">
        <v>651</v>
      </c>
      <c r="E266" t="s">
        <v>652</v>
      </c>
      <c r="F266" s="2">
        <v>1100</v>
      </c>
      <c r="G266" s="2">
        <v>0</v>
      </c>
      <c r="H266" s="2">
        <v>0</v>
      </c>
      <c r="I266" t="s">
        <v>1</v>
      </c>
      <c r="J266" t="s">
        <v>655</v>
      </c>
      <c r="K266" s="3">
        <v>45360</v>
      </c>
      <c r="L266" t="s">
        <v>2</v>
      </c>
      <c r="M266" t="s">
        <v>10</v>
      </c>
      <c r="N266" t="s">
        <v>6</v>
      </c>
      <c r="O266" s="3"/>
      <c r="P266" t="s">
        <v>5</v>
      </c>
    </row>
    <row r="267" spans="1:16" x14ac:dyDescent="0.2">
      <c r="A267" s="6">
        <v>7723710</v>
      </c>
      <c r="B267" t="s">
        <v>0</v>
      </c>
      <c r="C267" t="s">
        <v>7129</v>
      </c>
      <c r="D267" t="s">
        <v>656</v>
      </c>
      <c r="E267" t="s">
        <v>657</v>
      </c>
      <c r="F267" s="2">
        <v>1000</v>
      </c>
      <c r="G267" s="2">
        <v>0</v>
      </c>
      <c r="H267" s="2">
        <v>0</v>
      </c>
      <c r="I267" t="s">
        <v>1</v>
      </c>
      <c r="J267" t="s">
        <v>658</v>
      </c>
      <c r="K267" s="3">
        <v>45360</v>
      </c>
      <c r="L267" t="s">
        <v>2</v>
      </c>
      <c r="M267" t="s">
        <v>10</v>
      </c>
      <c r="N267" t="s">
        <v>6</v>
      </c>
      <c r="O267" s="3"/>
      <c r="P267" t="s">
        <v>5</v>
      </c>
    </row>
    <row r="268" spans="1:16" x14ac:dyDescent="0.2">
      <c r="A268" s="6">
        <v>7792913</v>
      </c>
      <c r="B268" t="s">
        <v>0</v>
      </c>
      <c r="C268" t="s">
        <v>7126</v>
      </c>
      <c r="D268" t="s">
        <v>659</v>
      </c>
      <c r="E268" t="s">
        <v>660</v>
      </c>
      <c r="F268" s="2">
        <v>500</v>
      </c>
      <c r="G268" s="2">
        <v>0</v>
      </c>
      <c r="H268" s="2">
        <v>0</v>
      </c>
      <c r="I268" t="s">
        <v>1</v>
      </c>
      <c r="J268" t="s">
        <v>661</v>
      </c>
      <c r="K268" s="3">
        <v>45548</v>
      </c>
      <c r="L268" t="s">
        <v>2</v>
      </c>
      <c r="M268" t="s">
        <v>10</v>
      </c>
      <c r="N268" t="s">
        <v>6</v>
      </c>
      <c r="O268" s="3"/>
      <c r="P268" t="s">
        <v>5</v>
      </c>
    </row>
    <row r="269" spans="1:16" x14ac:dyDescent="0.2">
      <c r="A269" s="6">
        <v>7744162</v>
      </c>
      <c r="B269" t="s">
        <v>0</v>
      </c>
      <c r="C269" t="s">
        <v>7202</v>
      </c>
      <c r="D269" t="s">
        <v>662</v>
      </c>
      <c r="E269" t="s">
        <v>663</v>
      </c>
      <c r="F269" s="2">
        <v>1000</v>
      </c>
      <c r="G269" s="2">
        <v>384</v>
      </c>
      <c r="H269" s="2">
        <v>384</v>
      </c>
      <c r="I269" t="s">
        <v>1</v>
      </c>
      <c r="J269" t="s">
        <v>664</v>
      </c>
      <c r="K269" s="3">
        <v>45411</v>
      </c>
      <c r="L269" t="s">
        <v>2</v>
      </c>
      <c r="M269" t="s">
        <v>14</v>
      </c>
      <c r="N269" t="s">
        <v>6</v>
      </c>
      <c r="O269" s="3"/>
      <c r="P269" t="s">
        <v>5</v>
      </c>
    </row>
    <row r="270" spans="1:16" x14ac:dyDescent="0.2">
      <c r="A270" s="6">
        <v>7775930</v>
      </c>
      <c r="B270" t="s">
        <v>0</v>
      </c>
      <c r="C270" t="s">
        <v>7193</v>
      </c>
      <c r="D270" t="s">
        <v>665</v>
      </c>
      <c r="E270" t="s">
        <v>666</v>
      </c>
      <c r="F270" s="2">
        <v>2963</v>
      </c>
      <c r="G270" s="2">
        <v>0</v>
      </c>
      <c r="H270" s="2">
        <v>0</v>
      </c>
      <c r="I270" t="s">
        <v>1</v>
      </c>
      <c r="J270" t="s">
        <v>667</v>
      </c>
      <c r="K270" s="3">
        <v>45500</v>
      </c>
      <c r="L270" t="s">
        <v>2</v>
      </c>
      <c r="M270" t="s">
        <v>10</v>
      </c>
      <c r="N270" t="s">
        <v>6</v>
      </c>
      <c r="O270" s="3"/>
      <c r="P270" t="s">
        <v>5</v>
      </c>
    </row>
    <row r="271" spans="1:16" x14ac:dyDescent="0.2">
      <c r="A271" s="6">
        <v>7797159</v>
      </c>
      <c r="B271" t="s">
        <v>0</v>
      </c>
      <c r="C271" t="s">
        <v>7191</v>
      </c>
      <c r="D271" t="s">
        <v>665</v>
      </c>
      <c r="E271" t="s">
        <v>666</v>
      </c>
      <c r="F271" s="2">
        <v>6869</v>
      </c>
      <c r="G271" s="2">
        <v>0</v>
      </c>
      <c r="H271" s="2">
        <v>0</v>
      </c>
      <c r="I271" t="s">
        <v>1</v>
      </c>
      <c r="J271" t="s">
        <v>668</v>
      </c>
      <c r="K271" s="3">
        <v>45562</v>
      </c>
      <c r="L271" t="s">
        <v>2</v>
      </c>
      <c r="M271" t="s">
        <v>10</v>
      </c>
      <c r="N271" t="s">
        <v>6</v>
      </c>
      <c r="O271" s="3"/>
      <c r="P271" t="s">
        <v>5</v>
      </c>
    </row>
    <row r="272" spans="1:16" x14ac:dyDescent="0.2">
      <c r="A272" s="6">
        <v>7786307</v>
      </c>
      <c r="B272" t="s">
        <v>0</v>
      </c>
      <c r="C272" t="s">
        <v>7190</v>
      </c>
      <c r="D272" t="s">
        <v>669</v>
      </c>
      <c r="E272" t="s">
        <v>670</v>
      </c>
      <c r="F272" s="2">
        <v>2406</v>
      </c>
      <c r="G272" s="2">
        <v>0</v>
      </c>
      <c r="H272" s="2">
        <v>0</v>
      </c>
      <c r="I272" t="s">
        <v>1</v>
      </c>
      <c r="J272" t="s">
        <v>671</v>
      </c>
      <c r="K272" s="3">
        <v>45534</v>
      </c>
      <c r="L272" t="s">
        <v>2</v>
      </c>
      <c r="M272" t="s">
        <v>10</v>
      </c>
      <c r="N272" t="s">
        <v>307</v>
      </c>
      <c r="O272" s="3"/>
      <c r="P272" t="s">
        <v>5</v>
      </c>
    </row>
    <row r="273" spans="1:16" x14ac:dyDescent="0.2">
      <c r="A273" s="6">
        <v>7797160</v>
      </c>
      <c r="B273" t="s">
        <v>0</v>
      </c>
      <c r="C273" t="s">
        <v>7191</v>
      </c>
      <c r="D273" t="s">
        <v>669</v>
      </c>
      <c r="E273" t="s">
        <v>670</v>
      </c>
      <c r="F273" s="2">
        <v>4276</v>
      </c>
      <c r="G273" s="2">
        <v>0</v>
      </c>
      <c r="H273" s="2">
        <v>0</v>
      </c>
      <c r="I273" t="s">
        <v>1</v>
      </c>
      <c r="J273" t="s">
        <v>672</v>
      </c>
      <c r="K273" s="3">
        <v>45562</v>
      </c>
      <c r="L273" t="s">
        <v>2</v>
      </c>
      <c r="M273" t="s">
        <v>10</v>
      </c>
      <c r="N273" t="s">
        <v>6</v>
      </c>
      <c r="O273" s="3"/>
      <c r="P273" t="s">
        <v>5</v>
      </c>
    </row>
    <row r="274" spans="1:16" x14ac:dyDescent="0.2">
      <c r="A274" s="6">
        <v>7786279</v>
      </c>
      <c r="B274" t="s">
        <v>0</v>
      </c>
      <c r="C274" t="s">
        <v>7190</v>
      </c>
      <c r="D274" t="s">
        <v>673</v>
      </c>
      <c r="E274" t="s">
        <v>674</v>
      </c>
      <c r="F274" s="2">
        <v>1729</v>
      </c>
      <c r="G274" s="2">
        <v>0</v>
      </c>
      <c r="H274" s="2">
        <v>0</v>
      </c>
      <c r="I274" t="s">
        <v>1</v>
      </c>
      <c r="J274" t="s">
        <v>675</v>
      </c>
      <c r="K274" s="3">
        <v>45534</v>
      </c>
      <c r="L274" t="s">
        <v>2</v>
      </c>
      <c r="M274" t="s">
        <v>10</v>
      </c>
      <c r="N274" t="s">
        <v>307</v>
      </c>
      <c r="O274" s="3"/>
      <c r="P274" t="s">
        <v>5</v>
      </c>
    </row>
    <row r="275" spans="1:16" x14ac:dyDescent="0.2">
      <c r="A275" s="6">
        <v>7797116</v>
      </c>
      <c r="B275" t="s">
        <v>0</v>
      </c>
      <c r="C275" t="s">
        <v>7191</v>
      </c>
      <c r="D275" t="s">
        <v>676</v>
      </c>
      <c r="E275" t="s">
        <v>677</v>
      </c>
      <c r="F275" s="2">
        <v>7287</v>
      </c>
      <c r="G275" s="2">
        <v>0</v>
      </c>
      <c r="H275" s="2">
        <v>0</v>
      </c>
      <c r="I275" t="s">
        <v>1</v>
      </c>
      <c r="J275" t="s">
        <v>678</v>
      </c>
      <c r="K275" s="3">
        <v>45562</v>
      </c>
      <c r="L275" t="s">
        <v>2</v>
      </c>
      <c r="M275" t="s">
        <v>10</v>
      </c>
      <c r="N275" t="s">
        <v>6</v>
      </c>
      <c r="O275" s="3"/>
      <c r="P275" t="s">
        <v>5</v>
      </c>
    </row>
    <row r="276" spans="1:16" x14ac:dyDescent="0.2">
      <c r="A276" s="6">
        <v>7808390</v>
      </c>
      <c r="B276" t="s">
        <v>0</v>
      </c>
      <c r="C276" t="s">
        <v>7192</v>
      </c>
      <c r="D276" t="s">
        <v>679</v>
      </c>
      <c r="E276" t="s">
        <v>680</v>
      </c>
      <c r="F276" s="2">
        <v>5040</v>
      </c>
      <c r="G276" s="2">
        <v>0</v>
      </c>
      <c r="H276" s="2">
        <v>0</v>
      </c>
      <c r="I276" t="s">
        <v>1</v>
      </c>
      <c r="J276" t="s">
        <v>681</v>
      </c>
      <c r="K276" s="3">
        <v>45590</v>
      </c>
      <c r="L276" t="s">
        <v>2</v>
      </c>
      <c r="M276" t="s">
        <v>10</v>
      </c>
      <c r="N276" t="s">
        <v>6</v>
      </c>
      <c r="O276" s="3"/>
      <c r="P276" t="s">
        <v>5</v>
      </c>
    </row>
    <row r="277" spans="1:16" x14ac:dyDescent="0.2">
      <c r="A277" s="6">
        <v>7757393</v>
      </c>
      <c r="B277" t="s">
        <v>0</v>
      </c>
      <c r="C277" t="s">
        <v>7234</v>
      </c>
      <c r="D277" t="s">
        <v>682</v>
      </c>
      <c r="E277" t="s">
        <v>683</v>
      </c>
      <c r="F277" s="2">
        <v>9708</v>
      </c>
      <c r="G277" s="2">
        <v>4215</v>
      </c>
      <c r="H277" s="2">
        <v>4215</v>
      </c>
      <c r="I277" t="s">
        <v>1</v>
      </c>
      <c r="J277" t="s">
        <v>684</v>
      </c>
      <c r="K277" s="3">
        <v>45453</v>
      </c>
      <c r="L277" t="s">
        <v>2</v>
      </c>
      <c r="M277" t="s">
        <v>14</v>
      </c>
      <c r="N277" t="s">
        <v>6</v>
      </c>
      <c r="O277" s="3"/>
      <c r="P277" t="s">
        <v>5</v>
      </c>
    </row>
    <row r="278" spans="1:16" x14ac:dyDescent="0.2">
      <c r="A278" s="6">
        <v>7775901</v>
      </c>
      <c r="B278" t="s">
        <v>0</v>
      </c>
      <c r="C278" t="s">
        <v>7193</v>
      </c>
      <c r="D278" t="s">
        <v>682</v>
      </c>
      <c r="E278" t="s">
        <v>683</v>
      </c>
      <c r="F278" s="2">
        <v>2791</v>
      </c>
      <c r="G278" s="2">
        <v>0</v>
      </c>
      <c r="H278" s="2">
        <v>0</v>
      </c>
      <c r="I278" t="s">
        <v>1</v>
      </c>
      <c r="J278" t="s">
        <v>685</v>
      </c>
      <c r="K278" s="3">
        <v>45500</v>
      </c>
      <c r="L278" t="s">
        <v>2</v>
      </c>
      <c r="M278" t="s">
        <v>10</v>
      </c>
      <c r="N278" t="s">
        <v>6</v>
      </c>
      <c r="O278" s="3"/>
      <c r="P278" t="s">
        <v>5</v>
      </c>
    </row>
    <row r="279" spans="1:16" x14ac:dyDescent="0.2">
      <c r="A279" s="6">
        <v>7786281</v>
      </c>
      <c r="B279" t="s">
        <v>0</v>
      </c>
      <c r="C279" t="s">
        <v>7190</v>
      </c>
      <c r="D279" t="s">
        <v>682</v>
      </c>
      <c r="E279" t="s">
        <v>683</v>
      </c>
      <c r="F279" s="2">
        <v>2586</v>
      </c>
      <c r="G279" s="2">
        <v>0</v>
      </c>
      <c r="H279" s="2">
        <v>0</v>
      </c>
      <c r="I279" t="s">
        <v>1</v>
      </c>
      <c r="J279" t="s">
        <v>686</v>
      </c>
      <c r="K279" s="3">
        <v>45534</v>
      </c>
      <c r="L279" t="s">
        <v>2</v>
      </c>
      <c r="M279" t="s">
        <v>10</v>
      </c>
      <c r="N279" t="s">
        <v>307</v>
      </c>
      <c r="O279" s="3"/>
      <c r="P279" t="s">
        <v>5</v>
      </c>
    </row>
    <row r="280" spans="1:16" x14ac:dyDescent="0.2">
      <c r="A280" s="6">
        <v>7797117</v>
      </c>
      <c r="B280" t="s">
        <v>0</v>
      </c>
      <c r="C280" t="s">
        <v>7191</v>
      </c>
      <c r="D280" t="s">
        <v>682</v>
      </c>
      <c r="E280" t="s">
        <v>683</v>
      </c>
      <c r="F280" s="2">
        <v>17847</v>
      </c>
      <c r="G280" s="2">
        <v>0</v>
      </c>
      <c r="H280" s="2">
        <v>0</v>
      </c>
      <c r="I280" t="s">
        <v>1</v>
      </c>
      <c r="J280" t="s">
        <v>687</v>
      </c>
      <c r="K280" s="3">
        <v>45562</v>
      </c>
      <c r="L280" t="s">
        <v>2</v>
      </c>
      <c r="M280" t="s">
        <v>10</v>
      </c>
      <c r="N280" t="s">
        <v>6</v>
      </c>
      <c r="O280" s="3"/>
      <c r="P280" t="s">
        <v>5</v>
      </c>
    </row>
    <row r="281" spans="1:16" x14ac:dyDescent="0.2">
      <c r="A281" s="6">
        <v>7775906</v>
      </c>
      <c r="B281" t="s">
        <v>0</v>
      </c>
      <c r="C281" t="s">
        <v>7193</v>
      </c>
      <c r="D281" t="s">
        <v>688</v>
      </c>
      <c r="E281" t="s">
        <v>689</v>
      </c>
      <c r="F281" s="2">
        <v>3476</v>
      </c>
      <c r="G281" s="2">
        <v>0</v>
      </c>
      <c r="H281" s="2">
        <v>0</v>
      </c>
      <c r="I281" t="s">
        <v>1</v>
      </c>
      <c r="J281" t="s">
        <v>690</v>
      </c>
      <c r="K281" s="3">
        <v>45500</v>
      </c>
      <c r="L281" t="s">
        <v>2</v>
      </c>
      <c r="M281" t="s">
        <v>10</v>
      </c>
      <c r="N281" t="s">
        <v>6</v>
      </c>
      <c r="O281" s="3"/>
      <c r="P281" t="s">
        <v>5</v>
      </c>
    </row>
    <row r="282" spans="1:16" x14ac:dyDescent="0.2">
      <c r="A282" s="6">
        <v>7786282</v>
      </c>
      <c r="B282" t="s">
        <v>0</v>
      </c>
      <c r="C282" t="s">
        <v>7190</v>
      </c>
      <c r="D282" t="s">
        <v>688</v>
      </c>
      <c r="E282" t="s">
        <v>689</v>
      </c>
      <c r="F282" s="2">
        <v>1520</v>
      </c>
      <c r="G282" s="2">
        <v>0</v>
      </c>
      <c r="H282" s="2">
        <v>0</v>
      </c>
      <c r="I282" t="s">
        <v>1</v>
      </c>
      <c r="J282" t="s">
        <v>691</v>
      </c>
      <c r="K282" s="3">
        <v>45534</v>
      </c>
      <c r="L282" t="s">
        <v>2</v>
      </c>
      <c r="M282" t="s">
        <v>10</v>
      </c>
      <c r="N282" t="s">
        <v>307</v>
      </c>
      <c r="O282" s="3"/>
      <c r="P282" t="s">
        <v>5</v>
      </c>
    </row>
    <row r="283" spans="1:16" x14ac:dyDescent="0.2">
      <c r="A283" s="6">
        <v>7797118</v>
      </c>
      <c r="B283" t="s">
        <v>0</v>
      </c>
      <c r="C283" t="s">
        <v>7191</v>
      </c>
      <c r="D283" t="s">
        <v>688</v>
      </c>
      <c r="E283" t="s">
        <v>689</v>
      </c>
      <c r="F283" s="2">
        <v>9143</v>
      </c>
      <c r="G283" s="2">
        <v>0</v>
      </c>
      <c r="H283" s="2">
        <v>0</v>
      </c>
      <c r="I283" t="s">
        <v>1</v>
      </c>
      <c r="J283" t="s">
        <v>692</v>
      </c>
      <c r="K283" s="3">
        <v>45562</v>
      </c>
      <c r="L283" t="s">
        <v>2</v>
      </c>
      <c r="M283" t="s">
        <v>10</v>
      </c>
      <c r="N283" t="s">
        <v>6</v>
      </c>
      <c r="O283" s="3"/>
      <c r="P283" t="s">
        <v>5</v>
      </c>
    </row>
    <row r="284" spans="1:16" x14ac:dyDescent="0.2">
      <c r="A284" s="6">
        <v>7775902</v>
      </c>
      <c r="B284" t="s">
        <v>0</v>
      </c>
      <c r="C284" t="s">
        <v>7193</v>
      </c>
      <c r="D284" t="s">
        <v>693</v>
      </c>
      <c r="E284" t="s">
        <v>694</v>
      </c>
      <c r="F284" s="2">
        <v>2008</v>
      </c>
      <c r="G284" s="2">
        <v>0</v>
      </c>
      <c r="H284" s="2">
        <v>0</v>
      </c>
      <c r="I284" t="s">
        <v>1</v>
      </c>
      <c r="J284" t="s">
        <v>695</v>
      </c>
      <c r="K284" s="3">
        <v>45500</v>
      </c>
      <c r="L284" t="s">
        <v>2</v>
      </c>
      <c r="M284" t="s">
        <v>10</v>
      </c>
      <c r="N284" t="s">
        <v>6</v>
      </c>
      <c r="O284" s="3"/>
      <c r="P284" t="s">
        <v>5</v>
      </c>
    </row>
    <row r="285" spans="1:16" x14ac:dyDescent="0.2">
      <c r="A285" s="6">
        <v>7786283</v>
      </c>
      <c r="B285" t="s">
        <v>0</v>
      </c>
      <c r="C285" t="s">
        <v>7190</v>
      </c>
      <c r="D285" t="s">
        <v>693</v>
      </c>
      <c r="E285" t="s">
        <v>694</v>
      </c>
      <c r="F285" s="2">
        <v>3120</v>
      </c>
      <c r="G285" s="2">
        <v>0</v>
      </c>
      <c r="H285" s="2">
        <v>0</v>
      </c>
      <c r="I285" t="s">
        <v>1</v>
      </c>
      <c r="J285" t="s">
        <v>696</v>
      </c>
      <c r="K285" s="3">
        <v>45534</v>
      </c>
      <c r="L285" t="s">
        <v>2</v>
      </c>
      <c r="M285" t="s">
        <v>10</v>
      </c>
      <c r="N285" t="s">
        <v>307</v>
      </c>
      <c r="O285" s="3"/>
      <c r="P285" t="s">
        <v>5</v>
      </c>
    </row>
    <row r="286" spans="1:16" x14ac:dyDescent="0.2">
      <c r="A286" s="6">
        <v>7797119</v>
      </c>
      <c r="B286" t="s">
        <v>0</v>
      </c>
      <c r="C286" t="s">
        <v>7191</v>
      </c>
      <c r="D286" t="s">
        <v>693</v>
      </c>
      <c r="E286" t="s">
        <v>694</v>
      </c>
      <c r="F286" s="2">
        <v>11643</v>
      </c>
      <c r="G286" s="2">
        <v>0</v>
      </c>
      <c r="H286" s="2">
        <v>0</v>
      </c>
      <c r="I286" t="s">
        <v>1</v>
      </c>
      <c r="J286" t="s">
        <v>697</v>
      </c>
      <c r="K286" s="3">
        <v>45562</v>
      </c>
      <c r="L286" t="s">
        <v>2</v>
      </c>
      <c r="M286" t="s">
        <v>10</v>
      </c>
      <c r="N286" t="s">
        <v>6</v>
      </c>
      <c r="O286" s="3"/>
      <c r="P286" t="s">
        <v>5</v>
      </c>
    </row>
    <row r="287" spans="1:16" x14ac:dyDescent="0.2">
      <c r="A287" s="6">
        <v>7775907</v>
      </c>
      <c r="B287" t="s">
        <v>0</v>
      </c>
      <c r="C287" t="s">
        <v>7193</v>
      </c>
      <c r="D287" t="s">
        <v>698</v>
      </c>
      <c r="E287" t="s">
        <v>699</v>
      </c>
      <c r="F287" s="2">
        <v>1637</v>
      </c>
      <c r="G287" s="2">
        <v>0</v>
      </c>
      <c r="H287" s="2">
        <v>0</v>
      </c>
      <c r="I287" t="s">
        <v>1</v>
      </c>
      <c r="J287" t="s">
        <v>700</v>
      </c>
      <c r="K287" s="3">
        <v>45500</v>
      </c>
      <c r="L287" t="s">
        <v>2</v>
      </c>
      <c r="M287" t="s">
        <v>10</v>
      </c>
      <c r="N287" t="s">
        <v>6</v>
      </c>
      <c r="O287" s="3"/>
      <c r="P287" t="s">
        <v>5</v>
      </c>
    </row>
    <row r="288" spans="1:16" x14ac:dyDescent="0.2">
      <c r="A288" s="6">
        <v>7797120</v>
      </c>
      <c r="B288" t="s">
        <v>0</v>
      </c>
      <c r="C288" t="s">
        <v>7191</v>
      </c>
      <c r="D288" t="s">
        <v>698</v>
      </c>
      <c r="E288" t="s">
        <v>699</v>
      </c>
      <c r="F288" s="2">
        <v>3290</v>
      </c>
      <c r="G288" s="2">
        <v>0</v>
      </c>
      <c r="H288" s="2">
        <v>0</v>
      </c>
      <c r="I288" t="s">
        <v>1</v>
      </c>
      <c r="J288" t="s">
        <v>701</v>
      </c>
      <c r="K288" s="3">
        <v>45562</v>
      </c>
      <c r="L288" t="s">
        <v>2</v>
      </c>
      <c r="M288" t="s">
        <v>10</v>
      </c>
      <c r="N288" t="s">
        <v>6</v>
      </c>
      <c r="O288" s="3"/>
      <c r="P288" t="s">
        <v>5</v>
      </c>
    </row>
    <row r="289" spans="1:16" x14ac:dyDescent="0.2">
      <c r="A289" s="6">
        <v>7775903</v>
      </c>
      <c r="B289" t="s">
        <v>0</v>
      </c>
      <c r="C289" t="s">
        <v>7193</v>
      </c>
      <c r="D289" t="s">
        <v>702</v>
      </c>
      <c r="E289" t="s">
        <v>703</v>
      </c>
      <c r="F289" s="2">
        <v>5344</v>
      </c>
      <c r="G289" s="2">
        <v>1251</v>
      </c>
      <c r="H289" s="2">
        <v>1251</v>
      </c>
      <c r="I289" t="s">
        <v>1</v>
      </c>
      <c r="J289" t="s">
        <v>704</v>
      </c>
      <c r="K289" s="3">
        <v>45500</v>
      </c>
      <c r="L289" t="s">
        <v>2</v>
      </c>
      <c r="M289" t="s">
        <v>14</v>
      </c>
      <c r="N289" t="s">
        <v>6</v>
      </c>
      <c r="O289" s="3"/>
      <c r="P289" t="s">
        <v>5</v>
      </c>
    </row>
    <row r="290" spans="1:16" x14ac:dyDescent="0.2">
      <c r="A290" s="6">
        <v>7786284</v>
      </c>
      <c r="B290" t="s">
        <v>0</v>
      </c>
      <c r="C290" t="s">
        <v>7190</v>
      </c>
      <c r="D290" t="s">
        <v>702</v>
      </c>
      <c r="E290" t="s">
        <v>703</v>
      </c>
      <c r="F290" s="2">
        <v>1147</v>
      </c>
      <c r="G290" s="2">
        <v>0</v>
      </c>
      <c r="H290" s="2">
        <v>0</v>
      </c>
      <c r="I290" t="s">
        <v>1</v>
      </c>
      <c r="J290" t="s">
        <v>705</v>
      </c>
      <c r="K290" s="3">
        <v>45534</v>
      </c>
      <c r="L290" t="s">
        <v>2</v>
      </c>
      <c r="M290" t="s">
        <v>10</v>
      </c>
      <c r="N290" t="s">
        <v>307</v>
      </c>
      <c r="O290" s="3"/>
      <c r="P290" t="s">
        <v>5</v>
      </c>
    </row>
    <row r="291" spans="1:16" x14ac:dyDescent="0.2">
      <c r="A291" s="6">
        <v>7797121</v>
      </c>
      <c r="B291" t="s">
        <v>0</v>
      </c>
      <c r="C291" t="s">
        <v>7191</v>
      </c>
      <c r="D291" t="s">
        <v>702</v>
      </c>
      <c r="E291" t="s">
        <v>703</v>
      </c>
      <c r="F291" s="2">
        <v>8289</v>
      </c>
      <c r="G291" s="2">
        <v>0</v>
      </c>
      <c r="H291" s="2">
        <v>0</v>
      </c>
      <c r="I291" t="s">
        <v>1</v>
      </c>
      <c r="J291" t="s">
        <v>706</v>
      </c>
      <c r="K291" s="3">
        <v>45562</v>
      </c>
      <c r="L291" t="s">
        <v>2</v>
      </c>
      <c r="M291" t="s">
        <v>10</v>
      </c>
      <c r="N291" t="s">
        <v>6</v>
      </c>
      <c r="O291" s="3"/>
      <c r="P291" t="s">
        <v>5</v>
      </c>
    </row>
    <row r="292" spans="1:16" x14ac:dyDescent="0.2">
      <c r="A292" s="6">
        <v>7797122</v>
      </c>
      <c r="B292" t="s">
        <v>0</v>
      </c>
      <c r="C292" t="s">
        <v>7191</v>
      </c>
      <c r="D292" t="s">
        <v>707</v>
      </c>
      <c r="E292" t="s">
        <v>708</v>
      </c>
      <c r="F292" s="2">
        <v>4211</v>
      </c>
      <c r="G292" s="2">
        <v>0</v>
      </c>
      <c r="H292" s="2">
        <v>0</v>
      </c>
      <c r="I292" t="s">
        <v>1</v>
      </c>
      <c r="J292" t="s">
        <v>709</v>
      </c>
      <c r="K292" s="3">
        <v>45562</v>
      </c>
      <c r="L292" t="s">
        <v>2</v>
      </c>
      <c r="M292" t="s">
        <v>10</v>
      </c>
      <c r="N292" t="s">
        <v>6</v>
      </c>
      <c r="O292" s="3"/>
      <c r="P292" t="s">
        <v>5</v>
      </c>
    </row>
    <row r="293" spans="1:16" x14ac:dyDescent="0.2">
      <c r="A293" s="6">
        <v>7797123</v>
      </c>
      <c r="B293" t="s">
        <v>0</v>
      </c>
      <c r="C293" t="s">
        <v>7191</v>
      </c>
      <c r="D293" t="s">
        <v>710</v>
      </c>
      <c r="E293" t="s">
        <v>711</v>
      </c>
      <c r="F293" s="2">
        <v>1188</v>
      </c>
      <c r="G293" s="2">
        <v>0</v>
      </c>
      <c r="H293" s="2">
        <v>0</v>
      </c>
      <c r="I293" t="s">
        <v>1</v>
      </c>
      <c r="J293" t="s">
        <v>712</v>
      </c>
      <c r="K293" s="3">
        <v>45562</v>
      </c>
      <c r="L293" t="s">
        <v>2</v>
      </c>
      <c r="M293" t="s">
        <v>10</v>
      </c>
      <c r="N293" t="s">
        <v>6</v>
      </c>
      <c r="O293" s="3"/>
      <c r="P293" t="s">
        <v>5</v>
      </c>
    </row>
    <row r="294" spans="1:16" x14ac:dyDescent="0.2">
      <c r="A294" s="6">
        <v>7797124</v>
      </c>
      <c r="B294" t="s">
        <v>0</v>
      </c>
      <c r="C294" t="s">
        <v>7191</v>
      </c>
      <c r="D294" t="s">
        <v>713</v>
      </c>
      <c r="E294" t="s">
        <v>714</v>
      </c>
      <c r="F294" s="2">
        <v>1053</v>
      </c>
      <c r="G294" s="2">
        <v>0</v>
      </c>
      <c r="H294" s="2">
        <v>0</v>
      </c>
      <c r="I294" t="s">
        <v>1</v>
      </c>
      <c r="J294" t="s">
        <v>715</v>
      </c>
      <c r="K294" s="3">
        <v>45562</v>
      </c>
      <c r="L294" t="s">
        <v>2</v>
      </c>
      <c r="M294" t="s">
        <v>10</v>
      </c>
      <c r="N294" t="s">
        <v>6</v>
      </c>
      <c r="O294" s="3"/>
      <c r="P294" t="s">
        <v>5</v>
      </c>
    </row>
    <row r="295" spans="1:16" x14ac:dyDescent="0.2">
      <c r="A295" s="6">
        <v>7797125</v>
      </c>
      <c r="B295" t="s">
        <v>0</v>
      </c>
      <c r="C295" t="s">
        <v>7191</v>
      </c>
      <c r="D295" t="s">
        <v>716</v>
      </c>
      <c r="E295" t="s">
        <v>717</v>
      </c>
      <c r="F295" s="2">
        <v>706</v>
      </c>
      <c r="G295" s="2">
        <v>0</v>
      </c>
      <c r="H295" s="2">
        <v>0</v>
      </c>
      <c r="I295" t="s">
        <v>1</v>
      </c>
      <c r="J295" t="s">
        <v>718</v>
      </c>
      <c r="K295" s="3">
        <v>45562</v>
      </c>
      <c r="L295" t="s">
        <v>2</v>
      </c>
      <c r="M295" t="s">
        <v>10</v>
      </c>
      <c r="N295" t="s">
        <v>6</v>
      </c>
      <c r="O295" s="3"/>
      <c r="P295" t="s">
        <v>5</v>
      </c>
    </row>
    <row r="296" spans="1:16" x14ac:dyDescent="0.2">
      <c r="A296" s="6">
        <v>7797126</v>
      </c>
      <c r="B296" t="s">
        <v>0</v>
      </c>
      <c r="C296" t="s">
        <v>7191</v>
      </c>
      <c r="D296" t="s">
        <v>719</v>
      </c>
      <c r="E296" t="s">
        <v>720</v>
      </c>
      <c r="F296" s="2">
        <v>2681</v>
      </c>
      <c r="G296" s="2">
        <v>0</v>
      </c>
      <c r="H296" s="2">
        <v>0</v>
      </c>
      <c r="I296" t="s">
        <v>1</v>
      </c>
      <c r="J296" t="s">
        <v>721</v>
      </c>
      <c r="K296" s="3">
        <v>45562</v>
      </c>
      <c r="L296" t="s">
        <v>2</v>
      </c>
      <c r="M296" t="s">
        <v>10</v>
      </c>
      <c r="N296" t="s">
        <v>6</v>
      </c>
      <c r="O296" s="3"/>
      <c r="P296" t="s">
        <v>5</v>
      </c>
    </row>
    <row r="297" spans="1:16" x14ac:dyDescent="0.2">
      <c r="A297" s="6">
        <v>7507502</v>
      </c>
      <c r="B297" t="s">
        <v>0</v>
      </c>
      <c r="C297" t="s">
        <v>5</v>
      </c>
      <c r="D297" t="s">
        <v>722</v>
      </c>
      <c r="E297" t="s">
        <v>723</v>
      </c>
      <c r="F297" s="2">
        <v>1</v>
      </c>
      <c r="G297" s="2">
        <v>0</v>
      </c>
      <c r="H297" s="2">
        <v>0</v>
      </c>
      <c r="I297" t="s">
        <v>1</v>
      </c>
      <c r="J297" t="s">
        <v>5</v>
      </c>
      <c r="K297" s="3">
        <v>44741</v>
      </c>
      <c r="L297" t="s">
        <v>2</v>
      </c>
      <c r="M297" t="s">
        <v>461</v>
      </c>
      <c r="N297" t="s">
        <v>4</v>
      </c>
      <c r="O297" s="3"/>
      <c r="P297" t="s">
        <v>5</v>
      </c>
    </row>
    <row r="298" spans="1:16" x14ac:dyDescent="0.2">
      <c r="A298" s="6">
        <v>7776099</v>
      </c>
      <c r="B298" t="s">
        <v>0</v>
      </c>
      <c r="C298" t="s">
        <v>7193</v>
      </c>
      <c r="D298" t="s">
        <v>722</v>
      </c>
      <c r="E298" t="s">
        <v>723</v>
      </c>
      <c r="F298" s="2">
        <v>25000</v>
      </c>
      <c r="G298" s="2">
        <v>0</v>
      </c>
      <c r="H298" s="2">
        <v>0</v>
      </c>
      <c r="I298" t="s">
        <v>1</v>
      </c>
      <c r="J298" t="s">
        <v>724</v>
      </c>
      <c r="K298" s="3">
        <v>45500</v>
      </c>
      <c r="L298" t="s">
        <v>2</v>
      </c>
      <c r="M298" t="s">
        <v>10</v>
      </c>
      <c r="N298" t="s">
        <v>6</v>
      </c>
      <c r="O298" s="3"/>
      <c r="P298" t="s">
        <v>5</v>
      </c>
    </row>
    <row r="299" spans="1:16" x14ac:dyDescent="0.2">
      <c r="A299" s="6">
        <v>7786456</v>
      </c>
      <c r="B299" t="s">
        <v>0</v>
      </c>
      <c r="C299" t="s">
        <v>7190</v>
      </c>
      <c r="D299" t="s">
        <v>722</v>
      </c>
      <c r="E299" t="s">
        <v>723</v>
      </c>
      <c r="F299" s="2">
        <v>39588</v>
      </c>
      <c r="G299" s="2">
        <v>0</v>
      </c>
      <c r="H299" s="2">
        <v>0</v>
      </c>
      <c r="I299" t="s">
        <v>1</v>
      </c>
      <c r="J299" t="s">
        <v>725</v>
      </c>
      <c r="K299" s="3">
        <v>45534</v>
      </c>
      <c r="L299" t="s">
        <v>2</v>
      </c>
      <c r="M299" t="s">
        <v>10</v>
      </c>
      <c r="N299" t="s">
        <v>307</v>
      </c>
      <c r="O299" s="3"/>
      <c r="P299" t="s">
        <v>5</v>
      </c>
    </row>
    <row r="300" spans="1:16" x14ac:dyDescent="0.2">
      <c r="A300" s="6">
        <v>7797325</v>
      </c>
      <c r="B300" t="s">
        <v>0</v>
      </c>
      <c r="C300" t="s">
        <v>7191</v>
      </c>
      <c r="D300" t="s">
        <v>722</v>
      </c>
      <c r="E300" t="s">
        <v>723</v>
      </c>
      <c r="F300" s="2">
        <v>84648</v>
      </c>
      <c r="G300" s="2">
        <v>0</v>
      </c>
      <c r="H300" s="2">
        <v>0</v>
      </c>
      <c r="I300" t="s">
        <v>1</v>
      </c>
      <c r="J300" t="s">
        <v>726</v>
      </c>
      <c r="K300" s="3">
        <v>45562</v>
      </c>
      <c r="L300" t="s">
        <v>2</v>
      </c>
      <c r="M300" t="s">
        <v>10</v>
      </c>
      <c r="N300" t="s">
        <v>6</v>
      </c>
      <c r="O300" s="3"/>
      <c r="P300" t="s">
        <v>5</v>
      </c>
    </row>
    <row r="301" spans="1:16" x14ac:dyDescent="0.2">
      <c r="A301" s="6">
        <v>7808428</v>
      </c>
      <c r="B301" t="s">
        <v>0</v>
      </c>
      <c r="C301" t="s">
        <v>7192</v>
      </c>
      <c r="D301" t="s">
        <v>722</v>
      </c>
      <c r="E301" t="s">
        <v>723</v>
      </c>
      <c r="F301" s="2">
        <v>30000</v>
      </c>
      <c r="G301" s="2">
        <v>0</v>
      </c>
      <c r="H301" s="2">
        <v>0</v>
      </c>
      <c r="I301" t="s">
        <v>1</v>
      </c>
      <c r="J301" t="s">
        <v>727</v>
      </c>
      <c r="K301" s="3">
        <v>45590</v>
      </c>
      <c r="L301" t="s">
        <v>2</v>
      </c>
      <c r="M301" t="s">
        <v>10</v>
      </c>
      <c r="N301" t="s">
        <v>6</v>
      </c>
      <c r="O301" s="3"/>
      <c r="P301" t="s">
        <v>5</v>
      </c>
    </row>
    <row r="302" spans="1:16" x14ac:dyDescent="0.2">
      <c r="A302" s="6">
        <v>7786328</v>
      </c>
      <c r="B302" t="s">
        <v>0</v>
      </c>
      <c r="C302" t="s">
        <v>7190</v>
      </c>
      <c r="D302" t="s">
        <v>728</v>
      </c>
      <c r="E302" t="s">
        <v>729</v>
      </c>
      <c r="F302" s="2">
        <v>3868</v>
      </c>
      <c r="G302" s="2">
        <v>330</v>
      </c>
      <c r="H302" s="2">
        <v>330</v>
      </c>
      <c r="I302" t="s">
        <v>1</v>
      </c>
      <c r="J302" t="s">
        <v>730</v>
      </c>
      <c r="K302" s="3">
        <v>45534</v>
      </c>
      <c r="L302" t="s">
        <v>2</v>
      </c>
      <c r="M302" t="s">
        <v>14</v>
      </c>
      <c r="N302" t="s">
        <v>307</v>
      </c>
      <c r="O302" s="3"/>
      <c r="P302" t="s">
        <v>5</v>
      </c>
    </row>
    <row r="303" spans="1:16" x14ac:dyDescent="0.2">
      <c r="A303" s="6">
        <v>7797305</v>
      </c>
      <c r="B303" t="s">
        <v>0</v>
      </c>
      <c r="C303" t="s">
        <v>7191</v>
      </c>
      <c r="D303" t="s">
        <v>728</v>
      </c>
      <c r="E303" t="s">
        <v>729</v>
      </c>
      <c r="F303" s="2">
        <v>3537</v>
      </c>
      <c r="G303" s="2">
        <v>0</v>
      </c>
      <c r="H303" s="2">
        <v>0</v>
      </c>
      <c r="I303" t="s">
        <v>1</v>
      </c>
      <c r="J303" t="s">
        <v>731</v>
      </c>
      <c r="K303" s="3">
        <v>45562</v>
      </c>
      <c r="L303" t="s">
        <v>2</v>
      </c>
      <c r="M303" t="s">
        <v>10</v>
      </c>
      <c r="N303" t="s">
        <v>6</v>
      </c>
      <c r="O303" s="3"/>
      <c r="P303" t="s">
        <v>5</v>
      </c>
    </row>
    <row r="304" spans="1:16" x14ac:dyDescent="0.2">
      <c r="A304" s="6">
        <v>7797306</v>
      </c>
      <c r="B304" t="s">
        <v>0</v>
      </c>
      <c r="C304" t="s">
        <v>7191</v>
      </c>
      <c r="D304" t="s">
        <v>732</v>
      </c>
      <c r="E304" t="s">
        <v>733</v>
      </c>
      <c r="F304" s="2">
        <v>5628</v>
      </c>
      <c r="G304" s="2">
        <v>0</v>
      </c>
      <c r="H304" s="2">
        <v>0</v>
      </c>
      <c r="I304" t="s">
        <v>1</v>
      </c>
      <c r="J304" t="s">
        <v>734</v>
      </c>
      <c r="K304" s="3">
        <v>45562</v>
      </c>
      <c r="L304" t="s">
        <v>2</v>
      </c>
      <c r="M304" t="s">
        <v>10</v>
      </c>
      <c r="N304" t="s">
        <v>6</v>
      </c>
      <c r="O304" s="3"/>
      <c r="P304" t="s">
        <v>5</v>
      </c>
    </row>
    <row r="305" spans="1:16" x14ac:dyDescent="0.2">
      <c r="A305" s="6">
        <v>7797299</v>
      </c>
      <c r="B305" t="s">
        <v>0</v>
      </c>
      <c r="C305" t="s">
        <v>7191</v>
      </c>
      <c r="D305" t="s">
        <v>735</v>
      </c>
      <c r="E305" t="s">
        <v>736</v>
      </c>
      <c r="F305" s="2">
        <v>5033</v>
      </c>
      <c r="G305" s="2">
        <v>0</v>
      </c>
      <c r="H305" s="2">
        <v>0</v>
      </c>
      <c r="I305" t="s">
        <v>1</v>
      </c>
      <c r="J305" t="s">
        <v>737</v>
      </c>
      <c r="K305" s="3">
        <v>45562</v>
      </c>
      <c r="L305" t="s">
        <v>2</v>
      </c>
      <c r="M305" t="s">
        <v>10</v>
      </c>
      <c r="N305" t="s">
        <v>6</v>
      </c>
      <c r="O305" s="3"/>
      <c r="P305" t="s">
        <v>5</v>
      </c>
    </row>
    <row r="306" spans="1:16" x14ac:dyDescent="0.2">
      <c r="A306" s="6">
        <v>7797300</v>
      </c>
      <c r="B306" t="s">
        <v>0</v>
      </c>
      <c r="C306" t="s">
        <v>7191</v>
      </c>
      <c r="D306" t="s">
        <v>738</v>
      </c>
      <c r="E306" t="s">
        <v>739</v>
      </c>
      <c r="F306" s="2">
        <v>2564</v>
      </c>
      <c r="G306" s="2">
        <v>0</v>
      </c>
      <c r="H306" s="2">
        <v>0</v>
      </c>
      <c r="I306" t="s">
        <v>1</v>
      </c>
      <c r="J306" t="s">
        <v>740</v>
      </c>
      <c r="K306" s="3">
        <v>45562</v>
      </c>
      <c r="L306" t="s">
        <v>2</v>
      </c>
      <c r="M306" t="s">
        <v>10</v>
      </c>
      <c r="N306" t="s">
        <v>6</v>
      </c>
      <c r="O306" s="3"/>
      <c r="P306" t="s">
        <v>5</v>
      </c>
    </row>
    <row r="307" spans="1:16" x14ac:dyDescent="0.2">
      <c r="A307" s="6">
        <v>7797301</v>
      </c>
      <c r="B307" t="s">
        <v>0</v>
      </c>
      <c r="C307" t="s">
        <v>7191</v>
      </c>
      <c r="D307" t="s">
        <v>741</v>
      </c>
      <c r="E307" t="s">
        <v>742</v>
      </c>
      <c r="F307" s="2">
        <v>2690</v>
      </c>
      <c r="G307" s="2">
        <v>0</v>
      </c>
      <c r="H307" s="2">
        <v>0</v>
      </c>
      <c r="I307" t="s">
        <v>1</v>
      </c>
      <c r="J307" t="s">
        <v>743</v>
      </c>
      <c r="K307" s="3">
        <v>45562</v>
      </c>
      <c r="L307" t="s">
        <v>2</v>
      </c>
      <c r="M307" t="s">
        <v>10</v>
      </c>
      <c r="N307" t="s">
        <v>6</v>
      </c>
      <c r="O307" s="3"/>
      <c r="P307" t="s">
        <v>5</v>
      </c>
    </row>
    <row r="308" spans="1:16" x14ac:dyDescent="0.2">
      <c r="A308" s="6">
        <v>7797303</v>
      </c>
      <c r="B308" t="s">
        <v>0</v>
      </c>
      <c r="C308" t="s">
        <v>7191</v>
      </c>
      <c r="D308" t="s">
        <v>744</v>
      </c>
      <c r="E308" t="s">
        <v>745</v>
      </c>
      <c r="F308" s="2">
        <v>1548</v>
      </c>
      <c r="G308" s="2">
        <v>0</v>
      </c>
      <c r="H308" s="2">
        <v>0</v>
      </c>
      <c r="I308" t="s">
        <v>1</v>
      </c>
      <c r="J308" t="s">
        <v>746</v>
      </c>
      <c r="K308" s="3">
        <v>45562</v>
      </c>
      <c r="L308" t="s">
        <v>2</v>
      </c>
      <c r="M308" t="s">
        <v>10</v>
      </c>
      <c r="N308" t="s">
        <v>6</v>
      </c>
      <c r="O308" s="3"/>
      <c r="P308" t="s">
        <v>5</v>
      </c>
    </row>
    <row r="309" spans="1:16" x14ac:dyDescent="0.2">
      <c r="A309" s="6">
        <v>7770342</v>
      </c>
      <c r="B309" t="s">
        <v>0</v>
      </c>
      <c r="C309" t="s">
        <v>7207</v>
      </c>
      <c r="D309" t="s">
        <v>747</v>
      </c>
      <c r="E309" t="s">
        <v>748</v>
      </c>
      <c r="F309" s="2">
        <v>1137</v>
      </c>
      <c r="G309" s="2">
        <v>0</v>
      </c>
      <c r="H309" s="2">
        <v>0</v>
      </c>
      <c r="I309" t="s">
        <v>1</v>
      </c>
      <c r="J309" t="s">
        <v>749</v>
      </c>
      <c r="K309" s="3">
        <v>45486</v>
      </c>
      <c r="L309" t="s">
        <v>2</v>
      </c>
      <c r="M309" t="s">
        <v>10</v>
      </c>
      <c r="N309" t="s">
        <v>6</v>
      </c>
      <c r="O309" s="3"/>
      <c r="P309" t="s">
        <v>5</v>
      </c>
    </row>
    <row r="310" spans="1:16" x14ac:dyDescent="0.2">
      <c r="A310" s="6">
        <v>7801420</v>
      </c>
      <c r="B310" t="s">
        <v>0</v>
      </c>
      <c r="C310" t="s">
        <v>7180</v>
      </c>
      <c r="D310" t="s">
        <v>750</v>
      </c>
      <c r="E310" t="s">
        <v>751</v>
      </c>
      <c r="F310" s="2">
        <v>46600</v>
      </c>
      <c r="G310" s="2">
        <v>0</v>
      </c>
      <c r="H310" s="2">
        <v>0</v>
      </c>
      <c r="I310" t="s">
        <v>1</v>
      </c>
      <c r="J310" t="s">
        <v>752</v>
      </c>
      <c r="K310" s="3">
        <v>45570</v>
      </c>
      <c r="L310" t="s">
        <v>2</v>
      </c>
      <c r="M310" t="s">
        <v>10</v>
      </c>
      <c r="N310" t="s">
        <v>6</v>
      </c>
      <c r="O310" s="3"/>
      <c r="P310" t="s">
        <v>5</v>
      </c>
    </row>
    <row r="311" spans="1:16" x14ac:dyDescent="0.2">
      <c r="A311" s="6">
        <v>7775931</v>
      </c>
      <c r="B311" t="s">
        <v>0</v>
      </c>
      <c r="C311" t="s">
        <v>7193</v>
      </c>
      <c r="D311" t="s">
        <v>753</v>
      </c>
      <c r="E311" t="s">
        <v>754</v>
      </c>
      <c r="F311" s="2">
        <v>2442</v>
      </c>
      <c r="G311" s="2">
        <v>1050</v>
      </c>
      <c r="H311" s="2">
        <v>1050</v>
      </c>
      <c r="I311" t="s">
        <v>1</v>
      </c>
      <c r="J311" t="s">
        <v>755</v>
      </c>
      <c r="K311" s="3">
        <v>45500</v>
      </c>
      <c r="L311" t="s">
        <v>2</v>
      </c>
      <c r="M311" t="s">
        <v>14</v>
      </c>
      <c r="N311" t="s">
        <v>6</v>
      </c>
      <c r="O311" s="3"/>
      <c r="P311" t="s">
        <v>5</v>
      </c>
    </row>
    <row r="312" spans="1:16" x14ac:dyDescent="0.2">
      <c r="A312" s="6">
        <v>7797163</v>
      </c>
      <c r="B312" t="s">
        <v>0</v>
      </c>
      <c r="C312" t="s">
        <v>7191</v>
      </c>
      <c r="D312" t="s">
        <v>756</v>
      </c>
      <c r="E312" t="s">
        <v>757</v>
      </c>
      <c r="F312" s="2">
        <v>6311</v>
      </c>
      <c r="G312" s="2">
        <v>5226</v>
      </c>
      <c r="H312" s="2">
        <v>5226</v>
      </c>
      <c r="I312" t="s">
        <v>1</v>
      </c>
      <c r="J312" t="s">
        <v>758</v>
      </c>
      <c r="K312" s="3">
        <v>45562</v>
      </c>
      <c r="L312" t="s">
        <v>2</v>
      </c>
      <c r="M312" t="s">
        <v>14</v>
      </c>
      <c r="N312" t="s">
        <v>6</v>
      </c>
      <c r="O312" s="3"/>
      <c r="P312" t="s">
        <v>5</v>
      </c>
    </row>
    <row r="313" spans="1:16" x14ac:dyDescent="0.2">
      <c r="A313" s="6">
        <v>7775927</v>
      </c>
      <c r="B313" t="s">
        <v>0</v>
      </c>
      <c r="C313" t="s">
        <v>7193</v>
      </c>
      <c r="D313" t="s">
        <v>759</v>
      </c>
      <c r="E313" t="s">
        <v>760</v>
      </c>
      <c r="F313" s="2">
        <v>2453</v>
      </c>
      <c r="G313" s="2">
        <v>800</v>
      </c>
      <c r="H313" s="2">
        <v>800</v>
      </c>
      <c r="I313" t="s">
        <v>1</v>
      </c>
      <c r="J313" t="s">
        <v>761</v>
      </c>
      <c r="K313" s="3">
        <v>45500</v>
      </c>
      <c r="L313" t="s">
        <v>2</v>
      </c>
      <c r="M313" t="s">
        <v>14</v>
      </c>
      <c r="N313" t="s">
        <v>6</v>
      </c>
      <c r="O313" s="3"/>
      <c r="P313" t="s">
        <v>5</v>
      </c>
    </row>
    <row r="314" spans="1:16" x14ac:dyDescent="0.2">
      <c r="A314" s="6">
        <v>7775933</v>
      </c>
      <c r="B314" t="s">
        <v>0</v>
      </c>
      <c r="C314" t="s">
        <v>7193</v>
      </c>
      <c r="D314" t="s">
        <v>762</v>
      </c>
      <c r="E314" t="s">
        <v>763</v>
      </c>
      <c r="F314" s="2">
        <v>1078</v>
      </c>
      <c r="G314" s="2">
        <v>0</v>
      </c>
      <c r="H314" s="2">
        <v>0</v>
      </c>
      <c r="I314" t="s">
        <v>1</v>
      </c>
      <c r="J314" t="s">
        <v>764</v>
      </c>
      <c r="K314" s="3">
        <v>45500</v>
      </c>
      <c r="L314" t="s">
        <v>2</v>
      </c>
      <c r="M314" t="s">
        <v>10</v>
      </c>
      <c r="N314" t="s">
        <v>6</v>
      </c>
      <c r="O314" s="3"/>
      <c r="P314" t="s">
        <v>5</v>
      </c>
    </row>
    <row r="315" spans="1:16" x14ac:dyDescent="0.2">
      <c r="A315" s="6">
        <v>7786312</v>
      </c>
      <c r="B315" t="s">
        <v>0</v>
      </c>
      <c r="C315" t="s">
        <v>7190</v>
      </c>
      <c r="D315" t="s">
        <v>765</v>
      </c>
      <c r="E315" t="s">
        <v>766</v>
      </c>
      <c r="F315" s="2">
        <v>1143</v>
      </c>
      <c r="G315" s="2">
        <v>0</v>
      </c>
      <c r="H315" s="2">
        <v>0</v>
      </c>
      <c r="I315" t="s">
        <v>1</v>
      </c>
      <c r="J315" t="s">
        <v>767</v>
      </c>
      <c r="K315" s="3">
        <v>45534</v>
      </c>
      <c r="L315" t="s">
        <v>2</v>
      </c>
      <c r="M315" t="s">
        <v>10</v>
      </c>
      <c r="N315" t="s">
        <v>307</v>
      </c>
      <c r="O315" s="3"/>
      <c r="P315" t="s">
        <v>5</v>
      </c>
    </row>
    <row r="316" spans="1:16" x14ac:dyDescent="0.2">
      <c r="A316" s="6">
        <v>7797165</v>
      </c>
      <c r="B316" t="s">
        <v>0</v>
      </c>
      <c r="C316" t="s">
        <v>7191</v>
      </c>
      <c r="D316" t="s">
        <v>765</v>
      </c>
      <c r="E316" t="s">
        <v>766</v>
      </c>
      <c r="F316" s="2">
        <v>2132</v>
      </c>
      <c r="G316" s="2">
        <v>0</v>
      </c>
      <c r="H316" s="2">
        <v>0</v>
      </c>
      <c r="I316" t="s">
        <v>1</v>
      </c>
      <c r="J316" t="s">
        <v>768</v>
      </c>
      <c r="K316" s="3">
        <v>45562</v>
      </c>
      <c r="L316" t="s">
        <v>2</v>
      </c>
      <c r="M316" t="s">
        <v>10</v>
      </c>
      <c r="N316" t="s">
        <v>6</v>
      </c>
      <c r="O316" s="3"/>
      <c r="P316" t="s">
        <v>5</v>
      </c>
    </row>
    <row r="317" spans="1:16" x14ac:dyDescent="0.2">
      <c r="A317" s="6">
        <v>7775928</v>
      </c>
      <c r="B317" t="s">
        <v>0</v>
      </c>
      <c r="C317" t="s">
        <v>7193</v>
      </c>
      <c r="D317" t="s">
        <v>769</v>
      </c>
      <c r="E317" t="s">
        <v>770</v>
      </c>
      <c r="F317" s="2">
        <v>942</v>
      </c>
      <c r="G317" s="2">
        <v>0</v>
      </c>
      <c r="H317" s="2">
        <v>0</v>
      </c>
      <c r="I317" t="s">
        <v>1</v>
      </c>
      <c r="J317" t="s">
        <v>771</v>
      </c>
      <c r="K317" s="3">
        <v>45500</v>
      </c>
      <c r="L317" t="s">
        <v>2</v>
      </c>
      <c r="M317" t="s">
        <v>10</v>
      </c>
      <c r="N317" t="s">
        <v>6</v>
      </c>
      <c r="O317" s="3"/>
      <c r="P317" t="s">
        <v>5</v>
      </c>
    </row>
    <row r="318" spans="1:16" x14ac:dyDescent="0.2">
      <c r="A318" s="6">
        <v>7786313</v>
      </c>
      <c r="B318" t="s">
        <v>0</v>
      </c>
      <c r="C318" t="s">
        <v>7190</v>
      </c>
      <c r="D318" t="s">
        <v>769</v>
      </c>
      <c r="E318" t="s">
        <v>770</v>
      </c>
      <c r="F318" s="2">
        <v>2159</v>
      </c>
      <c r="G318" s="2">
        <v>0</v>
      </c>
      <c r="H318" s="2">
        <v>0</v>
      </c>
      <c r="I318" t="s">
        <v>1</v>
      </c>
      <c r="J318" t="s">
        <v>772</v>
      </c>
      <c r="K318" s="3">
        <v>45534</v>
      </c>
      <c r="L318" t="s">
        <v>2</v>
      </c>
      <c r="M318" t="s">
        <v>10</v>
      </c>
      <c r="N318" t="s">
        <v>307</v>
      </c>
      <c r="O318" s="3"/>
      <c r="P318" t="s">
        <v>5</v>
      </c>
    </row>
    <row r="319" spans="1:16" x14ac:dyDescent="0.2">
      <c r="A319" s="6">
        <v>7797166</v>
      </c>
      <c r="B319" t="s">
        <v>0</v>
      </c>
      <c r="C319" t="s">
        <v>7191</v>
      </c>
      <c r="D319" t="s">
        <v>769</v>
      </c>
      <c r="E319" t="s">
        <v>770</v>
      </c>
      <c r="F319" s="2">
        <v>2663</v>
      </c>
      <c r="G319" s="2">
        <v>0</v>
      </c>
      <c r="H319" s="2">
        <v>0</v>
      </c>
      <c r="I319" t="s">
        <v>1</v>
      </c>
      <c r="J319" t="s">
        <v>773</v>
      </c>
      <c r="K319" s="3">
        <v>45562</v>
      </c>
      <c r="L319" t="s">
        <v>2</v>
      </c>
      <c r="M319" t="s">
        <v>10</v>
      </c>
      <c r="N319" t="s">
        <v>6</v>
      </c>
      <c r="O319" s="3"/>
      <c r="P319" t="s">
        <v>5</v>
      </c>
    </row>
    <row r="320" spans="1:16" x14ac:dyDescent="0.2">
      <c r="A320" s="6">
        <v>7775929</v>
      </c>
      <c r="B320" t="s">
        <v>0</v>
      </c>
      <c r="C320" t="s">
        <v>7193</v>
      </c>
      <c r="D320" t="s">
        <v>774</v>
      </c>
      <c r="E320" t="s">
        <v>775</v>
      </c>
      <c r="F320" s="2">
        <v>754</v>
      </c>
      <c r="G320" s="2">
        <v>0</v>
      </c>
      <c r="H320" s="2">
        <v>0</v>
      </c>
      <c r="I320" t="s">
        <v>1</v>
      </c>
      <c r="J320" t="s">
        <v>776</v>
      </c>
      <c r="K320" s="3">
        <v>45500</v>
      </c>
      <c r="L320" t="s">
        <v>2</v>
      </c>
      <c r="M320" t="s">
        <v>10</v>
      </c>
      <c r="N320" t="s">
        <v>6</v>
      </c>
      <c r="O320" s="3"/>
      <c r="P320" t="s">
        <v>5</v>
      </c>
    </row>
    <row r="321" spans="1:16" x14ac:dyDescent="0.2">
      <c r="A321" s="6">
        <v>7801413</v>
      </c>
      <c r="B321" t="s">
        <v>0</v>
      </c>
      <c r="C321" t="s">
        <v>7180</v>
      </c>
      <c r="D321" t="s">
        <v>777</v>
      </c>
      <c r="E321" t="s">
        <v>778</v>
      </c>
      <c r="F321" s="2">
        <v>3000</v>
      </c>
      <c r="G321" s="2">
        <v>0</v>
      </c>
      <c r="H321" s="2">
        <v>0</v>
      </c>
      <c r="I321" t="s">
        <v>1</v>
      </c>
      <c r="J321" t="s">
        <v>779</v>
      </c>
      <c r="K321" s="3">
        <v>45570</v>
      </c>
      <c r="L321" t="s">
        <v>2</v>
      </c>
      <c r="M321" t="s">
        <v>10</v>
      </c>
      <c r="N321" t="s">
        <v>6</v>
      </c>
      <c r="O321" s="3"/>
      <c r="P321" t="s">
        <v>5</v>
      </c>
    </row>
    <row r="322" spans="1:16" x14ac:dyDescent="0.2">
      <c r="A322" s="6">
        <v>7797302</v>
      </c>
      <c r="B322" t="s">
        <v>0</v>
      </c>
      <c r="C322" t="s">
        <v>7191</v>
      </c>
      <c r="D322" t="s">
        <v>780</v>
      </c>
      <c r="E322" t="s">
        <v>781</v>
      </c>
      <c r="F322" s="2">
        <v>982</v>
      </c>
      <c r="G322" s="2">
        <v>0</v>
      </c>
      <c r="H322" s="2">
        <v>0</v>
      </c>
      <c r="I322" t="s">
        <v>1</v>
      </c>
      <c r="J322" t="s">
        <v>782</v>
      </c>
      <c r="K322" s="3">
        <v>45562</v>
      </c>
      <c r="L322" t="s">
        <v>2</v>
      </c>
      <c r="M322" t="s">
        <v>10</v>
      </c>
      <c r="N322" t="s">
        <v>6</v>
      </c>
      <c r="O322" s="3"/>
      <c r="P322" t="s">
        <v>5</v>
      </c>
    </row>
    <row r="323" spans="1:16" x14ac:dyDescent="0.2">
      <c r="A323" s="6">
        <v>7770343</v>
      </c>
      <c r="B323" t="s">
        <v>0</v>
      </c>
      <c r="C323" t="s">
        <v>7207</v>
      </c>
      <c r="D323" t="s">
        <v>783</v>
      </c>
      <c r="E323" t="s">
        <v>784</v>
      </c>
      <c r="F323" s="2">
        <v>667</v>
      </c>
      <c r="G323" s="2">
        <v>0</v>
      </c>
      <c r="H323" s="2">
        <v>0</v>
      </c>
      <c r="I323" t="s">
        <v>1</v>
      </c>
      <c r="J323" t="s">
        <v>785</v>
      </c>
      <c r="K323" s="3">
        <v>45486</v>
      </c>
      <c r="L323" t="s">
        <v>2</v>
      </c>
      <c r="M323" t="s">
        <v>10</v>
      </c>
      <c r="N323" t="s">
        <v>6</v>
      </c>
      <c r="O323" s="3"/>
      <c r="P323" t="s">
        <v>5</v>
      </c>
    </row>
    <row r="324" spans="1:16" x14ac:dyDescent="0.2">
      <c r="A324" s="6">
        <v>7808400</v>
      </c>
      <c r="B324" t="s">
        <v>0</v>
      </c>
      <c r="C324" t="s">
        <v>7192</v>
      </c>
      <c r="D324" t="s">
        <v>783</v>
      </c>
      <c r="E324" t="s">
        <v>784</v>
      </c>
      <c r="F324" s="2">
        <v>500</v>
      </c>
      <c r="G324" s="2">
        <v>0</v>
      </c>
      <c r="H324" s="2">
        <v>0</v>
      </c>
      <c r="I324" t="s">
        <v>1</v>
      </c>
      <c r="J324" t="s">
        <v>786</v>
      </c>
      <c r="K324" s="3">
        <v>45590</v>
      </c>
      <c r="L324" t="s">
        <v>2</v>
      </c>
      <c r="M324" t="s">
        <v>10</v>
      </c>
      <c r="N324" t="s">
        <v>6</v>
      </c>
      <c r="O324" s="3"/>
      <c r="P324" t="s">
        <v>5</v>
      </c>
    </row>
    <row r="325" spans="1:16" x14ac:dyDescent="0.2">
      <c r="A325" s="6">
        <v>7806167</v>
      </c>
      <c r="B325" t="s">
        <v>0</v>
      </c>
      <c r="C325" t="s">
        <v>7235</v>
      </c>
      <c r="D325" t="s">
        <v>787</v>
      </c>
      <c r="E325" t="s">
        <v>788</v>
      </c>
      <c r="F325" s="2">
        <v>6000</v>
      </c>
      <c r="G325" s="2">
        <v>0</v>
      </c>
      <c r="H325" s="2">
        <v>0</v>
      </c>
      <c r="I325" t="s">
        <v>1</v>
      </c>
      <c r="J325" t="s">
        <v>789</v>
      </c>
      <c r="K325" s="3">
        <v>45584</v>
      </c>
      <c r="L325" t="s">
        <v>2</v>
      </c>
      <c r="M325" t="s">
        <v>10</v>
      </c>
      <c r="N325" t="s">
        <v>6</v>
      </c>
      <c r="O325" s="3"/>
      <c r="P325" t="s">
        <v>5</v>
      </c>
    </row>
    <row r="326" spans="1:16" x14ac:dyDescent="0.2">
      <c r="A326" s="6">
        <v>7801414</v>
      </c>
      <c r="B326" t="s">
        <v>0</v>
      </c>
      <c r="C326" t="s">
        <v>7180</v>
      </c>
      <c r="D326" t="s">
        <v>790</v>
      </c>
      <c r="E326" t="s">
        <v>791</v>
      </c>
      <c r="F326" s="2">
        <v>3000</v>
      </c>
      <c r="G326" s="2">
        <v>0</v>
      </c>
      <c r="H326" s="2">
        <v>0</v>
      </c>
      <c r="I326" t="s">
        <v>1</v>
      </c>
      <c r="J326" t="s">
        <v>792</v>
      </c>
      <c r="K326" s="3">
        <v>45570</v>
      </c>
      <c r="L326" t="s">
        <v>2</v>
      </c>
      <c r="M326" t="s">
        <v>10</v>
      </c>
      <c r="N326" t="s">
        <v>6</v>
      </c>
      <c r="O326" s="3"/>
      <c r="P326" t="s">
        <v>5</v>
      </c>
    </row>
    <row r="327" spans="1:16" x14ac:dyDescent="0.2">
      <c r="A327" s="6">
        <v>7782504</v>
      </c>
      <c r="B327" t="s">
        <v>0</v>
      </c>
      <c r="C327" t="s">
        <v>7133</v>
      </c>
      <c r="D327" t="s">
        <v>793</v>
      </c>
      <c r="E327" t="s">
        <v>794</v>
      </c>
      <c r="F327" s="2">
        <v>500</v>
      </c>
      <c r="G327" s="2">
        <v>0</v>
      </c>
      <c r="H327" s="2">
        <v>0</v>
      </c>
      <c r="I327" t="s">
        <v>1</v>
      </c>
      <c r="J327" t="s">
        <v>795</v>
      </c>
      <c r="K327" s="3">
        <v>45521</v>
      </c>
      <c r="L327" t="s">
        <v>2</v>
      </c>
      <c r="M327" t="s">
        <v>10</v>
      </c>
      <c r="N327" t="s">
        <v>6</v>
      </c>
      <c r="O327" s="3"/>
      <c r="P327" t="s">
        <v>5</v>
      </c>
    </row>
    <row r="328" spans="1:16" x14ac:dyDescent="0.2">
      <c r="A328" s="6">
        <v>7792918</v>
      </c>
      <c r="B328" t="s">
        <v>0</v>
      </c>
      <c r="C328" t="s">
        <v>7126</v>
      </c>
      <c r="D328" t="s">
        <v>793</v>
      </c>
      <c r="E328" t="s">
        <v>794</v>
      </c>
      <c r="F328" s="2">
        <v>500</v>
      </c>
      <c r="G328" s="2">
        <v>0</v>
      </c>
      <c r="H328" s="2">
        <v>0</v>
      </c>
      <c r="I328" t="s">
        <v>1</v>
      </c>
      <c r="J328" t="s">
        <v>796</v>
      </c>
      <c r="K328" s="3">
        <v>45548</v>
      </c>
      <c r="L328" t="s">
        <v>2</v>
      </c>
      <c r="M328" t="s">
        <v>10</v>
      </c>
      <c r="N328" t="s">
        <v>6</v>
      </c>
      <c r="O328" s="3"/>
      <c r="P328" t="s">
        <v>5</v>
      </c>
    </row>
    <row r="329" spans="1:16" x14ac:dyDescent="0.2">
      <c r="A329" s="6">
        <v>7792891</v>
      </c>
      <c r="B329" t="s">
        <v>0</v>
      </c>
      <c r="C329" t="s">
        <v>7126</v>
      </c>
      <c r="D329" t="s">
        <v>797</v>
      </c>
      <c r="E329" t="s">
        <v>798</v>
      </c>
      <c r="F329" s="2">
        <v>5000</v>
      </c>
      <c r="G329" s="2">
        <v>0</v>
      </c>
      <c r="H329" s="2">
        <v>0</v>
      </c>
      <c r="I329" t="s">
        <v>1</v>
      </c>
      <c r="J329" t="s">
        <v>799</v>
      </c>
      <c r="K329" s="3">
        <v>45548</v>
      </c>
      <c r="L329" t="s">
        <v>2</v>
      </c>
      <c r="M329" t="s">
        <v>10</v>
      </c>
      <c r="N329" t="s">
        <v>6</v>
      </c>
      <c r="O329" s="3"/>
      <c r="P329" t="s">
        <v>5</v>
      </c>
    </row>
    <row r="330" spans="1:16" x14ac:dyDescent="0.2">
      <c r="A330" s="6">
        <v>7801968</v>
      </c>
      <c r="B330" t="s">
        <v>0</v>
      </c>
      <c r="C330" t="s">
        <v>7127</v>
      </c>
      <c r="D330" t="s">
        <v>797</v>
      </c>
      <c r="E330" t="s">
        <v>798</v>
      </c>
      <c r="F330" s="2">
        <v>5000</v>
      </c>
      <c r="G330" s="2">
        <v>0</v>
      </c>
      <c r="H330" s="2">
        <v>0</v>
      </c>
      <c r="I330" t="s">
        <v>1</v>
      </c>
      <c r="J330" t="s">
        <v>800</v>
      </c>
      <c r="K330" s="3">
        <v>45572</v>
      </c>
      <c r="L330" t="s">
        <v>2</v>
      </c>
      <c r="M330" t="s">
        <v>10</v>
      </c>
      <c r="N330" t="s">
        <v>6</v>
      </c>
      <c r="O330" s="3"/>
      <c r="P330" t="s">
        <v>5</v>
      </c>
    </row>
    <row r="331" spans="1:16" x14ac:dyDescent="0.2">
      <c r="A331" s="6">
        <v>7800284</v>
      </c>
      <c r="B331" t="s">
        <v>0</v>
      </c>
      <c r="C331" t="s">
        <v>7237</v>
      </c>
      <c r="D331" t="s">
        <v>801</v>
      </c>
      <c r="E331" t="s">
        <v>802</v>
      </c>
      <c r="F331" s="2">
        <v>5345</v>
      </c>
      <c r="G331" s="2">
        <v>0</v>
      </c>
      <c r="H331" s="2">
        <v>0</v>
      </c>
      <c r="I331" t="s">
        <v>1</v>
      </c>
      <c r="J331" t="s">
        <v>803</v>
      </c>
      <c r="K331" s="3">
        <v>45565</v>
      </c>
      <c r="L331" t="s">
        <v>2</v>
      </c>
      <c r="M331" t="s">
        <v>10</v>
      </c>
      <c r="N331" t="s">
        <v>6</v>
      </c>
      <c r="O331" s="3"/>
      <c r="P331" t="s">
        <v>5</v>
      </c>
    </row>
    <row r="332" spans="1:16" x14ac:dyDescent="0.2">
      <c r="A332" s="6">
        <v>7807235</v>
      </c>
      <c r="B332" t="s">
        <v>0</v>
      </c>
      <c r="C332" t="s">
        <v>7201</v>
      </c>
      <c r="D332" t="s">
        <v>804</v>
      </c>
      <c r="E332" t="s">
        <v>805</v>
      </c>
      <c r="F332" s="2">
        <v>2000</v>
      </c>
      <c r="G332" s="2">
        <v>0</v>
      </c>
      <c r="H332" s="2">
        <v>0</v>
      </c>
      <c r="I332" t="s">
        <v>1</v>
      </c>
      <c r="J332" t="s">
        <v>806</v>
      </c>
      <c r="K332" s="3">
        <v>45588</v>
      </c>
      <c r="L332" t="s">
        <v>2</v>
      </c>
      <c r="M332" t="s">
        <v>10</v>
      </c>
      <c r="N332" t="s">
        <v>6</v>
      </c>
      <c r="O332" s="3"/>
      <c r="P332" t="s">
        <v>5</v>
      </c>
    </row>
    <row r="333" spans="1:16" x14ac:dyDescent="0.2">
      <c r="A333" s="6">
        <v>7806463</v>
      </c>
      <c r="B333" t="s">
        <v>0</v>
      </c>
      <c r="C333" t="s">
        <v>7238</v>
      </c>
      <c r="D333" t="s">
        <v>807</v>
      </c>
      <c r="E333" t="s">
        <v>808</v>
      </c>
      <c r="F333" s="2">
        <v>4000</v>
      </c>
      <c r="G333" s="2">
        <v>0</v>
      </c>
      <c r="H333" s="2">
        <v>0</v>
      </c>
      <c r="I333" t="s">
        <v>1</v>
      </c>
      <c r="J333" t="s">
        <v>809</v>
      </c>
      <c r="K333" s="3">
        <v>45586</v>
      </c>
      <c r="L333" t="s">
        <v>2</v>
      </c>
      <c r="M333" t="s">
        <v>10</v>
      </c>
      <c r="N333" t="s">
        <v>6</v>
      </c>
      <c r="O333" s="3"/>
      <c r="P333" t="s">
        <v>5</v>
      </c>
    </row>
    <row r="334" spans="1:16" x14ac:dyDescent="0.2">
      <c r="A334" s="6">
        <v>7806462</v>
      </c>
      <c r="B334" t="s">
        <v>0</v>
      </c>
      <c r="C334" t="s">
        <v>7238</v>
      </c>
      <c r="D334" t="s">
        <v>810</v>
      </c>
      <c r="E334" t="s">
        <v>811</v>
      </c>
      <c r="F334" s="2">
        <v>2000</v>
      </c>
      <c r="G334" s="2">
        <v>300</v>
      </c>
      <c r="H334" s="2">
        <v>300</v>
      </c>
      <c r="I334" t="s">
        <v>1</v>
      </c>
      <c r="J334" t="s">
        <v>812</v>
      </c>
      <c r="K334" s="3">
        <v>45586</v>
      </c>
      <c r="L334" t="s">
        <v>2</v>
      </c>
      <c r="M334" t="s">
        <v>14</v>
      </c>
      <c r="N334" t="s">
        <v>6</v>
      </c>
      <c r="O334" s="3"/>
      <c r="P334" t="s">
        <v>5</v>
      </c>
    </row>
    <row r="335" spans="1:16" x14ac:dyDescent="0.2">
      <c r="A335" s="6">
        <v>7773411</v>
      </c>
      <c r="B335" t="s">
        <v>0</v>
      </c>
      <c r="C335" t="s">
        <v>7214</v>
      </c>
      <c r="D335" t="s">
        <v>813</v>
      </c>
      <c r="E335" t="s">
        <v>814</v>
      </c>
      <c r="F335" s="2">
        <v>5000</v>
      </c>
      <c r="G335" s="2">
        <v>0</v>
      </c>
      <c r="H335" s="2">
        <v>0</v>
      </c>
      <c r="I335" t="s">
        <v>1</v>
      </c>
      <c r="J335" t="s">
        <v>815</v>
      </c>
      <c r="K335" s="3">
        <v>45491</v>
      </c>
      <c r="L335" t="s">
        <v>2</v>
      </c>
      <c r="M335" t="s">
        <v>10</v>
      </c>
      <c r="N335" t="s">
        <v>6</v>
      </c>
      <c r="O335" s="3"/>
      <c r="P335" t="s">
        <v>5</v>
      </c>
    </row>
    <row r="336" spans="1:16" x14ac:dyDescent="0.2">
      <c r="A336" s="6">
        <v>7784703</v>
      </c>
      <c r="B336" t="s">
        <v>0</v>
      </c>
      <c r="C336" t="s">
        <v>7200</v>
      </c>
      <c r="D336" t="s">
        <v>813</v>
      </c>
      <c r="E336" t="s">
        <v>814</v>
      </c>
      <c r="F336" s="2">
        <v>5000</v>
      </c>
      <c r="G336" s="2">
        <v>0</v>
      </c>
      <c r="H336" s="2">
        <v>0</v>
      </c>
      <c r="I336" t="s">
        <v>1</v>
      </c>
      <c r="J336" t="s">
        <v>816</v>
      </c>
      <c r="K336" s="3">
        <v>45531</v>
      </c>
      <c r="L336" t="s">
        <v>2</v>
      </c>
      <c r="M336" t="s">
        <v>10</v>
      </c>
      <c r="N336" t="s">
        <v>6</v>
      </c>
      <c r="O336" s="3"/>
      <c r="P336" t="s">
        <v>5</v>
      </c>
    </row>
    <row r="337" spans="1:16" x14ac:dyDescent="0.2">
      <c r="A337" s="6">
        <v>7784700</v>
      </c>
      <c r="B337" t="s">
        <v>0</v>
      </c>
      <c r="C337" t="s">
        <v>7200</v>
      </c>
      <c r="D337" t="s">
        <v>817</v>
      </c>
      <c r="E337" t="s">
        <v>818</v>
      </c>
      <c r="F337" s="2">
        <v>5000</v>
      </c>
      <c r="G337" s="2">
        <v>300</v>
      </c>
      <c r="H337" s="2">
        <v>300</v>
      </c>
      <c r="I337" t="s">
        <v>1</v>
      </c>
      <c r="J337" t="s">
        <v>819</v>
      </c>
      <c r="K337" s="3">
        <v>45531</v>
      </c>
      <c r="L337" t="s">
        <v>2</v>
      </c>
      <c r="M337" t="s">
        <v>14</v>
      </c>
      <c r="N337" t="s">
        <v>6</v>
      </c>
      <c r="O337" s="3"/>
      <c r="P337" t="s">
        <v>5</v>
      </c>
    </row>
    <row r="338" spans="1:16" x14ac:dyDescent="0.2">
      <c r="A338" s="6">
        <v>7744157</v>
      </c>
      <c r="B338" t="s">
        <v>0</v>
      </c>
      <c r="C338" t="s">
        <v>7202</v>
      </c>
      <c r="D338" t="s">
        <v>820</v>
      </c>
      <c r="E338" t="s">
        <v>821</v>
      </c>
      <c r="F338" s="2">
        <v>1000</v>
      </c>
      <c r="G338" s="2">
        <v>420</v>
      </c>
      <c r="H338" s="2">
        <v>420</v>
      </c>
      <c r="I338" t="s">
        <v>1</v>
      </c>
      <c r="J338" t="s">
        <v>822</v>
      </c>
      <c r="K338" s="3">
        <v>45411</v>
      </c>
      <c r="L338" t="s">
        <v>2</v>
      </c>
      <c r="M338" t="s">
        <v>14</v>
      </c>
      <c r="N338" t="s">
        <v>6</v>
      </c>
      <c r="O338" s="3"/>
      <c r="P338" t="s">
        <v>5</v>
      </c>
    </row>
    <row r="339" spans="1:16" x14ac:dyDescent="0.2">
      <c r="A339" s="6">
        <v>7720769</v>
      </c>
      <c r="B339" t="s">
        <v>0</v>
      </c>
      <c r="C339" t="s">
        <v>7239</v>
      </c>
      <c r="D339" t="s">
        <v>823</v>
      </c>
      <c r="E339" t="s">
        <v>824</v>
      </c>
      <c r="F339" s="2">
        <v>100000</v>
      </c>
      <c r="G339" s="2">
        <v>99999</v>
      </c>
      <c r="H339" s="2">
        <v>99999</v>
      </c>
      <c r="I339" t="s">
        <v>1</v>
      </c>
      <c r="J339" t="s">
        <v>825</v>
      </c>
      <c r="K339" s="3">
        <v>45348</v>
      </c>
      <c r="L339" t="s">
        <v>2</v>
      </c>
      <c r="M339" t="s">
        <v>14</v>
      </c>
      <c r="N339" t="s">
        <v>6</v>
      </c>
      <c r="O339" s="3"/>
      <c r="P339" t="s">
        <v>5</v>
      </c>
    </row>
    <row r="340" spans="1:16" x14ac:dyDescent="0.2">
      <c r="A340" s="6">
        <v>7796717</v>
      </c>
      <c r="B340" t="s">
        <v>0</v>
      </c>
      <c r="C340" t="s">
        <v>7241</v>
      </c>
      <c r="D340" t="s">
        <v>823</v>
      </c>
      <c r="E340" t="s">
        <v>824</v>
      </c>
      <c r="F340" s="2">
        <v>71040</v>
      </c>
      <c r="G340" s="2">
        <v>71038</v>
      </c>
      <c r="H340" s="2">
        <v>71038</v>
      </c>
      <c r="I340" t="s">
        <v>1</v>
      </c>
      <c r="J340" t="s">
        <v>826</v>
      </c>
      <c r="K340" s="3">
        <v>45561</v>
      </c>
      <c r="L340" t="s">
        <v>2</v>
      </c>
      <c r="M340" t="s">
        <v>14</v>
      </c>
      <c r="N340" t="s">
        <v>307</v>
      </c>
      <c r="O340" s="3"/>
      <c r="P340" t="s">
        <v>5</v>
      </c>
    </row>
    <row r="341" spans="1:16" x14ac:dyDescent="0.2">
      <c r="A341" s="6">
        <v>7795213</v>
      </c>
      <c r="B341" t="s">
        <v>0</v>
      </c>
      <c r="C341" t="s">
        <v>7242</v>
      </c>
      <c r="D341" t="s">
        <v>823</v>
      </c>
      <c r="E341" t="s">
        <v>824</v>
      </c>
      <c r="F341" s="2">
        <v>35770</v>
      </c>
      <c r="G341" s="2">
        <v>7000</v>
      </c>
      <c r="H341" s="2">
        <v>7000</v>
      </c>
      <c r="I341" t="s">
        <v>1</v>
      </c>
      <c r="J341" t="s">
        <v>827</v>
      </c>
      <c r="K341" s="3">
        <v>45558</v>
      </c>
      <c r="L341" t="s">
        <v>2</v>
      </c>
      <c r="M341" t="s">
        <v>14</v>
      </c>
      <c r="N341" t="s">
        <v>307</v>
      </c>
      <c r="O341" s="3"/>
      <c r="P341" t="s">
        <v>5</v>
      </c>
    </row>
    <row r="342" spans="1:16" x14ac:dyDescent="0.2">
      <c r="A342" s="6">
        <v>7806105</v>
      </c>
      <c r="B342" t="s">
        <v>0</v>
      </c>
      <c r="C342" t="s">
        <v>7243</v>
      </c>
      <c r="D342" t="s">
        <v>823</v>
      </c>
      <c r="E342" t="s">
        <v>824</v>
      </c>
      <c r="F342" s="2">
        <v>6000</v>
      </c>
      <c r="G342" s="2">
        <v>0</v>
      </c>
      <c r="H342" s="2">
        <v>0</v>
      </c>
      <c r="I342" t="s">
        <v>1</v>
      </c>
      <c r="J342" t="s">
        <v>828</v>
      </c>
      <c r="K342" s="3">
        <v>45584</v>
      </c>
      <c r="L342" t="s">
        <v>2</v>
      </c>
      <c r="M342" t="s">
        <v>10</v>
      </c>
      <c r="N342" t="s">
        <v>307</v>
      </c>
      <c r="O342" s="3"/>
      <c r="P342" t="s">
        <v>5</v>
      </c>
    </row>
    <row r="343" spans="1:16" x14ac:dyDescent="0.2">
      <c r="A343" s="6">
        <v>7790162</v>
      </c>
      <c r="B343" t="s">
        <v>0</v>
      </c>
      <c r="C343" t="s">
        <v>7205</v>
      </c>
      <c r="D343" t="s">
        <v>829</v>
      </c>
      <c r="E343" t="s">
        <v>830</v>
      </c>
      <c r="F343" s="2">
        <v>40</v>
      </c>
      <c r="G343" s="2">
        <v>0</v>
      </c>
      <c r="H343" s="2">
        <v>0</v>
      </c>
      <c r="I343" t="s">
        <v>1</v>
      </c>
      <c r="J343" t="s">
        <v>831</v>
      </c>
      <c r="K343" s="3">
        <v>45542</v>
      </c>
      <c r="L343" t="s">
        <v>2</v>
      </c>
      <c r="M343" t="s">
        <v>10</v>
      </c>
      <c r="N343" t="s">
        <v>6</v>
      </c>
      <c r="O343" s="3"/>
      <c r="P343" t="s">
        <v>5</v>
      </c>
    </row>
    <row r="344" spans="1:16" x14ac:dyDescent="0.2">
      <c r="A344" s="6">
        <v>7790155</v>
      </c>
      <c r="B344" t="s">
        <v>0</v>
      </c>
      <c r="C344" t="s">
        <v>7205</v>
      </c>
      <c r="D344" t="s">
        <v>832</v>
      </c>
      <c r="E344" t="s">
        <v>833</v>
      </c>
      <c r="F344" s="2">
        <v>50</v>
      </c>
      <c r="G344" s="2">
        <v>0</v>
      </c>
      <c r="H344" s="2">
        <v>0</v>
      </c>
      <c r="I344" t="s">
        <v>1</v>
      </c>
      <c r="J344" t="s">
        <v>834</v>
      </c>
      <c r="K344" s="3">
        <v>45542</v>
      </c>
      <c r="L344" t="s">
        <v>2</v>
      </c>
      <c r="M344" t="s">
        <v>10</v>
      </c>
      <c r="N344" t="s">
        <v>6</v>
      </c>
      <c r="O344" s="3"/>
      <c r="P344" t="s">
        <v>5</v>
      </c>
    </row>
    <row r="345" spans="1:16" x14ac:dyDescent="0.2">
      <c r="A345" s="6">
        <v>7801997</v>
      </c>
      <c r="B345" t="s">
        <v>0</v>
      </c>
      <c r="C345" t="s">
        <v>7127</v>
      </c>
      <c r="D345" t="s">
        <v>835</v>
      </c>
      <c r="E345" t="s">
        <v>836</v>
      </c>
      <c r="F345" s="2">
        <v>5000</v>
      </c>
      <c r="G345" s="2">
        <v>0</v>
      </c>
      <c r="H345" s="2">
        <v>0</v>
      </c>
      <c r="I345" t="s">
        <v>1</v>
      </c>
      <c r="J345" t="s">
        <v>837</v>
      </c>
      <c r="K345" s="3">
        <v>45572</v>
      </c>
      <c r="L345" t="s">
        <v>2</v>
      </c>
      <c r="M345" t="s">
        <v>10</v>
      </c>
      <c r="N345" t="s">
        <v>6</v>
      </c>
      <c r="O345" s="3"/>
      <c r="P345" t="s">
        <v>5</v>
      </c>
    </row>
    <row r="346" spans="1:16" x14ac:dyDescent="0.2">
      <c r="A346" s="6">
        <v>7782175</v>
      </c>
      <c r="B346" t="s">
        <v>0</v>
      </c>
      <c r="C346" t="s">
        <v>7206</v>
      </c>
      <c r="D346" t="s">
        <v>838</v>
      </c>
      <c r="E346" t="s">
        <v>839</v>
      </c>
      <c r="F346" s="2">
        <v>600</v>
      </c>
      <c r="G346" s="2">
        <v>0</v>
      </c>
      <c r="H346" s="2">
        <v>0</v>
      </c>
      <c r="I346" t="s">
        <v>1</v>
      </c>
      <c r="J346" t="s">
        <v>840</v>
      </c>
      <c r="K346" s="3">
        <v>45520</v>
      </c>
      <c r="L346" t="s">
        <v>2</v>
      </c>
      <c r="M346" t="s">
        <v>10</v>
      </c>
      <c r="N346" t="s">
        <v>6</v>
      </c>
      <c r="O346" s="3"/>
      <c r="P346" t="s">
        <v>5</v>
      </c>
    </row>
    <row r="347" spans="1:16" x14ac:dyDescent="0.2">
      <c r="A347" s="6">
        <v>7782174</v>
      </c>
      <c r="B347" t="s">
        <v>0</v>
      </c>
      <c r="C347" t="s">
        <v>7206</v>
      </c>
      <c r="D347" t="s">
        <v>841</v>
      </c>
      <c r="E347" t="s">
        <v>842</v>
      </c>
      <c r="F347" s="2">
        <v>1250</v>
      </c>
      <c r="G347" s="2">
        <v>0</v>
      </c>
      <c r="H347" s="2">
        <v>0</v>
      </c>
      <c r="I347" t="s">
        <v>1</v>
      </c>
      <c r="J347" t="s">
        <v>843</v>
      </c>
      <c r="K347" s="3">
        <v>45520</v>
      </c>
      <c r="L347" t="s">
        <v>2</v>
      </c>
      <c r="M347" t="s">
        <v>10</v>
      </c>
      <c r="N347" t="s">
        <v>6</v>
      </c>
      <c r="O347" s="3"/>
      <c r="P347" t="s">
        <v>5</v>
      </c>
    </row>
    <row r="348" spans="1:16" x14ac:dyDescent="0.2">
      <c r="A348" s="6">
        <v>7801677</v>
      </c>
      <c r="B348" t="s">
        <v>0</v>
      </c>
      <c r="C348" t="s">
        <v>7244</v>
      </c>
      <c r="D348" t="s">
        <v>844</v>
      </c>
      <c r="E348" t="s">
        <v>845</v>
      </c>
      <c r="F348" s="2">
        <v>10000</v>
      </c>
      <c r="G348" s="2">
        <v>0</v>
      </c>
      <c r="H348" s="2">
        <v>0</v>
      </c>
      <c r="I348" t="s">
        <v>1</v>
      </c>
      <c r="J348" t="s">
        <v>846</v>
      </c>
      <c r="K348" s="3">
        <v>45570</v>
      </c>
      <c r="L348" t="s">
        <v>2</v>
      </c>
      <c r="M348" t="s">
        <v>10</v>
      </c>
      <c r="N348" t="s">
        <v>6</v>
      </c>
      <c r="O348" s="3"/>
      <c r="P348" t="s">
        <v>5</v>
      </c>
    </row>
    <row r="349" spans="1:16" x14ac:dyDescent="0.2">
      <c r="A349" s="6">
        <v>7803987</v>
      </c>
      <c r="B349" t="s">
        <v>0</v>
      </c>
      <c r="C349" t="s">
        <v>7245</v>
      </c>
      <c r="D349" t="s">
        <v>844</v>
      </c>
      <c r="E349" t="s">
        <v>845</v>
      </c>
      <c r="F349" s="2">
        <v>20000</v>
      </c>
      <c r="G349" s="2">
        <v>0</v>
      </c>
      <c r="H349" s="2">
        <v>0</v>
      </c>
      <c r="I349" t="s">
        <v>1</v>
      </c>
      <c r="J349" t="s">
        <v>847</v>
      </c>
      <c r="K349" s="3">
        <v>45580</v>
      </c>
      <c r="L349" t="s">
        <v>2</v>
      </c>
      <c r="M349" t="s">
        <v>10</v>
      </c>
      <c r="N349" t="s">
        <v>6</v>
      </c>
      <c r="O349" s="3"/>
      <c r="P349" t="s">
        <v>5</v>
      </c>
    </row>
    <row r="350" spans="1:16" x14ac:dyDescent="0.2">
      <c r="A350" s="6">
        <v>7801680</v>
      </c>
      <c r="B350" t="s">
        <v>0</v>
      </c>
      <c r="C350" t="s">
        <v>7244</v>
      </c>
      <c r="D350" t="s">
        <v>848</v>
      </c>
      <c r="E350" t="s">
        <v>849</v>
      </c>
      <c r="F350" s="2">
        <v>10000</v>
      </c>
      <c r="G350" s="2">
        <v>0</v>
      </c>
      <c r="H350" s="2">
        <v>0</v>
      </c>
      <c r="I350" t="s">
        <v>1</v>
      </c>
      <c r="J350" t="s">
        <v>850</v>
      </c>
      <c r="K350" s="3">
        <v>45570</v>
      </c>
      <c r="L350" t="s">
        <v>2</v>
      </c>
      <c r="M350" t="s">
        <v>10</v>
      </c>
      <c r="N350" t="s">
        <v>6</v>
      </c>
      <c r="O350" s="3"/>
      <c r="P350" t="s">
        <v>5</v>
      </c>
    </row>
    <row r="351" spans="1:16" x14ac:dyDescent="0.2">
      <c r="A351" s="6">
        <v>7803994</v>
      </c>
      <c r="B351" t="s">
        <v>0</v>
      </c>
      <c r="C351" t="s">
        <v>7245</v>
      </c>
      <c r="D351" t="s">
        <v>848</v>
      </c>
      <c r="E351" t="s">
        <v>849</v>
      </c>
      <c r="F351" s="2">
        <v>20000</v>
      </c>
      <c r="G351" s="2">
        <v>0</v>
      </c>
      <c r="H351" s="2">
        <v>0</v>
      </c>
      <c r="I351" t="s">
        <v>1</v>
      </c>
      <c r="J351" t="s">
        <v>851</v>
      </c>
      <c r="K351" s="3">
        <v>45580</v>
      </c>
      <c r="L351" t="s">
        <v>2</v>
      </c>
      <c r="M351" t="s">
        <v>10</v>
      </c>
      <c r="N351" t="s">
        <v>6</v>
      </c>
      <c r="O351" s="3"/>
      <c r="P351" t="s">
        <v>5</v>
      </c>
    </row>
    <row r="352" spans="1:16" x14ac:dyDescent="0.2">
      <c r="A352" s="6">
        <v>7803990</v>
      </c>
      <c r="B352" t="s">
        <v>0</v>
      </c>
      <c r="C352" t="s">
        <v>7245</v>
      </c>
      <c r="D352" t="s">
        <v>852</v>
      </c>
      <c r="E352" t="s">
        <v>853</v>
      </c>
      <c r="F352" s="2">
        <v>5000</v>
      </c>
      <c r="G352" s="2">
        <v>0</v>
      </c>
      <c r="H352" s="2">
        <v>0</v>
      </c>
      <c r="I352" t="s">
        <v>1</v>
      </c>
      <c r="J352" t="s">
        <v>854</v>
      </c>
      <c r="K352" s="3">
        <v>45580</v>
      </c>
      <c r="L352" t="s">
        <v>2</v>
      </c>
      <c r="M352" t="s">
        <v>10</v>
      </c>
      <c r="N352" t="s">
        <v>6</v>
      </c>
      <c r="O352" s="3"/>
      <c r="P352" t="s">
        <v>5</v>
      </c>
    </row>
    <row r="353" spans="1:16" x14ac:dyDescent="0.2">
      <c r="A353" s="6">
        <v>7753040</v>
      </c>
      <c r="B353" t="s">
        <v>0</v>
      </c>
      <c r="C353" t="s">
        <v>7208</v>
      </c>
      <c r="D353" t="s">
        <v>855</v>
      </c>
      <c r="E353" t="s">
        <v>856</v>
      </c>
      <c r="F353" s="2">
        <v>5000</v>
      </c>
      <c r="G353" s="2">
        <v>0</v>
      </c>
      <c r="H353" s="2">
        <v>0</v>
      </c>
      <c r="I353" t="s">
        <v>1</v>
      </c>
      <c r="J353" t="s">
        <v>857</v>
      </c>
      <c r="K353" s="3">
        <v>45437</v>
      </c>
      <c r="L353" t="s">
        <v>2</v>
      </c>
      <c r="M353" t="s">
        <v>10</v>
      </c>
      <c r="N353" t="s">
        <v>6</v>
      </c>
      <c r="O353" s="3"/>
      <c r="P353" t="s">
        <v>5</v>
      </c>
    </row>
    <row r="354" spans="1:16" x14ac:dyDescent="0.2">
      <c r="A354" s="6">
        <v>7797146</v>
      </c>
      <c r="B354" t="s">
        <v>0</v>
      </c>
      <c r="C354" t="s">
        <v>7191</v>
      </c>
      <c r="D354" t="s">
        <v>858</v>
      </c>
      <c r="E354" t="s">
        <v>859</v>
      </c>
      <c r="F354" s="2">
        <v>19070</v>
      </c>
      <c r="G354" s="2">
        <v>0</v>
      </c>
      <c r="H354" s="2">
        <v>0</v>
      </c>
      <c r="I354" t="s">
        <v>1</v>
      </c>
      <c r="J354" t="s">
        <v>860</v>
      </c>
      <c r="K354" s="3">
        <v>45562</v>
      </c>
      <c r="L354" t="s">
        <v>2</v>
      </c>
      <c r="M354" t="s">
        <v>10</v>
      </c>
      <c r="N354" t="s">
        <v>6</v>
      </c>
      <c r="O354" s="3"/>
      <c r="P354" t="s">
        <v>5</v>
      </c>
    </row>
    <row r="355" spans="1:16" x14ac:dyDescent="0.2">
      <c r="A355" s="6">
        <v>7786298</v>
      </c>
      <c r="B355" t="s">
        <v>0</v>
      </c>
      <c r="C355" t="s">
        <v>7190</v>
      </c>
      <c r="D355" t="s">
        <v>861</v>
      </c>
      <c r="E355" t="s">
        <v>862</v>
      </c>
      <c r="F355" s="2">
        <v>28415</v>
      </c>
      <c r="G355" s="2">
        <v>0</v>
      </c>
      <c r="H355" s="2">
        <v>0</v>
      </c>
      <c r="I355" t="s">
        <v>1</v>
      </c>
      <c r="J355" t="s">
        <v>863</v>
      </c>
      <c r="K355" s="3">
        <v>45534</v>
      </c>
      <c r="L355" t="s">
        <v>2</v>
      </c>
      <c r="M355" t="s">
        <v>10</v>
      </c>
      <c r="N355" t="s">
        <v>307</v>
      </c>
      <c r="O355" s="3"/>
      <c r="P355" t="s">
        <v>5</v>
      </c>
    </row>
    <row r="356" spans="1:16" x14ac:dyDescent="0.2">
      <c r="A356" s="6">
        <v>7797143</v>
      </c>
      <c r="B356" t="s">
        <v>0</v>
      </c>
      <c r="C356" t="s">
        <v>7191</v>
      </c>
      <c r="D356" t="s">
        <v>861</v>
      </c>
      <c r="E356" t="s">
        <v>862</v>
      </c>
      <c r="F356" s="2">
        <v>97029</v>
      </c>
      <c r="G356" s="2">
        <v>0</v>
      </c>
      <c r="H356" s="2">
        <v>0</v>
      </c>
      <c r="I356" t="s">
        <v>1</v>
      </c>
      <c r="J356" t="s">
        <v>864</v>
      </c>
      <c r="K356" s="3">
        <v>45562</v>
      </c>
      <c r="L356" t="s">
        <v>2</v>
      </c>
      <c r="M356" t="s">
        <v>10</v>
      </c>
      <c r="N356" t="s">
        <v>6</v>
      </c>
      <c r="O356" s="3"/>
      <c r="P356" t="s">
        <v>5</v>
      </c>
    </row>
    <row r="357" spans="1:16" x14ac:dyDescent="0.2">
      <c r="A357" s="6">
        <v>7786299</v>
      </c>
      <c r="B357" t="s">
        <v>0</v>
      </c>
      <c r="C357" t="s">
        <v>7190</v>
      </c>
      <c r="D357" t="s">
        <v>865</v>
      </c>
      <c r="E357" t="s">
        <v>866</v>
      </c>
      <c r="F357" s="2">
        <v>24000</v>
      </c>
      <c r="G357" s="2">
        <v>7200</v>
      </c>
      <c r="H357" s="2">
        <v>7200</v>
      </c>
      <c r="I357" t="s">
        <v>1</v>
      </c>
      <c r="J357" t="s">
        <v>867</v>
      </c>
      <c r="K357" s="3">
        <v>45534</v>
      </c>
      <c r="L357" t="s">
        <v>2</v>
      </c>
      <c r="M357" t="s">
        <v>14</v>
      </c>
      <c r="N357" t="s">
        <v>307</v>
      </c>
      <c r="O357" s="3"/>
      <c r="P357" t="s">
        <v>5</v>
      </c>
    </row>
    <row r="358" spans="1:16" x14ac:dyDescent="0.2">
      <c r="A358" s="6">
        <v>7797144</v>
      </c>
      <c r="B358" t="s">
        <v>0</v>
      </c>
      <c r="C358" t="s">
        <v>7191</v>
      </c>
      <c r="D358" t="s">
        <v>865</v>
      </c>
      <c r="E358" t="s">
        <v>866</v>
      </c>
      <c r="F358" s="2">
        <v>76606</v>
      </c>
      <c r="G358" s="2">
        <v>0</v>
      </c>
      <c r="H358" s="2">
        <v>0</v>
      </c>
      <c r="I358" t="s">
        <v>1</v>
      </c>
      <c r="J358" t="s">
        <v>868</v>
      </c>
      <c r="K358" s="3">
        <v>45562</v>
      </c>
      <c r="L358" t="s">
        <v>2</v>
      </c>
      <c r="M358" t="s">
        <v>10</v>
      </c>
      <c r="N358" t="s">
        <v>6</v>
      </c>
      <c r="O358" s="3"/>
      <c r="P358" t="s">
        <v>5</v>
      </c>
    </row>
    <row r="359" spans="1:16" x14ac:dyDescent="0.2">
      <c r="A359" s="6">
        <v>7808395</v>
      </c>
      <c r="B359" t="s">
        <v>0</v>
      </c>
      <c r="C359" t="s">
        <v>7192</v>
      </c>
      <c r="D359" t="s">
        <v>865</v>
      </c>
      <c r="E359" t="s">
        <v>866</v>
      </c>
      <c r="F359" s="2">
        <v>60000</v>
      </c>
      <c r="G359" s="2">
        <v>0</v>
      </c>
      <c r="H359" s="2">
        <v>0</v>
      </c>
      <c r="I359" t="s">
        <v>1</v>
      </c>
      <c r="J359" t="s">
        <v>869</v>
      </c>
      <c r="K359" s="3">
        <v>45590</v>
      </c>
      <c r="L359" t="s">
        <v>2</v>
      </c>
      <c r="M359" t="s">
        <v>10</v>
      </c>
      <c r="N359" t="s">
        <v>6</v>
      </c>
      <c r="O359" s="3"/>
      <c r="P359" t="s">
        <v>5</v>
      </c>
    </row>
    <row r="360" spans="1:16" x14ac:dyDescent="0.2">
      <c r="A360" s="6">
        <v>7797096</v>
      </c>
      <c r="B360" t="s">
        <v>0</v>
      </c>
      <c r="C360" t="s">
        <v>7191</v>
      </c>
      <c r="D360" t="s">
        <v>870</v>
      </c>
      <c r="E360" t="s">
        <v>871</v>
      </c>
      <c r="F360" s="2">
        <v>96855</v>
      </c>
      <c r="G360" s="2">
        <v>0</v>
      </c>
      <c r="H360" s="2">
        <v>0</v>
      </c>
      <c r="I360" t="s">
        <v>1</v>
      </c>
      <c r="J360" t="s">
        <v>872</v>
      </c>
      <c r="K360" s="3">
        <v>45562</v>
      </c>
      <c r="L360" t="s">
        <v>2</v>
      </c>
      <c r="M360" t="s">
        <v>10</v>
      </c>
      <c r="N360" t="s">
        <v>6</v>
      </c>
      <c r="O360" s="3"/>
      <c r="P360" t="s">
        <v>5</v>
      </c>
    </row>
    <row r="361" spans="1:16" x14ac:dyDescent="0.2">
      <c r="A361" s="6">
        <v>7786263</v>
      </c>
      <c r="B361" t="s">
        <v>0</v>
      </c>
      <c r="C361" t="s">
        <v>7190</v>
      </c>
      <c r="D361" t="s">
        <v>873</v>
      </c>
      <c r="E361" t="s">
        <v>874</v>
      </c>
      <c r="F361" s="2">
        <v>19679</v>
      </c>
      <c r="G361" s="2">
        <v>0</v>
      </c>
      <c r="H361" s="2">
        <v>0</v>
      </c>
      <c r="I361" t="s">
        <v>1</v>
      </c>
      <c r="J361" t="s">
        <v>875</v>
      </c>
      <c r="K361" s="3">
        <v>45534</v>
      </c>
      <c r="L361" t="s">
        <v>2</v>
      </c>
      <c r="M361" t="s">
        <v>10</v>
      </c>
      <c r="N361" t="s">
        <v>307</v>
      </c>
      <c r="O361" s="3"/>
      <c r="P361" t="s">
        <v>5</v>
      </c>
    </row>
    <row r="362" spans="1:16" x14ac:dyDescent="0.2">
      <c r="A362" s="6">
        <v>7797097</v>
      </c>
      <c r="B362" t="s">
        <v>0</v>
      </c>
      <c r="C362" t="s">
        <v>7191</v>
      </c>
      <c r="D362" t="s">
        <v>873</v>
      </c>
      <c r="E362" t="s">
        <v>874</v>
      </c>
      <c r="F362" s="2">
        <v>14173</v>
      </c>
      <c r="G362" s="2">
        <v>0</v>
      </c>
      <c r="H362" s="2">
        <v>0</v>
      </c>
      <c r="I362" t="s">
        <v>1</v>
      </c>
      <c r="J362" t="s">
        <v>876</v>
      </c>
      <c r="K362" s="3">
        <v>45562</v>
      </c>
      <c r="L362" t="s">
        <v>2</v>
      </c>
      <c r="M362" t="s">
        <v>10</v>
      </c>
      <c r="N362" t="s">
        <v>6</v>
      </c>
      <c r="O362" s="3"/>
      <c r="P362" t="s">
        <v>5</v>
      </c>
    </row>
    <row r="363" spans="1:16" x14ac:dyDescent="0.2">
      <c r="A363" s="6">
        <v>7786264</v>
      </c>
      <c r="B363" t="s">
        <v>0</v>
      </c>
      <c r="C363" t="s">
        <v>7190</v>
      </c>
      <c r="D363" t="s">
        <v>877</v>
      </c>
      <c r="E363" t="s">
        <v>878</v>
      </c>
      <c r="F363" s="2">
        <v>8292</v>
      </c>
      <c r="G363" s="2">
        <v>0</v>
      </c>
      <c r="H363" s="2">
        <v>0</v>
      </c>
      <c r="I363" t="s">
        <v>1</v>
      </c>
      <c r="J363" t="s">
        <v>879</v>
      </c>
      <c r="K363" s="3">
        <v>45534</v>
      </c>
      <c r="L363" t="s">
        <v>2</v>
      </c>
      <c r="M363" t="s">
        <v>10</v>
      </c>
      <c r="N363" t="s">
        <v>307</v>
      </c>
      <c r="O363" s="3"/>
      <c r="P363" t="s">
        <v>5</v>
      </c>
    </row>
    <row r="364" spans="1:16" x14ac:dyDescent="0.2">
      <c r="A364" s="6">
        <v>7786265</v>
      </c>
      <c r="B364" t="s">
        <v>0</v>
      </c>
      <c r="C364" t="s">
        <v>7190</v>
      </c>
      <c r="D364" t="s">
        <v>880</v>
      </c>
      <c r="E364" t="s">
        <v>881</v>
      </c>
      <c r="F364" s="2">
        <v>21086</v>
      </c>
      <c r="G364" s="2">
        <v>5831</v>
      </c>
      <c r="H364" s="2">
        <v>5831</v>
      </c>
      <c r="I364" t="s">
        <v>1</v>
      </c>
      <c r="J364" t="s">
        <v>882</v>
      </c>
      <c r="K364" s="3">
        <v>45534</v>
      </c>
      <c r="L364" t="s">
        <v>2</v>
      </c>
      <c r="M364" t="s">
        <v>14</v>
      </c>
      <c r="N364" t="s">
        <v>307</v>
      </c>
      <c r="O364" s="3"/>
      <c r="P364" t="s">
        <v>5</v>
      </c>
    </row>
    <row r="365" spans="1:16" x14ac:dyDescent="0.2">
      <c r="A365" s="6">
        <v>7797098</v>
      </c>
      <c r="B365" t="s">
        <v>0</v>
      </c>
      <c r="C365" t="s">
        <v>7191</v>
      </c>
      <c r="D365" t="s">
        <v>880</v>
      </c>
      <c r="E365" t="s">
        <v>881</v>
      </c>
      <c r="F365" s="2">
        <v>18226</v>
      </c>
      <c r="G365" s="2">
        <v>0</v>
      </c>
      <c r="H365" s="2">
        <v>0</v>
      </c>
      <c r="I365" t="s">
        <v>1</v>
      </c>
      <c r="J365" t="s">
        <v>883</v>
      </c>
      <c r="K365" s="3">
        <v>45562</v>
      </c>
      <c r="L365" t="s">
        <v>2</v>
      </c>
      <c r="M365" t="s">
        <v>10</v>
      </c>
      <c r="N365" t="s">
        <v>6</v>
      </c>
      <c r="O365" s="3"/>
      <c r="P365" t="s">
        <v>5</v>
      </c>
    </row>
    <row r="366" spans="1:16" x14ac:dyDescent="0.2">
      <c r="A366" s="6">
        <v>7797099</v>
      </c>
      <c r="B366" t="s">
        <v>0</v>
      </c>
      <c r="C366" t="s">
        <v>7191</v>
      </c>
      <c r="D366" t="s">
        <v>884</v>
      </c>
      <c r="E366" t="s">
        <v>885</v>
      </c>
      <c r="F366" s="2">
        <v>16139</v>
      </c>
      <c r="G366" s="2">
        <v>0</v>
      </c>
      <c r="H366" s="2">
        <v>0</v>
      </c>
      <c r="I366" t="s">
        <v>1</v>
      </c>
      <c r="J366" t="s">
        <v>886</v>
      </c>
      <c r="K366" s="3">
        <v>45562</v>
      </c>
      <c r="L366" t="s">
        <v>2</v>
      </c>
      <c r="M366" t="s">
        <v>10</v>
      </c>
      <c r="N366" t="s">
        <v>6</v>
      </c>
      <c r="O366" s="3"/>
      <c r="P366" t="s">
        <v>5</v>
      </c>
    </row>
    <row r="367" spans="1:16" x14ac:dyDescent="0.2">
      <c r="A367" s="6">
        <v>7786266</v>
      </c>
      <c r="B367" t="s">
        <v>0</v>
      </c>
      <c r="C367" t="s">
        <v>7190</v>
      </c>
      <c r="D367" t="s">
        <v>887</v>
      </c>
      <c r="E367" t="s">
        <v>888</v>
      </c>
      <c r="F367" s="2">
        <v>9056</v>
      </c>
      <c r="G367" s="2">
        <v>0</v>
      </c>
      <c r="H367" s="2">
        <v>0</v>
      </c>
      <c r="I367" t="s">
        <v>1</v>
      </c>
      <c r="J367" t="s">
        <v>889</v>
      </c>
      <c r="K367" s="3">
        <v>45534</v>
      </c>
      <c r="L367" t="s">
        <v>2</v>
      </c>
      <c r="M367" t="s">
        <v>10</v>
      </c>
      <c r="N367" t="s">
        <v>307</v>
      </c>
      <c r="O367" s="3"/>
      <c r="P367" t="s">
        <v>5</v>
      </c>
    </row>
    <row r="368" spans="1:16" x14ac:dyDescent="0.2">
      <c r="A368" s="6">
        <v>6988690</v>
      </c>
      <c r="B368" t="s">
        <v>0</v>
      </c>
      <c r="C368" t="s">
        <v>5</v>
      </c>
      <c r="D368" t="s">
        <v>890</v>
      </c>
      <c r="E368" t="s">
        <v>891</v>
      </c>
      <c r="F368" s="2">
        <v>1</v>
      </c>
      <c r="G368" s="2">
        <v>0</v>
      </c>
      <c r="H368" s="2">
        <v>0</v>
      </c>
      <c r="I368" t="s">
        <v>1</v>
      </c>
      <c r="J368" t="s">
        <v>5</v>
      </c>
      <c r="K368" s="3">
        <v>44708</v>
      </c>
      <c r="L368" t="s">
        <v>2</v>
      </c>
      <c r="M368" t="s">
        <v>892</v>
      </c>
      <c r="N368" t="s">
        <v>4</v>
      </c>
      <c r="O368" s="3"/>
      <c r="P368" t="s">
        <v>5</v>
      </c>
    </row>
    <row r="369" spans="1:16" x14ac:dyDescent="0.2">
      <c r="A369" s="6">
        <v>7776100</v>
      </c>
      <c r="B369" t="s">
        <v>0</v>
      </c>
      <c r="C369" t="s">
        <v>7193</v>
      </c>
      <c r="D369" t="s">
        <v>890</v>
      </c>
      <c r="E369" t="s">
        <v>891</v>
      </c>
      <c r="F369" s="2">
        <v>75000</v>
      </c>
      <c r="G369" s="2">
        <v>0</v>
      </c>
      <c r="H369" s="2">
        <v>0</v>
      </c>
      <c r="I369" t="s">
        <v>1</v>
      </c>
      <c r="J369" t="s">
        <v>893</v>
      </c>
      <c r="K369" s="3">
        <v>45500</v>
      </c>
      <c r="L369" t="s">
        <v>2</v>
      </c>
      <c r="M369" t="s">
        <v>10</v>
      </c>
      <c r="N369" t="s">
        <v>6</v>
      </c>
      <c r="O369" s="3"/>
      <c r="P369" t="s">
        <v>5</v>
      </c>
    </row>
    <row r="370" spans="1:16" x14ac:dyDescent="0.2">
      <c r="A370" s="6">
        <v>7786454</v>
      </c>
      <c r="B370" t="s">
        <v>0</v>
      </c>
      <c r="C370" t="s">
        <v>7190</v>
      </c>
      <c r="D370" t="s">
        <v>890</v>
      </c>
      <c r="E370" t="s">
        <v>891</v>
      </c>
      <c r="F370" s="2">
        <v>220999</v>
      </c>
      <c r="G370" s="2">
        <v>0</v>
      </c>
      <c r="H370" s="2">
        <v>0</v>
      </c>
      <c r="I370" t="s">
        <v>1</v>
      </c>
      <c r="J370" t="s">
        <v>894</v>
      </c>
      <c r="K370" s="3">
        <v>45534</v>
      </c>
      <c r="L370" t="s">
        <v>2</v>
      </c>
      <c r="M370" t="s">
        <v>10</v>
      </c>
      <c r="N370" t="s">
        <v>307</v>
      </c>
      <c r="O370" s="3"/>
      <c r="P370" t="s">
        <v>5</v>
      </c>
    </row>
    <row r="371" spans="1:16" x14ac:dyDescent="0.2">
      <c r="A371" s="6">
        <v>7797326</v>
      </c>
      <c r="B371" t="s">
        <v>0</v>
      </c>
      <c r="C371" t="s">
        <v>7191</v>
      </c>
      <c r="D371" t="s">
        <v>890</v>
      </c>
      <c r="E371" t="s">
        <v>891</v>
      </c>
      <c r="F371" s="2">
        <v>235868</v>
      </c>
      <c r="G371" s="2">
        <v>0</v>
      </c>
      <c r="H371" s="2">
        <v>0</v>
      </c>
      <c r="I371" t="s">
        <v>1</v>
      </c>
      <c r="J371" t="s">
        <v>895</v>
      </c>
      <c r="K371" s="3">
        <v>45562</v>
      </c>
      <c r="L371" t="s">
        <v>2</v>
      </c>
      <c r="M371" t="s">
        <v>10</v>
      </c>
      <c r="N371" t="s">
        <v>6</v>
      </c>
      <c r="O371" s="3"/>
      <c r="P371" t="s">
        <v>5</v>
      </c>
    </row>
    <row r="372" spans="1:16" x14ac:dyDescent="0.2">
      <c r="A372" s="6">
        <v>7786267</v>
      </c>
      <c r="B372" t="s">
        <v>0</v>
      </c>
      <c r="C372" t="s">
        <v>7190</v>
      </c>
      <c r="D372" t="s">
        <v>896</v>
      </c>
      <c r="E372" t="s">
        <v>897</v>
      </c>
      <c r="F372" s="2">
        <v>15790</v>
      </c>
      <c r="G372" s="2">
        <v>4623</v>
      </c>
      <c r="H372" s="2">
        <v>4623</v>
      </c>
      <c r="I372" t="s">
        <v>1</v>
      </c>
      <c r="J372" t="s">
        <v>898</v>
      </c>
      <c r="K372" s="3">
        <v>45534</v>
      </c>
      <c r="L372" t="s">
        <v>2</v>
      </c>
      <c r="M372" t="s">
        <v>14</v>
      </c>
      <c r="N372" t="s">
        <v>307</v>
      </c>
      <c r="O372" s="3"/>
      <c r="P372" t="s">
        <v>5</v>
      </c>
    </row>
    <row r="373" spans="1:16" x14ac:dyDescent="0.2">
      <c r="A373" s="6">
        <v>7786268</v>
      </c>
      <c r="B373" t="s">
        <v>0</v>
      </c>
      <c r="C373" t="s">
        <v>7190</v>
      </c>
      <c r="D373" t="s">
        <v>899</v>
      </c>
      <c r="E373" t="s">
        <v>900</v>
      </c>
      <c r="F373" s="2">
        <v>3659</v>
      </c>
      <c r="G373" s="2">
        <v>0</v>
      </c>
      <c r="H373" s="2">
        <v>0</v>
      </c>
      <c r="I373" t="s">
        <v>1</v>
      </c>
      <c r="J373" t="s">
        <v>901</v>
      </c>
      <c r="K373" s="3">
        <v>45534</v>
      </c>
      <c r="L373" t="s">
        <v>2</v>
      </c>
      <c r="M373" t="s">
        <v>10</v>
      </c>
      <c r="N373" t="s">
        <v>307</v>
      </c>
      <c r="O373" s="3"/>
      <c r="P373" t="s">
        <v>5</v>
      </c>
    </row>
    <row r="374" spans="1:16" x14ac:dyDescent="0.2">
      <c r="A374" s="6">
        <v>7786269</v>
      </c>
      <c r="B374" t="s">
        <v>0</v>
      </c>
      <c r="C374" t="s">
        <v>7190</v>
      </c>
      <c r="D374" t="s">
        <v>902</v>
      </c>
      <c r="E374" t="s">
        <v>903</v>
      </c>
      <c r="F374" s="2">
        <v>8402</v>
      </c>
      <c r="G374" s="2">
        <v>0</v>
      </c>
      <c r="H374" s="2">
        <v>0</v>
      </c>
      <c r="I374" t="s">
        <v>1</v>
      </c>
      <c r="J374" t="s">
        <v>904</v>
      </c>
      <c r="K374" s="3">
        <v>45534</v>
      </c>
      <c r="L374" t="s">
        <v>2</v>
      </c>
      <c r="M374" t="s">
        <v>10</v>
      </c>
      <c r="N374" t="s">
        <v>307</v>
      </c>
      <c r="O374" s="3"/>
      <c r="P374" t="s">
        <v>5</v>
      </c>
    </row>
    <row r="375" spans="1:16" x14ac:dyDescent="0.2">
      <c r="A375" s="6">
        <v>7763047</v>
      </c>
      <c r="B375" t="s">
        <v>0</v>
      </c>
      <c r="C375" t="s">
        <v>7210</v>
      </c>
      <c r="D375" t="s">
        <v>905</v>
      </c>
      <c r="E375" t="s">
        <v>906</v>
      </c>
      <c r="F375" s="2">
        <v>3968</v>
      </c>
      <c r="G375" s="2">
        <v>0</v>
      </c>
      <c r="H375" s="2">
        <v>0</v>
      </c>
      <c r="I375" t="s">
        <v>1</v>
      </c>
      <c r="J375" t="s">
        <v>907</v>
      </c>
      <c r="K375" s="3">
        <v>45467</v>
      </c>
      <c r="L375" t="s">
        <v>2</v>
      </c>
      <c r="M375" t="s">
        <v>10</v>
      </c>
      <c r="N375" t="s">
        <v>6</v>
      </c>
      <c r="O375" s="3"/>
      <c r="P375" t="s">
        <v>5</v>
      </c>
    </row>
    <row r="376" spans="1:16" x14ac:dyDescent="0.2">
      <c r="A376" s="6">
        <v>7776074</v>
      </c>
      <c r="B376" t="s">
        <v>0</v>
      </c>
      <c r="C376" t="s">
        <v>7193</v>
      </c>
      <c r="D376" t="s">
        <v>908</v>
      </c>
      <c r="E376" t="s">
        <v>909</v>
      </c>
      <c r="F376" s="2">
        <v>3343</v>
      </c>
      <c r="G376" s="2">
        <v>800</v>
      </c>
      <c r="H376" s="2">
        <v>800</v>
      </c>
      <c r="I376" t="s">
        <v>1</v>
      </c>
      <c r="J376" t="s">
        <v>910</v>
      </c>
      <c r="K376" s="3">
        <v>45500</v>
      </c>
      <c r="L376" t="s">
        <v>2</v>
      </c>
      <c r="M376" t="s">
        <v>14</v>
      </c>
      <c r="N376" t="s">
        <v>6</v>
      </c>
      <c r="O376" s="3"/>
      <c r="P376" t="s">
        <v>5</v>
      </c>
    </row>
    <row r="377" spans="1:16" x14ac:dyDescent="0.2">
      <c r="A377" s="6">
        <v>7797145</v>
      </c>
      <c r="B377" t="s">
        <v>0</v>
      </c>
      <c r="C377" t="s">
        <v>7191</v>
      </c>
      <c r="D377" t="s">
        <v>911</v>
      </c>
      <c r="E377" t="s">
        <v>912</v>
      </c>
      <c r="F377" s="2">
        <v>16171</v>
      </c>
      <c r="G377" s="2">
        <v>0</v>
      </c>
      <c r="H377" s="2">
        <v>0</v>
      </c>
      <c r="I377" t="s">
        <v>1</v>
      </c>
      <c r="J377" t="s">
        <v>913</v>
      </c>
      <c r="K377" s="3">
        <v>45562</v>
      </c>
      <c r="L377" t="s">
        <v>2</v>
      </c>
      <c r="M377" t="s">
        <v>10</v>
      </c>
      <c r="N377" t="s">
        <v>6</v>
      </c>
      <c r="O377" s="3"/>
      <c r="P377" t="s">
        <v>5</v>
      </c>
    </row>
    <row r="378" spans="1:16" x14ac:dyDescent="0.2">
      <c r="A378" s="6">
        <v>7808200</v>
      </c>
      <c r="B378" t="s">
        <v>0</v>
      </c>
      <c r="C378" t="s">
        <v>7192</v>
      </c>
      <c r="D378" t="s">
        <v>914</v>
      </c>
      <c r="E378" t="s">
        <v>915</v>
      </c>
      <c r="F378" s="2">
        <v>6000</v>
      </c>
      <c r="G378" s="2">
        <v>0</v>
      </c>
      <c r="H378" s="2">
        <v>0</v>
      </c>
      <c r="I378" t="s">
        <v>1</v>
      </c>
      <c r="J378" t="s">
        <v>916</v>
      </c>
      <c r="K378" s="3">
        <v>45590</v>
      </c>
      <c r="L378" t="s">
        <v>2</v>
      </c>
      <c r="M378" t="s">
        <v>10</v>
      </c>
      <c r="N378" t="s">
        <v>6</v>
      </c>
      <c r="O378" s="3"/>
      <c r="P378" t="s">
        <v>5</v>
      </c>
    </row>
    <row r="379" spans="1:16" x14ac:dyDescent="0.2">
      <c r="A379" s="6">
        <v>7751422</v>
      </c>
      <c r="B379" t="s">
        <v>0</v>
      </c>
      <c r="C379" t="s">
        <v>7211</v>
      </c>
      <c r="D379" t="s">
        <v>917</v>
      </c>
      <c r="E379" t="s">
        <v>918</v>
      </c>
      <c r="F379" s="2">
        <v>4000</v>
      </c>
      <c r="G379" s="2">
        <v>0</v>
      </c>
      <c r="H379" s="2">
        <v>0</v>
      </c>
      <c r="I379" t="s">
        <v>1</v>
      </c>
      <c r="J379" t="s">
        <v>919</v>
      </c>
      <c r="K379" s="3">
        <v>45437</v>
      </c>
      <c r="L379" t="s">
        <v>2</v>
      </c>
      <c r="M379" t="s">
        <v>10</v>
      </c>
      <c r="N379" t="s">
        <v>6</v>
      </c>
      <c r="O379" s="3"/>
      <c r="P379" t="s">
        <v>5</v>
      </c>
    </row>
    <row r="380" spans="1:16" x14ac:dyDescent="0.2">
      <c r="A380" s="6">
        <v>7780643</v>
      </c>
      <c r="B380" t="s">
        <v>0</v>
      </c>
      <c r="C380" t="s">
        <v>7246</v>
      </c>
      <c r="D380" t="s">
        <v>920</v>
      </c>
      <c r="E380" t="s">
        <v>921</v>
      </c>
      <c r="F380" s="2">
        <v>60000</v>
      </c>
      <c r="G380" s="2">
        <v>0</v>
      </c>
      <c r="H380" s="2">
        <v>0</v>
      </c>
      <c r="I380" t="s">
        <v>1</v>
      </c>
      <c r="J380" t="s">
        <v>922</v>
      </c>
      <c r="K380" s="3">
        <v>45513</v>
      </c>
      <c r="L380" t="s">
        <v>2</v>
      </c>
      <c r="M380" t="s">
        <v>10</v>
      </c>
      <c r="N380" t="s">
        <v>6</v>
      </c>
      <c r="O380" s="3"/>
      <c r="P380" t="s">
        <v>5</v>
      </c>
    </row>
    <row r="381" spans="1:16" x14ac:dyDescent="0.2">
      <c r="A381" s="6">
        <v>7792914</v>
      </c>
      <c r="B381" t="s">
        <v>0</v>
      </c>
      <c r="C381" t="s">
        <v>7126</v>
      </c>
      <c r="D381" t="s">
        <v>923</v>
      </c>
      <c r="E381" t="s">
        <v>924</v>
      </c>
      <c r="F381" s="2">
        <v>1000</v>
      </c>
      <c r="G381" s="2">
        <v>0</v>
      </c>
      <c r="H381" s="2">
        <v>0</v>
      </c>
      <c r="I381" t="s">
        <v>1</v>
      </c>
      <c r="J381" t="s">
        <v>925</v>
      </c>
      <c r="K381" s="3">
        <v>45548</v>
      </c>
      <c r="L381" t="s">
        <v>2</v>
      </c>
      <c r="M381" t="s">
        <v>10</v>
      </c>
      <c r="N381" t="s">
        <v>6</v>
      </c>
      <c r="O381" s="3"/>
      <c r="P381" t="s">
        <v>5</v>
      </c>
    </row>
    <row r="382" spans="1:16" x14ac:dyDescent="0.2">
      <c r="A382" s="6">
        <v>7753680</v>
      </c>
      <c r="B382" t="s">
        <v>0</v>
      </c>
      <c r="C382" t="s">
        <v>7132</v>
      </c>
      <c r="D382" t="s">
        <v>926</v>
      </c>
      <c r="E382" t="s">
        <v>927</v>
      </c>
      <c r="F382" s="2">
        <v>500</v>
      </c>
      <c r="G382" s="2">
        <v>0</v>
      </c>
      <c r="H382" s="2">
        <v>0</v>
      </c>
      <c r="I382" t="s">
        <v>1</v>
      </c>
      <c r="J382" t="s">
        <v>928</v>
      </c>
      <c r="K382" s="3">
        <v>45441</v>
      </c>
      <c r="L382" t="s">
        <v>2</v>
      </c>
      <c r="M382" t="s">
        <v>10</v>
      </c>
      <c r="N382" t="s">
        <v>6</v>
      </c>
      <c r="O382" s="3"/>
      <c r="P382" t="s">
        <v>5</v>
      </c>
    </row>
    <row r="383" spans="1:16" x14ac:dyDescent="0.2">
      <c r="A383" s="6">
        <v>7769487</v>
      </c>
      <c r="B383" t="s">
        <v>0</v>
      </c>
      <c r="C383" t="s">
        <v>7128</v>
      </c>
      <c r="D383" t="s">
        <v>929</v>
      </c>
      <c r="E383" t="s">
        <v>930</v>
      </c>
      <c r="F383" s="2">
        <v>5000</v>
      </c>
      <c r="G383" s="2">
        <v>0</v>
      </c>
      <c r="H383" s="2">
        <v>0</v>
      </c>
      <c r="I383" t="s">
        <v>1</v>
      </c>
      <c r="J383" t="s">
        <v>931</v>
      </c>
      <c r="K383" s="3">
        <v>45486</v>
      </c>
      <c r="L383" t="s">
        <v>2</v>
      </c>
      <c r="M383" t="s">
        <v>10</v>
      </c>
      <c r="N383" t="s">
        <v>6</v>
      </c>
      <c r="O383" s="3"/>
      <c r="P383" t="s">
        <v>5</v>
      </c>
    </row>
    <row r="384" spans="1:16" x14ac:dyDescent="0.2">
      <c r="A384" s="6">
        <v>7768336</v>
      </c>
      <c r="B384" t="s">
        <v>0</v>
      </c>
      <c r="C384" t="s">
        <v>7128</v>
      </c>
      <c r="D384" t="s">
        <v>932</v>
      </c>
      <c r="E384" t="s">
        <v>933</v>
      </c>
      <c r="F384" s="2">
        <v>31000</v>
      </c>
      <c r="G384" s="2">
        <v>28500</v>
      </c>
      <c r="H384" s="2">
        <v>28500</v>
      </c>
      <c r="I384" t="s">
        <v>1</v>
      </c>
      <c r="J384" t="s">
        <v>934</v>
      </c>
      <c r="K384" s="3">
        <v>45481</v>
      </c>
      <c r="L384" t="s">
        <v>2</v>
      </c>
      <c r="M384" t="s">
        <v>14</v>
      </c>
      <c r="N384" t="s">
        <v>6</v>
      </c>
      <c r="O384" s="3"/>
      <c r="P384" t="s">
        <v>5</v>
      </c>
    </row>
    <row r="385" spans="1:16" x14ac:dyDescent="0.2">
      <c r="A385" s="6">
        <v>7792920</v>
      </c>
      <c r="B385" t="s">
        <v>0</v>
      </c>
      <c r="C385" t="s">
        <v>7126</v>
      </c>
      <c r="D385" t="s">
        <v>935</v>
      </c>
      <c r="E385" t="s">
        <v>936</v>
      </c>
      <c r="F385" s="2">
        <v>12000</v>
      </c>
      <c r="G385" s="2">
        <v>0</v>
      </c>
      <c r="H385" s="2">
        <v>0</v>
      </c>
      <c r="I385" t="s">
        <v>1</v>
      </c>
      <c r="J385" t="s">
        <v>937</v>
      </c>
      <c r="K385" s="3">
        <v>45548</v>
      </c>
      <c r="L385" t="s">
        <v>2</v>
      </c>
      <c r="M385" t="s">
        <v>10</v>
      </c>
      <c r="N385" t="s">
        <v>6</v>
      </c>
      <c r="O385" s="3"/>
      <c r="P385" t="s">
        <v>5</v>
      </c>
    </row>
    <row r="386" spans="1:16" x14ac:dyDescent="0.2">
      <c r="A386" s="6">
        <v>7769455</v>
      </c>
      <c r="B386" t="s">
        <v>0</v>
      </c>
      <c r="C386" t="s">
        <v>7128</v>
      </c>
      <c r="D386" t="s">
        <v>938</v>
      </c>
      <c r="E386" t="s">
        <v>939</v>
      </c>
      <c r="F386" s="2">
        <v>6000</v>
      </c>
      <c r="G386" s="2">
        <v>0</v>
      </c>
      <c r="H386" s="2">
        <v>0</v>
      </c>
      <c r="I386" t="s">
        <v>1</v>
      </c>
      <c r="J386" t="s">
        <v>940</v>
      </c>
      <c r="K386" s="3">
        <v>45486</v>
      </c>
      <c r="L386" t="s">
        <v>2</v>
      </c>
      <c r="M386" t="s">
        <v>10</v>
      </c>
      <c r="N386" t="s">
        <v>6</v>
      </c>
      <c r="O386" s="3"/>
      <c r="P386" t="s">
        <v>5</v>
      </c>
    </row>
    <row r="387" spans="1:16" x14ac:dyDescent="0.2">
      <c r="A387" s="6">
        <v>7792915</v>
      </c>
      <c r="B387" t="s">
        <v>0</v>
      </c>
      <c r="C387" t="s">
        <v>7126</v>
      </c>
      <c r="D387" t="s">
        <v>941</v>
      </c>
      <c r="E387" t="s">
        <v>942</v>
      </c>
      <c r="F387" s="2">
        <v>1000</v>
      </c>
      <c r="G387" s="2">
        <v>80</v>
      </c>
      <c r="H387" s="2">
        <v>80</v>
      </c>
      <c r="I387" t="s">
        <v>1</v>
      </c>
      <c r="J387" t="s">
        <v>943</v>
      </c>
      <c r="K387" s="3">
        <v>45548</v>
      </c>
      <c r="L387" t="s">
        <v>2</v>
      </c>
      <c r="M387" t="s">
        <v>14</v>
      </c>
      <c r="N387" t="s">
        <v>6</v>
      </c>
      <c r="O387" s="3"/>
      <c r="P387" t="s">
        <v>5</v>
      </c>
    </row>
    <row r="388" spans="1:16" x14ac:dyDescent="0.2">
      <c r="A388" s="6">
        <v>7753708</v>
      </c>
      <c r="B388" t="s">
        <v>0</v>
      </c>
      <c r="C388" t="s">
        <v>7132</v>
      </c>
      <c r="D388" t="s">
        <v>944</v>
      </c>
      <c r="E388" t="s">
        <v>945</v>
      </c>
      <c r="F388" s="2">
        <v>600</v>
      </c>
      <c r="G388" s="2">
        <v>550</v>
      </c>
      <c r="H388" s="2">
        <v>550</v>
      </c>
      <c r="I388" t="s">
        <v>1</v>
      </c>
      <c r="J388" t="s">
        <v>946</v>
      </c>
      <c r="K388" s="3">
        <v>45441</v>
      </c>
      <c r="L388" t="s">
        <v>2</v>
      </c>
      <c r="M388" t="s">
        <v>14</v>
      </c>
      <c r="N388" t="s">
        <v>6</v>
      </c>
      <c r="O388" s="3"/>
      <c r="P388" t="s">
        <v>5</v>
      </c>
    </row>
    <row r="389" spans="1:16" x14ac:dyDescent="0.2">
      <c r="A389" s="6">
        <v>7769468</v>
      </c>
      <c r="B389" t="s">
        <v>0</v>
      </c>
      <c r="C389" t="s">
        <v>7128</v>
      </c>
      <c r="D389" t="s">
        <v>947</v>
      </c>
      <c r="E389" t="s">
        <v>948</v>
      </c>
      <c r="F389" s="2">
        <v>130000</v>
      </c>
      <c r="G389" s="2">
        <v>123800</v>
      </c>
      <c r="H389" s="2">
        <v>123800</v>
      </c>
      <c r="I389" t="s">
        <v>1</v>
      </c>
      <c r="J389" t="s">
        <v>949</v>
      </c>
      <c r="K389" s="3">
        <v>45486</v>
      </c>
      <c r="L389" t="s">
        <v>2</v>
      </c>
      <c r="M389" t="s">
        <v>14</v>
      </c>
      <c r="N389" t="s">
        <v>6</v>
      </c>
      <c r="O389" s="3"/>
      <c r="P389" t="s">
        <v>5</v>
      </c>
    </row>
    <row r="390" spans="1:16" x14ac:dyDescent="0.2">
      <c r="A390" s="6">
        <v>7778071</v>
      </c>
      <c r="B390" t="s">
        <v>0</v>
      </c>
      <c r="C390" t="s">
        <v>7247</v>
      </c>
      <c r="D390" t="s">
        <v>947</v>
      </c>
      <c r="E390" t="s">
        <v>948</v>
      </c>
      <c r="F390" s="2">
        <v>365000</v>
      </c>
      <c r="G390" s="2">
        <v>0</v>
      </c>
      <c r="H390" s="2">
        <v>0</v>
      </c>
      <c r="I390" t="s">
        <v>1</v>
      </c>
      <c r="J390" t="s">
        <v>950</v>
      </c>
      <c r="K390" s="3">
        <v>45505</v>
      </c>
      <c r="L390" t="s">
        <v>2</v>
      </c>
      <c r="M390" t="s">
        <v>10</v>
      </c>
      <c r="N390" t="s">
        <v>6</v>
      </c>
      <c r="O390" s="3"/>
      <c r="P390" t="s">
        <v>5</v>
      </c>
    </row>
    <row r="391" spans="1:16" x14ac:dyDescent="0.2">
      <c r="A391" s="6">
        <v>7769456</v>
      </c>
      <c r="B391" t="s">
        <v>0</v>
      </c>
      <c r="C391" t="s">
        <v>7128</v>
      </c>
      <c r="D391" t="s">
        <v>951</v>
      </c>
      <c r="E391" t="s">
        <v>952</v>
      </c>
      <c r="F391" s="2">
        <v>63000</v>
      </c>
      <c r="G391" s="2">
        <v>44639</v>
      </c>
      <c r="H391" s="2">
        <v>44639</v>
      </c>
      <c r="I391" t="s">
        <v>1</v>
      </c>
      <c r="J391" t="s">
        <v>953</v>
      </c>
      <c r="K391" s="3">
        <v>45486</v>
      </c>
      <c r="L391" t="s">
        <v>2</v>
      </c>
      <c r="M391" t="s">
        <v>14</v>
      </c>
      <c r="N391" t="s">
        <v>6</v>
      </c>
      <c r="O391" s="3"/>
      <c r="P391" t="s">
        <v>5</v>
      </c>
    </row>
    <row r="392" spans="1:16" x14ac:dyDescent="0.2">
      <c r="A392" s="6">
        <v>7782478</v>
      </c>
      <c r="B392" t="s">
        <v>0</v>
      </c>
      <c r="C392" t="s">
        <v>7133</v>
      </c>
      <c r="D392" t="s">
        <v>951</v>
      </c>
      <c r="E392" t="s">
        <v>952</v>
      </c>
      <c r="F392" s="2">
        <v>12000</v>
      </c>
      <c r="G392" s="2">
        <v>0</v>
      </c>
      <c r="H392" s="2">
        <v>0</v>
      </c>
      <c r="I392" t="s">
        <v>1</v>
      </c>
      <c r="J392" t="s">
        <v>954</v>
      </c>
      <c r="K392" s="3">
        <v>45521</v>
      </c>
      <c r="L392" t="s">
        <v>2</v>
      </c>
      <c r="M392" t="s">
        <v>10</v>
      </c>
      <c r="N392" t="s">
        <v>6</v>
      </c>
      <c r="O392" s="3"/>
      <c r="P392" t="s">
        <v>5</v>
      </c>
    </row>
    <row r="393" spans="1:16" x14ac:dyDescent="0.2">
      <c r="A393" s="6">
        <v>7792908</v>
      </c>
      <c r="B393" t="s">
        <v>0</v>
      </c>
      <c r="C393" t="s">
        <v>7126</v>
      </c>
      <c r="D393" t="s">
        <v>955</v>
      </c>
      <c r="E393" t="s">
        <v>956</v>
      </c>
      <c r="F393" s="2">
        <v>1000</v>
      </c>
      <c r="G393" s="2">
        <v>0</v>
      </c>
      <c r="H393" s="2">
        <v>0</v>
      </c>
      <c r="I393" t="s">
        <v>1</v>
      </c>
      <c r="J393" t="s">
        <v>957</v>
      </c>
      <c r="K393" s="3">
        <v>45548</v>
      </c>
      <c r="L393" t="s">
        <v>2</v>
      </c>
      <c r="M393" t="s">
        <v>10</v>
      </c>
      <c r="N393" t="s">
        <v>6</v>
      </c>
      <c r="O393" s="3"/>
      <c r="P393" t="s">
        <v>5</v>
      </c>
    </row>
    <row r="394" spans="1:16" x14ac:dyDescent="0.2">
      <c r="A394" s="6">
        <v>7770002</v>
      </c>
      <c r="B394" t="s">
        <v>0</v>
      </c>
      <c r="C394" t="s">
        <v>7198</v>
      </c>
      <c r="D394" t="s">
        <v>958</v>
      </c>
      <c r="E394" t="s">
        <v>959</v>
      </c>
      <c r="F394" s="2">
        <v>4000</v>
      </c>
      <c r="G394" s="2">
        <v>3000</v>
      </c>
      <c r="H394" s="2">
        <v>3000</v>
      </c>
      <c r="I394" t="s">
        <v>1</v>
      </c>
      <c r="J394" t="s">
        <v>960</v>
      </c>
      <c r="K394" s="3">
        <v>45486</v>
      </c>
      <c r="L394" t="s">
        <v>2</v>
      </c>
      <c r="M394" t="s">
        <v>14</v>
      </c>
      <c r="N394" t="s">
        <v>6</v>
      </c>
      <c r="O394" s="3"/>
      <c r="P394" t="s">
        <v>5</v>
      </c>
    </row>
    <row r="395" spans="1:16" x14ac:dyDescent="0.2">
      <c r="A395" s="6">
        <v>7725942</v>
      </c>
      <c r="B395" t="s">
        <v>0</v>
      </c>
      <c r="C395" t="s">
        <v>7239</v>
      </c>
      <c r="D395" t="s">
        <v>961</v>
      </c>
      <c r="E395" t="s">
        <v>962</v>
      </c>
      <c r="F395" s="2">
        <v>1750</v>
      </c>
      <c r="G395" s="2">
        <v>0</v>
      </c>
      <c r="H395" s="2">
        <v>0</v>
      </c>
      <c r="I395" t="s">
        <v>1</v>
      </c>
      <c r="J395" t="s">
        <v>963</v>
      </c>
      <c r="K395" s="3">
        <v>45364</v>
      </c>
      <c r="L395" t="s">
        <v>2</v>
      </c>
      <c r="M395" t="s">
        <v>10</v>
      </c>
      <c r="N395" t="s">
        <v>307</v>
      </c>
      <c r="O395" s="3"/>
      <c r="P395" t="s">
        <v>5</v>
      </c>
    </row>
    <row r="396" spans="1:16" x14ac:dyDescent="0.2">
      <c r="A396" s="6">
        <v>7778086</v>
      </c>
      <c r="B396" t="s">
        <v>0</v>
      </c>
      <c r="C396" t="s">
        <v>7240</v>
      </c>
      <c r="D396" t="s">
        <v>961</v>
      </c>
      <c r="E396" t="s">
        <v>962</v>
      </c>
      <c r="F396" s="2">
        <v>5430</v>
      </c>
      <c r="G396" s="2">
        <v>0</v>
      </c>
      <c r="H396" s="2">
        <v>0</v>
      </c>
      <c r="I396" t="s">
        <v>1</v>
      </c>
      <c r="J396" t="s">
        <v>964</v>
      </c>
      <c r="K396" s="3">
        <v>45505</v>
      </c>
      <c r="L396" t="s">
        <v>2</v>
      </c>
      <c r="M396" t="s">
        <v>10</v>
      </c>
      <c r="N396" t="s">
        <v>307</v>
      </c>
      <c r="O396" s="3"/>
      <c r="P396" t="s">
        <v>5</v>
      </c>
    </row>
    <row r="397" spans="1:16" x14ac:dyDescent="0.2">
      <c r="A397" s="6">
        <v>7795186</v>
      </c>
      <c r="B397" t="s">
        <v>0</v>
      </c>
      <c r="C397" t="s">
        <v>7242</v>
      </c>
      <c r="D397" t="s">
        <v>961</v>
      </c>
      <c r="E397" t="s">
        <v>962</v>
      </c>
      <c r="F397" s="2">
        <v>835</v>
      </c>
      <c r="G397" s="2">
        <v>0</v>
      </c>
      <c r="H397" s="2">
        <v>0</v>
      </c>
      <c r="I397" t="s">
        <v>1</v>
      </c>
      <c r="J397" t="s">
        <v>965</v>
      </c>
      <c r="K397" s="3">
        <v>45558</v>
      </c>
      <c r="L397" t="s">
        <v>2</v>
      </c>
      <c r="M397" t="s">
        <v>10</v>
      </c>
      <c r="N397" t="s">
        <v>307</v>
      </c>
      <c r="O397" s="3"/>
      <c r="P397" t="s">
        <v>5</v>
      </c>
    </row>
    <row r="398" spans="1:16" x14ac:dyDescent="0.2">
      <c r="A398" s="6">
        <v>7729246</v>
      </c>
      <c r="B398" t="s">
        <v>0</v>
      </c>
      <c r="C398" t="s">
        <v>7248</v>
      </c>
      <c r="D398" t="s">
        <v>966</v>
      </c>
      <c r="E398" t="s">
        <v>967</v>
      </c>
      <c r="F398" s="2">
        <v>50</v>
      </c>
      <c r="G398" s="2">
        <v>0</v>
      </c>
      <c r="H398" s="2">
        <v>0</v>
      </c>
      <c r="I398" t="s">
        <v>1</v>
      </c>
      <c r="J398" t="s">
        <v>968</v>
      </c>
      <c r="K398" s="3">
        <v>45374</v>
      </c>
      <c r="L398" t="s">
        <v>2</v>
      </c>
      <c r="M398" t="s">
        <v>10</v>
      </c>
      <c r="N398" t="s">
        <v>6</v>
      </c>
      <c r="O398" s="3"/>
      <c r="P398" t="s">
        <v>5</v>
      </c>
    </row>
    <row r="399" spans="1:16" x14ac:dyDescent="0.2">
      <c r="A399" s="6">
        <v>7790171</v>
      </c>
      <c r="B399" t="s">
        <v>0</v>
      </c>
      <c r="C399" t="s">
        <v>7205</v>
      </c>
      <c r="D399" t="s">
        <v>969</v>
      </c>
      <c r="E399" t="s">
        <v>970</v>
      </c>
      <c r="F399" s="2">
        <v>400</v>
      </c>
      <c r="G399" s="2">
        <v>0</v>
      </c>
      <c r="H399" s="2">
        <v>0</v>
      </c>
      <c r="I399" t="s">
        <v>1</v>
      </c>
      <c r="J399" t="s">
        <v>971</v>
      </c>
      <c r="K399" s="3">
        <v>45542</v>
      </c>
      <c r="L399" t="s">
        <v>2</v>
      </c>
      <c r="M399" t="s">
        <v>10</v>
      </c>
      <c r="N399" t="s">
        <v>6</v>
      </c>
      <c r="O399" s="3"/>
      <c r="P399" t="s">
        <v>5</v>
      </c>
    </row>
    <row r="400" spans="1:16" x14ac:dyDescent="0.2">
      <c r="A400" s="6">
        <v>7790176</v>
      </c>
      <c r="B400" t="s">
        <v>0</v>
      </c>
      <c r="C400" t="s">
        <v>7205</v>
      </c>
      <c r="D400" t="s">
        <v>972</v>
      </c>
      <c r="E400" t="s">
        <v>973</v>
      </c>
      <c r="F400" s="2">
        <v>400</v>
      </c>
      <c r="G400" s="2">
        <v>0</v>
      </c>
      <c r="H400" s="2">
        <v>0</v>
      </c>
      <c r="I400" t="s">
        <v>1</v>
      </c>
      <c r="J400" t="s">
        <v>974</v>
      </c>
      <c r="K400" s="3">
        <v>45542</v>
      </c>
      <c r="L400" t="s">
        <v>2</v>
      </c>
      <c r="M400" t="s">
        <v>10</v>
      </c>
      <c r="N400" t="s">
        <v>6</v>
      </c>
      <c r="O400" s="3"/>
      <c r="P400" t="s">
        <v>5</v>
      </c>
    </row>
    <row r="401" spans="1:16" x14ac:dyDescent="0.2">
      <c r="A401" s="6">
        <v>7790173</v>
      </c>
      <c r="B401" t="s">
        <v>0</v>
      </c>
      <c r="C401" t="s">
        <v>7205</v>
      </c>
      <c r="D401" t="s">
        <v>975</v>
      </c>
      <c r="E401" t="s">
        <v>976</v>
      </c>
      <c r="F401" s="2">
        <v>200</v>
      </c>
      <c r="G401" s="2">
        <v>0</v>
      </c>
      <c r="H401" s="2">
        <v>0</v>
      </c>
      <c r="I401" t="s">
        <v>1</v>
      </c>
      <c r="J401" t="s">
        <v>977</v>
      </c>
      <c r="K401" s="3">
        <v>45542</v>
      </c>
      <c r="L401" t="s">
        <v>2</v>
      </c>
      <c r="M401" t="s">
        <v>10</v>
      </c>
      <c r="N401" t="s">
        <v>6</v>
      </c>
      <c r="O401" s="3"/>
      <c r="P401" t="s">
        <v>5</v>
      </c>
    </row>
    <row r="402" spans="1:16" x14ac:dyDescent="0.2">
      <c r="A402" s="6">
        <v>7790177</v>
      </c>
      <c r="B402" t="s">
        <v>0</v>
      </c>
      <c r="C402" t="s">
        <v>7205</v>
      </c>
      <c r="D402" t="s">
        <v>978</v>
      </c>
      <c r="E402" t="s">
        <v>979</v>
      </c>
      <c r="F402" s="2">
        <v>200</v>
      </c>
      <c r="G402" s="2">
        <v>0</v>
      </c>
      <c r="H402" s="2">
        <v>0</v>
      </c>
      <c r="I402" t="s">
        <v>1</v>
      </c>
      <c r="J402" t="s">
        <v>980</v>
      </c>
      <c r="K402" s="3">
        <v>45542</v>
      </c>
      <c r="L402" t="s">
        <v>2</v>
      </c>
      <c r="M402" t="s">
        <v>10</v>
      </c>
      <c r="N402" t="s">
        <v>6</v>
      </c>
      <c r="O402" s="3"/>
      <c r="P402" t="s">
        <v>5</v>
      </c>
    </row>
    <row r="403" spans="1:16" x14ac:dyDescent="0.2">
      <c r="A403" s="6">
        <v>7790172</v>
      </c>
      <c r="B403" t="s">
        <v>0</v>
      </c>
      <c r="C403" t="s">
        <v>7205</v>
      </c>
      <c r="D403" t="s">
        <v>981</v>
      </c>
      <c r="E403" t="s">
        <v>982</v>
      </c>
      <c r="F403" s="2">
        <v>50</v>
      </c>
      <c r="G403" s="2">
        <v>0</v>
      </c>
      <c r="H403" s="2">
        <v>0</v>
      </c>
      <c r="I403" t="s">
        <v>1</v>
      </c>
      <c r="J403" t="s">
        <v>983</v>
      </c>
      <c r="K403" s="3">
        <v>45542</v>
      </c>
      <c r="L403" t="s">
        <v>2</v>
      </c>
      <c r="M403" t="s">
        <v>10</v>
      </c>
      <c r="N403" t="s">
        <v>6</v>
      </c>
      <c r="O403" s="3"/>
      <c r="P403" t="s">
        <v>5</v>
      </c>
    </row>
    <row r="404" spans="1:16" x14ac:dyDescent="0.2">
      <c r="A404" s="6">
        <v>7790164</v>
      </c>
      <c r="B404" t="s">
        <v>0</v>
      </c>
      <c r="C404" t="s">
        <v>7205</v>
      </c>
      <c r="D404" t="s">
        <v>984</v>
      </c>
      <c r="E404" t="s">
        <v>985</v>
      </c>
      <c r="F404" s="2">
        <v>100</v>
      </c>
      <c r="G404" s="2">
        <v>0</v>
      </c>
      <c r="H404" s="2">
        <v>0</v>
      </c>
      <c r="I404" t="s">
        <v>1</v>
      </c>
      <c r="J404" t="s">
        <v>986</v>
      </c>
      <c r="K404" s="3">
        <v>45542</v>
      </c>
      <c r="L404" t="s">
        <v>2</v>
      </c>
      <c r="M404" t="s">
        <v>10</v>
      </c>
      <c r="N404" t="s">
        <v>6</v>
      </c>
      <c r="O404" s="3"/>
      <c r="P404" t="s">
        <v>5</v>
      </c>
    </row>
    <row r="405" spans="1:16" x14ac:dyDescent="0.2">
      <c r="A405" s="6">
        <v>7790178</v>
      </c>
      <c r="B405" t="s">
        <v>0</v>
      </c>
      <c r="C405" t="s">
        <v>7205</v>
      </c>
      <c r="D405" t="s">
        <v>987</v>
      </c>
      <c r="E405" t="s">
        <v>988</v>
      </c>
      <c r="F405" s="2">
        <v>725</v>
      </c>
      <c r="G405" s="2">
        <v>0</v>
      </c>
      <c r="H405" s="2">
        <v>0</v>
      </c>
      <c r="I405" t="s">
        <v>1</v>
      </c>
      <c r="J405" t="s">
        <v>989</v>
      </c>
      <c r="K405" s="3">
        <v>45542</v>
      </c>
      <c r="L405" t="s">
        <v>2</v>
      </c>
      <c r="M405" t="s">
        <v>10</v>
      </c>
      <c r="N405" t="s">
        <v>6</v>
      </c>
      <c r="O405" s="3"/>
      <c r="P405" t="s">
        <v>5</v>
      </c>
    </row>
    <row r="406" spans="1:16" x14ac:dyDescent="0.2">
      <c r="A406" s="6">
        <v>7780533</v>
      </c>
      <c r="B406" t="s">
        <v>0</v>
      </c>
      <c r="C406" t="s">
        <v>7250</v>
      </c>
      <c r="D406" t="s">
        <v>990</v>
      </c>
      <c r="E406" t="s">
        <v>991</v>
      </c>
      <c r="F406" s="2">
        <v>800</v>
      </c>
      <c r="G406" s="2">
        <v>0</v>
      </c>
      <c r="H406" s="2">
        <v>0</v>
      </c>
      <c r="I406" t="s">
        <v>1</v>
      </c>
      <c r="J406" t="s">
        <v>992</v>
      </c>
      <c r="K406" s="3">
        <v>45512</v>
      </c>
      <c r="L406" t="s">
        <v>2</v>
      </c>
      <c r="M406" t="s">
        <v>10</v>
      </c>
      <c r="N406" t="s">
        <v>6</v>
      </c>
      <c r="O406" s="3"/>
      <c r="P406" t="s">
        <v>5</v>
      </c>
    </row>
    <row r="407" spans="1:16" x14ac:dyDescent="0.2">
      <c r="A407" s="6">
        <v>7786316</v>
      </c>
      <c r="B407" t="s">
        <v>0</v>
      </c>
      <c r="C407" t="s">
        <v>7190</v>
      </c>
      <c r="D407" t="s">
        <v>993</v>
      </c>
      <c r="E407" t="s">
        <v>994</v>
      </c>
      <c r="F407" s="2">
        <v>38810</v>
      </c>
      <c r="G407" s="2">
        <v>0</v>
      </c>
      <c r="H407" s="2">
        <v>0</v>
      </c>
      <c r="I407" t="s">
        <v>1</v>
      </c>
      <c r="J407" t="s">
        <v>995</v>
      </c>
      <c r="K407" s="3">
        <v>45534</v>
      </c>
      <c r="L407" t="s">
        <v>2</v>
      </c>
      <c r="M407" t="s">
        <v>10</v>
      </c>
      <c r="N407" t="s">
        <v>307</v>
      </c>
      <c r="O407" s="3"/>
      <c r="P407" t="s">
        <v>5</v>
      </c>
    </row>
    <row r="408" spans="1:16" x14ac:dyDescent="0.2">
      <c r="A408" s="6">
        <v>7797152</v>
      </c>
      <c r="B408" t="s">
        <v>0</v>
      </c>
      <c r="C408" t="s">
        <v>7191</v>
      </c>
      <c r="D408" t="s">
        <v>996</v>
      </c>
      <c r="E408" t="s">
        <v>997</v>
      </c>
      <c r="F408" s="2">
        <v>4634</v>
      </c>
      <c r="G408" s="2">
        <v>0</v>
      </c>
      <c r="H408" s="2">
        <v>0</v>
      </c>
      <c r="I408" t="s">
        <v>1</v>
      </c>
      <c r="J408" t="s">
        <v>998</v>
      </c>
      <c r="K408" s="3">
        <v>45562</v>
      </c>
      <c r="L408" t="s">
        <v>2</v>
      </c>
      <c r="M408" t="s">
        <v>10</v>
      </c>
      <c r="N408" t="s">
        <v>6</v>
      </c>
      <c r="O408" s="3"/>
      <c r="P408" t="s">
        <v>5</v>
      </c>
    </row>
    <row r="409" spans="1:16" x14ac:dyDescent="0.2">
      <c r="A409" s="6">
        <v>7797153</v>
      </c>
      <c r="B409" t="s">
        <v>0</v>
      </c>
      <c r="C409" t="s">
        <v>7191</v>
      </c>
      <c r="D409" t="s">
        <v>999</v>
      </c>
      <c r="E409" t="s">
        <v>1000</v>
      </c>
      <c r="F409" s="2">
        <v>9846</v>
      </c>
      <c r="G409" s="2">
        <v>0</v>
      </c>
      <c r="H409" s="2">
        <v>0</v>
      </c>
      <c r="I409" t="s">
        <v>1</v>
      </c>
      <c r="J409" t="s">
        <v>1001</v>
      </c>
      <c r="K409" s="3">
        <v>45562</v>
      </c>
      <c r="L409" t="s">
        <v>2</v>
      </c>
      <c r="M409" t="s">
        <v>10</v>
      </c>
      <c r="N409" t="s">
        <v>6</v>
      </c>
      <c r="O409" s="3"/>
      <c r="P409" t="s">
        <v>5</v>
      </c>
    </row>
    <row r="410" spans="1:16" x14ac:dyDescent="0.2">
      <c r="A410" s="6">
        <v>7797113</v>
      </c>
      <c r="B410" t="s">
        <v>0</v>
      </c>
      <c r="C410" t="s">
        <v>7191</v>
      </c>
      <c r="D410" t="s">
        <v>1002</v>
      </c>
      <c r="E410" t="s">
        <v>1003</v>
      </c>
      <c r="F410" s="2">
        <v>2768</v>
      </c>
      <c r="G410" s="2">
        <v>0</v>
      </c>
      <c r="H410" s="2">
        <v>0</v>
      </c>
      <c r="I410" t="s">
        <v>1</v>
      </c>
      <c r="J410" t="s">
        <v>1004</v>
      </c>
      <c r="K410" s="3">
        <v>45562</v>
      </c>
      <c r="L410" t="s">
        <v>2</v>
      </c>
      <c r="M410" t="s">
        <v>10</v>
      </c>
      <c r="N410" t="s">
        <v>6</v>
      </c>
      <c r="O410" s="3"/>
      <c r="P410" t="s">
        <v>5</v>
      </c>
    </row>
    <row r="411" spans="1:16" x14ac:dyDescent="0.2">
      <c r="A411" s="6">
        <v>7797114</v>
      </c>
      <c r="B411" t="s">
        <v>0</v>
      </c>
      <c r="C411" t="s">
        <v>7191</v>
      </c>
      <c r="D411" t="s">
        <v>1005</v>
      </c>
      <c r="E411" t="s">
        <v>1006</v>
      </c>
      <c r="F411" s="2">
        <v>1417</v>
      </c>
      <c r="G411" s="2">
        <v>0</v>
      </c>
      <c r="H411" s="2">
        <v>0</v>
      </c>
      <c r="I411" t="s">
        <v>1</v>
      </c>
      <c r="J411" t="s">
        <v>1007</v>
      </c>
      <c r="K411" s="3">
        <v>45562</v>
      </c>
      <c r="L411" t="s">
        <v>2</v>
      </c>
      <c r="M411" t="s">
        <v>10</v>
      </c>
      <c r="N411" t="s">
        <v>6</v>
      </c>
      <c r="O411" s="3"/>
      <c r="P411" t="s">
        <v>5</v>
      </c>
    </row>
    <row r="412" spans="1:16" x14ac:dyDescent="0.2">
      <c r="A412" s="6">
        <v>7797328</v>
      </c>
      <c r="B412" t="s">
        <v>0</v>
      </c>
      <c r="C412" t="s">
        <v>7191</v>
      </c>
      <c r="D412" t="s">
        <v>1008</v>
      </c>
      <c r="E412" t="s">
        <v>1009</v>
      </c>
      <c r="F412" s="2">
        <v>150214</v>
      </c>
      <c r="G412" s="2">
        <v>87000</v>
      </c>
      <c r="H412" s="2">
        <v>87000</v>
      </c>
      <c r="I412" t="s">
        <v>1</v>
      </c>
      <c r="J412" t="s">
        <v>1010</v>
      </c>
      <c r="K412" s="3">
        <v>45562</v>
      </c>
      <c r="L412" t="s">
        <v>2</v>
      </c>
      <c r="M412" t="s">
        <v>14</v>
      </c>
      <c r="N412" t="s">
        <v>6</v>
      </c>
      <c r="O412" s="3"/>
      <c r="P412" t="s">
        <v>5</v>
      </c>
    </row>
    <row r="413" spans="1:16" x14ac:dyDescent="0.2">
      <c r="A413" s="6">
        <v>7786319</v>
      </c>
      <c r="B413" t="s">
        <v>0</v>
      </c>
      <c r="C413" t="s">
        <v>7190</v>
      </c>
      <c r="D413" t="s">
        <v>1011</v>
      </c>
      <c r="E413" t="s">
        <v>1012</v>
      </c>
      <c r="F413" s="2">
        <v>785</v>
      </c>
      <c r="G413" s="2">
        <v>0</v>
      </c>
      <c r="H413" s="2">
        <v>0</v>
      </c>
      <c r="I413" t="s">
        <v>1</v>
      </c>
      <c r="J413" t="s">
        <v>1013</v>
      </c>
      <c r="K413" s="3">
        <v>45534</v>
      </c>
      <c r="L413" t="s">
        <v>2</v>
      </c>
      <c r="M413" t="s">
        <v>10</v>
      </c>
      <c r="N413" t="s">
        <v>307</v>
      </c>
      <c r="O413" s="3"/>
      <c r="P413" t="s">
        <v>5</v>
      </c>
    </row>
    <row r="414" spans="1:16" x14ac:dyDescent="0.2">
      <c r="A414" s="6">
        <v>7786318</v>
      </c>
      <c r="B414" t="s">
        <v>0</v>
      </c>
      <c r="C414" t="s">
        <v>7190</v>
      </c>
      <c r="D414" t="s">
        <v>1014</v>
      </c>
      <c r="E414" t="s">
        <v>1015</v>
      </c>
      <c r="F414" s="2">
        <v>1229</v>
      </c>
      <c r="G414" s="2">
        <v>307</v>
      </c>
      <c r="H414" s="2">
        <v>307</v>
      </c>
      <c r="I414" t="s">
        <v>1</v>
      </c>
      <c r="J414" t="s">
        <v>1016</v>
      </c>
      <c r="K414" s="3">
        <v>45534</v>
      </c>
      <c r="L414" t="s">
        <v>2</v>
      </c>
      <c r="M414" t="s">
        <v>14</v>
      </c>
      <c r="N414" t="s">
        <v>307</v>
      </c>
      <c r="O414" s="3"/>
      <c r="P414" t="s">
        <v>5</v>
      </c>
    </row>
    <row r="415" spans="1:16" x14ac:dyDescent="0.2">
      <c r="A415" s="6">
        <v>7776075</v>
      </c>
      <c r="B415" t="s">
        <v>0</v>
      </c>
      <c r="C415" t="s">
        <v>7193</v>
      </c>
      <c r="D415" t="s">
        <v>1017</v>
      </c>
      <c r="E415" t="s">
        <v>1018</v>
      </c>
      <c r="F415" s="2">
        <v>1301</v>
      </c>
      <c r="G415" s="2">
        <v>0</v>
      </c>
      <c r="H415" s="2">
        <v>0</v>
      </c>
      <c r="I415" t="s">
        <v>1</v>
      </c>
      <c r="J415" t="s">
        <v>1019</v>
      </c>
      <c r="K415" s="3">
        <v>45500</v>
      </c>
      <c r="L415" t="s">
        <v>2</v>
      </c>
      <c r="M415" t="s">
        <v>10</v>
      </c>
      <c r="N415" t="s">
        <v>6</v>
      </c>
      <c r="O415" s="3"/>
      <c r="P415" t="s">
        <v>5</v>
      </c>
    </row>
    <row r="416" spans="1:16" x14ac:dyDescent="0.2">
      <c r="A416" s="6">
        <v>7801419</v>
      </c>
      <c r="B416" t="s">
        <v>0</v>
      </c>
      <c r="C416" t="s">
        <v>7180</v>
      </c>
      <c r="D416" t="s">
        <v>1020</v>
      </c>
      <c r="E416" t="s">
        <v>1021</v>
      </c>
      <c r="F416" s="2">
        <v>24700</v>
      </c>
      <c r="G416" s="2">
        <v>0</v>
      </c>
      <c r="H416" s="2">
        <v>0</v>
      </c>
      <c r="I416" t="s">
        <v>1</v>
      </c>
      <c r="J416" t="s">
        <v>1022</v>
      </c>
      <c r="K416" s="3">
        <v>45570</v>
      </c>
      <c r="L416" t="s">
        <v>2</v>
      </c>
      <c r="M416" t="s">
        <v>10</v>
      </c>
      <c r="N416" t="s">
        <v>6</v>
      </c>
      <c r="O416" s="3"/>
      <c r="P416" t="s">
        <v>5</v>
      </c>
    </row>
    <row r="417" spans="1:16" x14ac:dyDescent="0.2">
      <c r="A417" s="6">
        <v>7797154</v>
      </c>
      <c r="B417" t="s">
        <v>0</v>
      </c>
      <c r="C417" t="s">
        <v>7191</v>
      </c>
      <c r="D417" t="s">
        <v>1023</v>
      </c>
      <c r="E417" t="s">
        <v>1024</v>
      </c>
      <c r="F417" s="2">
        <v>7398</v>
      </c>
      <c r="G417" s="2">
        <v>0</v>
      </c>
      <c r="H417" s="2">
        <v>0</v>
      </c>
      <c r="I417" t="s">
        <v>1</v>
      </c>
      <c r="J417" t="s">
        <v>1025</v>
      </c>
      <c r="K417" s="3">
        <v>45562</v>
      </c>
      <c r="L417" t="s">
        <v>2</v>
      </c>
      <c r="M417" t="s">
        <v>10</v>
      </c>
      <c r="N417" t="s">
        <v>6</v>
      </c>
      <c r="O417" s="3"/>
      <c r="P417" t="s">
        <v>5</v>
      </c>
    </row>
    <row r="418" spans="1:16" x14ac:dyDescent="0.2">
      <c r="A418" s="6">
        <v>7797155</v>
      </c>
      <c r="B418" t="s">
        <v>0</v>
      </c>
      <c r="C418" t="s">
        <v>7191</v>
      </c>
      <c r="D418" t="s">
        <v>1026</v>
      </c>
      <c r="E418" t="s">
        <v>1027</v>
      </c>
      <c r="F418" s="2">
        <v>4272</v>
      </c>
      <c r="G418" s="2">
        <v>0</v>
      </c>
      <c r="H418" s="2">
        <v>0</v>
      </c>
      <c r="I418" t="s">
        <v>1</v>
      </c>
      <c r="J418" t="s">
        <v>1028</v>
      </c>
      <c r="K418" s="3">
        <v>45562</v>
      </c>
      <c r="L418" t="s">
        <v>2</v>
      </c>
      <c r="M418" t="s">
        <v>10</v>
      </c>
      <c r="N418" t="s">
        <v>6</v>
      </c>
      <c r="O418" s="3"/>
      <c r="P418" t="s">
        <v>5</v>
      </c>
    </row>
    <row r="419" spans="1:16" x14ac:dyDescent="0.2">
      <c r="A419" s="6">
        <v>7808397</v>
      </c>
      <c r="B419" t="s">
        <v>0</v>
      </c>
      <c r="C419" t="s">
        <v>7192</v>
      </c>
      <c r="D419" t="s">
        <v>1026</v>
      </c>
      <c r="E419" t="s">
        <v>1027</v>
      </c>
      <c r="F419" s="2">
        <v>6469</v>
      </c>
      <c r="G419" s="2">
        <v>0</v>
      </c>
      <c r="H419" s="2">
        <v>0</v>
      </c>
      <c r="I419" t="s">
        <v>1</v>
      </c>
      <c r="J419" t="s">
        <v>1029</v>
      </c>
      <c r="K419" s="3">
        <v>45590</v>
      </c>
      <c r="L419" t="s">
        <v>2</v>
      </c>
      <c r="M419" t="s">
        <v>10</v>
      </c>
      <c r="N419" t="s">
        <v>6</v>
      </c>
      <c r="O419" s="3"/>
      <c r="P419" t="s">
        <v>5</v>
      </c>
    </row>
    <row r="420" spans="1:16" x14ac:dyDescent="0.2">
      <c r="A420" s="6">
        <v>7797156</v>
      </c>
      <c r="B420" t="s">
        <v>0</v>
      </c>
      <c r="C420" t="s">
        <v>7191</v>
      </c>
      <c r="D420" t="s">
        <v>1030</v>
      </c>
      <c r="E420" t="s">
        <v>1031</v>
      </c>
      <c r="F420" s="2">
        <v>12177</v>
      </c>
      <c r="G420" s="2">
        <v>0</v>
      </c>
      <c r="H420" s="2">
        <v>0</v>
      </c>
      <c r="I420" t="s">
        <v>1</v>
      </c>
      <c r="J420" t="s">
        <v>1032</v>
      </c>
      <c r="K420" s="3">
        <v>45562</v>
      </c>
      <c r="L420" t="s">
        <v>2</v>
      </c>
      <c r="M420" t="s">
        <v>10</v>
      </c>
      <c r="N420" t="s">
        <v>6</v>
      </c>
      <c r="O420" s="3"/>
      <c r="P420" t="s">
        <v>5</v>
      </c>
    </row>
    <row r="421" spans="1:16" x14ac:dyDescent="0.2">
      <c r="A421" s="6">
        <v>7797158</v>
      </c>
      <c r="B421" t="s">
        <v>0</v>
      </c>
      <c r="C421" t="s">
        <v>7191</v>
      </c>
      <c r="D421" t="s">
        <v>1033</v>
      </c>
      <c r="E421" t="s">
        <v>1034</v>
      </c>
      <c r="F421" s="2">
        <v>1709</v>
      </c>
      <c r="G421" s="2">
        <v>0</v>
      </c>
      <c r="H421" s="2">
        <v>0</v>
      </c>
      <c r="I421" t="s">
        <v>1</v>
      </c>
      <c r="J421" t="s">
        <v>1035</v>
      </c>
      <c r="K421" s="3">
        <v>45562</v>
      </c>
      <c r="L421" t="s">
        <v>2</v>
      </c>
      <c r="M421" t="s">
        <v>10</v>
      </c>
      <c r="N421" t="s">
        <v>6</v>
      </c>
      <c r="O421" s="3"/>
      <c r="P421" t="s">
        <v>5</v>
      </c>
    </row>
    <row r="422" spans="1:16" x14ac:dyDescent="0.2">
      <c r="A422" s="6">
        <v>6955121</v>
      </c>
      <c r="B422" t="s">
        <v>0</v>
      </c>
      <c r="C422" t="s">
        <v>5</v>
      </c>
      <c r="D422" t="s">
        <v>1036</v>
      </c>
      <c r="E422" t="s">
        <v>1037</v>
      </c>
      <c r="F422" s="2">
        <v>1</v>
      </c>
      <c r="G422" s="2">
        <v>0</v>
      </c>
      <c r="H422" s="2">
        <v>0</v>
      </c>
      <c r="I422" t="s">
        <v>1</v>
      </c>
      <c r="J422" t="s">
        <v>5</v>
      </c>
      <c r="K422" s="3">
        <v>44617</v>
      </c>
      <c r="L422" t="s">
        <v>2</v>
      </c>
      <c r="M422" t="s">
        <v>461</v>
      </c>
      <c r="N422" t="s">
        <v>4</v>
      </c>
      <c r="O422" s="3"/>
      <c r="P422" t="s">
        <v>5</v>
      </c>
    </row>
    <row r="423" spans="1:16" x14ac:dyDescent="0.2">
      <c r="A423" s="6">
        <v>7808389</v>
      </c>
      <c r="B423" t="s">
        <v>0</v>
      </c>
      <c r="C423" t="s">
        <v>7192</v>
      </c>
      <c r="D423" t="s">
        <v>1036</v>
      </c>
      <c r="E423" t="s">
        <v>1037</v>
      </c>
      <c r="F423" s="2">
        <v>530</v>
      </c>
      <c r="G423" s="2">
        <v>0</v>
      </c>
      <c r="H423" s="2">
        <v>0</v>
      </c>
      <c r="I423" t="s">
        <v>1</v>
      </c>
      <c r="J423" t="s">
        <v>1038</v>
      </c>
      <c r="K423" s="3">
        <v>45590</v>
      </c>
      <c r="L423" t="s">
        <v>2</v>
      </c>
      <c r="M423" t="s">
        <v>10</v>
      </c>
      <c r="N423" t="s">
        <v>6</v>
      </c>
      <c r="O423" s="3"/>
      <c r="P423" t="s">
        <v>5</v>
      </c>
    </row>
    <row r="424" spans="1:16" x14ac:dyDescent="0.2">
      <c r="A424" s="6">
        <v>7797115</v>
      </c>
      <c r="B424" t="s">
        <v>0</v>
      </c>
      <c r="C424" t="s">
        <v>7191</v>
      </c>
      <c r="D424" t="s">
        <v>1039</v>
      </c>
      <c r="E424" t="s">
        <v>1040</v>
      </c>
      <c r="F424" s="2">
        <v>4696</v>
      </c>
      <c r="G424" s="2">
        <v>0</v>
      </c>
      <c r="H424" s="2">
        <v>0</v>
      </c>
      <c r="I424" t="s">
        <v>1</v>
      </c>
      <c r="J424" t="s">
        <v>1041</v>
      </c>
      <c r="K424" s="3">
        <v>45562</v>
      </c>
      <c r="L424" t="s">
        <v>2</v>
      </c>
      <c r="M424" t="s">
        <v>10</v>
      </c>
      <c r="N424" t="s">
        <v>6</v>
      </c>
      <c r="O424" s="3"/>
      <c r="P424" t="s">
        <v>5</v>
      </c>
    </row>
    <row r="425" spans="1:16" x14ac:dyDescent="0.2">
      <c r="A425" s="6">
        <v>7801040</v>
      </c>
      <c r="B425" t="s">
        <v>0</v>
      </c>
      <c r="C425" t="s">
        <v>7252</v>
      </c>
      <c r="D425" t="s">
        <v>1042</v>
      </c>
      <c r="E425" t="s">
        <v>1043</v>
      </c>
      <c r="F425" s="2">
        <v>200</v>
      </c>
      <c r="G425" s="2">
        <v>0</v>
      </c>
      <c r="H425" s="2">
        <v>0</v>
      </c>
      <c r="I425" t="s">
        <v>1</v>
      </c>
      <c r="J425" t="s">
        <v>1044</v>
      </c>
      <c r="K425" s="3">
        <v>45568</v>
      </c>
      <c r="L425" t="s">
        <v>2</v>
      </c>
      <c r="M425" t="s">
        <v>10</v>
      </c>
      <c r="N425" t="s">
        <v>6</v>
      </c>
      <c r="O425" s="3"/>
      <c r="P425" t="s">
        <v>5</v>
      </c>
    </row>
    <row r="426" spans="1:16" x14ac:dyDescent="0.2">
      <c r="A426" s="6">
        <v>7801038</v>
      </c>
      <c r="B426" t="s">
        <v>0</v>
      </c>
      <c r="C426" t="s">
        <v>7252</v>
      </c>
      <c r="D426" t="s">
        <v>1045</v>
      </c>
      <c r="E426" t="s">
        <v>1046</v>
      </c>
      <c r="F426" s="2">
        <v>300</v>
      </c>
      <c r="G426" s="2">
        <v>0</v>
      </c>
      <c r="H426" s="2">
        <v>0</v>
      </c>
      <c r="I426" t="s">
        <v>1</v>
      </c>
      <c r="J426" t="s">
        <v>1047</v>
      </c>
      <c r="K426" s="3">
        <v>45568</v>
      </c>
      <c r="L426" t="s">
        <v>2</v>
      </c>
      <c r="M426" t="s">
        <v>10</v>
      </c>
      <c r="N426" t="s">
        <v>6</v>
      </c>
      <c r="O426" s="3"/>
      <c r="P426" t="s">
        <v>5</v>
      </c>
    </row>
    <row r="427" spans="1:16" x14ac:dyDescent="0.2">
      <c r="A427" s="6">
        <v>7801039</v>
      </c>
      <c r="B427" t="s">
        <v>0</v>
      </c>
      <c r="C427" t="s">
        <v>7252</v>
      </c>
      <c r="D427" t="s">
        <v>1048</v>
      </c>
      <c r="E427" t="s">
        <v>1049</v>
      </c>
      <c r="F427" s="2">
        <v>300</v>
      </c>
      <c r="G427" s="2">
        <v>0</v>
      </c>
      <c r="H427" s="2">
        <v>0</v>
      </c>
      <c r="I427" t="s">
        <v>1</v>
      </c>
      <c r="J427" t="s">
        <v>1050</v>
      </c>
      <c r="K427" s="3">
        <v>45568</v>
      </c>
      <c r="L427" t="s">
        <v>2</v>
      </c>
      <c r="M427" t="s">
        <v>10</v>
      </c>
      <c r="N427" t="s">
        <v>6</v>
      </c>
      <c r="O427" s="3"/>
      <c r="P427" t="s">
        <v>5</v>
      </c>
    </row>
    <row r="428" spans="1:16" x14ac:dyDescent="0.2">
      <c r="A428" s="6">
        <v>7782346</v>
      </c>
      <c r="B428" t="s">
        <v>0</v>
      </c>
      <c r="C428" t="s">
        <v>7136</v>
      </c>
      <c r="D428" t="s">
        <v>1051</v>
      </c>
      <c r="E428" t="s">
        <v>1052</v>
      </c>
      <c r="F428" s="2">
        <v>30000</v>
      </c>
      <c r="G428" s="2">
        <v>0</v>
      </c>
      <c r="H428" s="2">
        <v>0</v>
      </c>
      <c r="I428" t="s">
        <v>1</v>
      </c>
      <c r="J428" t="s">
        <v>1053</v>
      </c>
      <c r="K428" s="3">
        <v>45521</v>
      </c>
      <c r="L428" t="s">
        <v>2</v>
      </c>
      <c r="M428" t="s">
        <v>10</v>
      </c>
      <c r="N428" t="s">
        <v>6</v>
      </c>
      <c r="O428" s="3"/>
      <c r="P428" t="s">
        <v>5</v>
      </c>
    </row>
    <row r="429" spans="1:16" x14ac:dyDescent="0.2">
      <c r="A429" s="6">
        <v>7782492</v>
      </c>
      <c r="B429" t="s">
        <v>0</v>
      </c>
      <c r="C429" t="s">
        <v>7133</v>
      </c>
      <c r="D429" t="s">
        <v>1054</v>
      </c>
      <c r="E429" t="s">
        <v>1055</v>
      </c>
      <c r="F429" s="2">
        <v>3260</v>
      </c>
      <c r="G429" s="2">
        <v>1658</v>
      </c>
      <c r="H429" s="2">
        <v>1658</v>
      </c>
      <c r="I429" t="s">
        <v>1</v>
      </c>
      <c r="J429" t="s">
        <v>1056</v>
      </c>
      <c r="K429" s="3">
        <v>45521</v>
      </c>
      <c r="L429" t="s">
        <v>2</v>
      </c>
      <c r="M429" t="s">
        <v>14</v>
      </c>
      <c r="N429" t="s">
        <v>6</v>
      </c>
      <c r="O429" s="3"/>
      <c r="P429" t="s">
        <v>5</v>
      </c>
    </row>
    <row r="430" spans="1:16" x14ac:dyDescent="0.2">
      <c r="A430" s="6">
        <v>7775000</v>
      </c>
      <c r="B430" t="s">
        <v>0</v>
      </c>
      <c r="C430" t="s">
        <v>7253</v>
      </c>
      <c r="D430" t="s">
        <v>1057</v>
      </c>
      <c r="E430" t="s">
        <v>1058</v>
      </c>
      <c r="F430" s="2">
        <v>6000</v>
      </c>
      <c r="G430" s="2">
        <v>0</v>
      </c>
      <c r="H430" s="2">
        <v>0</v>
      </c>
      <c r="I430" t="s">
        <v>1</v>
      </c>
      <c r="J430" t="s">
        <v>1059</v>
      </c>
      <c r="K430" s="3">
        <v>45498</v>
      </c>
      <c r="L430" t="s">
        <v>2</v>
      </c>
      <c r="M430" t="s">
        <v>10</v>
      </c>
      <c r="N430" t="s">
        <v>6</v>
      </c>
      <c r="O430" s="3"/>
      <c r="P430" t="s">
        <v>5</v>
      </c>
    </row>
    <row r="431" spans="1:16" x14ac:dyDescent="0.2">
      <c r="A431" s="6">
        <v>7778299</v>
      </c>
      <c r="B431" t="s">
        <v>0</v>
      </c>
      <c r="C431" t="s">
        <v>7254</v>
      </c>
      <c r="D431" t="s">
        <v>1057</v>
      </c>
      <c r="E431" t="s">
        <v>1058</v>
      </c>
      <c r="F431" s="2">
        <v>2000</v>
      </c>
      <c r="G431" s="2">
        <v>0</v>
      </c>
      <c r="H431" s="2">
        <v>0</v>
      </c>
      <c r="I431" t="s">
        <v>1</v>
      </c>
      <c r="J431" t="s">
        <v>1060</v>
      </c>
      <c r="K431" s="3">
        <v>45505</v>
      </c>
      <c r="L431" t="s">
        <v>2</v>
      </c>
      <c r="M431" t="s">
        <v>10</v>
      </c>
      <c r="N431" t="s">
        <v>6</v>
      </c>
      <c r="O431" s="3"/>
      <c r="P431" t="s">
        <v>5</v>
      </c>
    </row>
    <row r="432" spans="1:16" x14ac:dyDescent="0.2">
      <c r="A432" s="6">
        <v>7801966</v>
      </c>
      <c r="B432" t="s">
        <v>0</v>
      </c>
      <c r="C432" t="s">
        <v>7255</v>
      </c>
      <c r="D432" t="s">
        <v>1057</v>
      </c>
      <c r="E432" t="s">
        <v>1058</v>
      </c>
      <c r="F432" s="2">
        <v>4000</v>
      </c>
      <c r="G432" s="2">
        <v>0</v>
      </c>
      <c r="H432" s="2">
        <v>0</v>
      </c>
      <c r="I432" t="s">
        <v>1</v>
      </c>
      <c r="J432" t="s">
        <v>1061</v>
      </c>
      <c r="K432" s="3">
        <v>45572</v>
      </c>
      <c r="L432" t="s">
        <v>2</v>
      </c>
      <c r="M432" t="s">
        <v>10</v>
      </c>
      <c r="N432" t="s">
        <v>6</v>
      </c>
      <c r="O432" s="3"/>
      <c r="P432" t="s">
        <v>5</v>
      </c>
    </row>
    <row r="433" spans="1:16" x14ac:dyDescent="0.2">
      <c r="A433" s="6">
        <v>7769464</v>
      </c>
      <c r="B433" t="s">
        <v>0</v>
      </c>
      <c r="C433" t="s">
        <v>7128</v>
      </c>
      <c r="D433" t="s">
        <v>1062</v>
      </c>
      <c r="E433" t="s">
        <v>1063</v>
      </c>
      <c r="F433" s="2">
        <v>1500</v>
      </c>
      <c r="G433" s="2">
        <v>0</v>
      </c>
      <c r="H433" s="2">
        <v>0</v>
      </c>
      <c r="I433" t="s">
        <v>1</v>
      </c>
      <c r="J433" t="s">
        <v>1064</v>
      </c>
      <c r="K433" s="3">
        <v>45486</v>
      </c>
      <c r="L433" t="s">
        <v>2</v>
      </c>
      <c r="M433" t="s">
        <v>10</v>
      </c>
      <c r="N433" t="s">
        <v>6</v>
      </c>
      <c r="O433" s="3"/>
      <c r="P433" t="s">
        <v>5</v>
      </c>
    </row>
    <row r="434" spans="1:16" x14ac:dyDescent="0.2">
      <c r="A434" s="6">
        <v>7641291</v>
      </c>
      <c r="B434" t="s">
        <v>0</v>
      </c>
      <c r="C434" t="s">
        <v>7139</v>
      </c>
      <c r="D434" t="s">
        <v>1065</v>
      </c>
      <c r="E434" t="s">
        <v>1066</v>
      </c>
      <c r="F434" s="2">
        <v>5000</v>
      </c>
      <c r="G434" s="2">
        <v>1800</v>
      </c>
      <c r="H434" s="2">
        <v>1800</v>
      </c>
      <c r="I434" t="s">
        <v>1</v>
      </c>
      <c r="J434" t="s">
        <v>1067</v>
      </c>
      <c r="K434" s="3">
        <v>45121</v>
      </c>
      <c r="L434" t="s">
        <v>2</v>
      </c>
      <c r="M434" t="s">
        <v>14</v>
      </c>
      <c r="N434" t="s">
        <v>6</v>
      </c>
      <c r="O434" s="3"/>
      <c r="P434" t="s">
        <v>5</v>
      </c>
    </row>
    <row r="435" spans="1:16" x14ac:dyDescent="0.2">
      <c r="A435" s="6">
        <v>7769490</v>
      </c>
      <c r="B435" t="s">
        <v>0</v>
      </c>
      <c r="C435" t="s">
        <v>7128</v>
      </c>
      <c r="D435" t="s">
        <v>1068</v>
      </c>
      <c r="E435" t="s">
        <v>1069</v>
      </c>
      <c r="F435" s="2">
        <v>500</v>
      </c>
      <c r="G435" s="2">
        <v>445</v>
      </c>
      <c r="H435" s="2">
        <v>445</v>
      </c>
      <c r="I435" t="s">
        <v>1</v>
      </c>
      <c r="J435" t="s">
        <v>1070</v>
      </c>
      <c r="K435" s="3">
        <v>45486</v>
      </c>
      <c r="L435" t="s">
        <v>2</v>
      </c>
      <c r="M435" t="s">
        <v>14</v>
      </c>
      <c r="N435" t="s">
        <v>6</v>
      </c>
      <c r="O435" s="3"/>
      <c r="P435" t="s">
        <v>5</v>
      </c>
    </row>
    <row r="436" spans="1:16" x14ac:dyDescent="0.2">
      <c r="A436" s="6">
        <v>7666241</v>
      </c>
      <c r="B436" t="s">
        <v>0</v>
      </c>
      <c r="C436" t="s">
        <v>7256</v>
      </c>
      <c r="D436" t="s">
        <v>1071</v>
      </c>
      <c r="E436" t="s">
        <v>1072</v>
      </c>
      <c r="F436" s="2">
        <v>4400</v>
      </c>
      <c r="G436" s="2">
        <v>3690</v>
      </c>
      <c r="H436" s="2">
        <v>3690</v>
      </c>
      <c r="I436" t="s">
        <v>1</v>
      </c>
      <c r="J436" t="s">
        <v>1073</v>
      </c>
      <c r="K436" s="3">
        <v>45189</v>
      </c>
      <c r="L436" t="s">
        <v>2</v>
      </c>
      <c r="M436" t="s">
        <v>14</v>
      </c>
      <c r="N436" t="s">
        <v>6</v>
      </c>
      <c r="O436" s="3"/>
      <c r="P436" t="s">
        <v>5</v>
      </c>
    </row>
    <row r="437" spans="1:16" x14ac:dyDescent="0.2">
      <c r="A437" s="6">
        <v>7784701</v>
      </c>
      <c r="B437" t="s">
        <v>0</v>
      </c>
      <c r="C437" t="s">
        <v>7200</v>
      </c>
      <c r="D437" t="s">
        <v>1074</v>
      </c>
      <c r="E437" t="s">
        <v>1075</v>
      </c>
      <c r="F437" s="2">
        <v>5000</v>
      </c>
      <c r="G437" s="2">
        <v>0</v>
      </c>
      <c r="H437" s="2">
        <v>0</v>
      </c>
      <c r="I437" t="s">
        <v>1</v>
      </c>
      <c r="J437" t="s">
        <v>1076</v>
      </c>
      <c r="K437" s="3">
        <v>45531</v>
      </c>
      <c r="L437" t="s">
        <v>2</v>
      </c>
      <c r="M437" t="s">
        <v>10</v>
      </c>
      <c r="N437" t="s">
        <v>6</v>
      </c>
      <c r="O437" s="3"/>
      <c r="P437" t="s">
        <v>5</v>
      </c>
    </row>
    <row r="438" spans="1:16" x14ac:dyDescent="0.2">
      <c r="A438" s="6">
        <v>7801995</v>
      </c>
      <c r="B438" t="s">
        <v>0</v>
      </c>
      <c r="C438" t="s">
        <v>7127</v>
      </c>
      <c r="D438" t="s">
        <v>1077</v>
      </c>
      <c r="E438" t="s">
        <v>1078</v>
      </c>
      <c r="F438" s="2">
        <v>5000</v>
      </c>
      <c r="G438" s="2">
        <v>0</v>
      </c>
      <c r="H438" s="2">
        <v>0</v>
      </c>
      <c r="I438" t="s">
        <v>1</v>
      </c>
      <c r="J438" t="s">
        <v>1079</v>
      </c>
      <c r="K438" s="3">
        <v>45572</v>
      </c>
      <c r="L438" t="s">
        <v>2</v>
      </c>
      <c r="M438" t="s">
        <v>10</v>
      </c>
      <c r="N438" t="s">
        <v>6</v>
      </c>
      <c r="O438" s="3"/>
      <c r="P438" t="s">
        <v>5</v>
      </c>
    </row>
    <row r="439" spans="1:16" x14ac:dyDescent="0.2">
      <c r="A439" s="6">
        <v>7782173</v>
      </c>
      <c r="B439" t="s">
        <v>0</v>
      </c>
      <c r="C439" t="s">
        <v>7206</v>
      </c>
      <c r="D439" t="s">
        <v>1080</v>
      </c>
      <c r="E439" t="s">
        <v>1081</v>
      </c>
      <c r="F439" s="2">
        <v>800</v>
      </c>
      <c r="G439" s="2">
        <v>0</v>
      </c>
      <c r="H439" s="2">
        <v>0</v>
      </c>
      <c r="I439" t="s">
        <v>1</v>
      </c>
      <c r="J439" t="s">
        <v>1082</v>
      </c>
      <c r="K439" s="3">
        <v>45520</v>
      </c>
      <c r="L439" t="s">
        <v>2</v>
      </c>
      <c r="M439" t="s">
        <v>10</v>
      </c>
      <c r="N439" t="s">
        <v>6</v>
      </c>
      <c r="O439" s="3"/>
      <c r="P439" t="s">
        <v>5</v>
      </c>
    </row>
    <row r="440" spans="1:16" x14ac:dyDescent="0.2">
      <c r="A440" s="6">
        <v>7801676</v>
      </c>
      <c r="B440" t="s">
        <v>0</v>
      </c>
      <c r="C440" t="s">
        <v>7244</v>
      </c>
      <c r="D440" t="s">
        <v>1083</v>
      </c>
      <c r="E440" t="s">
        <v>1084</v>
      </c>
      <c r="F440" s="2">
        <v>3000</v>
      </c>
      <c r="G440" s="2">
        <v>0</v>
      </c>
      <c r="H440" s="2">
        <v>0</v>
      </c>
      <c r="I440" t="s">
        <v>1</v>
      </c>
      <c r="J440" t="s">
        <v>1085</v>
      </c>
      <c r="K440" s="3">
        <v>45570</v>
      </c>
      <c r="L440" t="s">
        <v>2</v>
      </c>
      <c r="M440" t="s">
        <v>10</v>
      </c>
      <c r="N440" t="s">
        <v>6</v>
      </c>
      <c r="O440" s="3"/>
      <c r="P440" t="s">
        <v>5</v>
      </c>
    </row>
    <row r="441" spans="1:16" x14ac:dyDescent="0.2">
      <c r="A441" s="6">
        <v>7803986</v>
      </c>
      <c r="B441" t="s">
        <v>0</v>
      </c>
      <c r="C441" t="s">
        <v>7245</v>
      </c>
      <c r="D441" t="s">
        <v>1083</v>
      </c>
      <c r="E441" t="s">
        <v>1084</v>
      </c>
      <c r="F441" s="2">
        <v>5000</v>
      </c>
      <c r="G441" s="2">
        <v>0</v>
      </c>
      <c r="H441" s="2">
        <v>0</v>
      </c>
      <c r="I441" t="s">
        <v>1</v>
      </c>
      <c r="J441" t="s">
        <v>1086</v>
      </c>
      <c r="K441" s="3">
        <v>45580</v>
      </c>
      <c r="L441" t="s">
        <v>2</v>
      </c>
      <c r="M441" t="s">
        <v>10</v>
      </c>
      <c r="N441" t="s">
        <v>6</v>
      </c>
      <c r="O441" s="3"/>
      <c r="P441" t="s">
        <v>5</v>
      </c>
    </row>
    <row r="442" spans="1:16" x14ac:dyDescent="0.2">
      <c r="A442" s="6">
        <v>7801679</v>
      </c>
      <c r="B442" t="s">
        <v>0</v>
      </c>
      <c r="C442" t="s">
        <v>7244</v>
      </c>
      <c r="D442" t="s">
        <v>1087</v>
      </c>
      <c r="E442" t="s">
        <v>1088</v>
      </c>
      <c r="F442" s="2">
        <v>3000</v>
      </c>
      <c r="G442" s="2">
        <v>0</v>
      </c>
      <c r="H442" s="2">
        <v>0</v>
      </c>
      <c r="I442" t="s">
        <v>1</v>
      </c>
      <c r="J442" t="s">
        <v>1089</v>
      </c>
      <c r="K442" s="3">
        <v>45570</v>
      </c>
      <c r="L442" t="s">
        <v>2</v>
      </c>
      <c r="M442" t="s">
        <v>10</v>
      </c>
      <c r="N442" t="s">
        <v>6</v>
      </c>
      <c r="O442" s="3"/>
      <c r="P442" t="s">
        <v>5</v>
      </c>
    </row>
    <row r="443" spans="1:16" x14ac:dyDescent="0.2">
      <c r="A443" s="6">
        <v>7803995</v>
      </c>
      <c r="B443" t="s">
        <v>0</v>
      </c>
      <c r="C443" t="s">
        <v>7245</v>
      </c>
      <c r="D443" t="s">
        <v>1087</v>
      </c>
      <c r="E443" t="s">
        <v>1088</v>
      </c>
      <c r="F443" s="2">
        <v>5000</v>
      </c>
      <c r="G443" s="2">
        <v>0</v>
      </c>
      <c r="H443" s="2">
        <v>0</v>
      </c>
      <c r="I443" t="s">
        <v>1</v>
      </c>
      <c r="J443" t="s">
        <v>1090</v>
      </c>
      <c r="K443" s="3">
        <v>45580</v>
      </c>
      <c r="L443" t="s">
        <v>2</v>
      </c>
      <c r="M443" t="s">
        <v>10</v>
      </c>
      <c r="N443" t="s">
        <v>6</v>
      </c>
      <c r="O443" s="3"/>
      <c r="P443" t="s">
        <v>5</v>
      </c>
    </row>
    <row r="444" spans="1:16" x14ac:dyDescent="0.2">
      <c r="A444" s="6">
        <v>7803988</v>
      </c>
      <c r="B444" t="s">
        <v>0</v>
      </c>
      <c r="C444" t="s">
        <v>7245</v>
      </c>
      <c r="D444" t="s">
        <v>1091</v>
      </c>
      <c r="E444" t="s">
        <v>1092</v>
      </c>
      <c r="F444" s="2">
        <v>3000</v>
      </c>
      <c r="G444" s="2">
        <v>0</v>
      </c>
      <c r="H444" s="2">
        <v>0</v>
      </c>
      <c r="I444" t="s">
        <v>1</v>
      </c>
      <c r="J444" t="s">
        <v>1093</v>
      </c>
      <c r="K444" s="3">
        <v>45580</v>
      </c>
      <c r="L444" t="s">
        <v>2</v>
      </c>
      <c r="M444" t="s">
        <v>10</v>
      </c>
      <c r="N444" t="s">
        <v>6</v>
      </c>
      <c r="O444" s="3"/>
      <c r="P444" t="s">
        <v>5</v>
      </c>
    </row>
    <row r="445" spans="1:16" x14ac:dyDescent="0.2">
      <c r="A445" s="6">
        <v>7803996</v>
      </c>
      <c r="B445" t="s">
        <v>0</v>
      </c>
      <c r="C445" t="s">
        <v>7245</v>
      </c>
      <c r="D445" t="s">
        <v>1094</v>
      </c>
      <c r="E445" t="s">
        <v>1095</v>
      </c>
      <c r="F445" s="2">
        <v>3000</v>
      </c>
      <c r="G445" s="2">
        <v>0</v>
      </c>
      <c r="H445" s="2">
        <v>0</v>
      </c>
      <c r="I445" t="s">
        <v>1</v>
      </c>
      <c r="J445" t="s">
        <v>1096</v>
      </c>
      <c r="K445" s="3">
        <v>45580</v>
      </c>
      <c r="L445" t="s">
        <v>2</v>
      </c>
      <c r="M445" t="s">
        <v>10</v>
      </c>
      <c r="N445" t="s">
        <v>6</v>
      </c>
      <c r="O445" s="3"/>
      <c r="P445" t="s">
        <v>5</v>
      </c>
    </row>
    <row r="446" spans="1:16" x14ac:dyDescent="0.2">
      <c r="A446" s="6">
        <v>6964803</v>
      </c>
      <c r="B446" t="s">
        <v>0</v>
      </c>
      <c r="C446" t="s">
        <v>5</v>
      </c>
      <c r="D446" t="s">
        <v>1097</v>
      </c>
      <c r="E446" t="s">
        <v>1098</v>
      </c>
      <c r="F446" s="2">
        <v>1</v>
      </c>
      <c r="G446" s="2">
        <v>0</v>
      </c>
      <c r="H446" s="2">
        <v>0</v>
      </c>
      <c r="I446" t="s">
        <v>1</v>
      </c>
      <c r="J446" t="s">
        <v>5</v>
      </c>
      <c r="K446" s="3">
        <v>44634</v>
      </c>
      <c r="L446" t="s">
        <v>2</v>
      </c>
      <c r="M446" t="s">
        <v>461</v>
      </c>
      <c r="N446" t="s">
        <v>4</v>
      </c>
      <c r="O446" s="3"/>
      <c r="P446" t="s">
        <v>5</v>
      </c>
    </row>
    <row r="447" spans="1:16" x14ac:dyDescent="0.2">
      <c r="A447" s="6">
        <v>7786296</v>
      </c>
      <c r="B447" t="s">
        <v>0</v>
      </c>
      <c r="C447" t="s">
        <v>7190</v>
      </c>
      <c r="D447" t="s">
        <v>1099</v>
      </c>
      <c r="E447" t="s">
        <v>1100</v>
      </c>
      <c r="F447" s="2">
        <v>33622</v>
      </c>
      <c r="G447" s="2">
        <v>0</v>
      </c>
      <c r="H447" s="2">
        <v>0</v>
      </c>
      <c r="I447" t="s">
        <v>1</v>
      </c>
      <c r="J447" t="s">
        <v>1101</v>
      </c>
      <c r="K447" s="3">
        <v>45534</v>
      </c>
      <c r="L447" t="s">
        <v>2</v>
      </c>
      <c r="M447" t="s">
        <v>10</v>
      </c>
      <c r="N447" t="s">
        <v>307</v>
      </c>
      <c r="O447" s="3"/>
      <c r="P447" t="s">
        <v>5</v>
      </c>
    </row>
    <row r="448" spans="1:16" x14ac:dyDescent="0.2">
      <c r="A448" s="6">
        <v>7797141</v>
      </c>
      <c r="B448" t="s">
        <v>0</v>
      </c>
      <c r="C448" t="s">
        <v>7191</v>
      </c>
      <c r="D448" t="s">
        <v>1099</v>
      </c>
      <c r="E448" t="s">
        <v>1100</v>
      </c>
      <c r="F448" s="2">
        <v>31683</v>
      </c>
      <c r="G448" s="2">
        <v>0</v>
      </c>
      <c r="H448" s="2">
        <v>0</v>
      </c>
      <c r="I448" t="s">
        <v>1</v>
      </c>
      <c r="J448" t="s">
        <v>1102</v>
      </c>
      <c r="K448" s="3">
        <v>45562</v>
      </c>
      <c r="L448" t="s">
        <v>2</v>
      </c>
      <c r="M448" t="s">
        <v>10</v>
      </c>
      <c r="N448" t="s">
        <v>6</v>
      </c>
      <c r="O448" s="3"/>
      <c r="P448" t="s">
        <v>5</v>
      </c>
    </row>
    <row r="449" spans="1:16" x14ac:dyDescent="0.2">
      <c r="A449" s="6">
        <v>7762901</v>
      </c>
      <c r="B449" t="s">
        <v>0</v>
      </c>
      <c r="C449" t="s">
        <v>7210</v>
      </c>
      <c r="D449" t="s">
        <v>1103</v>
      </c>
      <c r="E449" t="s">
        <v>1104</v>
      </c>
      <c r="F449" s="2">
        <v>18000</v>
      </c>
      <c r="G449" s="2">
        <v>13000</v>
      </c>
      <c r="H449" s="2">
        <v>13000</v>
      </c>
      <c r="I449" t="s">
        <v>1</v>
      </c>
      <c r="J449" t="s">
        <v>1105</v>
      </c>
      <c r="K449" s="3">
        <v>45467</v>
      </c>
      <c r="L449" t="s">
        <v>2</v>
      </c>
      <c r="M449" t="s">
        <v>14</v>
      </c>
      <c r="N449" t="s">
        <v>6</v>
      </c>
      <c r="O449" s="3"/>
      <c r="P449" t="s">
        <v>5</v>
      </c>
    </row>
    <row r="450" spans="1:16" x14ac:dyDescent="0.2">
      <c r="A450" s="6">
        <v>7786260</v>
      </c>
      <c r="B450" t="s">
        <v>0</v>
      </c>
      <c r="C450" t="s">
        <v>7190</v>
      </c>
      <c r="D450" t="s">
        <v>1103</v>
      </c>
      <c r="E450" t="s">
        <v>1104</v>
      </c>
      <c r="F450" s="2">
        <v>21567</v>
      </c>
      <c r="G450" s="2">
        <v>0</v>
      </c>
      <c r="H450" s="2">
        <v>0</v>
      </c>
      <c r="I450" t="s">
        <v>1</v>
      </c>
      <c r="J450" t="s">
        <v>1106</v>
      </c>
      <c r="K450" s="3">
        <v>45534</v>
      </c>
      <c r="L450" t="s">
        <v>2</v>
      </c>
      <c r="M450" t="s">
        <v>10</v>
      </c>
      <c r="N450" t="s">
        <v>307</v>
      </c>
      <c r="O450" s="3"/>
      <c r="P450" t="s">
        <v>5</v>
      </c>
    </row>
    <row r="451" spans="1:16" x14ac:dyDescent="0.2">
      <c r="A451" s="6">
        <v>7808387</v>
      </c>
      <c r="B451" t="s">
        <v>0</v>
      </c>
      <c r="C451" t="s">
        <v>7192</v>
      </c>
      <c r="D451" t="s">
        <v>1103</v>
      </c>
      <c r="E451" t="s">
        <v>1104</v>
      </c>
      <c r="F451" s="2">
        <v>20000</v>
      </c>
      <c r="G451" s="2">
        <v>0</v>
      </c>
      <c r="H451" s="2">
        <v>0</v>
      </c>
      <c r="I451" t="s">
        <v>1</v>
      </c>
      <c r="J451" t="s">
        <v>1107</v>
      </c>
      <c r="K451" s="3">
        <v>45590</v>
      </c>
      <c r="L451" t="s">
        <v>2</v>
      </c>
      <c r="M451" t="s">
        <v>10</v>
      </c>
      <c r="N451" t="s">
        <v>6</v>
      </c>
      <c r="O451" s="3"/>
      <c r="P451" t="s">
        <v>5</v>
      </c>
    </row>
    <row r="452" spans="1:16" x14ac:dyDescent="0.2">
      <c r="A452" s="6">
        <v>7786261</v>
      </c>
      <c r="B452" t="s">
        <v>0</v>
      </c>
      <c r="C452" t="s">
        <v>7190</v>
      </c>
      <c r="D452" t="s">
        <v>1108</v>
      </c>
      <c r="E452" t="s">
        <v>1109</v>
      </c>
      <c r="F452" s="2">
        <v>10013</v>
      </c>
      <c r="G452" s="2">
        <v>0</v>
      </c>
      <c r="H452" s="2">
        <v>0</v>
      </c>
      <c r="I452" t="s">
        <v>1</v>
      </c>
      <c r="J452" t="s">
        <v>1110</v>
      </c>
      <c r="K452" s="3">
        <v>45534</v>
      </c>
      <c r="L452" t="s">
        <v>2</v>
      </c>
      <c r="M452" t="s">
        <v>10</v>
      </c>
      <c r="N452" t="s">
        <v>307</v>
      </c>
      <c r="O452" s="3"/>
      <c r="P452" t="s">
        <v>5</v>
      </c>
    </row>
    <row r="453" spans="1:16" x14ac:dyDescent="0.2">
      <c r="A453" s="6">
        <v>7786262</v>
      </c>
      <c r="B453" t="s">
        <v>0</v>
      </c>
      <c r="C453" t="s">
        <v>7190</v>
      </c>
      <c r="D453" t="s">
        <v>1111</v>
      </c>
      <c r="E453" t="s">
        <v>1112</v>
      </c>
      <c r="F453" s="2">
        <v>9254</v>
      </c>
      <c r="G453" s="2">
        <v>0</v>
      </c>
      <c r="H453" s="2">
        <v>0</v>
      </c>
      <c r="I453" t="s">
        <v>1</v>
      </c>
      <c r="J453" t="s">
        <v>1113</v>
      </c>
      <c r="K453" s="3">
        <v>45534</v>
      </c>
      <c r="L453" t="s">
        <v>2</v>
      </c>
      <c r="M453" t="s">
        <v>10</v>
      </c>
      <c r="N453" t="s">
        <v>307</v>
      </c>
      <c r="O453" s="3"/>
      <c r="P453" t="s">
        <v>5</v>
      </c>
    </row>
    <row r="454" spans="1:16" x14ac:dyDescent="0.2">
      <c r="A454" s="6">
        <v>7776101</v>
      </c>
      <c r="B454" t="s">
        <v>0</v>
      </c>
      <c r="C454" t="s">
        <v>7193</v>
      </c>
      <c r="D454" t="s">
        <v>1114</v>
      </c>
      <c r="E454" t="s">
        <v>1115</v>
      </c>
      <c r="F454" s="2">
        <v>75000</v>
      </c>
      <c r="G454" s="2">
        <v>0</v>
      </c>
      <c r="H454" s="2">
        <v>0</v>
      </c>
      <c r="I454" t="s">
        <v>1</v>
      </c>
      <c r="J454" t="s">
        <v>1116</v>
      </c>
      <c r="K454" s="3">
        <v>45500</v>
      </c>
      <c r="L454" t="s">
        <v>2</v>
      </c>
      <c r="M454" t="s">
        <v>10</v>
      </c>
      <c r="N454" t="s">
        <v>6</v>
      </c>
      <c r="O454" s="3"/>
      <c r="P454" t="s">
        <v>5</v>
      </c>
    </row>
    <row r="455" spans="1:16" x14ac:dyDescent="0.2">
      <c r="A455" s="6">
        <v>7797327</v>
      </c>
      <c r="B455" t="s">
        <v>0</v>
      </c>
      <c r="C455" t="s">
        <v>7191</v>
      </c>
      <c r="D455" t="s">
        <v>1114</v>
      </c>
      <c r="E455" t="s">
        <v>1115</v>
      </c>
      <c r="F455" s="2">
        <v>157713</v>
      </c>
      <c r="G455" s="2">
        <v>0</v>
      </c>
      <c r="H455" s="2">
        <v>0</v>
      </c>
      <c r="I455" t="s">
        <v>1</v>
      </c>
      <c r="J455" t="s">
        <v>1117</v>
      </c>
      <c r="K455" s="3">
        <v>45562</v>
      </c>
      <c r="L455" t="s">
        <v>2</v>
      </c>
      <c r="M455" t="s">
        <v>10</v>
      </c>
      <c r="N455" t="s">
        <v>6</v>
      </c>
      <c r="O455" s="3"/>
      <c r="P455" t="s">
        <v>5</v>
      </c>
    </row>
    <row r="456" spans="1:16" x14ac:dyDescent="0.2">
      <c r="A456" s="6">
        <v>7770346</v>
      </c>
      <c r="B456" t="s">
        <v>0</v>
      </c>
      <c r="C456" t="s">
        <v>7207</v>
      </c>
      <c r="D456" t="s">
        <v>1118</v>
      </c>
      <c r="E456" t="s">
        <v>1119</v>
      </c>
      <c r="F456" s="2">
        <v>39651</v>
      </c>
      <c r="G456" s="2">
        <v>0</v>
      </c>
      <c r="H456" s="2">
        <v>0</v>
      </c>
      <c r="I456" t="s">
        <v>1</v>
      </c>
      <c r="J456" t="s">
        <v>1120</v>
      </c>
      <c r="K456" s="3">
        <v>45486</v>
      </c>
      <c r="L456" t="s">
        <v>2</v>
      </c>
      <c r="M456" t="s">
        <v>10</v>
      </c>
      <c r="N456" t="s">
        <v>6</v>
      </c>
      <c r="O456" s="3"/>
      <c r="P456" t="s">
        <v>5</v>
      </c>
    </row>
    <row r="457" spans="1:16" x14ac:dyDescent="0.2">
      <c r="A457" s="6">
        <v>7786297</v>
      </c>
      <c r="B457" t="s">
        <v>0</v>
      </c>
      <c r="C457" t="s">
        <v>7190</v>
      </c>
      <c r="D457" t="s">
        <v>1121</v>
      </c>
      <c r="E457" t="s">
        <v>1122</v>
      </c>
      <c r="F457" s="2">
        <v>19608</v>
      </c>
      <c r="G457" s="2">
        <v>0</v>
      </c>
      <c r="H457" s="2">
        <v>0</v>
      </c>
      <c r="I457" t="s">
        <v>1</v>
      </c>
      <c r="J457" t="s">
        <v>1123</v>
      </c>
      <c r="K457" s="3">
        <v>45534</v>
      </c>
      <c r="L457" t="s">
        <v>2</v>
      </c>
      <c r="M457" t="s">
        <v>10</v>
      </c>
      <c r="N457" t="s">
        <v>307</v>
      </c>
      <c r="O457" s="3"/>
      <c r="P457" t="s">
        <v>5</v>
      </c>
    </row>
    <row r="458" spans="1:16" x14ac:dyDescent="0.2">
      <c r="A458" s="6">
        <v>7797142</v>
      </c>
      <c r="B458" t="s">
        <v>0</v>
      </c>
      <c r="C458" t="s">
        <v>7191</v>
      </c>
      <c r="D458" t="s">
        <v>1124</v>
      </c>
      <c r="E458" t="s">
        <v>1125</v>
      </c>
      <c r="F458" s="2">
        <v>18390</v>
      </c>
      <c r="G458" s="2">
        <v>0</v>
      </c>
      <c r="H458" s="2">
        <v>0</v>
      </c>
      <c r="I458" t="s">
        <v>1</v>
      </c>
      <c r="J458" t="s">
        <v>1126</v>
      </c>
      <c r="K458" s="3">
        <v>45562</v>
      </c>
      <c r="L458" t="s">
        <v>2</v>
      </c>
      <c r="M458" t="s">
        <v>10</v>
      </c>
      <c r="N458" t="s">
        <v>6</v>
      </c>
      <c r="O458" s="3"/>
      <c r="P458" t="s">
        <v>5</v>
      </c>
    </row>
    <row r="459" spans="1:16" x14ac:dyDescent="0.2">
      <c r="A459" s="6">
        <v>7769458</v>
      </c>
      <c r="B459" t="s">
        <v>0</v>
      </c>
      <c r="C459" t="s">
        <v>7128</v>
      </c>
      <c r="D459" t="s">
        <v>1127</v>
      </c>
      <c r="E459" t="s">
        <v>1128</v>
      </c>
      <c r="F459" s="2">
        <v>500</v>
      </c>
      <c r="G459" s="2">
        <v>200</v>
      </c>
      <c r="H459" s="2">
        <v>200</v>
      </c>
      <c r="I459" t="s">
        <v>1</v>
      </c>
      <c r="J459" t="s">
        <v>1129</v>
      </c>
      <c r="K459" s="3">
        <v>45486</v>
      </c>
      <c r="L459" t="s">
        <v>2</v>
      </c>
      <c r="M459" t="s">
        <v>14</v>
      </c>
      <c r="N459" t="s">
        <v>6</v>
      </c>
      <c r="O459" s="3"/>
      <c r="P459" t="s">
        <v>5</v>
      </c>
    </row>
    <row r="460" spans="1:16" x14ac:dyDescent="0.2">
      <c r="A460" s="6">
        <v>7703620</v>
      </c>
      <c r="B460" t="s">
        <v>0</v>
      </c>
      <c r="C460" t="s">
        <v>7140</v>
      </c>
      <c r="D460" t="s">
        <v>1130</v>
      </c>
      <c r="E460" t="s">
        <v>1131</v>
      </c>
      <c r="F460" s="2">
        <v>6700</v>
      </c>
      <c r="G460" s="2">
        <v>4000</v>
      </c>
      <c r="H460" s="2">
        <v>4000</v>
      </c>
      <c r="I460" t="s">
        <v>1</v>
      </c>
      <c r="J460" t="s">
        <v>1132</v>
      </c>
      <c r="K460" s="3">
        <v>45299</v>
      </c>
      <c r="L460" t="s">
        <v>2</v>
      </c>
      <c r="M460" t="s">
        <v>14</v>
      </c>
      <c r="N460" t="s">
        <v>6</v>
      </c>
      <c r="O460" s="3"/>
      <c r="P460" t="s">
        <v>5</v>
      </c>
    </row>
    <row r="461" spans="1:16" x14ac:dyDescent="0.2">
      <c r="A461" s="6">
        <v>7790174</v>
      </c>
      <c r="B461" t="s">
        <v>0</v>
      </c>
      <c r="C461" t="s">
        <v>7205</v>
      </c>
      <c r="D461" t="s">
        <v>1133</v>
      </c>
      <c r="E461" t="s">
        <v>1134</v>
      </c>
      <c r="F461" s="2">
        <v>250</v>
      </c>
      <c r="G461" s="2">
        <v>0</v>
      </c>
      <c r="H461" s="2">
        <v>0</v>
      </c>
      <c r="I461" t="s">
        <v>1</v>
      </c>
      <c r="J461" t="s">
        <v>1135</v>
      </c>
      <c r="K461" s="3">
        <v>45542</v>
      </c>
      <c r="L461" t="s">
        <v>2</v>
      </c>
      <c r="M461" t="s">
        <v>10</v>
      </c>
      <c r="N461" t="s">
        <v>6</v>
      </c>
      <c r="O461" s="3"/>
      <c r="P461" t="s">
        <v>5</v>
      </c>
    </row>
    <row r="462" spans="1:16" x14ac:dyDescent="0.2">
      <c r="A462" s="6">
        <v>7760307</v>
      </c>
      <c r="B462" t="s">
        <v>0</v>
      </c>
      <c r="C462" t="s">
        <v>7249</v>
      </c>
      <c r="D462" t="s">
        <v>1136</v>
      </c>
      <c r="E462" t="s">
        <v>1137</v>
      </c>
      <c r="F462" s="2">
        <v>10000</v>
      </c>
      <c r="G462" s="2">
        <v>7000</v>
      </c>
      <c r="H462" s="2">
        <v>7000</v>
      </c>
      <c r="I462" t="s">
        <v>1</v>
      </c>
      <c r="J462" t="s">
        <v>1138</v>
      </c>
      <c r="K462" s="3">
        <v>45458</v>
      </c>
      <c r="L462" t="s">
        <v>2</v>
      </c>
      <c r="M462" t="s">
        <v>14</v>
      </c>
      <c r="N462" t="s">
        <v>6</v>
      </c>
      <c r="O462" s="3"/>
      <c r="P462" t="s">
        <v>5</v>
      </c>
    </row>
    <row r="463" spans="1:16" x14ac:dyDescent="0.2">
      <c r="A463" s="6">
        <v>7751411</v>
      </c>
      <c r="B463" t="s">
        <v>0</v>
      </c>
      <c r="C463" t="s">
        <v>7211</v>
      </c>
      <c r="D463" t="s">
        <v>1139</v>
      </c>
      <c r="E463" t="s">
        <v>1140</v>
      </c>
      <c r="F463" s="2">
        <v>1091</v>
      </c>
      <c r="G463" s="2">
        <v>0</v>
      </c>
      <c r="H463" s="2">
        <v>0</v>
      </c>
      <c r="I463" t="s">
        <v>1</v>
      </c>
      <c r="J463" t="s">
        <v>1141</v>
      </c>
      <c r="K463" s="3">
        <v>45437</v>
      </c>
      <c r="L463" t="s">
        <v>2</v>
      </c>
      <c r="M463" t="s">
        <v>10</v>
      </c>
      <c r="N463" t="s">
        <v>6</v>
      </c>
      <c r="O463" s="3"/>
      <c r="P463" t="s">
        <v>5</v>
      </c>
    </row>
    <row r="464" spans="1:16" x14ac:dyDescent="0.2">
      <c r="A464" s="6">
        <v>7762908</v>
      </c>
      <c r="B464" t="s">
        <v>0</v>
      </c>
      <c r="C464" t="s">
        <v>7210</v>
      </c>
      <c r="D464" t="s">
        <v>1139</v>
      </c>
      <c r="E464" t="s">
        <v>1140</v>
      </c>
      <c r="F464" s="2">
        <v>1091</v>
      </c>
      <c r="G464" s="2">
        <v>0</v>
      </c>
      <c r="H464" s="2">
        <v>0</v>
      </c>
      <c r="I464" t="s">
        <v>1</v>
      </c>
      <c r="J464" t="s">
        <v>1142</v>
      </c>
      <c r="K464" s="3">
        <v>45467</v>
      </c>
      <c r="L464" t="s">
        <v>2</v>
      </c>
      <c r="M464" t="s">
        <v>10</v>
      </c>
      <c r="N464" t="s">
        <v>6</v>
      </c>
      <c r="O464" s="3"/>
      <c r="P464" t="s">
        <v>5</v>
      </c>
    </row>
    <row r="465" spans="1:16" x14ac:dyDescent="0.2">
      <c r="A465" s="6">
        <v>7797127</v>
      </c>
      <c r="B465" t="s">
        <v>0</v>
      </c>
      <c r="C465" t="s">
        <v>7191</v>
      </c>
      <c r="D465" t="s">
        <v>1139</v>
      </c>
      <c r="E465" t="s">
        <v>1140</v>
      </c>
      <c r="F465" s="2">
        <v>1095</v>
      </c>
      <c r="G465" s="2">
        <v>0</v>
      </c>
      <c r="H465" s="2">
        <v>0</v>
      </c>
      <c r="I465" t="s">
        <v>1</v>
      </c>
      <c r="J465" t="s">
        <v>1143</v>
      </c>
      <c r="K465" s="3">
        <v>45562</v>
      </c>
      <c r="L465" t="s">
        <v>2</v>
      </c>
      <c r="M465" t="s">
        <v>10</v>
      </c>
      <c r="N465" t="s">
        <v>6</v>
      </c>
      <c r="O465" s="3"/>
      <c r="P465" t="s">
        <v>5</v>
      </c>
    </row>
    <row r="466" spans="1:16" x14ac:dyDescent="0.2">
      <c r="A466" s="6">
        <v>7736113</v>
      </c>
      <c r="B466" t="s">
        <v>0</v>
      </c>
      <c r="C466" t="s">
        <v>7212</v>
      </c>
      <c r="D466" t="s">
        <v>1144</v>
      </c>
      <c r="E466" t="s">
        <v>1145</v>
      </c>
      <c r="F466" s="2">
        <v>3867</v>
      </c>
      <c r="G466" s="2">
        <v>0</v>
      </c>
      <c r="H466" s="2">
        <v>0</v>
      </c>
      <c r="I466" t="s">
        <v>1</v>
      </c>
      <c r="J466" t="s">
        <v>1146</v>
      </c>
      <c r="K466" s="3">
        <v>45393</v>
      </c>
      <c r="L466" t="s">
        <v>2</v>
      </c>
      <c r="M466" t="s">
        <v>10</v>
      </c>
      <c r="N466" t="s">
        <v>6</v>
      </c>
      <c r="O466" s="3"/>
      <c r="P466" t="s">
        <v>5</v>
      </c>
    </row>
    <row r="467" spans="1:16" x14ac:dyDescent="0.2">
      <c r="A467" s="6">
        <v>7736117</v>
      </c>
      <c r="B467" t="s">
        <v>0</v>
      </c>
      <c r="C467" t="s">
        <v>7212</v>
      </c>
      <c r="D467" t="s">
        <v>1147</v>
      </c>
      <c r="E467" t="s">
        <v>1148</v>
      </c>
      <c r="F467" s="2">
        <v>1412</v>
      </c>
      <c r="G467" s="2">
        <v>594</v>
      </c>
      <c r="H467" s="2">
        <v>594</v>
      </c>
      <c r="I467" t="s">
        <v>1</v>
      </c>
      <c r="J467" t="s">
        <v>1149</v>
      </c>
      <c r="K467" s="3">
        <v>45393</v>
      </c>
      <c r="L467" t="s">
        <v>2</v>
      </c>
      <c r="M467" t="s">
        <v>14</v>
      </c>
      <c r="N467" t="s">
        <v>6</v>
      </c>
      <c r="O467" s="3"/>
      <c r="P467" t="s">
        <v>5</v>
      </c>
    </row>
    <row r="468" spans="1:16" x14ac:dyDescent="0.2">
      <c r="A468" s="6">
        <v>7786288</v>
      </c>
      <c r="B468" t="s">
        <v>0</v>
      </c>
      <c r="C468" t="s">
        <v>7190</v>
      </c>
      <c r="D468" t="s">
        <v>1147</v>
      </c>
      <c r="E468" t="s">
        <v>1148</v>
      </c>
      <c r="F468" s="2">
        <v>868</v>
      </c>
      <c r="G468" s="2">
        <v>0</v>
      </c>
      <c r="H468" s="2">
        <v>0</v>
      </c>
      <c r="I468" t="s">
        <v>1</v>
      </c>
      <c r="J468" t="s">
        <v>1150</v>
      </c>
      <c r="K468" s="3">
        <v>45534</v>
      </c>
      <c r="L468" t="s">
        <v>2</v>
      </c>
      <c r="M468" t="s">
        <v>10</v>
      </c>
      <c r="N468" t="s">
        <v>307</v>
      </c>
      <c r="O468" s="3"/>
      <c r="P468" t="s">
        <v>5</v>
      </c>
    </row>
    <row r="469" spans="1:16" x14ac:dyDescent="0.2">
      <c r="A469" s="6">
        <v>7808391</v>
      </c>
      <c r="B469" t="s">
        <v>0</v>
      </c>
      <c r="C469" t="s">
        <v>7192</v>
      </c>
      <c r="D469" t="s">
        <v>1147</v>
      </c>
      <c r="E469" t="s">
        <v>1148</v>
      </c>
      <c r="F469" s="2">
        <v>880</v>
      </c>
      <c r="G469" s="2">
        <v>0</v>
      </c>
      <c r="H469" s="2">
        <v>0</v>
      </c>
      <c r="I469" t="s">
        <v>1</v>
      </c>
      <c r="J469" t="s">
        <v>1151</v>
      </c>
      <c r="K469" s="3">
        <v>45590</v>
      </c>
      <c r="L469" t="s">
        <v>2</v>
      </c>
      <c r="M469" t="s">
        <v>10</v>
      </c>
      <c r="N469" t="s">
        <v>6</v>
      </c>
      <c r="O469" s="3"/>
      <c r="P469" t="s">
        <v>5</v>
      </c>
    </row>
    <row r="470" spans="1:16" x14ac:dyDescent="0.2">
      <c r="A470" s="6">
        <v>7786289</v>
      </c>
      <c r="B470" t="s">
        <v>0</v>
      </c>
      <c r="C470" t="s">
        <v>7190</v>
      </c>
      <c r="D470" t="s">
        <v>1152</v>
      </c>
      <c r="E470" t="s">
        <v>1153</v>
      </c>
      <c r="F470" s="2">
        <v>824</v>
      </c>
      <c r="G470" s="2">
        <v>0</v>
      </c>
      <c r="H470" s="2">
        <v>0</v>
      </c>
      <c r="I470" t="s">
        <v>1</v>
      </c>
      <c r="J470" t="s">
        <v>1154</v>
      </c>
      <c r="K470" s="3">
        <v>45534</v>
      </c>
      <c r="L470" t="s">
        <v>2</v>
      </c>
      <c r="M470" t="s">
        <v>10</v>
      </c>
      <c r="N470" t="s">
        <v>307</v>
      </c>
      <c r="O470" s="3"/>
      <c r="P470" t="s">
        <v>5</v>
      </c>
    </row>
    <row r="471" spans="1:16" x14ac:dyDescent="0.2">
      <c r="A471" s="6">
        <v>7797128</v>
      </c>
      <c r="B471" t="s">
        <v>0</v>
      </c>
      <c r="C471" t="s">
        <v>7191</v>
      </c>
      <c r="D471" t="s">
        <v>1152</v>
      </c>
      <c r="E471" t="s">
        <v>1153</v>
      </c>
      <c r="F471" s="2">
        <v>894</v>
      </c>
      <c r="G471" s="2">
        <v>0</v>
      </c>
      <c r="H471" s="2">
        <v>0</v>
      </c>
      <c r="I471" t="s">
        <v>1</v>
      </c>
      <c r="J471" t="s">
        <v>1155</v>
      </c>
      <c r="K471" s="3">
        <v>45562</v>
      </c>
      <c r="L471" t="s">
        <v>2</v>
      </c>
      <c r="M471" t="s">
        <v>10</v>
      </c>
      <c r="N471" t="s">
        <v>6</v>
      </c>
      <c r="O471" s="3"/>
      <c r="P471" t="s">
        <v>5</v>
      </c>
    </row>
    <row r="472" spans="1:16" x14ac:dyDescent="0.2">
      <c r="A472" s="6">
        <v>7762909</v>
      </c>
      <c r="B472" t="s">
        <v>0</v>
      </c>
      <c r="C472" t="s">
        <v>7210</v>
      </c>
      <c r="D472" t="s">
        <v>1156</v>
      </c>
      <c r="E472" t="s">
        <v>1157</v>
      </c>
      <c r="F472" s="2">
        <v>710</v>
      </c>
      <c r="G472" s="2">
        <v>300</v>
      </c>
      <c r="H472" s="2">
        <v>300</v>
      </c>
      <c r="I472" t="s">
        <v>1</v>
      </c>
      <c r="J472" t="s">
        <v>1158</v>
      </c>
      <c r="K472" s="3">
        <v>45467</v>
      </c>
      <c r="L472" t="s">
        <v>2</v>
      </c>
      <c r="M472" t="s">
        <v>14</v>
      </c>
      <c r="N472" t="s">
        <v>6</v>
      </c>
      <c r="O472" s="3"/>
      <c r="P472" t="s">
        <v>5</v>
      </c>
    </row>
    <row r="473" spans="1:16" x14ac:dyDescent="0.2">
      <c r="A473" s="6">
        <v>7797129</v>
      </c>
      <c r="B473" t="s">
        <v>0</v>
      </c>
      <c r="C473" t="s">
        <v>7191</v>
      </c>
      <c r="D473" t="s">
        <v>1156</v>
      </c>
      <c r="E473" t="s">
        <v>1157</v>
      </c>
      <c r="F473" s="2">
        <v>982</v>
      </c>
      <c r="G473" s="2">
        <v>0</v>
      </c>
      <c r="H473" s="2">
        <v>0</v>
      </c>
      <c r="I473" t="s">
        <v>1</v>
      </c>
      <c r="J473" t="s">
        <v>1159</v>
      </c>
      <c r="K473" s="3">
        <v>45562</v>
      </c>
      <c r="L473" t="s">
        <v>2</v>
      </c>
      <c r="M473" t="s">
        <v>10</v>
      </c>
      <c r="N473" t="s">
        <v>6</v>
      </c>
      <c r="O473" s="3"/>
      <c r="P473" t="s">
        <v>5</v>
      </c>
    </row>
    <row r="474" spans="1:16" x14ac:dyDescent="0.2">
      <c r="A474" s="6">
        <v>7736114</v>
      </c>
      <c r="B474" t="s">
        <v>0</v>
      </c>
      <c r="C474" t="s">
        <v>7212</v>
      </c>
      <c r="D474" t="s">
        <v>1160</v>
      </c>
      <c r="E474" t="s">
        <v>1161</v>
      </c>
      <c r="F474" s="2">
        <v>2777</v>
      </c>
      <c r="G474" s="2">
        <v>499</v>
      </c>
      <c r="H474" s="2">
        <v>499</v>
      </c>
      <c r="I474" t="s">
        <v>1</v>
      </c>
      <c r="J474" t="s">
        <v>1162</v>
      </c>
      <c r="K474" s="3">
        <v>45393</v>
      </c>
      <c r="L474" t="s">
        <v>2</v>
      </c>
      <c r="M474" t="s">
        <v>14</v>
      </c>
      <c r="N474" t="s">
        <v>6</v>
      </c>
      <c r="O474" s="3"/>
      <c r="P474" t="s">
        <v>5</v>
      </c>
    </row>
    <row r="475" spans="1:16" x14ac:dyDescent="0.2">
      <c r="A475" s="6">
        <v>7808392</v>
      </c>
      <c r="B475" t="s">
        <v>0</v>
      </c>
      <c r="C475" t="s">
        <v>7192</v>
      </c>
      <c r="D475" t="s">
        <v>1160</v>
      </c>
      <c r="E475" t="s">
        <v>1161</v>
      </c>
      <c r="F475" s="2">
        <v>725</v>
      </c>
      <c r="G475" s="2">
        <v>0</v>
      </c>
      <c r="H475" s="2">
        <v>0</v>
      </c>
      <c r="I475" t="s">
        <v>1</v>
      </c>
      <c r="J475" t="s">
        <v>1163</v>
      </c>
      <c r="K475" s="3">
        <v>45590</v>
      </c>
      <c r="L475" t="s">
        <v>2</v>
      </c>
      <c r="M475" t="s">
        <v>10</v>
      </c>
      <c r="N475" t="s">
        <v>6</v>
      </c>
      <c r="O475" s="3"/>
      <c r="P475" t="s">
        <v>5</v>
      </c>
    </row>
    <row r="476" spans="1:16" x14ac:dyDescent="0.2">
      <c r="A476" s="6">
        <v>7808393</v>
      </c>
      <c r="B476" t="s">
        <v>0</v>
      </c>
      <c r="C476" t="s">
        <v>7192</v>
      </c>
      <c r="D476" t="s">
        <v>1164</v>
      </c>
      <c r="E476" t="s">
        <v>1165</v>
      </c>
      <c r="F476" s="2">
        <v>401</v>
      </c>
      <c r="G476" s="2">
        <v>0</v>
      </c>
      <c r="H476" s="2">
        <v>0</v>
      </c>
      <c r="I476" t="s">
        <v>1</v>
      </c>
      <c r="J476" t="s">
        <v>1166</v>
      </c>
      <c r="K476" s="3">
        <v>45590</v>
      </c>
      <c r="L476" t="s">
        <v>2</v>
      </c>
      <c r="M476" t="s">
        <v>10</v>
      </c>
      <c r="N476" t="s">
        <v>6</v>
      </c>
      <c r="O476" s="3"/>
      <c r="P476" t="s">
        <v>5</v>
      </c>
    </row>
    <row r="477" spans="1:16" x14ac:dyDescent="0.2">
      <c r="A477" s="6">
        <v>7762907</v>
      </c>
      <c r="B477" t="s">
        <v>0</v>
      </c>
      <c r="C477" t="s">
        <v>7210</v>
      </c>
      <c r="D477" t="s">
        <v>1167</v>
      </c>
      <c r="E477" t="s">
        <v>1168</v>
      </c>
      <c r="F477" s="2">
        <v>676</v>
      </c>
      <c r="G477" s="2">
        <v>0</v>
      </c>
      <c r="H477" s="2">
        <v>0</v>
      </c>
      <c r="I477" t="s">
        <v>1</v>
      </c>
      <c r="J477" t="s">
        <v>1169</v>
      </c>
      <c r="K477" s="3">
        <v>45467</v>
      </c>
      <c r="L477" t="s">
        <v>2</v>
      </c>
      <c r="M477" t="s">
        <v>10</v>
      </c>
      <c r="N477" t="s">
        <v>6</v>
      </c>
      <c r="O477" s="3"/>
      <c r="P477" t="s">
        <v>5</v>
      </c>
    </row>
    <row r="478" spans="1:16" x14ac:dyDescent="0.2">
      <c r="A478" s="6">
        <v>7736118</v>
      </c>
      <c r="B478" t="s">
        <v>0</v>
      </c>
      <c r="C478" t="s">
        <v>7212</v>
      </c>
      <c r="D478" t="s">
        <v>1170</v>
      </c>
      <c r="E478" t="s">
        <v>1171</v>
      </c>
      <c r="F478" s="2">
        <v>521</v>
      </c>
      <c r="G478" s="2">
        <v>0</v>
      </c>
      <c r="H478" s="2">
        <v>0</v>
      </c>
      <c r="I478" t="s">
        <v>1</v>
      </c>
      <c r="J478" t="s">
        <v>1172</v>
      </c>
      <c r="K478" s="3">
        <v>45393</v>
      </c>
      <c r="L478" t="s">
        <v>2</v>
      </c>
      <c r="M478" t="s">
        <v>10</v>
      </c>
      <c r="N478" t="s">
        <v>6</v>
      </c>
      <c r="O478" s="3"/>
      <c r="P478" t="s">
        <v>5</v>
      </c>
    </row>
    <row r="479" spans="1:16" x14ac:dyDescent="0.2">
      <c r="A479" s="6">
        <v>7736115</v>
      </c>
      <c r="B479" t="s">
        <v>0</v>
      </c>
      <c r="C479" t="s">
        <v>7212</v>
      </c>
      <c r="D479" t="s">
        <v>1173</v>
      </c>
      <c r="E479" t="s">
        <v>1174</v>
      </c>
      <c r="F479" s="2">
        <v>1182</v>
      </c>
      <c r="G479" s="2">
        <v>0</v>
      </c>
      <c r="H479" s="2">
        <v>0</v>
      </c>
      <c r="I479" t="s">
        <v>1</v>
      </c>
      <c r="J479" t="s">
        <v>1175</v>
      </c>
      <c r="K479" s="3">
        <v>45393</v>
      </c>
      <c r="L479" t="s">
        <v>2</v>
      </c>
      <c r="M479" t="s">
        <v>10</v>
      </c>
      <c r="N479" t="s">
        <v>6</v>
      </c>
      <c r="O479" s="3"/>
      <c r="P479" t="s">
        <v>5</v>
      </c>
    </row>
    <row r="480" spans="1:16" x14ac:dyDescent="0.2">
      <c r="A480" s="6">
        <v>7736119</v>
      </c>
      <c r="B480" t="s">
        <v>0</v>
      </c>
      <c r="C480" t="s">
        <v>7212</v>
      </c>
      <c r="D480" t="s">
        <v>1176</v>
      </c>
      <c r="E480" t="s">
        <v>1177</v>
      </c>
      <c r="F480" s="2">
        <v>439</v>
      </c>
      <c r="G480" s="2">
        <v>0</v>
      </c>
      <c r="H480" s="2">
        <v>0</v>
      </c>
      <c r="I480" t="s">
        <v>1</v>
      </c>
      <c r="J480" t="s">
        <v>1178</v>
      </c>
      <c r="K480" s="3">
        <v>45393</v>
      </c>
      <c r="L480" t="s">
        <v>2</v>
      </c>
      <c r="M480" t="s">
        <v>10</v>
      </c>
      <c r="N480" t="s">
        <v>6</v>
      </c>
      <c r="O480" s="3"/>
      <c r="P480" t="s">
        <v>5</v>
      </c>
    </row>
    <row r="481" spans="1:16" x14ac:dyDescent="0.2">
      <c r="A481" s="6">
        <v>7736116</v>
      </c>
      <c r="B481" t="s">
        <v>0</v>
      </c>
      <c r="C481" t="s">
        <v>7212</v>
      </c>
      <c r="D481" t="s">
        <v>1179</v>
      </c>
      <c r="E481" t="s">
        <v>1180</v>
      </c>
      <c r="F481" s="2">
        <v>531</v>
      </c>
      <c r="G481" s="2">
        <v>525</v>
      </c>
      <c r="H481" s="2">
        <v>525</v>
      </c>
      <c r="I481" t="s">
        <v>1</v>
      </c>
      <c r="J481" t="s">
        <v>1181</v>
      </c>
      <c r="K481" s="3">
        <v>45393</v>
      </c>
      <c r="L481" t="s">
        <v>2</v>
      </c>
      <c r="M481" t="s">
        <v>14</v>
      </c>
      <c r="N481" t="s">
        <v>6</v>
      </c>
      <c r="O481" s="3"/>
      <c r="P481" t="s">
        <v>5</v>
      </c>
    </row>
    <row r="482" spans="1:16" x14ac:dyDescent="0.2">
      <c r="A482" s="6">
        <v>7808394</v>
      </c>
      <c r="B482" t="s">
        <v>0</v>
      </c>
      <c r="C482" t="s">
        <v>7192</v>
      </c>
      <c r="D482" t="s">
        <v>1182</v>
      </c>
      <c r="E482" t="s">
        <v>1183</v>
      </c>
      <c r="F482" s="2">
        <v>237</v>
      </c>
      <c r="G482" s="2">
        <v>0</v>
      </c>
      <c r="H482" s="2">
        <v>0</v>
      </c>
      <c r="I482" t="s">
        <v>1</v>
      </c>
      <c r="J482" t="s">
        <v>1184</v>
      </c>
      <c r="K482" s="3">
        <v>45590</v>
      </c>
      <c r="L482" t="s">
        <v>2</v>
      </c>
      <c r="M482" t="s">
        <v>10</v>
      </c>
      <c r="N482" t="s">
        <v>6</v>
      </c>
      <c r="O482" s="3"/>
      <c r="P482" t="s">
        <v>5</v>
      </c>
    </row>
    <row r="483" spans="1:16" x14ac:dyDescent="0.2">
      <c r="A483" s="6">
        <v>7505402</v>
      </c>
      <c r="B483" t="s">
        <v>0</v>
      </c>
      <c r="C483" t="s">
        <v>5</v>
      </c>
      <c r="D483" t="s">
        <v>1185</v>
      </c>
      <c r="E483" t="s">
        <v>1186</v>
      </c>
      <c r="F483" s="2">
        <v>1</v>
      </c>
      <c r="G483" s="2">
        <v>0</v>
      </c>
      <c r="H483" s="2">
        <v>0</v>
      </c>
      <c r="I483" t="s">
        <v>1</v>
      </c>
      <c r="J483" t="s">
        <v>5</v>
      </c>
      <c r="K483" s="3">
        <v>44739</v>
      </c>
      <c r="L483" t="s">
        <v>2</v>
      </c>
      <c r="M483" t="s">
        <v>461</v>
      </c>
      <c r="N483" t="s">
        <v>4</v>
      </c>
      <c r="O483" s="3"/>
      <c r="P483" t="s">
        <v>5</v>
      </c>
    </row>
    <row r="484" spans="1:16" x14ac:dyDescent="0.2">
      <c r="A484" s="6">
        <v>7797329</v>
      </c>
      <c r="B484" t="s">
        <v>0</v>
      </c>
      <c r="C484" t="s">
        <v>7191</v>
      </c>
      <c r="D484" t="s">
        <v>1185</v>
      </c>
      <c r="E484" t="s">
        <v>1186</v>
      </c>
      <c r="F484" s="2">
        <v>10081</v>
      </c>
      <c r="G484" s="2">
        <v>0</v>
      </c>
      <c r="H484" s="2">
        <v>0</v>
      </c>
      <c r="I484" t="s">
        <v>1</v>
      </c>
      <c r="J484" t="s">
        <v>1187</v>
      </c>
      <c r="K484" s="3">
        <v>45562</v>
      </c>
      <c r="L484" t="s">
        <v>2</v>
      </c>
      <c r="M484" t="s">
        <v>10</v>
      </c>
      <c r="N484" t="s">
        <v>6</v>
      </c>
      <c r="O484" s="3"/>
      <c r="P484" t="s">
        <v>5</v>
      </c>
    </row>
    <row r="485" spans="1:16" x14ac:dyDescent="0.2">
      <c r="A485" s="6">
        <v>7808429</v>
      </c>
      <c r="B485" t="s">
        <v>0</v>
      </c>
      <c r="C485" t="s">
        <v>7192</v>
      </c>
      <c r="D485" t="s">
        <v>1185</v>
      </c>
      <c r="E485" t="s">
        <v>1186</v>
      </c>
      <c r="F485" s="2">
        <v>7000</v>
      </c>
      <c r="G485" s="2">
        <v>0</v>
      </c>
      <c r="H485" s="2">
        <v>0</v>
      </c>
      <c r="I485" t="s">
        <v>1</v>
      </c>
      <c r="J485" t="s">
        <v>1188</v>
      </c>
      <c r="K485" s="3">
        <v>45590</v>
      </c>
      <c r="L485" t="s">
        <v>2</v>
      </c>
      <c r="M485" t="s">
        <v>10</v>
      </c>
      <c r="N485" t="s">
        <v>6</v>
      </c>
      <c r="O485" s="3"/>
      <c r="P485" t="s">
        <v>5</v>
      </c>
    </row>
    <row r="486" spans="1:16" x14ac:dyDescent="0.2">
      <c r="A486" s="6">
        <v>7751536</v>
      </c>
      <c r="B486" t="s">
        <v>0</v>
      </c>
      <c r="C486" t="s">
        <v>7211</v>
      </c>
      <c r="D486" t="s">
        <v>1189</v>
      </c>
      <c r="E486" t="s">
        <v>1190</v>
      </c>
      <c r="F486" s="2">
        <v>437</v>
      </c>
      <c r="G486" s="2">
        <v>0</v>
      </c>
      <c r="H486" s="2">
        <v>0</v>
      </c>
      <c r="I486" t="s">
        <v>1</v>
      </c>
      <c r="J486" t="s">
        <v>1191</v>
      </c>
      <c r="K486" s="3">
        <v>45437</v>
      </c>
      <c r="L486" t="s">
        <v>2</v>
      </c>
      <c r="M486" t="s">
        <v>10</v>
      </c>
      <c r="N486" t="s">
        <v>6</v>
      </c>
      <c r="O486" s="3"/>
      <c r="P486" t="s">
        <v>5</v>
      </c>
    </row>
    <row r="487" spans="1:16" x14ac:dyDescent="0.2">
      <c r="A487" s="6">
        <v>7751546</v>
      </c>
      <c r="B487" t="s">
        <v>0</v>
      </c>
      <c r="C487" t="s">
        <v>7211</v>
      </c>
      <c r="D487" t="s">
        <v>1192</v>
      </c>
      <c r="E487" t="s">
        <v>1193</v>
      </c>
      <c r="F487" s="2">
        <v>1194</v>
      </c>
      <c r="G487" s="2">
        <v>0</v>
      </c>
      <c r="H487" s="2">
        <v>0</v>
      </c>
      <c r="I487" t="s">
        <v>1</v>
      </c>
      <c r="J487" t="s">
        <v>1194</v>
      </c>
      <c r="K487" s="3">
        <v>45437</v>
      </c>
      <c r="L487" t="s">
        <v>2</v>
      </c>
      <c r="M487" t="s">
        <v>10</v>
      </c>
      <c r="N487" t="s">
        <v>6</v>
      </c>
      <c r="O487" s="3"/>
      <c r="P487" t="s">
        <v>5</v>
      </c>
    </row>
    <row r="488" spans="1:16" x14ac:dyDescent="0.2">
      <c r="A488" s="6">
        <v>7808401</v>
      </c>
      <c r="B488" t="s">
        <v>0</v>
      </c>
      <c r="C488" t="s">
        <v>7192</v>
      </c>
      <c r="D488" t="s">
        <v>1195</v>
      </c>
      <c r="E488" t="s">
        <v>1196</v>
      </c>
      <c r="F488" s="2">
        <v>1000</v>
      </c>
      <c r="G488" s="2">
        <v>0</v>
      </c>
      <c r="H488" s="2">
        <v>0</v>
      </c>
      <c r="I488" t="s">
        <v>1</v>
      </c>
      <c r="J488" t="s">
        <v>1197</v>
      </c>
      <c r="K488" s="3">
        <v>45590</v>
      </c>
      <c r="L488" t="s">
        <v>2</v>
      </c>
      <c r="M488" t="s">
        <v>10</v>
      </c>
      <c r="N488" t="s">
        <v>6</v>
      </c>
      <c r="O488" s="3"/>
      <c r="P488" t="s">
        <v>5</v>
      </c>
    </row>
    <row r="489" spans="1:16" x14ac:dyDescent="0.2">
      <c r="A489" s="6">
        <v>7797307</v>
      </c>
      <c r="B489" t="s">
        <v>0</v>
      </c>
      <c r="C489" t="s">
        <v>7191</v>
      </c>
      <c r="D489" t="s">
        <v>1198</v>
      </c>
      <c r="E489" t="s">
        <v>1199</v>
      </c>
      <c r="F489" s="2">
        <v>1299</v>
      </c>
      <c r="G489" s="2">
        <v>0</v>
      </c>
      <c r="H489" s="2">
        <v>0</v>
      </c>
      <c r="I489" t="s">
        <v>1</v>
      </c>
      <c r="J489" t="s">
        <v>1200</v>
      </c>
      <c r="K489" s="3">
        <v>45562</v>
      </c>
      <c r="L489" t="s">
        <v>2</v>
      </c>
      <c r="M489" t="s">
        <v>10</v>
      </c>
      <c r="N489" t="s">
        <v>6</v>
      </c>
      <c r="O489" s="3"/>
      <c r="P489" t="s">
        <v>5</v>
      </c>
    </row>
    <row r="490" spans="1:16" x14ac:dyDescent="0.2">
      <c r="A490" s="6">
        <v>7801421</v>
      </c>
      <c r="B490" t="s">
        <v>0</v>
      </c>
      <c r="C490" t="s">
        <v>7180</v>
      </c>
      <c r="D490" t="s">
        <v>1201</v>
      </c>
      <c r="E490" t="s">
        <v>1202</v>
      </c>
      <c r="F490" s="2">
        <v>22000</v>
      </c>
      <c r="G490" s="2">
        <v>0</v>
      </c>
      <c r="H490" s="2">
        <v>0</v>
      </c>
      <c r="I490" t="s">
        <v>1</v>
      </c>
      <c r="J490" t="s">
        <v>1203</v>
      </c>
      <c r="K490" s="3">
        <v>45570</v>
      </c>
      <c r="L490" t="s">
        <v>2</v>
      </c>
      <c r="M490" t="s">
        <v>10</v>
      </c>
      <c r="N490" t="s">
        <v>6</v>
      </c>
      <c r="O490" s="3"/>
      <c r="P490" t="s">
        <v>5</v>
      </c>
    </row>
    <row r="491" spans="1:16" x14ac:dyDescent="0.2">
      <c r="A491" s="6">
        <v>7775949</v>
      </c>
      <c r="B491" t="s">
        <v>0</v>
      </c>
      <c r="C491" t="s">
        <v>7193</v>
      </c>
      <c r="D491" t="s">
        <v>1204</v>
      </c>
      <c r="E491" t="s">
        <v>1205</v>
      </c>
      <c r="F491" s="2">
        <v>2227</v>
      </c>
      <c r="G491" s="2">
        <v>720</v>
      </c>
      <c r="H491" s="2">
        <v>720</v>
      </c>
      <c r="I491" t="s">
        <v>1</v>
      </c>
      <c r="J491" t="s">
        <v>1206</v>
      </c>
      <c r="K491" s="3">
        <v>45500</v>
      </c>
      <c r="L491" t="s">
        <v>2</v>
      </c>
      <c r="M491" t="s">
        <v>14</v>
      </c>
      <c r="N491" t="s">
        <v>6</v>
      </c>
      <c r="O491" s="3"/>
      <c r="P491" t="s">
        <v>5</v>
      </c>
    </row>
    <row r="492" spans="1:16" x14ac:dyDescent="0.2">
      <c r="A492" s="6">
        <v>7751429</v>
      </c>
      <c r="B492" t="s">
        <v>0</v>
      </c>
      <c r="C492" t="s">
        <v>7211</v>
      </c>
      <c r="D492" t="s">
        <v>1207</v>
      </c>
      <c r="E492" t="s">
        <v>1208</v>
      </c>
      <c r="F492" s="2">
        <v>977</v>
      </c>
      <c r="G492" s="2">
        <v>454</v>
      </c>
      <c r="H492" s="2">
        <v>454</v>
      </c>
      <c r="I492" t="s">
        <v>1</v>
      </c>
      <c r="J492" t="s">
        <v>1209</v>
      </c>
      <c r="K492" s="3">
        <v>45437</v>
      </c>
      <c r="L492" t="s">
        <v>2</v>
      </c>
      <c r="M492" t="s">
        <v>14</v>
      </c>
      <c r="N492" t="s">
        <v>6</v>
      </c>
      <c r="O492" s="3"/>
      <c r="P492" t="s">
        <v>5</v>
      </c>
    </row>
    <row r="493" spans="1:16" x14ac:dyDescent="0.2">
      <c r="A493" s="6">
        <v>7775950</v>
      </c>
      <c r="B493" t="s">
        <v>0</v>
      </c>
      <c r="C493" t="s">
        <v>7193</v>
      </c>
      <c r="D493" t="s">
        <v>1210</v>
      </c>
      <c r="E493" t="s">
        <v>1211</v>
      </c>
      <c r="F493" s="2">
        <v>868</v>
      </c>
      <c r="G493" s="2">
        <v>0</v>
      </c>
      <c r="H493" s="2">
        <v>0</v>
      </c>
      <c r="I493" t="s">
        <v>1</v>
      </c>
      <c r="J493" t="s">
        <v>1212</v>
      </c>
      <c r="K493" s="3">
        <v>45500</v>
      </c>
      <c r="L493" t="s">
        <v>2</v>
      </c>
      <c r="M493" t="s">
        <v>10</v>
      </c>
      <c r="N493" t="s">
        <v>6</v>
      </c>
      <c r="O493" s="3"/>
      <c r="P493" t="s">
        <v>5</v>
      </c>
    </row>
    <row r="494" spans="1:16" x14ac:dyDescent="0.2">
      <c r="A494" s="6">
        <v>7786314</v>
      </c>
      <c r="B494" t="s">
        <v>0</v>
      </c>
      <c r="C494" t="s">
        <v>7190</v>
      </c>
      <c r="D494" t="s">
        <v>1213</v>
      </c>
      <c r="E494" t="s">
        <v>1214</v>
      </c>
      <c r="F494" s="2">
        <v>781</v>
      </c>
      <c r="G494" s="2">
        <v>0</v>
      </c>
      <c r="H494" s="2">
        <v>0</v>
      </c>
      <c r="I494" t="s">
        <v>1</v>
      </c>
      <c r="J494" t="s">
        <v>1215</v>
      </c>
      <c r="K494" s="3">
        <v>45534</v>
      </c>
      <c r="L494" t="s">
        <v>2</v>
      </c>
      <c r="M494" t="s">
        <v>10</v>
      </c>
      <c r="N494" t="s">
        <v>307</v>
      </c>
      <c r="O494" s="3"/>
      <c r="P494" t="s">
        <v>5</v>
      </c>
    </row>
    <row r="495" spans="1:16" x14ac:dyDescent="0.2">
      <c r="A495" s="6">
        <v>7751430</v>
      </c>
      <c r="B495" t="s">
        <v>0</v>
      </c>
      <c r="C495" t="s">
        <v>7211</v>
      </c>
      <c r="D495" t="s">
        <v>1216</v>
      </c>
      <c r="E495" t="s">
        <v>1217</v>
      </c>
      <c r="F495" s="2">
        <v>600</v>
      </c>
      <c r="G495" s="2">
        <v>0</v>
      </c>
      <c r="H495" s="2">
        <v>0</v>
      </c>
      <c r="I495" t="s">
        <v>1</v>
      </c>
      <c r="J495" t="s">
        <v>1218</v>
      </c>
      <c r="K495" s="3">
        <v>45437</v>
      </c>
      <c r="L495" t="s">
        <v>2</v>
      </c>
      <c r="M495" t="s">
        <v>10</v>
      </c>
      <c r="N495" t="s">
        <v>6</v>
      </c>
      <c r="O495" s="3"/>
      <c r="P495" t="s">
        <v>5</v>
      </c>
    </row>
    <row r="496" spans="1:16" x14ac:dyDescent="0.2">
      <c r="A496" s="6">
        <v>7775947</v>
      </c>
      <c r="B496" t="s">
        <v>0</v>
      </c>
      <c r="C496" t="s">
        <v>7193</v>
      </c>
      <c r="D496" t="s">
        <v>1216</v>
      </c>
      <c r="E496" t="s">
        <v>1217</v>
      </c>
      <c r="F496" s="2">
        <v>600</v>
      </c>
      <c r="G496" s="2">
        <v>0</v>
      </c>
      <c r="H496" s="2">
        <v>0</v>
      </c>
      <c r="I496" t="s">
        <v>1</v>
      </c>
      <c r="J496" t="s">
        <v>1219</v>
      </c>
      <c r="K496" s="3">
        <v>45500</v>
      </c>
      <c r="L496" t="s">
        <v>2</v>
      </c>
      <c r="M496" t="s">
        <v>10</v>
      </c>
      <c r="N496" t="s">
        <v>6</v>
      </c>
      <c r="O496" s="3"/>
      <c r="P496" t="s">
        <v>5</v>
      </c>
    </row>
    <row r="497" spans="1:16" x14ac:dyDescent="0.2">
      <c r="A497" s="6">
        <v>7775948</v>
      </c>
      <c r="B497" t="s">
        <v>0</v>
      </c>
      <c r="C497" t="s">
        <v>7193</v>
      </c>
      <c r="D497" t="s">
        <v>1220</v>
      </c>
      <c r="E497" t="s">
        <v>1221</v>
      </c>
      <c r="F497" s="2">
        <v>509</v>
      </c>
      <c r="G497" s="2">
        <v>0</v>
      </c>
      <c r="H497" s="2">
        <v>0</v>
      </c>
      <c r="I497" t="s">
        <v>1</v>
      </c>
      <c r="J497" t="s">
        <v>1222</v>
      </c>
      <c r="K497" s="3">
        <v>45500</v>
      </c>
      <c r="L497" t="s">
        <v>2</v>
      </c>
      <c r="M497" t="s">
        <v>10</v>
      </c>
      <c r="N497" t="s">
        <v>6</v>
      </c>
      <c r="O497" s="3"/>
      <c r="P497" t="s">
        <v>5</v>
      </c>
    </row>
    <row r="498" spans="1:16" x14ac:dyDescent="0.2">
      <c r="A498" s="6">
        <v>7751431</v>
      </c>
      <c r="B498" t="s">
        <v>0</v>
      </c>
      <c r="C498" t="s">
        <v>7211</v>
      </c>
      <c r="D498" t="s">
        <v>1223</v>
      </c>
      <c r="E498" t="s">
        <v>1224</v>
      </c>
      <c r="F498" s="2">
        <v>483</v>
      </c>
      <c r="G498" s="2">
        <v>0</v>
      </c>
      <c r="H498" s="2">
        <v>0</v>
      </c>
      <c r="I498" t="s">
        <v>1</v>
      </c>
      <c r="J498" t="s">
        <v>1225</v>
      </c>
      <c r="K498" s="3">
        <v>45437</v>
      </c>
      <c r="L498" t="s">
        <v>2</v>
      </c>
      <c r="M498" t="s">
        <v>10</v>
      </c>
      <c r="N498" t="s">
        <v>6</v>
      </c>
      <c r="O498" s="3"/>
      <c r="P498" t="s">
        <v>5</v>
      </c>
    </row>
    <row r="499" spans="1:16" x14ac:dyDescent="0.2">
      <c r="A499" s="6">
        <v>7801415</v>
      </c>
      <c r="B499" t="s">
        <v>0</v>
      </c>
      <c r="C499" t="s">
        <v>7180</v>
      </c>
      <c r="D499" t="s">
        <v>1226</v>
      </c>
      <c r="E499" t="s">
        <v>1227</v>
      </c>
      <c r="F499" s="2">
        <v>3000</v>
      </c>
      <c r="G499" s="2">
        <v>0</v>
      </c>
      <c r="H499" s="2">
        <v>0</v>
      </c>
      <c r="I499" t="s">
        <v>1</v>
      </c>
      <c r="J499" t="s">
        <v>1228</v>
      </c>
      <c r="K499" s="3">
        <v>45570</v>
      </c>
      <c r="L499" t="s">
        <v>2</v>
      </c>
      <c r="M499" t="s">
        <v>10</v>
      </c>
      <c r="N499" t="s">
        <v>6</v>
      </c>
      <c r="O499" s="3"/>
      <c r="P499" t="s">
        <v>5</v>
      </c>
    </row>
    <row r="500" spans="1:16" x14ac:dyDescent="0.2">
      <c r="A500" s="6">
        <v>7771389</v>
      </c>
      <c r="B500" t="s">
        <v>0</v>
      </c>
      <c r="C500" t="s">
        <v>7257</v>
      </c>
      <c r="D500" t="s">
        <v>1229</v>
      </c>
      <c r="E500" t="s">
        <v>1230</v>
      </c>
      <c r="F500" s="2">
        <v>999</v>
      </c>
      <c r="G500" s="2">
        <v>0</v>
      </c>
      <c r="H500" s="2">
        <v>0</v>
      </c>
      <c r="I500" t="s">
        <v>1</v>
      </c>
      <c r="J500" t="s">
        <v>1231</v>
      </c>
      <c r="K500" s="3">
        <v>45488</v>
      </c>
      <c r="L500" t="s">
        <v>2</v>
      </c>
      <c r="M500" t="s">
        <v>10</v>
      </c>
      <c r="N500" t="s">
        <v>6</v>
      </c>
      <c r="O500" s="3"/>
      <c r="P500" t="s">
        <v>5</v>
      </c>
    </row>
    <row r="501" spans="1:16" x14ac:dyDescent="0.2">
      <c r="A501" s="6">
        <v>7790948</v>
      </c>
      <c r="B501" t="s">
        <v>0</v>
      </c>
      <c r="C501" t="s">
        <v>7146</v>
      </c>
      <c r="D501" t="s">
        <v>1229</v>
      </c>
      <c r="E501" t="s">
        <v>1230</v>
      </c>
      <c r="F501" s="2">
        <v>200</v>
      </c>
      <c r="G501" s="2">
        <v>0</v>
      </c>
      <c r="H501" s="2">
        <v>0</v>
      </c>
      <c r="I501" t="s">
        <v>1</v>
      </c>
      <c r="J501" t="s">
        <v>1232</v>
      </c>
      <c r="K501" s="3">
        <v>45544</v>
      </c>
      <c r="L501" t="s">
        <v>2</v>
      </c>
      <c r="M501" t="s">
        <v>10</v>
      </c>
      <c r="N501" t="s">
        <v>6</v>
      </c>
      <c r="O501" s="3"/>
      <c r="P501" t="s">
        <v>5</v>
      </c>
    </row>
    <row r="502" spans="1:16" x14ac:dyDescent="0.2">
      <c r="A502" s="6">
        <v>7793734</v>
      </c>
      <c r="B502" t="s">
        <v>0</v>
      </c>
      <c r="C502" t="s">
        <v>7232</v>
      </c>
      <c r="D502" t="s">
        <v>1229</v>
      </c>
      <c r="E502" t="s">
        <v>1230</v>
      </c>
      <c r="F502" s="2">
        <v>300</v>
      </c>
      <c r="G502" s="2">
        <v>0</v>
      </c>
      <c r="H502" s="2">
        <v>0</v>
      </c>
      <c r="I502" t="s">
        <v>1</v>
      </c>
      <c r="J502" t="s">
        <v>1233</v>
      </c>
      <c r="K502" s="3">
        <v>45552</v>
      </c>
      <c r="L502" t="s">
        <v>2</v>
      </c>
      <c r="M502" t="s">
        <v>10</v>
      </c>
      <c r="N502" t="s">
        <v>6</v>
      </c>
      <c r="O502" s="3"/>
      <c r="P502" t="s">
        <v>5</v>
      </c>
    </row>
    <row r="503" spans="1:16" x14ac:dyDescent="0.2">
      <c r="A503" s="6">
        <v>7794180</v>
      </c>
      <c r="B503" t="s">
        <v>0</v>
      </c>
      <c r="C503" t="s">
        <v>7147</v>
      </c>
      <c r="D503" t="s">
        <v>1229</v>
      </c>
      <c r="E503" t="s">
        <v>1230</v>
      </c>
      <c r="F503" s="2">
        <v>200</v>
      </c>
      <c r="G503" s="2">
        <v>0</v>
      </c>
      <c r="H503" s="2">
        <v>0</v>
      </c>
      <c r="I503" t="s">
        <v>1</v>
      </c>
      <c r="J503" t="s">
        <v>1234</v>
      </c>
      <c r="K503" s="3">
        <v>45552</v>
      </c>
      <c r="L503" t="s">
        <v>2</v>
      </c>
      <c r="M503" t="s">
        <v>10</v>
      </c>
      <c r="N503" t="s">
        <v>6</v>
      </c>
      <c r="O503" s="3"/>
      <c r="P503" t="s">
        <v>5</v>
      </c>
    </row>
    <row r="504" spans="1:16" x14ac:dyDescent="0.2">
      <c r="A504" s="6">
        <v>7782475</v>
      </c>
      <c r="B504" t="s">
        <v>0</v>
      </c>
      <c r="C504" t="s">
        <v>7133</v>
      </c>
      <c r="D504" t="s">
        <v>1235</v>
      </c>
      <c r="E504" t="s">
        <v>1236</v>
      </c>
      <c r="F504" s="2">
        <v>4500</v>
      </c>
      <c r="G504" s="2">
        <v>4200</v>
      </c>
      <c r="H504" s="2">
        <v>4200</v>
      </c>
      <c r="I504" t="s">
        <v>1</v>
      </c>
      <c r="J504" t="s">
        <v>1237</v>
      </c>
      <c r="K504" s="3">
        <v>45521</v>
      </c>
      <c r="L504" t="s">
        <v>2</v>
      </c>
      <c r="M504" t="s">
        <v>14</v>
      </c>
      <c r="N504" t="s">
        <v>6</v>
      </c>
      <c r="O504" s="3"/>
      <c r="P504" t="s">
        <v>5</v>
      </c>
    </row>
    <row r="505" spans="1:16" x14ac:dyDescent="0.2">
      <c r="A505" s="6">
        <v>7769473</v>
      </c>
      <c r="B505" t="s">
        <v>0</v>
      </c>
      <c r="C505" t="s">
        <v>7128</v>
      </c>
      <c r="D505" t="s">
        <v>1238</v>
      </c>
      <c r="E505" t="s">
        <v>1239</v>
      </c>
      <c r="F505" s="2">
        <v>500</v>
      </c>
      <c r="G505" s="2">
        <v>480</v>
      </c>
      <c r="H505" s="2">
        <v>480</v>
      </c>
      <c r="I505" t="s">
        <v>1</v>
      </c>
      <c r="J505" t="s">
        <v>1240</v>
      </c>
      <c r="K505" s="3">
        <v>45486</v>
      </c>
      <c r="L505" t="s">
        <v>2</v>
      </c>
      <c r="M505" t="s">
        <v>14</v>
      </c>
      <c r="N505" t="s">
        <v>6</v>
      </c>
      <c r="O505" s="3"/>
      <c r="P505" t="s">
        <v>5</v>
      </c>
    </row>
    <row r="506" spans="1:16" x14ac:dyDescent="0.2">
      <c r="A506" s="6">
        <v>7782472</v>
      </c>
      <c r="B506" t="s">
        <v>0</v>
      </c>
      <c r="C506" t="s">
        <v>7133</v>
      </c>
      <c r="D506" t="s">
        <v>1238</v>
      </c>
      <c r="E506" t="s">
        <v>1239</v>
      </c>
      <c r="F506" s="2">
        <v>1000</v>
      </c>
      <c r="G506" s="2">
        <v>940</v>
      </c>
      <c r="H506" s="2">
        <v>940</v>
      </c>
      <c r="I506" t="s">
        <v>1</v>
      </c>
      <c r="J506" t="s">
        <v>1241</v>
      </c>
      <c r="K506" s="3">
        <v>45521</v>
      </c>
      <c r="L506" t="s">
        <v>2</v>
      </c>
      <c r="M506" t="s">
        <v>14</v>
      </c>
      <c r="N506" t="s">
        <v>6</v>
      </c>
      <c r="O506" s="3"/>
      <c r="P506" t="s">
        <v>5</v>
      </c>
    </row>
    <row r="507" spans="1:16" x14ac:dyDescent="0.2">
      <c r="A507" s="6">
        <v>7792909</v>
      </c>
      <c r="B507" t="s">
        <v>0</v>
      </c>
      <c r="C507" t="s">
        <v>7126</v>
      </c>
      <c r="D507" t="s">
        <v>1238</v>
      </c>
      <c r="E507" t="s">
        <v>1239</v>
      </c>
      <c r="F507" s="2">
        <v>100</v>
      </c>
      <c r="G507" s="2">
        <v>0</v>
      </c>
      <c r="H507" s="2">
        <v>0</v>
      </c>
      <c r="I507" t="s">
        <v>1</v>
      </c>
      <c r="J507" t="s">
        <v>1242</v>
      </c>
      <c r="K507" s="3">
        <v>45548</v>
      </c>
      <c r="L507" t="s">
        <v>2</v>
      </c>
      <c r="M507" t="s">
        <v>10</v>
      </c>
      <c r="N507" t="s">
        <v>6</v>
      </c>
      <c r="O507" s="3"/>
      <c r="P507" t="s">
        <v>5</v>
      </c>
    </row>
    <row r="508" spans="1:16" x14ac:dyDescent="0.2">
      <c r="A508" s="6">
        <v>7769454</v>
      </c>
      <c r="B508" t="s">
        <v>0</v>
      </c>
      <c r="C508" t="s">
        <v>7128</v>
      </c>
      <c r="D508" t="s">
        <v>1243</v>
      </c>
      <c r="E508" t="s">
        <v>1244</v>
      </c>
      <c r="F508" s="2">
        <v>500</v>
      </c>
      <c r="G508" s="2">
        <v>0</v>
      </c>
      <c r="H508" s="2">
        <v>0</v>
      </c>
      <c r="I508" t="s">
        <v>1</v>
      </c>
      <c r="J508" t="s">
        <v>1245</v>
      </c>
      <c r="K508" s="3">
        <v>45486</v>
      </c>
      <c r="L508" t="s">
        <v>2</v>
      </c>
      <c r="M508" t="s">
        <v>10</v>
      </c>
      <c r="N508" t="s">
        <v>6</v>
      </c>
      <c r="O508" s="3"/>
      <c r="P508" t="s">
        <v>5</v>
      </c>
    </row>
    <row r="509" spans="1:16" x14ac:dyDescent="0.2">
      <c r="A509" s="6">
        <v>7782471</v>
      </c>
      <c r="B509" t="s">
        <v>0</v>
      </c>
      <c r="C509" t="s">
        <v>7133</v>
      </c>
      <c r="D509" t="s">
        <v>1243</v>
      </c>
      <c r="E509" t="s">
        <v>1244</v>
      </c>
      <c r="F509" s="2">
        <v>2000</v>
      </c>
      <c r="G509" s="2">
        <v>990</v>
      </c>
      <c r="H509" s="2">
        <v>990</v>
      </c>
      <c r="I509" t="s">
        <v>1</v>
      </c>
      <c r="J509" t="s">
        <v>1246</v>
      </c>
      <c r="K509" s="3">
        <v>45521</v>
      </c>
      <c r="L509" t="s">
        <v>2</v>
      </c>
      <c r="M509" t="s">
        <v>14</v>
      </c>
      <c r="N509" t="s">
        <v>6</v>
      </c>
      <c r="O509" s="3"/>
      <c r="P509" t="s">
        <v>5</v>
      </c>
    </row>
    <row r="510" spans="1:16" x14ac:dyDescent="0.2">
      <c r="A510" s="6">
        <v>7624871</v>
      </c>
      <c r="B510" t="s">
        <v>0</v>
      </c>
      <c r="C510" t="s">
        <v>7258</v>
      </c>
      <c r="D510" t="s">
        <v>1247</v>
      </c>
      <c r="E510" t="s">
        <v>1248</v>
      </c>
      <c r="F510" s="2">
        <v>7300</v>
      </c>
      <c r="G510" s="2">
        <v>7299</v>
      </c>
      <c r="H510" s="2">
        <v>7299</v>
      </c>
      <c r="I510" t="s">
        <v>1</v>
      </c>
      <c r="J510" t="s">
        <v>1249</v>
      </c>
      <c r="K510" s="3">
        <v>45089</v>
      </c>
      <c r="L510" t="s">
        <v>2</v>
      </c>
      <c r="M510" t="s">
        <v>14</v>
      </c>
      <c r="N510" t="s">
        <v>6</v>
      </c>
      <c r="O510" s="3"/>
      <c r="P510" t="s">
        <v>5</v>
      </c>
    </row>
    <row r="511" spans="1:16" x14ac:dyDescent="0.2">
      <c r="A511" s="6">
        <v>7792894</v>
      </c>
      <c r="B511" t="s">
        <v>0</v>
      </c>
      <c r="C511" t="s">
        <v>7126</v>
      </c>
      <c r="D511" t="s">
        <v>1247</v>
      </c>
      <c r="E511" t="s">
        <v>1248</v>
      </c>
      <c r="F511" s="2">
        <v>3000</v>
      </c>
      <c r="G511" s="2">
        <v>0</v>
      </c>
      <c r="H511" s="2">
        <v>0</v>
      </c>
      <c r="I511" t="s">
        <v>1</v>
      </c>
      <c r="J511" t="s">
        <v>1250</v>
      </c>
      <c r="K511" s="3">
        <v>45548</v>
      </c>
      <c r="L511" t="s">
        <v>2</v>
      </c>
      <c r="M511" t="s">
        <v>10</v>
      </c>
      <c r="N511" t="s">
        <v>6</v>
      </c>
      <c r="O511" s="3"/>
      <c r="P511" t="s">
        <v>5</v>
      </c>
    </row>
    <row r="512" spans="1:16" x14ac:dyDescent="0.2">
      <c r="A512" s="6">
        <v>7782503</v>
      </c>
      <c r="B512" t="s">
        <v>0</v>
      </c>
      <c r="C512" t="s">
        <v>7133</v>
      </c>
      <c r="D512" t="s">
        <v>1251</v>
      </c>
      <c r="E512" t="s">
        <v>1252</v>
      </c>
      <c r="F512" s="2">
        <v>5000</v>
      </c>
      <c r="G512" s="2">
        <v>0</v>
      </c>
      <c r="H512" s="2">
        <v>0</v>
      </c>
      <c r="I512" t="s">
        <v>1</v>
      </c>
      <c r="J512" t="s">
        <v>1253</v>
      </c>
      <c r="K512" s="3">
        <v>45521</v>
      </c>
      <c r="L512" t="s">
        <v>2</v>
      </c>
      <c r="M512" t="s">
        <v>10</v>
      </c>
      <c r="N512" t="s">
        <v>6</v>
      </c>
      <c r="O512" s="3"/>
      <c r="P512" t="s">
        <v>5</v>
      </c>
    </row>
    <row r="513" spans="1:16" x14ac:dyDescent="0.2">
      <c r="A513" s="6">
        <v>7631992</v>
      </c>
      <c r="B513" t="s">
        <v>0</v>
      </c>
      <c r="C513" t="s">
        <v>7259</v>
      </c>
      <c r="D513" t="s">
        <v>1254</v>
      </c>
      <c r="E513" t="s">
        <v>1255</v>
      </c>
      <c r="F513" s="2">
        <v>8000</v>
      </c>
      <c r="G513" s="2">
        <v>4500</v>
      </c>
      <c r="H513" s="2">
        <v>4500</v>
      </c>
      <c r="I513" t="s">
        <v>1</v>
      </c>
      <c r="J513" t="s">
        <v>1256</v>
      </c>
      <c r="K513" s="3">
        <v>45102</v>
      </c>
      <c r="L513" t="s">
        <v>2</v>
      </c>
      <c r="M513" t="s">
        <v>14</v>
      </c>
      <c r="N513" t="s">
        <v>6</v>
      </c>
      <c r="O513" s="3"/>
      <c r="P513" t="s">
        <v>5</v>
      </c>
    </row>
    <row r="514" spans="1:16" x14ac:dyDescent="0.2">
      <c r="A514" s="6">
        <v>7723711</v>
      </c>
      <c r="B514" t="s">
        <v>0</v>
      </c>
      <c r="C514" t="s">
        <v>7129</v>
      </c>
      <c r="D514" t="s">
        <v>1257</v>
      </c>
      <c r="E514" t="s">
        <v>1258</v>
      </c>
      <c r="F514" s="2">
        <v>1000</v>
      </c>
      <c r="G514" s="2">
        <v>50</v>
      </c>
      <c r="H514" s="2">
        <v>50</v>
      </c>
      <c r="I514" t="s">
        <v>1</v>
      </c>
      <c r="J514" t="s">
        <v>1259</v>
      </c>
      <c r="K514" s="3">
        <v>45360</v>
      </c>
      <c r="L514" t="s">
        <v>2</v>
      </c>
      <c r="M514" t="s">
        <v>14</v>
      </c>
      <c r="N514" t="s">
        <v>6</v>
      </c>
      <c r="O514" s="3"/>
      <c r="P514" t="s">
        <v>5</v>
      </c>
    </row>
    <row r="515" spans="1:16" x14ac:dyDescent="0.2">
      <c r="A515" s="6">
        <v>7691266</v>
      </c>
      <c r="B515" t="s">
        <v>0</v>
      </c>
      <c r="C515" t="s">
        <v>7260</v>
      </c>
      <c r="D515" t="s">
        <v>1260</v>
      </c>
      <c r="E515" t="s">
        <v>1261</v>
      </c>
      <c r="F515" s="2">
        <v>550000</v>
      </c>
      <c r="G515" s="2">
        <v>296750</v>
      </c>
      <c r="H515" s="2">
        <v>296750</v>
      </c>
      <c r="I515" t="s">
        <v>1</v>
      </c>
      <c r="J515" t="s">
        <v>1262</v>
      </c>
      <c r="K515" s="3">
        <v>45262</v>
      </c>
      <c r="L515" t="s">
        <v>2</v>
      </c>
      <c r="M515" t="s">
        <v>14</v>
      </c>
      <c r="N515" t="s">
        <v>6</v>
      </c>
      <c r="O515" s="3"/>
      <c r="P515" t="s">
        <v>5</v>
      </c>
    </row>
    <row r="516" spans="1:16" x14ac:dyDescent="0.2">
      <c r="A516" s="6">
        <v>7701775</v>
      </c>
      <c r="B516" t="s">
        <v>0</v>
      </c>
      <c r="C516" t="s">
        <v>7236</v>
      </c>
      <c r="D516" t="s">
        <v>1263</v>
      </c>
      <c r="E516" t="s">
        <v>1264</v>
      </c>
      <c r="F516" s="2">
        <v>100</v>
      </c>
      <c r="G516" s="2">
        <v>0</v>
      </c>
      <c r="H516" s="2">
        <v>0</v>
      </c>
      <c r="I516" t="s">
        <v>1</v>
      </c>
      <c r="J516" t="s">
        <v>1265</v>
      </c>
      <c r="K516" s="3">
        <v>45292</v>
      </c>
      <c r="L516" t="s">
        <v>2</v>
      </c>
      <c r="M516" t="s">
        <v>10</v>
      </c>
      <c r="N516" t="s">
        <v>6</v>
      </c>
      <c r="O516" s="3"/>
      <c r="P516" t="s">
        <v>5</v>
      </c>
    </row>
    <row r="517" spans="1:16" x14ac:dyDescent="0.2">
      <c r="A517" s="6">
        <v>7770004</v>
      </c>
      <c r="B517" t="s">
        <v>0</v>
      </c>
      <c r="C517" t="s">
        <v>7198</v>
      </c>
      <c r="D517" t="s">
        <v>1266</v>
      </c>
      <c r="E517" t="s">
        <v>1267</v>
      </c>
      <c r="F517" s="2">
        <v>3500</v>
      </c>
      <c r="G517" s="2">
        <v>3200</v>
      </c>
      <c r="H517" s="2">
        <v>3200</v>
      </c>
      <c r="I517" t="s">
        <v>1</v>
      </c>
      <c r="J517" t="s">
        <v>1268</v>
      </c>
      <c r="K517" s="3">
        <v>45486</v>
      </c>
      <c r="L517" t="s">
        <v>2</v>
      </c>
      <c r="M517" t="s">
        <v>14</v>
      </c>
      <c r="N517" t="s">
        <v>6</v>
      </c>
      <c r="O517" s="3"/>
      <c r="P517" t="s">
        <v>5</v>
      </c>
    </row>
    <row r="518" spans="1:16" x14ac:dyDescent="0.2">
      <c r="A518" s="6">
        <v>7782176</v>
      </c>
      <c r="B518" t="s">
        <v>0</v>
      </c>
      <c r="C518" t="s">
        <v>7206</v>
      </c>
      <c r="D518" t="s">
        <v>1269</v>
      </c>
      <c r="E518" t="s">
        <v>1270</v>
      </c>
      <c r="F518" s="2">
        <v>400</v>
      </c>
      <c r="G518" s="2">
        <v>0</v>
      </c>
      <c r="H518" s="2">
        <v>0</v>
      </c>
      <c r="I518" t="s">
        <v>1</v>
      </c>
      <c r="J518" t="s">
        <v>1271</v>
      </c>
      <c r="K518" s="3">
        <v>45520</v>
      </c>
      <c r="L518" t="s">
        <v>2</v>
      </c>
      <c r="M518" t="s">
        <v>10</v>
      </c>
      <c r="N518" t="s">
        <v>6</v>
      </c>
      <c r="O518" s="3"/>
      <c r="P518" t="s">
        <v>5</v>
      </c>
    </row>
    <row r="519" spans="1:16" x14ac:dyDescent="0.2">
      <c r="A519" s="6">
        <v>7803991</v>
      </c>
      <c r="B519" t="s">
        <v>0</v>
      </c>
      <c r="C519" t="s">
        <v>7245</v>
      </c>
      <c r="D519" t="s">
        <v>1272</v>
      </c>
      <c r="E519" t="s">
        <v>1273</v>
      </c>
      <c r="F519" s="2">
        <v>23000</v>
      </c>
      <c r="G519" s="2">
        <v>0</v>
      </c>
      <c r="H519" s="2">
        <v>0</v>
      </c>
      <c r="I519" t="s">
        <v>1</v>
      </c>
      <c r="J519" t="s">
        <v>1274</v>
      </c>
      <c r="K519" s="3">
        <v>45580</v>
      </c>
      <c r="L519" t="s">
        <v>2</v>
      </c>
      <c r="M519" t="s">
        <v>10</v>
      </c>
      <c r="N519" t="s">
        <v>6</v>
      </c>
      <c r="O519" s="3"/>
      <c r="P519" t="s">
        <v>5</v>
      </c>
    </row>
    <row r="520" spans="1:16" x14ac:dyDescent="0.2">
      <c r="A520" s="6">
        <v>6955526</v>
      </c>
      <c r="B520" t="s">
        <v>0</v>
      </c>
      <c r="C520" t="s">
        <v>5</v>
      </c>
      <c r="D520" t="s">
        <v>1275</v>
      </c>
      <c r="E520" t="s">
        <v>1276</v>
      </c>
      <c r="F520" s="2">
        <v>1</v>
      </c>
      <c r="G520" s="2">
        <v>0</v>
      </c>
      <c r="H520" s="2">
        <v>0</v>
      </c>
      <c r="I520" t="s">
        <v>1</v>
      </c>
      <c r="J520" t="s">
        <v>5</v>
      </c>
      <c r="K520" s="3">
        <v>44617</v>
      </c>
      <c r="L520" t="s">
        <v>2</v>
      </c>
      <c r="M520" t="s">
        <v>461</v>
      </c>
      <c r="N520" t="s">
        <v>4</v>
      </c>
      <c r="O520" s="3"/>
      <c r="P520" t="s">
        <v>5</v>
      </c>
    </row>
    <row r="521" spans="1:16" x14ac:dyDescent="0.2">
      <c r="A521" s="6">
        <v>7786453</v>
      </c>
      <c r="B521" t="s">
        <v>0</v>
      </c>
      <c r="C521" t="s">
        <v>7190</v>
      </c>
      <c r="D521" t="s">
        <v>1275</v>
      </c>
      <c r="E521" t="s">
        <v>1276</v>
      </c>
      <c r="F521" s="2">
        <v>51951</v>
      </c>
      <c r="G521" s="2">
        <v>0</v>
      </c>
      <c r="H521" s="2">
        <v>0</v>
      </c>
      <c r="I521" t="s">
        <v>1</v>
      </c>
      <c r="J521" t="s">
        <v>1277</v>
      </c>
      <c r="K521" s="3">
        <v>45534</v>
      </c>
      <c r="L521" t="s">
        <v>2</v>
      </c>
      <c r="M521" t="s">
        <v>10</v>
      </c>
      <c r="N521" t="s">
        <v>307</v>
      </c>
      <c r="O521" s="3"/>
      <c r="P521" t="s">
        <v>5</v>
      </c>
    </row>
    <row r="522" spans="1:16" x14ac:dyDescent="0.2">
      <c r="A522" s="6">
        <v>7776079</v>
      </c>
      <c r="B522" t="s">
        <v>0</v>
      </c>
      <c r="C522" t="s">
        <v>7193</v>
      </c>
      <c r="D522" t="s">
        <v>1278</v>
      </c>
      <c r="E522" t="s">
        <v>1279</v>
      </c>
      <c r="F522" s="2">
        <v>9849</v>
      </c>
      <c r="G522" s="2">
        <v>0</v>
      </c>
      <c r="H522" s="2">
        <v>0</v>
      </c>
      <c r="I522" t="s">
        <v>1</v>
      </c>
      <c r="J522" t="s">
        <v>1280</v>
      </c>
      <c r="K522" s="3">
        <v>45500</v>
      </c>
      <c r="L522" t="s">
        <v>2</v>
      </c>
      <c r="M522" t="s">
        <v>10</v>
      </c>
      <c r="N522" t="s">
        <v>6</v>
      </c>
      <c r="O522" s="3"/>
      <c r="P522" t="s">
        <v>5</v>
      </c>
    </row>
    <row r="523" spans="1:16" x14ac:dyDescent="0.2">
      <c r="A523" s="6">
        <v>7786317</v>
      </c>
      <c r="B523" t="s">
        <v>0</v>
      </c>
      <c r="C523" t="s">
        <v>7190</v>
      </c>
      <c r="D523" t="s">
        <v>1281</v>
      </c>
      <c r="E523" t="s">
        <v>1282</v>
      </c>
      <c r="F523" s="2">
        <v>6333</v>
      </c>
      <c r="G523" s="2">
        <v>0</v>
      </c>
      <c r="H523" s="2">
        <v>0</v>
      </c>
      <c r="I523" t="s">
        <v>1</v>
      </c>
      <c r="J523" t="s">
        <v>1283</v>
      </c>
      <c r="K523" s="3">
        <v>45534</v>
      </c>
      <c r="L523" t="s">
        <v>2</v>
      </c>
      <c r="M523" t="s">
        <v>10</v>
      </c>
      <c r="N523" t="s">
        <v>307</v>
      </c>
      <c r="O523" s="3"/>
      <c r="P523" t="s">
        <v>5</v>
      </c>
    </row>
    <row r="524" spans="1:16" x14ac:dyDescent="0.2">
      <c r="A524" s="6">
        <v>7790159</v>
      </c>
      <c r="B524" t="s">
        <v>0</v>
      </c>
      <c r="C524" t="s">
        <v>7205</v>
      </c>
      <c r="D524" t="s">
        <v>1284</v>
      </c>
      <c r="E524" t="s">
        <v>1285</v>
      </c>
      <c r="F524" s="2">
        <v>200</v>
      </c>
      <c r="G524" s="2">
        <v>0</v>
      </c>
      <c r="H524" s="2">
        <v>0</v>
      </c>
      <c r="I524" t="s">
        <v>1</v>
      </c>
      <c r="J524" t="s">
        <v>1286</v>
      </c>
      <c r="K524" s="3">
        <v>45542</v>
      </c>
      <c r="L524" t="s">
        <v>2</v>
      </c>
      <c r="M524" t="s">
        <v>10</v>
      </c>
      <c r="N524" t="s">
        <v>6</v>
      </c>
      <c r="O524" s="3"/>
      <c r="P524" t="s">
        <v>5</v>
      </c>
    </row>
    <row r="525" spans="1:16" x14ac:dyDescent="0.2">
      <c r="A525" s="6">
        <v>7790161</v>
      </c>
      <c r="B525" t="s">
        <v>0</v>
      </c>
      <c r="C525" t="s">
        <v>7205</v>
      </c>
      <c r="D525" t="s">
        <v>1287</v>
      </c>
      <c r="E525" t="s">
        <v>1288</v>
      </c>
      <c r="F525" s="2">
        <v>250</v>
      </c>
      <c r="G525" s="2">
        <v>0</v>
      </c>
      <c r="H525" s="2">
        <v>0</v>
      </c>
      <c r="I525" t="s">
        <v>1</v>
      </c>
      <c r="J525" t="s">
        <v>1289</v>
      </c>
      <c r="K525" s="3">
        <v>45542</v>
      </c>
      <c r="L525" t="s">
        <v>2</v>
      </c>
      <c r="M525" t="s">
        <v>10</v>
      </c>
      <c r="N525" t="s">
        <v>6</v>
      </c>
      <c r="O525" s="3"/>
      <c r="P525" t="s">
        <v>5</v>
      </c>
    </row>
    <row r="526" spans="1:16" x14ac:dyDescent="0.2">
      <c r="A526" s="6">
        <v>7790181</v>
      </c>
      <c r="B526" t="s">
        <v>0</v>
      </c>
      <c r="C526" t="s">
        <v>7205</v>
      </c>
      <c r="D526" t="s">
        <v>1290</v>
      </c>
      <c r="E526" t="s">
        <v>1291</v>
      </c>
      <c r="F526" s="2">
        <v>520</v>
      </c>
      <c r="G526" s="2">
        <v>0</v>
      </c>
      <c r="H526" s="2">
        <v>0</v>
      </c>
      <c r="I526" t="s">
        <v>1</v>
      </c>
      <c r="J526" t="s">
        <v>1292</v>
      </c>
      <c r="K526" s="3">
        <v>45542</v>
      </c>
      <c r="L526" t="s">
        <v>2</v>
      </c>
      <c r="M526" t="s">
        <v>10</v>
      </c>
      <c r="N526" t="s">
        <v>6</v>
      </c>
      <c r="O526" s="3"/>
      <c r="P526" t="s">
        <v>5</v>
      </c>
    </row>
    <row r="527" spans="1:16" x14ac:dyDescent="0.2">
      <c r="A527" s="6">
        <v>7790163</v>
      </c>
      <c r="B527" t="s">
        <v>0</v>
      </c>
      <c r="C527" t="s">
        <v>7205</v>
      </c>
      <c r="D527" t="s">
        <v>1293</v>
      </c>
      <c r="E527" t="s">
        <v>1294</v>
      </c>
      <c r="F527" s="2">
        <v>140</v>
      </c>
      <c r="G527" s="2">
        <v>0</v>
      </c>
      <c r="H527" s="2">
        <v>0</v>
      </c>
      <c r="I527" t="s">
        <v>1</v>
      </c>
      <c r="J527" t="s">
        <v>1295</v>
      </c>
      <c r="K527" s="3">
        <v>45542</v>
      </c>
      <c r="L527" t="s">
        <v>2</v>
      </c>
      <c r="M527" t="s">
        <v>10</v>
      </c>
      <c r="N527" t="s">
        <v>6</v>
      </c>
      <c r="O527" s="3"/>
      <c r="P527" t="s">
        <v>5</v>
      </c>
    </row>
    <row r="528" spans="1:16" x14ac:dyDescent="0.2">
      <c r="A528" s="6">
        <v>7802249</v>
      </c>
      <c r="B528" t="s">
        <v>0</v>
      </c>
      <c r="C528" t="s">
        <v>7261</v>
      </c>
      <c r="D528" t="s">
        <v>1296</v>
      </c>
      <c r="E528" t="s">
        <v>1297</v>
      </c>
      <c r="F528" s="2">
        <v>2000</v>
      </c>
      <c r="G528" s="2">
        <v>0</v>
      </c>
      <c r="H528" s="2">
        <v>0</v>
      </c>
      <c r="I528" t="s">
        <v>1</v>
      </c>
      <c r="J528" t="s">
        <v>1298</v>
      </c>
      <c r="K528" s="3">
        <v>45572</v>
      </c>
      <c r="L528" t="s">
        <v>2</v>
      </c>
      <c r="M528" t="s">
        <v>10</v>
      </c>
      <c r="N528" t="s">
        <v>6</v>
      </c>
      <c r="O528" s="3"/>
      <c r="P528" t="s">
        <v>5</v>
      </c>
    </row>
    <row r="529" spans="1:16" x14ac:dyDescent="0.2">
      <c r="A529" s="6">
        <v>7808244</v>
      </c>
      <c r="B529" t="s">
        <v>0</v>
      </c>
      <c r="C529" t="s">
        <v>7192</v>
      </c>
      <c r="D529" t="s">
        <v>1299</v>
      </c>
      <c r="E529" t="s">
        <v>1300</v>
      </c>
      <c r="F529" s="2">
        <v>100000</v>
      </c>
      <c r="G529" s="2">
        <v>0</v>
      </c>
      <c r="H529" s="2">
        <v>0</v>
      </c>
      <c r="I529" t="s">
        <v>1</v>
      </c>
      <c r="J529" t="s">
        <v>1301</v>
      </c>
      <c r="K529" s="3">
        <v>45590</v>
      </c>
      <c r="L529" t="s">
        <v>2</v>
      </c>
      <c r="M529" t="s">
        <v>10</v>
      </c>
      <c r="N529" t="s">
        <v>6</v>
      </c>
      <c r="O529" s="3"/>
      <c r="P529" t="s">
        <v>5</v>
      </c>
    </row>
    <row r="530" spans="1:16" x14ac:dyDescent="0.2">
      <c r="A530" s="6">
        <v>7786591</v>
      </c>
      <c r="B530" t="s">
        <v>0</v>
      </c>
      <c r="C530" t="s">
        <v>7190</v>
      </c>
      <c r="D530" t="s">
        <v>1302</v>
      </c>
      <c r="E530" t="s">
        <v>1303</v>
      </c>
      <c r="F530" s="2">
        <v>31250</v>
      </c>
      <c r="G530" s="2">
        <v>0</v>
      </c>
      <c r="H530" s="2">
        <v>0</v>
      </c>
      <c r="I530" t="s">
        <v>1</v>
      </c>
      <c r="J530" t="s">
        <v>1304</v>
      </c>
      <c r="K530" s="3">
        <v>45534</v>
      </c>
      <c r="L530" t="s">
        <v>2</v>
      </c>
      <c r="M530" t="s">
        <v>10</v>
      </c>
      <c r="N530" t="s">
        <v>307</v>
      </c>
      <c r="O530" s="3"/>
      <c r="P530" t="s">
        <v>5</v>
      </c>
    </row>
    <row r="531" spans="1:16" x14ac:dyDescent="0.2">
      <c r="A531" s="6">
        <v>7782486</v>
      </c>
      <c r="B531" t="s">
        <v>0</v>
      </c>
      <c r="C531" t="s">
        <v>7133</v>
      </c>
      <c r="D531" t="s">
        <v>1305</v>
      </c>
      <c r="E531" t="s">
        <v>1306</v>
      </c>
      <c r="F531" s="2">
        <v>2000</v>
      </c>
      <c r="G531" s="2">
        <v>1800</v>
      </c>
      <c r="H531" s="2">
        <v>1800</v>
      </c>
      <c r="I531" t="s">
        <v>1</v>
      </c>
      <c r="J531" t="s">
        <v>1307</v>
      </c>
      <c r="K531" s="3">
        <v>45521</v>
      </c>
      <c r="L531" t="s">
        <v>2</v>
      </c>
      <c r="M531" t="s">
        <v>14</v>
      </c>
      <c r="N531" t="s">
        <v>6</v>
      </c>
      <c r="O531" s="3"/>
      <c r="P531" t="s">
        <v>5</v>
      </c>
    </row>
    <row r="532" spans="1:16" x14ac:dyDescent="0.2">
      <c r="A532" s="6">
        <v>7806545</v>
      </c>
      <c r="B532" t="s">
        <v>0</v>
      </c>
      <c r="C532" t="s">
        <v>7262</v>
      </c>
      <c r="D532" t="s">
        <v>1308</v>
      </c>
      <c r="E532" t="s">
        <v>1309</v>
      </c>
      <c r="F532" s="2">
        <v>1200</v>
      </c>
      <c r="G532" s="2">
        <v>0</v>
      </c>
      <c r="H532" s="2">
        <v>0</v>
      </c>
      <c r="I532" t="s">
        <v>1</v>
      </c>
      <c r="J532" t="s">
        <v>1310</v>
      </c>
      <c r="K532" s="3">
        <v>45587</v>
      </c>
      <c r="L532" t="s">
        <v>2</v>
      </c>
      <c r="M532" t="s">
        <v>10</v>
      </c>
      <c r="N532" t="s">
        <v>6</v>
      </c>
      <c r="O532" s="3"/>
      <c r="P532" t="s">
        <v>5</v>
      </c>
    </row>
    <row r="533" spans="1:16" x14ac:dyDescent="0.2">
      <c r="A533" s="6">
        <v>7793899</v>
      </c>
      <c r="B533" t="s">
        <v>0</v>
      </c>
      <c r="C533" t="s">
        <v>7263</v>
      </c>
      <c r="D533" t="s">
        <v>1311</v>
      </c>
      <c r="E533" t="s">
        <v>1312</v>
      </c>
      <c r="F533" s="2">
        <v>110000</v>
      </c>
      <c r="G533" s="2">
        <v>0</v>
      </c>
      <c r="H533" s="2">
        <v>0</v>
      </c>
      <c r="I533" t="s">
        <v>1</v>
      </c>
      <c r="J533" t="s">
        <v>1313</v>
      </c>
      <c r="K533" s="3">
        <v>45552</v>
      </c>
      <c r="L533" t="s">
        <v>2</v>
      </c>
      <c r="M533" t="s">
        <v>10</v>
      </c>
      <c r="N533" t="s">
        <v>6</v>
      </c>
      <c r="O533" s="3"/>
      <c r="P533" t="s">
        <v>5</v>
      </c>
    </row>
    <row r="534" spans="1:16" x14ac:dyDescent="0.2">
      <c r="A534" s="6">
        <v>7774503</v>
      </c>
      <c r="B534" t="s">
        <v>0</v>
      </c>
      <c r="C534" t="s">
        <v>7264</v>
      </c>
      <c r="D534" t="s">
        <v>1314</v>
      </c>
      <c r="E534" t="s">
        <v>1315</v>
      </c>
      <c r="F534" s="2">
        <v>120000</v>
      </c>
      <c r="G534" s="2">
        <v>0</v>
      </c>
      <c r="H534" s="2">
        <v>0</v>
      </c>
      <c r="I534" t="s">
        <v>1</v>
      </c>
      <c r="J534" t="s">
        <v>1316</v>
      </c>
      <c r="K534" s="3">
        <v>45496</v>
      </c>
      <c r="L534" t="s">
        <v>2</v>
      </c>
      <c r="M534" t="s">
        <v>10</v>
      </c>
      <c r="N534" t="s">
        <v>6</v>
      </c>
      <c r="O534" s="3"/>
      <c r="P534" t="s">
        <v>5</v>
      </c>
    </row>
    <row r="535" spans="1:16" x14ac:dyDescent="0.2">
      <c r="A535" s="6">
        <v>7809837</v>
      </c>
      <c r="B535" t="s">
        <v>0</v>
      </c>
      <c r="C535" t="s">
        <v>7266</v>
      </c>
      <c r="D535" t="s">
        <v>1317</v>
      </c>
      <c r="E535" t="s">
        <v>1318</v>
      </c>
      <c r="F535" s="2">
        <v>26000</v>
      </c>
      <c r="G535" s="2">
        <v>0</v>
      </c>
      <c r="H535" s="2">
        <v>0</v>
      </c>
      <c r="I535" t="s">
        <v>1</v>
      </c>
      <c r="J535" t="s">
        <v>1319</v>
      </c>
      <c r="K535" s="3">
        <v>45593</v>
      </c>
      <c r="L535" t="s">
        <v>2</v>
      </c>
      <c r="M535" t="s">
        <v>10</v>
      </c>
      <c r="N535" t="s">
        <v>6</v>
      </c>
      <c r="O535" s="3"/>
      <c r="P535" t="s">
        <v>5</v>
      </c>
    </row>
    <row r="536" spans="1:16" x14ac:dyDescent="0.2">
      <c r="A536" s="6">
        <v>7808308</v>
      </c>
      <c r="B536" t="s">
        <v>0</v>
      </c>
      <c r="C536" t="s">
        <v>7192</v>
      </c>
      <c r="D536" t="s">
        <v>1320</v>
      </c>
      <c r="E536" t="s">
        <v>1321</v>
      </c>
      <c r="F536" s="2">
        <v>110000</v>
      </c>
      <c r="G536" s="2">
        <v>75000</v>
      </c>
      <c r="H536" s="2">
        <v>75000</v>
      </c>
      <c r="I536" t="s">
        <v>1</v>
      </c>
      <c r="J536" t="s">
        <v>1322</v>
      </c>
      <c r="K536" s="3">
        <v>45590</v>
      </c>
      <c r="L536" t="s">
        <v>2</v>
      </c>
      <c r="M536" t="s">
        <v>14</v>
      </c>
      <c r="N536" t="s">
        <v>6</v>
      </c>
      <c r="O536" s="3"/>
      <c r="P536" t="s">
        <v>5</v>
      </c>
    </row>
    <row r="537" spans="1:16" x14ac:dyDescent="0.2">
      <c r="A537" s="6">
        <v>7751566</v>
      </c>
      <c r="B537" t="s">
        <v>0</v>
      </c>
      <c r="C537" t="s">
        <v>7211</v>
      </c>
      <c r="D537" t="s">
        <v>1323</v>
      </c>
      <c r="E537" t="s">
        <v>1324</v>
      </c>
      <c r="F537" s="2">
        <v>850000</v>
      </c>
      <c r="G537" s="2">
        <v>0</v>
      </c>
      <c r="H537" s="2">
        <v>0</v>
      </c>
      <c r="I537" t="s">
        <v>1</v>
      </c>
      <c r="J537" t="s">
        <v>1325</v>
      </c>
      <c r="K537" s="3">
        <v>45437</v>
      </c>
      <c r="L537" t="s">
        <v>2</v>
      </c>
      <c r="M537" t="s">
        <v>10</v>
      </c>
      <c r="N537" t="s">
        <v>6</v>
      </c>
      <c r="O537" s="3"/>
      <c r="P537" t="s">
        <v>5</v>
      </c>
    </row>
    <row r="538" spans="1:16" x14ac:dyDescent="0.2">
      <c r="A538" s="6">
        <v>7786474</v>
      </c>
      <c r="B538" t="s">
        <v>0</v>
      </c>
      <c r="C538" t="s">
        <v>7190</v>
      </c>
      <c r="D538" t="s">
        <v>1323</v>
      </c>
      <c r="E538" t="s">
        <v>1324</v>
      </c>
      <c r="F538" s="2">
        <v>833333</v>
      </c>
      <c r="G538" s="2">
        <v>0</v>
      </c>
      <c r="H538" s="2">
        <v>0</v>
      </c>
      <c r="I538" t="s">
        <v>1</v>
      </c>
      <c r="J538" t="s">
        <v>1326</v>
      </c>
      <c r="K538" s="3">
        <v>45534</v>
      </c>
      <c r="L538" t="s">
        <v>2</v>
      </c>
      <c r="M538" t="s">
        <v>10</v>
      </c>
      <c r="N538" t="s">
        <v>307</v>
      </c>
      <c r="O538" s="3"/>
      <c r="P538" t="s">
        <v>5</v>
      </c>
    </row>
    <row r="539" spans="1:16" x14ac:dyDescent="0.2">
      <c r="A539" s="6">
        <v>7797176</v>
      </c>
      <c r="B539" t="s">
        <v>0</v>
      </c>
      <c r="C539" t="s">
        <v>7191</v>
      </c>
      <c r="D539" t="s">
        <v>1327</v>
      </c>
      <c r="E539" t="s">
        <v>1328</v>
      </c>
      <c r="F539" s="2">
        <v>33728</v>
      </c>
      <c r="G539" s="2">
        <v>0</v>
      </c>
      <c r="H539" s="2">
        <v>0</v>
      </c>
      <c r="I539" t="s">
        <v>1</v>
      </c>
      <c r="J539" t="s">
        <v>1329</v>
      </c>
      <c r="K539" s="3">
        <v>45562</v>
      </c>
      <c r="L539" t="s">
        <v>2</v>
      </c>
      <c r="M539" t="s">
        <v>10</v>
      </c>
      <c r="N539" t="s">
        <v>6</v>
      </c>
      <c r="O539" s="3"/>
      <c r="P539" t="s">
        <v>5</v>
      </c>
    </row>
    <row r="540" spans="1:16" x14ac:dyDescent="0.2">
      <c r="A540" s="6">
        <v>7809849</v>
      </c>
      <c r="B540" t="s">
        <v>0</v>
      </c>
      <c r="C540" t="s">
        <v>7266</v>
      </c>
      <c r="D540" t="s">
        <v>1330</v>
      </c>
      <c r="E540" t="s">
        <v>1331</v>
      </c>
      <c r="F540" s="2">
        <v>90000</v>
      </c>
      <c r="G540" s="2">
        <v>0</v>
      </c>
      <c r="H540" s="2">
        <v>0</v>
      </c>
      <c r="I540" t="s">
        <v>1</v>
      </c>
      <c r="J540" t="s">
        <v>1332</v>
      </c>
      <c r="K540" s="3">
        <v>45593</v>
      </c>
      <c r="L540" t="s">
        <v>2</v>
      </c>
      <c r="M540" t="s">
        <v>10</v>
      </c>
      <c r="N540" t="s">
        <v>6</v>
      </c>
      <c r="O540" s="3"/>
      <c r="P540" t="s">
        <v>5</v>
      </c>
    </row>
    <row r="541" spans="1:16" x14ac:dyDescent="0.2">
      <c r="A541" s="6">
        <v>7786487</v>
      </c>
      <c r="B541" t="s">
        <v>0</v>
      </c>
      <c r="C541" t="s">
        <v>7190</v>
      </c>
      <c r="D541" t="s">
        <v>1333</v>
      </c>
      <c r="E541" t="s">
        <v>1334</v>
      </c>
      <c r="F541" s="2">
        <v>29674</v>
      </c>
      <c r="G541" s="2">
        <v>0</v>
      </c>
      <c r="H541" s="2">
        <v>0</v>
      </c>
      <c r="I541" t="s">
        <v>1</v>
      </c>
      <c r="J541" t="s">
        <v>1335</v>
      </c>
      <c r="K541" s="3">
        <v>45534</v>
      </c>
      <c r="L541" t="s">
        <v>2</v>
      </c>
      <c r="M541" t="s">
        <v>10</v>
      </c>
      <c r="N541" t="s">
        <v>307</v>
      </c>
      <c r="O541" s="3"/>
      <c r="P541" t="s">
        <v>5</v>
      </c>
    </row>
    <row r="542" spans="1:16" x14ac:dyDescent="0.2">
      <c r="A542" s="6">
        <v>7776123</v>
      </c>
      <c r="B542" t="s">
        <v>0</v>
      </c>
      <c r="C542" t="s">
        <v>7193</v>
      </c>
      <c r="D542" t="s">
        <v>1336</v>
      </c>
      <c r="E542" t="s">
        <v>1337</v>
      </c>
      <c r="F542" s="2">
        <v>22272</v>
      </c>
      <c r="G542" s="2">
        <v>0</v>
      </c>
      <c r="H542" s="2">
        <v>0</v>
      </c>
      <c r="I542" t="s">
        <v>1</v>
      </c>
      <c r="J542" t="s">
        <v>1338</v>
      </c>
      <c r="K542" s="3">
        <v>45500</v>
      </c>
      <c r="L542" t="s">
        <v>2</v>
      </c>
      <c r="M542" t="s">
        <v>10</v>
      </c>
      <c r="N542" t="s">
        <v>6</v>
      </c>
      <c r="O542" s="3"/>
      <c r="P542" t="s">
        <v>5</v>
      </c>
    </row>
    <row r="543" spans="1:16" x14ac:dyDescent="0.2">
      <c r="A543" s="6">
        <v>7786488</v>
      </c>
      <c r="B543" t="s">
        <v>0</v>
      </c>
      <c r="C543" t="s">
        <v>7190</v>
      </c>
      <c r="D543" t="s">
        <v>1339</v>
      </c>
      <c r="E543" t="s">
        <v>1340</v>
      </c>
      <c r="F543" s="2">
        <v>19569</v>
      </c>
      <c r="G543" s="2">
        <v>0</v>
      </c>
      <c r="H543" s="2">
        <v>0</v>
      </c>
      <c r="I543" t="s">
        <v>1</v>
      </c>
      <c r="J543" t="s">
        <v>1341</v>
      </c>
      <c r="K543" s="3">
        <v>45534</v>
      </c>
      <c r="L543" t="s">
        <v>2</v>
      </c>
      <c r="M543" t="s">
        <v>10</v>
      </c>
      <c r="N543" t="s">
        <v>307</v>
      </c>
      <c r="O543" s="3"/>
      <c r="P543" t="s">
        <v>5</v>
      </c>
    </row>
    <row r="544" spans="1:16" x14ac:dyDescent="0.2">
      <c r="A544" s="6">
        <v>7776179</v>
      </c>
      <c r="B544" t="s">
        <v>0</v>
      </c>
      <c r="C544" t="s">
        <v>7193</v>
      </c>
      <c r="D544" t="s">
        <v>1342</v>
      </c>
      <c r="E544" t="s">
        <v>1343</v>
      </c>
      <c r="F544" s="2">
        <v>29674</v>
      </c>
      <c r="G544" s="2">
        <v>0</v>
      </c>
      <c r="H544" s="2">
        <v>0</v>
      </c>
      <c r="I544" t="s">
        <v>1</v>
      </c>
      <c r="J544" t="s">
        <v>1344</v>
      </c>
      <c r="K544" s="3">
        <v>45500</v>
      </c>
      <c r="L544" t="s">
        <v>2</v>
      </c>
      <c r="M544" t="s">
        <v>10</v>
      </c>
      <c r="N544" t="s">
        <v>6</v>
      </c>
      <c r="O544" s="3"/>
      <c r="P544" t="s">
        <v>5</v>
      </c>
    </row>
    <row r="545" spans="1:16" x14ac:dyDescent="0.2">
      <c r="A545" s="6">
        <v>7786592</v>
      </c>
      <c r="B545" t="s">
        <v>0</v>
      </c>
      <c r="C545" t="s">
        <v>7190</v>
      </c>
      <c r="D545" t="s">
        <v>1345</v>
      </c>
      <c r="E545" t="s">
        <v>1346</v>
      </c>
      <c r="F545" s="2">
        <v>42438</v>
      </c>
      <c r="G545" s="2">
        <v>0</v>
      </c>
      <c r="H545" s="2">
        <v>0</v>
      </c>
      <c r="I545" t="s">
        <v>1</v>
      </c>
      <c r="J545" t="s">
        <v>1347</v>
      </c>
      <c r="K545" s="3">
        <v>45534</v>
      </c>
      <c r="L545" t="s">
        <v>2</v>
      </c>
      <c r="M545" t="s">
        <v>10</v>
      </c>
      <c r="N545" t="s">
        <v>307</v>
      </c>
      <c r="O545" s="3"/>
      <c r="P545" t="s">
        <v>5</v>
      </c>
    </row>
    <row r="546" spans="1:16" x14ac:dyDescent="0.2">
      <c r="A546" s="6">
        <v>7776197</v>
      </c>
      <c r="B546" t="s">
        <v>0</v>
      </c>
      <c r="C546" t="s">
        <v>7193</v>
      </c>
      <c r="D546" t="s">
        <v>1348</v>
      </c>
      <c r="E546" t="s">
        <v>1349</v>
      </c>
      <c r="F546" s="2">
        <v>33333</v>
      </c>
      <c r="G546" s="2">
        <v>0</v>
      </c>
      <c r="H546" s="2">
        <v>0</v>
      </c>
      <c r="I546" t="s">
        <v>1</v>
      </c>
      <c r="J546" t="s">
        <v>1350</v>
      </c>
      <c r="K546" s="3">
        <v>45500</v>
      </c>
      <c r="L546" t="s">
        <v>2</v>
      </c>
      <c r="M546" t="s">
        <v>10</v>
      </c>
      <c r="N546" t="s">
        <v>6</v>
      </c>
      <c r="O546" s="3"/>
      <c r="P546" t="s">
        <v>5</v>
      </c>
    </row>
    <row r="547" spans="1:16" x14ac:dyDescent="0.2">
      <c r="A547" s="6">
        <v>7776198</v>
      </c>
      <c r="B547" t="s">
        <v>0</v>
      </c>
      <c r="C547" t="s">
        <v>7193</v>
      </c>
      <c r="D547" t="s">
        <v>1351</v>
      </c>
      <c r="E547" t="s">
        <v>1352</v>
      </c>
      <c r="F547" s="2">
        <v>28571</v>
      </c>
      <c r="G547" s="2">
        <v>0</v>
      </c>
      <c r="H547" s="2">
        <v>0</v>
      </c>
      <c r="I547" t="s">
        <v>1</v>
      </c>
      <c r="J547" t="s">
        <v>1353</v>
      </c>
      <c r="K547" s="3">
        <v>45500</v>
      </c>
      <c r="L547" t="s">
        <v>2</v>
      </c>
      <c r="M547" t="s">
        <v>10</v>
      </c>
      <c r="N547" t="s">
        <v>6</v>
      </c>
      <c r="O547" s="3"/>
      <c r="P547" t="s">
        <v>5</v>
      </c>
    </row>
    <row r="548" spans="1:16" x14ac:dyDescent="0.2">
      <c r="A548" s="6">
        <v>7776199</v>
      </c>
      <c r="B548" t="s">
        <v>0</v>
      </c>
      <c r="C548" t="s">
        <v>7193</v>
      </c>
      <c r="D548" t="s">
        <v>1354</v>
      </c>
      <c r="E548" t="s">
        <v>1355</v>
      </c>
      <c r="F548" s="2">
        <v>25000</v>
      </c>
      <c r="G548" s="2">
        <v>0</v>
      </c>
      <c r="H548" s="2">
        <v>0</v>
      </c>
      <c r="I548" t="s">
        <v>1</v>
      </c>
      <c r="J548" t="s">
        <v>1356</v>
      </c>
      <c r="K548" s="3">
        <v>45500</v>
      </c>
      <c r="L548" t="s">
        <v>2</v>
      </c>
      <c r="M548" t="s">
        <v>10</v>
      </c>
      <c r="N548" t="s">
        <v>6</v>
      </c>
      <c r="O548" s="3"/>
      <c r="P548" t="s">
        <v>5</v>
      </c>
    </row>
    <row r="549" spans="1:16" x14ac:dyDescent="0.2">
      <c r="A549" s="6">
        <v>7786593</v>
      </c>
      <c r="B549" t="s">
        <v>0</v>
      </c>
      <c r="C549" t="s">
        <v>7190</v>
      </c>
      <c r="D549" t="s">
        <v>1357</v>
      </c>
      <c r="E549" t="s">
        <v>1358</v>
      </c>
      <c r="F549" s="2">
        <v>17857</v>
      </c>
      <c r="G549" s="2">
        <v>0</v>
      </c>
      <c r="H549" s="2">
        <v>0</v>
      </c>
      <c r="I549" t="s">
        <v>1</v>
      </c>
      <c r="J549" t="s">
        <v>1359</v>
      </c>
      <c r="K549" s="3">
        <v>45534</v>
      </c>
      <c r="L549" t="s">
        <v>2</v>
      </c>
      <c r="M549" t="s">
        <v>10</v>
      </c>
      <c r="N549" t="s">
        <v>307</v>
      </c>
      <c r="O549" s="3"/>
      <c r="P549" t="s">
        <v>5</v>
      </c>
    </row>
    <row r="550" spans="1:16" x14ac:dyDescent="0.2">
      <c r="A550" s="6">
        <v>7786594</v>
      </c>
      <c r="B550" t="s">
        <v>0</v>
      </c>
      <c r="C550" t="s">
        <v>7190</v>
      </c>
      <c r="D550" t="s">
        <v>1360</v>
      </c>
      <c r="E550" t="s">
        <v>1361</v>
      </c>
      <c r="F550" s="2">
        <v>10571</v>
      </c>
      <c r="G550" s="2">
        <v>0</v>
      </c>
      <c r="H550" s="2">
        <v>0</v>
      </c>
      <c r="I550" t="s">
        <v>1</v>
      </c>
      <c r="J550" t="s">
        <v>1362</v>
      </c>
      <c r="K550" s="3">
        <v>45534</v>
      </c>
      <c r="L550" t="s">
        <v>2</v>
      </c>
      <c r="M550" t="s">
        <v>10</v>
      </c>
      <c r="N550" t="s">
        <v>307</v>
      </c>
      <c r="O550" s="3"/>
      <c r="P550" t="s">
        <v>5</v>
      </c>
    </row>
    <row r="551" spans="1:16" x14ac:dyDescent="0.2">
      <c r="A551" s="6">
        <v>7786650</v>
      </c>
      <c r="B551" t="s">
        <v>0</v>
      </c>
      <c r="C551" t="s">
        <v>7190</v>
      </c>
      <c r="D551" t="s">
        <v>1363</v>
      </c>
      <c r="E551" t="s">
        <v>1364</v>
      </c>
      <c r="F551" s="2">
        <v>277778</v>
      </c>
      <c r="G551" s="2">
        <v>0</v>
      </c>
      <c r="H551" s="2">
        <v>0</v>
      </c>
      <c r="I551" t="s">
        <v>1</v>
      </c>
      <c r="J551" t="s">
        <v>1365</v>
      </c>
      <c r="K551" s="3">
        <v>45534</v>
      </c>
      <c r="L551" t="s">
        <v>2</v>
      </c>
      <c r="M551" t="s">
        <v>10</v>
      </c>
      <c r="N551" t="s">
        <v>307</v>
      </c>
      <c r="O551" s="3"/>
      <c r="P551" t="s">
        <v>5</v>
      </c>
    </row>
    <row r="552" spans="1:16" x14ac:dyDescent="0.2">
      <c r="A552" s="6">
        <v>7789103</v>
      </c>
      <c r="B552" t="s">
        <v>0</v>
      </c>
      <c r="C552" t="s">
        <v>7267</v>
      </c>
      <c r="D552" t="s">
        <v>1366</v>
      </c>
      <c r="E552" t="s">
        <v>1367</v>
      </c>
      <c r="F552" s="2">
        <v>188350</v>
      </c>
      <c r="G552" s="2">
        <v>0</v>
      </c>
      <c r="H552" s="2">
        <v>0</v>
      </c>
      <c r="I552" t="s">
        <v>1</v>
      </c>
      <c r="J552" t="s">
        <v>1368</v>
      </c>
      <c r="K552" s="3">
        <v>45539</v>
      </c>
      <c r="L552" t="s">
        <v>2</v>
      </c>
      <c r="M552" t="s">
        <v>10</v>
      </c>
      <c r="N552" t="s">
        <v>6</v>
      </c>
      <c r="O552" s="3"/>
      <c r="P552" t="s">
        <v>5</v>
      </c>
    </row>
    <row r="553" spans="1:16" x14ac:dyDescent="0.2">
      <c r="A553" s="6">
        <v>7714807</v>
      </c>
      <c r="B553" t="s">
        <v>0</v>
      </c>
      <c r="C553" t="s">
        <v>7268</v>
      </c>
      <c r="D553" t="s">
        <v>1369</v>
      </c>
      <c r="E553" t="s">
        <v>1370</v>
      </c>
      <c r="F553" s="2">
        <v>5000</v>
      </c>
      <c r="G553" s="2">
        <v>0</v>
      </c>
      <c r="H553" s="2">
        <v>0</v>
      </c>
      <c r="I553" t="s">
        <v>1</v>
      </c>
      <c r="J553" t="s">
        <v>1371</v>
      </c>
      <c r="K553" s="3">
        <v>45335</v>
      </c>
      <c r="L553" t="s">
        <v>2</v>
      </c>
      <c r="M553" t="s">
        <v>10</v>
      </c>
      <c r="N553" t="s">
        <v>6</v>
      </c>
      <c r="O553" s="3"/>
      <c r="P553" t="s">
        <v>5</v>
      </c>
    </row>
    <row r="554" spans="1:16" x14ac:dyDescent="0.2">
      <c r="A554" s="6">
        <v>7687692</v>
      </c>
      <c r="B554" t="s">
        <v>0</v>
      </c>
      <c r="C554" t="s">
        <v>7269</v>
      </c>
      <c r="D554" t="s">
        <v>1372</v>
      </c>
      <c r="E554" t="s">
        <v>1373</v>
      </c>
      <c r="F554" s="2">
        <v>7000</v>
      </c>
      <c r="G554" s="2">
        <v>0</v>
      </c>
      <c r="H554" s="2">
        <v>0</v>
      </c>
      <c r="I554" t="s">
        <v>1</v>
      </c>
      <c r="J554" t="s">
        <v>1374</v>
      </c>
      <c r="K554" s="3">
        <v>45257</v>
      </c>
      <c r="L554" t="s">
        <v>2</v>
      </c>
      <c r="M554" t="s">
        <v>10</v>
      </c>
      <c r="N554" t="s">
        <v>6</v>
      </c>
      <c r="O554" s="3"/>
      <c r="P554" t="s">
        <v>5</v>
      </c>
    </row>
    <row r="555" spans="1:16" x14ac:dyDescent="0.2">
      <c r="A555" s="6">
        <v>7714802</v>
      </c>
      <c r="B555" t="s">
        <v>0</v>
      </c>
      <c r="C555" t="s">
        <v>7268</v>
      </c>
      <c r="D555" t="s">
        <v>1372</v>
      </c>
      <c r="E555" t="s">
        <v>1373</v>
      </c>
      <c r="F555" s="2">
        <v>10000</v>
      </c>
      <c r="G555" s="2">
        <v>0</v>
      </c>
      <c r="H555" s="2">
        <v>0</v>
      </c>
      <c r="I555" t="s">
        <v>1</v>
      </c>
      <c r="J555" t="s">
        <v>1375</v>
      </c>
      <c r="K555" s="3">
        <v>45335</v>
      </c>
      <c r="L555" t="s">
        <v>2</v>
      </c>
      <c r="M555" t="s">
        <v>10</v>
      </c>
      <c r="N555" t="s">
        <v>6</v>
      </c>
      <c r="O555" s="3"/>
      <c r="P555" t="s">
        <v>5</v>
      </c>
    </row>
    <row r="556" spans="1:16" x14ac:dyDescent="0.2">
      <c r="A556" s="6">
        <v>7756039</v>
      </c>
      <c r="B556" t="s">
        <v>0</v>
      </c>
      <c r="C556" t="s">
        <v>7149</v>
      </c>
      <c r="D556" t="s">
        <v>1372</v>
      </c>
      <c r="E556" t="s">
        <v>1373</v>
      </c>
      <c r="F556" s="2">
        <v>7000</v>
      </c>
      <c r="G556" s="2">
        <v>0</v>
      </c>
      <c r="H556" s="2">
        <v>0</v>
      </c>
      <c r="I556" t="s">
        <v>1</v>
      </c>
      <c r="J556" t="s">
        <v>1376</v>
      </c>
      <c r="K556" s="3">
        <v>45449</v>
      </c>
      <c r="L556" t="s">
        <v>2</v>
      </c>
      <c r="M556" t="s">
        <v>10</v>
      </c>
      <c r="N556" t="s">
        <v>6</v>
      </c>
      <c r="O556" s="3"/>
      <c r="P556" t="s">
        <v>5</v>
      </c>
    </row>
    <row r="557" spans="1:16" x14ac:dyDescent="0.2">
      <c r="A557" s="6">
        <v>7740210</v>
      </c>
      <c r="B557" t="s">
        <v>0</v>
      </c>
      <c r="C557" t="s">
        <v>7134</v>
      </c>
      <c r="D557" t="s">
        <v>1377</v>
      </c>
      <c r="E557" t="s">
        <v>1378</v>
      </c>
      <c r="F557" s="2">
        <v>500</v>
      </c>
      <c r="G557" s="2">
        <v>0</v>
      </c>
      <c r="H557" s="2">
        <v>0</v>
      </c>
      <c r="I557" t="s">
        <v>1</v>
      </c>
      <c r="J557" t="s">
        <v>1379</v>
      </c>
      <c r="K557" s="3">
        <v>45401</v>
      </c>
      <c r="L557" t="s">
        <v>2</v>
      </c>
      <c r="M557" t="s">
        <v>10</v>
      </c>
      <c r="N557" t="s">
        <v>6</v>
      </c>
      <c r="O557" s="3"/>
      <c r="P557" t="s">
        <v>5</v>
      </c>
    </row>
    <row r="558" spans="1:16" x14ac:dyDescent="0.2">
      <c r="A558" s="6">
        <v>7753673</v>
      </c>
      <c r="B558" t="s">
        <v>0</v>
      </c>
      <c r="C558" t="s">
        <v>7132</v>
      </c>
      <c r="D558" t="s">
        <v>1377</v>
      </c>
      <c r="E558" t="s">
        <v>1378</v>
      </c>
      <c r="F558" s="2">
        <v>5000</v>
      </c>
      <c r="G558" s="2">
        <v>0</v>
      </c>
      <c r="H558" s="2">
        <v>0</v>
      </c>
      <c r="I558" t="s">
        <v>1</v>
      </c>
      <c r="J558" t="s">
        <v>1380</v>
      </c>
      <c r="K558" s="3">
        <v>45441</v>
      </c>
      <c r="L558" t="s">
        <v>2</v>
      </c>
      <c r="M558" t="s">
        <v>10</v>
      </c>
      <c r="N558" t="s">
        <v>6</v>
      </c>
      <c r="O558" s="3"/>
      <c r="P558" t="s">
        <v>5</v>
      </c>
    </row>
    <row r="559" spans="1:16" x14ac:dyDescent="0.2">
      <c r="A559" s="6">
        <v>7801258</v>
      </c>
      <c r="B559" t="s">
        <v>0</v>
      </c>
      <c r="C559" t="s">
        <v>7272</v>
      </c>
      <c r="D559" t="s">
        <v>1381</v>
      </c>
      <c r="E559" t="s">
        <v>1382</v>
      </c>
      <c r="F559" s="2">
        <v>68966</v>
      </c>
      <c r="G559" s="2">
        <v>0</v>
      </c>
      <c r="H559" s="2">
        <v>0</v>
      </c>
      <c r="I559" t="s">
        <v>1</v>
      </c>
      <c r="J559" t="s">
        <v>1383</v>
      </c>
      <c r="K559" s="3">
        <v>45569</v>
      </c>
      <c r="L559" t="s">
        <v>2</v>
      </c>
      <c r="M559" t="s">
        <v>10</v>
      </c>
      <c r="N559" t="s">
        <v>6</v>
      </c>
      <c r="O559" s="3"/>
      <c r="P559" t="s">
        <v>5</v>
      </c>
    </row>
    <row r="560" spans="1:16" x14ac:dyDescent="0.2">
      <c r="A560" s="6">
        <v>7809851</v>
      </c>
      <c r="B560" t="s">
        <v>0</v>
      </c>
      <c r="C560" t="s">
        <v>7266</v>
      </c>
      <c r="D560" t="s">
        <v>1384</v>
      </c>
      <c r="E560" t="s">
        <v>1385</v>
      </c>
      <c r="F560" s="2">
        <v>100000</v>
      </c>
      <c r="G560" s="2">
        <v>0</v>
      </c>
      <c r="H560" s="2">
        <v>0</v>
      </c>
      <c r="I560" t="s">
        <v>1</v>
      </c>
      <c r="J560" t="s">
        <v>1386</v>
      </c>
      <c r="K560" s="3">
        <v>45593</v>
      </c>
      <c r="L560" t="s">
        <v>2</v>
      </c>
      <c r="M560" t="s">
        <v>10</v>
      </c>
      <c r="N560" t="s">
        <v>6</v>
      </c>
      <c r="O560" s="3"/>
      <c r="P560" t="s">
        <v>5</v>
      </c>
    </row>
    <row r="561" spans="1:16" x14ac:dyDescent="0.2">
      <c r="A561" s="6">
        <v>7797178</v>
      </c>
      <c r="B561" t="s">
        <v>0</v>
      </c>
      <c r="C561" t="s">
        <v>7191</v>
      </c>
      <c r="D561" t="s">
        <v>1387</v>
      </c>
      <c r="E561" t="s">
        <v>1388</v>
      </c>
      <c r="F561" s="2">
        <v>23813</v>
      </c>
      <c r="G561" s="2">
        <v>14000</v>
      </c>
      <c r="H561" s="2">
        <v>14000</v>
      </c>
      <c r="I561" t="s">
        <v>1</v>
      </c>
      <c r="J561" t="s">
        <v>1389</v>
      </c>
      <c r="K561" s="3">
        <v>45562</v>
      </c>
      <c r="L561" t="s">
        <v>2</v>
      </c>
      <c r="M561" t="s">
        <v>14</v>
      </c>
      <c r="N561" t="s">
        <v>6</v>
      </c>
      <c r="O561" s="3"/>
      <c r="P561" t="s">
        <v>5</v>
      </c>
    </row>
    <row r="562" spans="1:16" x14ac:dyDescent="0.2">
      <c r="A562" s="6">
        <v>7774504</v>
      </c>
      <c r="B562" t="s">
        <v>0</v>
      </c>
      <c r="C562" t="s">
        <v>7264</v>
      </c>
      <c r="D562" t="s">
        <v>1390</v>
      </c>
      <c r="E562" t="s">
        <v>1391</v>
      </c>
      <c r="F562" s="2">
        <v>82000</v>
      </c>
      <c r="G562" s="2">
        <v>0</v>
      </c>
      <c r="H562" s="2">
        <v>0</v>
      </c>
      <c r="I562" t="s">
        <v>1</v>
      </c>
      <c r="J562" t="s">
        <v>1392</v>
      </c>
      <c r="K562" s="3">
        <v>45496</v>
      </c>
      <c r="L562" t="s">
        <v>2</v>
      </c>
      <c r="M562" t="s">
        <v>10</v>
      </c>
      <c r="N562" t="s">
        <v>6</v>
      </c>
      <c r="O562" s="3"/>
      <c r="P562" t="s">
        <v>5</v>
      </c>
    </row>
    <row r="563" spans="1:16" x14ac:dyDescent="0.2">
      <c r="A563" s="6">
        <v>7809850</v>
      </c>
      <c r="B563" t="s">
        <v>0</v>
      </c>
      <c r="C563" t="s">
        <v>7266</v>
      </c>
      <c r="D563" t="s">
        <v>1393</v>
      </c>
      <c r="E563" t="s">
        <v>1394</v>
      </c>
      <c r="F563" s="2">
        <v>56000</v>
      </c>
      <c r="G563" s="2">
        <v>0</v>
      </c>
      <c r="H563" s="2">
        <v>0</v>
      </c>
      <c r="I563" t="s">
        <v>1</v>
      </c>
      <c r="J563" t="s">
        <v>1395</v>
      </c>
      <c r="K563" s="3">
        <v>45593</v>
      </c>
      <c r="L563" t="s">
        <v>2</v>
      </c>
      <c r="M563" t="s">
        <v>10</v>
      </c>
      <c r="N563" t="s">
        <v>6</v>
      </c>
      <c r="O563" s="3"/>
      <c r="P563" t="s">
        <v>5</v>
      </c>
    </row>
    <row r="564" spans="1:16" x14ac:dyDescent="0.2">
      <c r="A564" s="6">
        <v>7744414</v>
      </c>
      <c r="B564" t="s">
        <v>0</v>
      </c>
      <c r="C564" t="s">
        <v>7265</v>
      </c>
      <c r="D564" t="s">
        <v>1396</v>
      </c>
      <c r="E564" t="s">
        <v>1397</v>
      </c>
      <c r="F564" s="2">
        <v>25000</v>
      </c>
      <c r="G564" s="2">
        <v>24000</v>
      </c>
      <c r="H564" s="2">
        <v>24000</v>
      </c>
      <c r="I564" t="s">
        <v>1</v>
      </c>
      <c r="J564" t="s">
        <v>1398</v>
      </c>
      <c r="K564" s="3">
        <v>45412</v>
      </c>
      <c r="L564" t="s">
        <v>2</v>
      </c>
      <c r="M564" t="s">
        <v>14</v>
      </c>
      <c r="N564" t="s">
        <v>6</v>
      </c>
      <c r="O564" s="3"/>
      <c r="P564" t="s">
        <v>5</v>
      </c>
    </row>
    <row r="565" spans="1:16" x14ac:dyDescent="0.2">
      <c r="A565" s="6">
        <v>7727118</v>
      </c>
      <c r="B565" t="s">
        <v>0</v>
      </c>
      <c r="C565" t="s">
        <v>7274</v>
      </c>
      <c r="D565" t="s">
        <v>1399</v>
      </c>
      <c r="E565" t="s">
        <v>1400</v>
      </c>
      <c r="F565" s="2">
        <v>120000</v>
      </c>
      <c r="G565" s="2">
        <v>115200</v>
      </c>
      <c r="H565" s="2">
        <v>115200</v>
      </c>
      <c r="I565" t="s">
        <v>1</v>
      </c>
      <c r="J565" t="s">
        <v>1401</v>
      </c>
      <c r="K565" s="3">
        <v>45369</v>
      </c>
      <c r="L565" t="s">
        <v>2</v>
      </c>
      <c r="M565" t="s">
        <v>14</v>
      </c>
      <c r="N565" t="s">
        <v>6</v>
      </c>
      <c r="O565" s="3"/>
      <c r="P565" t="s">
        <v>5</v>
      </c>
    </row>
    <row r="566" spans="1:16" x14ac:dyDescent="0.2">
      <c r="A566" s="6">
        <v>7796941</v>
      </c>
      <c r="B566" t="s">
        <v>0</v>
      </c>
      <c r="C566" t="s">
        <v>7191</v>
      </c>
      <c r="D566" t="s">
        <v>1402</v>
      </c>
      <c r="E566" t="s">
        <v>1403</v>
      </c>
      <c r="F566" s="2">
        <v>85000</v>
      </c>
      <c r="G566" s="2">
        <v>0</v>
      </c>
      <c r="H566" s="2">
        <v>0</v>
      </c>
      <c r="I566" t="s">
        <v>1</v>
      </c>
      <c r="J566" t="s">
        <v>1404</v>
      </c>
      <c r="K566" s="3">
        <v>45562</v>
      </c>
      <c r="L566" t="s">
        <v>2</v>
      </c>
      <c r="M566" t="s">
        <v>10</v>
      </c>
      <c r="N566" t="s">
        <v>6</v>
      </c>
      <c r="O566" s="3"/>
      <c r="P566" t="s">
        <v>5</v>
      </c>
    </row>
    <row r="567" spans="1:16" x14ac:dyDescent="0.2">
      <c r="A567" s="6">
        <v>7796942</v>
      </c>
      <c r="B567" t="s">
        <v>0</v>
      </c>
      <c r="C567" t="s">
        <v>7191</v>
      </c>
      <c r="D567" t="s">
        <v>1405</v>
      </c>
      <c r="E567" t="s">
        <v>1406</v>
      </c>
      <c r="F567" s="2">
        <v>198900</v>
      </c>
      <c r="G567" s="2">
        <v>16962</v>
      </c>
      <c r="H567" s="2">
        <v>16962</v>
      </c>
      <c r="I567" t="s">
        <v>1</v>
      </c>
      <c r="J567" t="s">
        <v>1407</v>
      </c>
      <c r="K567" s="3">
        <v>45562</v>
      </c>
      <c r="L567" t="s">
        <v>2</v>
      </c>
      <c r="M567" t="s">
        <v>14</v>
      </c>
      <c r="N567" t="s">
        <v>6</v>
      </c>
      <c r="O567" s="3"/>
      <c r="P567" t="s">
        <v>5</v>
      </c>
    </row>
    <row r="568" spans="1:16" x14ac:dyDescent="0.2">
      <c r="A568" s="6">
        <v>7796943</v>
      </c>
      <c r="B568" t="s">
        <v>0</v>
      </c>
      <c r="C568" t="s">
        <v>7191</v>
      </c>
      <c r="D568" t="s">
        <v>1408</v>
      </c>
      <c r="E568" t="s">
        <v>1409</v>
      </c>
      <c r="F568" s="2">
        <v>275481</v>
      </c>
      <c r="G568" s="2">
        <v>0</v>
      </c>
      <c r="H568" s="2">
        <v>0</v>
      </c>
      <c r="I568" t="s">
        <v>1</v>
      </c>
      <c r="J568" t="s">
        <v>1410</v>
      </c>
      <c r="K568" s="3">
        <v>45562</v>
      </c>
      <c r="L568" t="s">
        <v>2</v>
      </c>
      <c r="M568" t="s">
        <v>10</v>
      </c>
      <c r="N568" t="s">
        <v>6</v>
      </c>
      <c r="O568" s="3"/>
      <c r="P568" t="s">
        <v>5</v>
      </c>
    </row>
    <row r="569" spans="1:16" x14ac:dyDescent="0.2">
      <c r="A569" s="6">
        <v>7796944</v>
      </c>
      <c r="B569" t="s">
        <v>0</v>
      </c>
      <c r="C569" t="s">
        <v>7191</v>
      </c>
      <c r="D569" t="s">
        <v>1411</v>
      </c>
      <c r="E569" t="s">
        <v>1412</v>
      </c>
      <c r="F569" s="2">
        <v>420403</v>
      </c>
      <c r="G569" s="2">
        <v>375000</v>
      </c>
      <c r="H569" s="2">
        <v>375000</v>
      </c>
      <c r="I569" t="s">
        <v>1</v>
      </c>
      <c r="J569" t="s">
        <v>1413</v>
      </c>
      <c r="K569" s="3">
        <v>45562</v>
      </c>
      <c r="L569" t="s">
        <v>2</v>
      </c>
      <c r="M569" t="s">
        <v>14</v>
      </c>
      <c r="N569" t="s">
        <v>6</v>
      </c>
      <c r="O569" s="3"/>
      <c r="P569" t="s">
        <v>5</v>
      </c>
    </row>
    <row r="570" spans="1:16" x14ac:dyDescent="0.2">
      <c r="A570" s="6">
        <v>7786462</v>
      </c>
      <c r="B570" t="s">
        <v>0</v>
      </c>
      <c r="C570" t="s">
        <v>7190</v>
      </c>
      <c r="D570" t="s">
        <v>1414</v>
      </c>
      <c r="E570" t="s">
        <v>1415</v>
      </c>
      <c r="F570" s="2">
        <v>285061</v>
      </c>
      <c r="G570" s="2">
        <v>0</v>
      </c>
      <c r="H570" s="2">
        <v>0</v>
      </c>
      <c r="I570" t="s">
        <v>1</v>
      </c>
      <c r="J570" t="s">
        <v>1416</v>
      </c>
      <c r="K570" s="3">
        <v>45534</v>
      </c>
      <c r="L570" t="s">
        <v>2</v>
      </c>
      <c r="M570" t="s">
        <v>10</v>
      </c>
      <c r="N570" t="s">
        <v>307</v>
      </c>
      <c r="O570" s="3"/>
      <c r="P570" t="s">
        <v>5</v>
      </c>
    </row>
    <row r="571" spans="1:16" x14ac:dyDescent="0.2">
      <c r="A571" s="6">
        <v>7808437</v>
      </c>
      <c r="B571" t="s">
        <v>0</v>
      </c>
      <c r="C571" t="s">
        <v>7192</v>
      </c>
      <c r="D571" t="s">
        <v>1414</v>
      </c>
      <c r="E571" t="s">
        <v>1415</v>
      </c>
      <c r="F571" s="2">
        <v>150000</v>
      </c>
      <c r="G571" s="2">
        <v>0</v>
      </c>
      <c r="H571" s="2">
        <v>0</v>
      </c>
      <c r="I571" t="s">
        <v>1</v>
      </c>
      <c r="J571" t="s">
        <v>1417</v>
      </c>
      <c r="K571" s="3">
        <v>45590</v>
      </c>
      <c r="L571" t="s">
        <v>2</v>
      </c>
      <c r="M571" t="s">
        <v>10</v>
      </c>
      <c r="N571" t="s">
        <v>6</v>
      </c>
      <c r="O571" s="3"/>
      <c r="P571" t="s">
        <v>5</v>
      </c>
    </row>
    <row r="572" spans="1:16" x14ac:dyDescent="0.2">
      <c r="A572" s="6">
        <v>7751568</v>
      </c>
      <c r="B572" t="s">
        <v>0</v>
      </c>
      <c r="C572" t="s">
        <v>7211</v>
      </c>
      <c r="D572" t="s">
        <v>1418</v>
      </c>
      <c r="E572" t="s">
        <v>1419</v>
      </c>
      <c r="F572" s="2">
        <v>1100000</v>
      </c>
      <c r="G572" s="2">
        <v>0</v>
      </c>
      <c r="H572" s="2">
        <v>0</v>
      </c>
      <c r="I572" t="s">
        <v>1</v>
      </c>
      <c r="J572" t="s">
        <v>1420</v>
      </c>
      <c r="K572" s="3">
        <v>45437</v>
      </c>
      <c r="L572" t="s">
        <v>2</v>
      </c>
      <c r="M572" t="s">
        <v>10</v>
      </c>
      <c r="N572" t="s">
        <v>6</v>
      </c>
      <c r="O572" s="3"/>
      <c r="P572" t="s">
        <v>5</v>
      </c>
    </row>
    <row r="573" spans="1:16" x14ac:dyDescent="0.2">
      <c r="A573" s="6">
        <v>7786484</v>
      </c>
      <c r="B573" t="s">
        <v>0</v>
      </c>
      <c r="C573" t="s">
        <v>7190</v>
      </c>
      <c r="D573" t="s">
        <v>1418</v>
      </c>
      <c r="E573" t="s">
        <v>1419</v>
      </c>
      <c r="F573" s="2">
        <v>705882</v>
      </c>
      <c r="G573" s="2">
        <v>0</v>
      </c>
      <c r="H573" s="2">
        <v>0</v>
      </c>
      <c r="I573" t="s">
        <v>1</v>
      </c>
      <c r="J573" t="s">
        <v>1421</v>
      </c>
      <c r="K573" s="3">
        <v>45534</v>
      </c>
      <c r="L573" t="s">
        <v>2</v>
      </c>
      <c r="M573" t="s">
        <v>10</v>
      </c>
      <c r="N573" t="s">
        <v>307</v>
      </c>
      <c r="O573" s="3"/>
      <c r="P573" t="s">
        <v>5</v>
      </c>
    </row>
    <row r="574" spans="1:16" x14ac:dyDescent="0.2">
      <c r="A574" s="6">
        <v>7763144</v>
      </c>
      <c r="B574" t="s">
        <v>0</v>
      </c>
      <c r="C574" t="s">
        <v>7210</v>
      </c>
      <c r="D574" t="s">
        <v>1422</v>
      </c>
      <c r="E574" t="s">
        <v>1423</v>
      </c>
      <c r="F574" s="2">
        <v>500000</v>
      </c>
      <c r="G574" s="2">
        <v>188000</v>
      </c>
      <c r="H574" s="2">
        <v>188000</v>
      </c>
      <c r="I574" t="s">
        <v>1</v>
      </c>
      <c r="J574" t="s">
        <v>1424</v>
      </c>
      <c r="K574" s="3">
        <v>45467</v>
      </c>
      <c r="L574" t="s">
        <v>2</v>
      </c>
      <c r="M574" t="s">
        <v>14</v>
      </c>
      <c r="N574" t="s">
        <v>6</v>
      </c>
      <c r="O574" s="3"/>
      <c r="P574" t="s">
        <v>5</v>
      </c>
    </row>
    <row r="575" spans="1:16" x14ac:dyDescent="0.2">
      <c r="A575" s="6">
        <v>7776107</v>
      </c>
      <c r="B575" t="s">
        <v>0</v>
      </c>
      <c r="C575" t="s">
        <v>7193</v>
      </c>
      <c r="D575" t="s">
        <v>1422</v>
      </c>
      <c r="E575" t="s">
        <v>1423</v>
      </c>
      <c r="F575" s="2">
        <v>300000</v>
      </c>
      <c r="G575" s="2">
        <v>0</v>
      </c>
      <c r="H575" s="2">
        <v>0</v>
      </c>
      <c r="I575" t="s">
        <v>1</v>
      </c>
      <c r="J575" t="s">
        <v>1425</v>
      </c>
      <c r="K575" s="3">
        <v>45500</v>
      </c>
      <c r="L575" t="s">
        <v>2</v>
      </c>
      <c r="M575" t="s">
        <v>10</v>
      </c>
      <c r="N575" t="s">
        <v>6</v>
      </c>
      <c r="O575" s="3"/>
      <c r="P575" t="s">
        <v>5</v>
      </c>
    </row>
    <row r="576" spans="1:16" x14ac:dyDescent="0.2">
      <c r="A576" s="6">
        <v>7786475</v>
      </c>
      <c r="B576" t="s">
        <v>0</v>
      </c>
      <c r="C576" t="s">
        <v>7190</v>
      </c>
      <c r="D576" t="s">
        <v>1422</v>
      </c>
      <c r="E576" t="s">
        <v>1423</v>
      </c>
      <c r="F576" s="2">
        <v>1400000</v>
      </c>
      <c r="G576" s="2">
        <v>0</v>
      </c>
      <c r="H576" s="2">
        <v>0</v>
      </c>
      <c r="I576" t="s">
        <v>1</v>
      </c>
      <c r="J576" t="s">
        <v>1426</v>
      </c>
      <c r="K576" s="3">
        <v>45534</v>
      </c>
      <c r="L576" t="s">
        <v>2</v>
      </c>
      <c r="M576" t="s">
        <v>10</v>
      </c>
      <c r="N576" t="s">
        <v>307</v>
      </c>
      <c r="O576" s="3"/>
      <c r="P576" t="s">
        <v>5</v>
      </c>
    </row>
    <row r="577" spans="1:16" x14ac:dyDescent="0.2">
      <c r="A577" s="6">
        <v>7797331</v>
      </c>
      <c r="B577" t="s">
        <v>0</v>
      </c>
      <c r="C577" t="s">
        <v>7191</v>
      </c>
      <c r="D577" t="s">
        <v>1422</v>
      </c>
      <c r="E577" t="s">
        <v>1423</v>
      </c>
      <c r="F577" s="2">
        <v>750000</v>
      </c>
      <c r="G577" s="2">
        <v>0</v>
      </c>
      <c r="H577" s="2">
        <v>0</v>
      </c>
      <c r="I577" t="s">
        <v>1</v>
      </c>
      <c r="J577" t="s">
        <v>1427</v>
      </c>
      <c r="K577" s="3">
        <v>45562</v>
      </c>
      <c r="L577" t="s">
        <v>2</v>
      </c>
      <c r="M577" t="s">
        <v>10</v>
      </c>
      <c r="N577" t="s">
        <v>6</v>
      </c>
      <c r="O577" s="3"/>
      <c r="P577" t="s">
        <v>5</v>
      </c>
    </row>
    <row r="578" spans="1:16" x14ac:dyDescent="0.2">
      <c r="A578" s="6">
        <v>7808403</v>
      </c>
      <c r="B578" t="s">
        <v>0</v>
      </c>
      <c r="C578" t="s">
        <v>7192</v>
      </c>
      <c r="D578" t="s">
        <v>1428</v>
      </c>
      <c r="E578" t="s">
        <v>1429</v>
      </c>
      <c r="F578" s="2">
        <v>10000</v>
      </c>
      <c r="G578" s="2">
        <v>0</v>
      </c>
      <c r="H578" s="2">
        <v>0</v>
      </c>
      <c r="I578" t="s">
        <v>1</v>
      </c>
      <c r="J578" t="s">
        <v>1430</v>
      </c>
      <c r="K578" s="3">
        <v>45590</v>
      </c>
      <c r="L578" t="s">
        <v>2</v>
      </c>
      <c r="M578" t="s">
        <v>10</v>
      </c>
      <c r="N578" t="s">
        <v>6</v>
      </c>
      <c r="O578" s="3"/>
      <c r="P578" t="s">
        <v>5</v>
      </c>
    </row>
    <row r="579" spans="1:16" x14ac:dyDescent="0.2">
      <c r="A579" s="6">
        <v>7696906</v>
      </c>
      <c r="B579" t="s">
        <v>0</v>
      </c>
      <c r="C579" t="s">
        <v>7275</v>
      </c>
      <c r="D579" t="s">
        <v>1431</v>
      </c>
      <c r="E579" t="s">
        <v>1432</v>
      </c>
      <c r="F579" s="2">
        <v>144928</v>
      </c>
      <c r="G579" s="2">
        <v>112927</v>
      </c>
      <c r="H579" s="2">
        <v>112927</v>
      </c>
      <c r="I579" t="s">
        <v>1</v>
      </c>
      <c r="J579" t="s">
        <v>1433</v>
      </c>
      <c r="K579" s="3">
        <v>45278</v>
      </c>
      <c r="L579" t="s">
        <v>2</v>
      </c>
      <c r="M579" t="s">
        <v>541</v>
      </c>
      <c r="N579" t="s">
        <v>6</v>
      </c>
      <c r="O579" s="3"/>
      <c r="P579" t="s">
        <v>5</v>
      </c>
    </row>
    <row r="580" spans="1:16" x14ac:dyDescent="0.2">
      <c r="A580" s="6">
        <v>7673962</v>
      </c>
      <c r="B580" t="s">
        <v>0</v>
      </c>
      <c r="C580" t="s">
        <v>7276</v>
      </c>
      <c r="D580" t="s">
        <v>1434</v>
      </c>
      <c r="E580" t="s">
        <v>1435</v>
      </c>
      <c r="F580" s="2">
        <v>1620</v>
      </c>
      <c r="G580" s="2">
        <v>0</v>
      </c>
      <c r="H580" s="2">
        <v>0</v>
      </c>
      <c r="I580" t="s">
        <v>1</v>
      </c>
      <c r="J580" t="s">
        <v>1436</v>
      </c>
      <c r="K580" s="3">
        <v>45211</v>
      </c>
      <c r="L580" t="s">
        <v>2</v>
      </c>
      <c r="M580" t="s">
        <v>10</v>
      </c>
      <c r="N580" t="s">
        <v>6</v>
      </c>
      <c r="O580" s="3"/>
      <c r="P580" t="s">
        <v>5</v>
      </c>
    </row>
    <row r="581" spans="1:16" x14ac:dyDescent="0.2">
      <c r="A581" s="6">
        <v>7810604</v>
      </c>
      <c r="B581" t="s">
        <v>0</v>
      </c>
      <c r="C581" t="s">
        <v>7277</v>
      </c>
      <c r="D581" t="s">
        <v>1434</v>
      </c>
      <c r="E581" t="s">
        <v>1435</v>
      </c>
      <c r="F581" s="2">
        <v>938</v>
      </c>
      <c r="G581" s="2">
        <v>0</v>
      </c>
      <c r="H581" s="2">
        <v>0</v>
      </c>
      <c r="I581" t="s">
        <v>1</v>
      </c>
      <c r="J581" t="s">
        <v>1437</v>
      </c>
      <c r="K581" s="3">
        <v>45596</v>
      </c>
      <c r="L581" t="s">
        <v>2</v>
      </c>
      <c r="M581" t="s">
        <v>10</v>
      </c>
      <c r="N581" t="s">
        <v>6</v>
      </c>
      <c r="O581" s="3"/>
      <c r="P581" t="s">
        <v>5</v>
      </c>
    </row>
    <row r="582" spans="1:16" x14ac:dyDescent="0.2">
      <c r="A582" s="6">
        <v>7786491</v>
      </c>
      <c r="B582" t="s">
        <v>0</v>
      </c>
      <c r="C582" t="s">
        <v>7190</v>
      </c>
      <c r="D582" t="s">
        <v>1438</v>
      </c>
      <c r="E582" t="s">
        <v>1439</v>
      </c>
      <c r="F582" s="2">
        <v>38194</v>
      </c>
      <c r="G582" s="2">
        <v>0</v>
      </c>
      <c r="H582" s="2">
        <v>0</v>
      </c>
      <c r="I582" t="s">
        <v>1</v>
      </c>
      <c r="J582" t="s">
        <v>1440</v>
      </c>
      <c r="K582" s="3">
        <v>45534</v>
      </c>
      <c r="L582" t="s">
        <v>2</v>
      </c>
      <c r="M582" t="s">
        <v>10</v>
      </c>
      <c r="N582" t="s">
        <v>307</v>
      </c>
      <c r="O582" s="3"/>
      <c r="P582" t="s">
        <v>5</v>
      </c>
    </row>
    <row r="583" spans="1:16" x14ac:dyDescent="0.2">
      <c r="A583" s="6">
        <v>7776124</v>
      </c>
      <c r="B583" t="s">
        <v>0</v>
      </c>
      <c r="C583" t="s">
        <v>7193</v>
      </c>
      <c r="D583" t="s">
        <v>1441</v>
      </c>
      <c r="E583" t="s">
        <v>1442</v>
      </c>
      <c r="F583" s="2">
        <v>22624</v>
      </c>
      <c r="G583" s="2">
        <v>0</v>
      </c>
      <c r="H583" s="2">
        <v>0</v>
      </c>
      <c r="I583" t="s">
        <v>1</v>
      </c>
      <c r="J583" t="s">
        <v>1443</v>
      </c>
      <c r="K583" s="3">
        <v>45500</v>
      </c>
      <c r="L583" t="s">
        <v>2</v>
      </c>
      <c r="M583" t="s">
        <v>10</v>
      </c>
      <c r="N583" t="s">
        <v>6</v>
      </c>
      <c r="O583" s="3"/>
      <c r="P583" t="s">
        <v>5</v>
      </c>
    </row>
    <row r="584" spans="1:16" x14ac:dyDescent="0.2">
      <c r="A584" s="6">
        <v>7786492</v>
      </c>
      <c r="B584" t="s">
        <v>0</v>
      </c>
      <c r="C584" t="s">
        <v>7190</v>
      </c>
      <c r="D584" t="s">
        <v>1441</v>
      </c>
      <c r="E584" t="s">
        <v>1442</v>
      </c>
      <c r="F584" s="2">
        <v>49932</v>
      </c>
      <c r="G584" s="2">
        <v>0</v>
      </c>
      <c r="H584" s="2">
        <v>0</v>
      </c>
      <c r="I584" t="s">
        <v>1</v>
      </c>
      <c r="J584" t="s">
        <v>1444</v>
      </c>
      <c r="K584" s="3">
        <v>45534</v>
      </c>
      <c r="L584" t="s">
        <v>2</v>
      </c>
      <c r="M584" t="s">
        <v>10</v>
      </c>
      <c r="N584" t="s">
        <v>307</v>
      </c>
      <c r="O584" s="3"/>
      <c r="P584" t="s">
        <v>5</v>
      </c>
    </row>
    <row r="585" spans="1:16" x14ac:dyDescent="0.2">
      <c r="A585" s="6">
        <v>7808450</v>
      </c>
      <c r="B585" t="s">
        <v>0</v>
      </c>
      <c r="C585" t="s">
        <v>7192</v>
      </c>
      <c r="D585" t="s">
        <v>1441</v>
      </c>
      <c r="E585" t="s">
        <v>1442</v>
      </c>
      <c r="F585" s="2">
        <v>45000</v>
      </c>
      <c r="G585" s="2">
        <v>0</v>
      </c>
      <c r="H585" s="2">
        <v>0</v>
      </c>
      <c r="I585" t="s">
        <v>1</v>
      </c>
      <c r="J585" t="s">
        <v>1445</v>
      </c>
      <c r="K585" s="3">
        <v>45590</v>
      </c>
      <c r="L585" t="s">
        <v>2</v>
      </c>
      <c r="M585" t="s">
        <v>10</v>
      </c>
      <c r="N585" t="s">
        <v>6</v>
      </c>
      <c r="O585" s="3"/>
      <c r="P585" t="s">
        <v>5</v>
      </c>
    </row>
    <row r="586" spans="1:16" x14ac:dyDescent="0.2">
      <c r="A586" s="6">
        <v>7786497</v>
      </c>
      <c r="B586" t="s">
        <v>0</v>
      </c>
      <c r="C586" t="s">
        <v>7190</v>
      </c>
      <c r="D586" t="s">
        <v>1446</v>
      </c>
      <c r="E586" t="s">
        <v>1447</v>
      </c>
      <c r="F586" s="2">
        <v>14942</v>
      </c>
      <c r="G586" s="2">
        <v>10000</v>
      </c>
      <c r="H586" s="2">
        <v>10000</v>
      </c>
      <c r="I586" t="s">
        <v>1</v>
      </c>
      <c r="J586" t="s">
        <v>1448</v>
      </c>
      <c r="K586" s="3">
        <v>45534</v>
      </c>
      <c r="L586" t="s">
        <v>2</v>
      </c>
      <c r="M586" t="s">
        <v>14</v>
      </c>
      <c r="N586" t="s">
        <v>307</v>
      </c>
      <c r="O586" s="3"/>
      <c r="P586" t="s">
        <v>5</v>
      </c>
    </row>
    <row r="587" spans="1:16" x14ac:dyDescent="0.2">
      <c r="A587" s="6">
        <v>7786499</v>
      </c>
      <c r="B587" t="s">
        <v>0</v>
      </c>
      <c r="C587" t="s">
        <v>7190</v>
      </c>
      <c r="D587" t="s">
        <v>1449</v>
      </c>
      <c r="E587" t="s">
        <v>1450</v>
      </c>
      <c r="F587" s="2">
        <v>8403</v>
      </c>
      <c r="G587" s="2">
        <v>0</v>
      </c>
      <c r="H587" s="2">
        <v>0</v>
      </c>
      <c r="I587" t="s">
        <v>1</v>
      </c>
      <c r="J587" t="s">
        <v>1451</v>
      </c>
      <c r="K587" s="3">
        <v>45534</v>
      </c>
      <c r="L587" t="s">
        <v>2</v>
      </c>
      <c r="M587" t="s">
        <v>10</v>
      </c>
      <c r="N587" t="s">
        <v>307</v>
      </c>
      <c r="O587" s="3"/>
      <c r="P587" t="s">
        <v>5</v>
      </c>
    </row>
    <row r="588" spans="1:16" x14ac:dyDescent="0.2">
      <c r="A588" s="6">
        <v>7786500</v>
      </c>
      <c r="B588" t="s">
        <v>0</v>
      </c>
      <c r="C588" t="s">
        <v>7190</v>
      </c>
      <c r="D588" t="s">
        <v>1452</v>
      </c>
      <c r="E588" t="s">
        <v>1453</v>
      </c>
      <c r="F588" s="2">
        <v>12104</v>
      </c>
      <c r="G588" s="2">
        <v>0</v>
      </c>
      <c r="H588" s="2">
        <v>0</v>
      </c>
      <c r="I588" t="s">
        <v>1</v>
      </c>
      <c r="J588" t="s">
        <v>1454</v>
      </c>
      <c r="K588" s="3">
        <v>45534</v>
      </c>
      <c r="L588" t="s">
        <v>2</v>
      </c>
      <c r="M588" t="s">
        <v>10</v>
      </c>
      <c r="N588" t="s">
        <v>307</v>
      </c>
      <c r="O588" s="3"/>
      <c r="P588" t="s">
        <v>5</v>
      </c>
    </row>
    <row r="589" spans="1:16" x14ac:dyDescent="0.2">
      <c r="A589" s="6">
        <v>7786501</v>
      </c>
      <c r="B589" t="s">
        <v>0</v>
      </c>
      <c r="C589" t="s">
        <v>7190</v>
      </c>
      <c r="D589" t="s">
        <v>1455</v>
      </c>
      <c r="E589" t="s">
        <v>1456</v>
      </c>
      <c r="F589" s="2">
        <v>4938</v>
      </c>
      <c r="G589" s="2">
        <v>0</v>
      </c>
      <c r="H589" s="2">
        <v>0</v>
      </c>
      <c r="I589" t="s">
        <v>1</v>
      </c>
      <c r="J589" t="s">
        <v>1457</v>
      </c>
      <c r="K589" s="3">
        <v>45534</v>
      </c>
      <c r="L589" t="s">
        <v>2</v>
      </c>
      <c r="M589" t="s">
        <v>10</v>
      </c>
      <c r="N589" t="s">
        <v>307</v>
      </c>
      <c r="O589" s="3"/>
      <c r="P589" t="s">
        <v>5</v>
      </c>
    </row>
    <row r="590" spans="1:16" x14ac:dyDescent="0.2">
      <c r="A590" s="6">
        <v>7786559</v>
      </c>
      <c r="B590" t="s">
        <v>0</v>
      </c>
      <c r="C590" t="s">
        <v>7190</v>
      </c>
      <c r="D590" t="s">
        <v>1458</v>
      </c>
      <c r="E590" t="s">
        <v>1459</v>
      </c>
      <c r="F590" s="2">
        <v>19569</v>
      </c>
      <c r="G590" s="2">
        <v>5000</v>
      </c>
      <c r="H590" s="2">
        <v>5000</v>
      </c>
      <c r="I590" t="s">
        <v>1</v>
      </c>
      <c r="J590" t="s">
        <v>1460</v>
      </c>
      <c r="K590" s="3">
        <v>45534</v>
      </c>
      <c r="L590" t="s">
        <v>2</v>
      </c>
      <c r="M590" t="s">
        <v>14</v>
      </c>
      <c r="N590" t="s">
        <v>307</v>
      </c>
      <c r="O590" s="3"/>
      <c r="P590" t="s">
        <v>5</v>
      </c>
    </row>
    <row r="591" spans="1:16" x14ac:dyDescent="0.2">
      <c r="A591" s="6">
        <v>7786560</v>
      </c>
      <c r="B591" t="s">
        <v>0</v>
      </c>
      <c r="C591" t="s">
        <v>7190</v>
      </c>
      <c r="D591" t="s">
        <v>1461</v>
      </c>
      <c r="E591" t="s">
        <v>1462</v>
      </c>
      <c r="F591" s="2">
        <v>17241</v>
      </c>
      <c r="G591" s="2">
        <v>0</v>
      </c>
      <c r="H591" s="2">
        <v>0</v>
      </c>
      <c r="I591" t="s">
        <v>1</v>
      </c>
      <c r="J591" t="s">
        <v>1463</v>
      </c>
      <c r="K591" s="3">
        <v>45534</v>
      </c>
      <c r="L591" t="s">
        <v>2</v>
      </c>
      <c r="M591" t="s">
        <v>10</v>
      </c>
      <c r="N591" t="s">
        <v>307</v>
      </c>
      <c r="O591" s="3"/>
      <c r="P591" t="s">
        <v>5</v>
      </c>
    </row>
    <row r="592" spans="1:16" x14ac:dyDescent="0.2">
      <c r="A592" s="6">
        <v>7776180</v>
      </c>
      <c r="B592" t="s">
        <v>0</v>
      </c>
      <c r="C592" t="s">
        <v>7193</v>
      </c>
      <c r="D592" t="s">
        <v>1464</v>
      </c>
      <c r="E592" t="s">
        <v>1465</v>
      </c>
      <c r="F592" s="2">
        <v>15038</v>
      </c>
      <c r="G592" s="2">
        <v>0</v>
      </c>
      <c r="H592" s="2">
        <v>0</v>
      </c>
      <c r="I592" t="s">
        <v>1</v>
      </c>
      <c r="J592" t="s">
        <v>1466</v>
      </c>
      <c r="K592" s="3">
        <v>45500</v>
      </c>
      <c r="L592" t="s">
        <v>2</v>
      </c>
      <c r="M592" t="s">
        <v>10</v>
      </c>
      <c r="N592" t="s">
        <v>6</v>
      </c>
      <c r="O592" s="3"/>
      <c r="P592" t="s">
        <v>5</v>
      </c>
    </row>
    <row r="593" spans="1:16" x14ac:dyDescent="0.2">
      <c r="A593" s="6">
        <v>7776200</v>
      </c>
      <c r="B593" t="s">
        <v>0</v>
      </c>
      <c r="C593" t="s">
        <v>7193</v>
      </c>
      <c r="D593" t="s">
        <v>1467</v>
      </c>
      <c r="E593" t="s">
        <v>1468</v>
      </c>
      <c r="F593" s="2">
        <v>21277</v>
      </c>
      <c r="G593" s="2">
        <v>0</v>
      </c>
      <c r="H593" s="2">
        <v>0</v>
      </c>
      <c r="I593" t="s">
        <v>1</v>
      </c>
      <c r="J593" t="s">
        <v>1469</v>
      </c>
      <c r="K593" s="3">
        <v>45500</v>
      </c>
      <c r="L593" t="s">
        <v>2</v>
      </c>
      <c r="M593" t="s">
        <v>10</v>
      </c>
      <c r="N593" t="s">
        <v>6</v>
      </c>
      <c r="O593" s="3"/>
      <c r="P593" t="s">
        <v>5</v>
      </c>
    </row>
    <row r="594" spans="1:16" x14ac:dyDescent="0.2">
      <c r="A594" s="6">
        <v>7786595</v>
      </c>
      <c r="B594" t="s">
        <v>0</v>
      </c>
      <c r="C594" t="s">
        <v>7190</v>
      </c>
      <c r="D594" t="s">
        <v>1470</v>
      </c>
      <c r="E594" t="s">
        <v>1471</v>
      </c>
      <c r="F594" s="2">
        <v>17391</v>
      </c>
      <c r="G594" s="2">
        <v>0</v>
      </c>
      <c r="H594" s="2">
        <v>0</v>
      </c>
      <c r="I594" t="s">
        <v>1</v>
      </c>
      <c r="J594" t="s">
        <v>1472</v>
      </c>
      <c r="K594" s="3">
        <v>45534</v>
      </c>
      <c r="L594" t="s">
        <v>2</v>
      </c>
      <c r="M594" t="s">
        <v>10</v>
      </c>
      <c r="N594" t="s">
        <v>307</v>
      </c>
      <c r="O594" s="3"/>
      <c r="P594" t="s">
        <v>5</v>
      </c>
    </row>
    <row r="595" spans="1:16" x14ac:dyDescent="0.2">
      <c r="A595" s="6">
        <v>7786596</v>
      </c>
      <c r="B595" t="s">
        <v>0</v>
      </c>
      <c r="C595" t="s">
        <v>7190</v>
      </c>
      <c r="D595" t="s">
        <v>1473</v>
      </c>
      <c r="E595" t="s">
        <v>1474</v>
      </c>
      <c r="F595" s="2">
        <v>75296</v>
      </c>
      <c r="G595" s="2">
        <v>0</v>
      </c>
      <c r="H595" s="2">
        <v>0</v>
      </c>
      <c r="I595" t="s">
        <v>1</v>
      </c>
      <c r="J595" t="s">
        <v>1475</v>
      </c>
      <c r="K595" s="3">
        <v>45534</v>
      </c>
      <c r="L595" t="s">
        <v>2</v>
      </c>
      <c r="M595" t="s">
        <v>10</v>
      </c>
      <c r="N595" t="s">
        <v>307</v>
      </c>
      <c r="O595" s="3"/>
      <c r="P595" t="s">
        <v>5</v>
      </c>
    </row>
    <row r="596" spans="1:16" x14ac:dyDescent="0.2">
      <c r="A596" s="6">
        <v>7786597</v>
      </c>
      <c r="B596" t="s">
        <v>0</v>
      </c>
      <c r="C596" t="s">
        <v>7190</v>
      </c>
      <c r="D596" t="s">
        <v>1476</v>
      </c>
      <c r="E596" t="s">
        <v>1477</v>
      </c>
      <c r="F596" s="2">
        <v>13158</v>
      </c>
      <c r="G596" s="2">
        <v>0</v>
      </c>
      <c r="H596" s="2">
        <v>0</v>
      </c>
      <c r="I596" t="s">
        <v>1</v>
      </c>
      <c r="J596" t="s">
        <v>1478</v>
      </c>
      <c r="K596" s="3">
        <v>45534</v>
      </c>
      <c r="L596" t="s">
        <v>2</v>
      </c>
      <c r="M596" t="s">
        <v>10</v>
      </c>
      <c r="N596" t="s">
        <v>307</v>
      </c>
      <c r="O596" s="3"/>
      <c r="P596" t="s">
        <v>5</v>
      </c>
    </row>
    <row r="597" spans="1:16" x14ac:dyDescent="0.2">
      <c r="A597" s="6">
        <v>7786598</v>
      </c>
      <c r="B597" t="s">
        <v>0</v>
      </c>
      <c r="C597" t="s">
        <v>7190</v>
      </c>
      <c r="D597" t="s">
        <v>1479</v>
      </c>
      <c r="E597" t="s">
        <v>1480</v>
      </c>
      <c r="F597" s="2">
        <v>9091</v>
      </c>
      <c r="G597" s="2">
        <v>0</v>
      </c>
      <c r="H597" s="2">
        <v>0</v>
      </c>
      <c r="I597" t="s">
        <v>1</v>
      </c>
      <c r="J597" t="s">
        <v>1481</v>
      </c>
      <c r="K597" s="3">
        <v>45534</v>
      </c>
      <c r="L597" t="s">
        <v>2</v>
      </c>
      <c r="M597" t="s">
        <v>10</v>
      </c>
      <c r="N597" t="s">
        <v>307</v>
      </c>
      <c r="O597" s="3"/>
      <c r="P597" t="s">
        <v>5</v>
      </c>
    </row>
    <row r="598" spans="1:16" x14ac:dyDescent="0.2">
      <c r="A598" s="6">
        <v>7786599</v>
      </c>
      <c r="B598" t="s">
        <v>0</v>
      </c>
      <c r="C598" t="s">
        <v>7190</v>
      </c>
      <c r="D598" t="s">
        <v>1482</v>
      </c>
      <c r="E598" t="s">
        <v>1483</v>
      </c>
      <c r="F598" s="2">
        <v>6494</v>
      </c>
      <c r="G598" s="2">
        <v>0</v>
      </c>
      <c r="H598" s="2">
        <v>0</v>
      </c>
      <c r="I598" t="s">
        <v>1</v>
      </c>
      <c r="J598" t="s">
        <v>1484</v>
      </c>
      <c r="K598" s="3">
        <v>45534</v>
      </c>
      <c r="L598" t="s">
        <v>2</v>
      </c>
      <c r="M598" t="s">
        <v>10</v>
      </c>
      <c r="N598" t="s">
        <v>307</v>
      </c>
      <c r="O598" s="3"/>
      <c r="P598" t="s">
        <v>5</v>
      </c>
    </row>
    <row r="599" spans="1:16" x14ac:dyDescent="0.2">
      <c r="A599" s="6">
        <v>7786600</v>
      </c>
      <c r="B599" t="s">
        <v>0</v>
      </c>
      <c r="C599" t="s">
        <v>7190</v>
      </c>
      <c r="D599" t="s">
        <v>1485</v>
      </c>
      <c r="E599" t="s">
        <v>1486</v>
      </c>
      <c r="F599" s="2">
        <v>5195</v>
      </c>
      <c r="G599" s="2">
        <v>0</v>
      </c>
      <c r="H599" s="2">
        <v>0</v>
      </c>
      <c r="I599" t="s">
        <v>1</v>
      </c>
      <c r="J599" t="s">
        <v>1487</v>
      </c>
      <c r="K599" s="3">
        <v>45534</v>
      </c>
      <c r="L599" t="s">
        <v>2</v>
      </c>
      <c r="M599" t="s">
        <v>10</v>
      </c>
      <c r="N599" t="s">
        <v>307</v>
      </c>
      <c r="O599" s="3"/>
      <c r="P599" t="s">
        <v>5</v>
      </c>
    </row>
    <row r="600" spans="1:16" x14ac:dyDescent="0.2">
      <c r="A600" s="6">
        <v>7508997</v>
      </c>
      <c r="B600" t="s">
        <v>0</v>
      </c>
      <c r="C600" t="s">
        <v>7278</v>
      </c>
      <c r="D600" t="s">
        <v>1488</v>
      </c>
      <c r="E600" t="s">
        <v>1489</v>
      </c>
      <c r="F600" s="2">
        <v>50000</v>
      </c>
      <c r="G600" s="2">
        <v>42900</v>
      </c>
      <c r="H600" s="2">
        <v>42900</v>
      </c>
      <c r="I600" t="s">
        <v>1</v>
      </c>
      <c r="J600" t="s">
        <v>1490</v>
      </c>
      <c r="K600" s="3">
        <v>44748</v>
      </c>
      <c r="L600" t="s">
        <v>2</v>
      </c>
      <c r="M600" t="s">
        <v>14</v>
      </c>
      <c r="N600" t="s">
        <v>4</v>
      </c>
      <c r="O600" s="3"/>
      <c r="P600" t="s">
        <v>5</v>
      </c>
    </row>
    <row r="601" spans="1:16" x14ac:dyDescent="0.2">
      <c r="A601" s="6">
        <v>7786579</v>
      </c>
      <c r="B601" t="s">
        <v>0</v>
      </c>
      <c r="C601" t="s">
        <v>7190</v>
      </c>
      <c r="D601" t="s">
        <v>1491</v>
      </c>
      <c r="E601" t="s">
        <v>1492</v>
      </c>
      <c r="F601" s="2">
        <v>550000</v>
      </c>
      <c r="G601" s="2">
        <v>228500</v>
      </c>
      <c r="H601" s="2">
        <v>228500</v>
      </c>
      <c r="I601" t="s">
        <v>1</v>
      </c>
      <c r="J601" t="s">
        <v>1493</v>
      </c>
      <c r="K601" s="3">
        <v>45534</v>
      </c>
      <c r="L601" t="s">
        <v>2</v>
      </c>
      <c r="M601" t="s">
        <v>14</v>
      </c>
      <c r="N601" t="s">
        <v>307</v>
      </c>
      <c r="O601" s="3"/>
      <c r="P601" t="s">
        <v>5</v>
      </c>
    </row>
    <row r="602" spans="1:16" x14ac:dyDescent="0.2">
      <c r="A602" s="6">
        <v>7797369</v>
      </c>
      <c r="B602" t="s">
        <v>0</v>
      </c>
      <c r="C602" t="s">
        <v>7191</v>
      </c>
      <c r="D602" t="s">
        <v>1491</v>
      </c>
      <c r="E602" t="s">
        <v>1492</v>
      </c>
      <c r="F602" s="2">
        <v>150000</v>
      </c>
      <c r="G602" s="2">
        <v>0</v>
      </c>
      <c r="H602" s="2">
        <v>0</v>
      </c>
      <c r="I602" t="s">
        <v>1</v>
      </c>
      <c r="J602" t="s">
        <v>1494</v>
      </c>
      <c r="K602" s="3">
        <v>45562</v>
      </c>
      <c r="L602" t="s">
        <v>2</v>
      </c>
      <c r="M602" t="s">
        <v>10</v>
      </c>
      <c r="N602" t="s">
        <v>6</v>
      </c>
      <c r="O602" s="3"/>
      <c r="P602" t="s">
        <v>5</v>
      </c>
    </row>
    <row r="603" spans="1:16" x14ac:dyDescent="0.2">
      <c r="A603" s="6">
        <v>7786651</v>
      </c>
      <c r="B603" t="s">
        <v>0</v>
      </c>
      <c r="C603" t="s">
        <v>7190</v>
      </c>
      <c r="D603" t="s">
        <v>1495</v>
      </c>
      <c r="E603" t="s">
        <v>1496</v>
      </c>
      <c r="F603" s="2">
        <v>182780</v>
      </c>
      <c r="G603" s="2">
        <v>0</v>
      </c>
      <c r="H603" s="2">
        <v>0</v>
      </c>
      <c r="I603" t="s">
        <v>1</v>
      </c>
      <c r="J603" t="s">
        <v>1497</v>
      </c>
      <c r="K603" s="3">
        <v>45534</v>
      </c>
      <c r="L603" t="s">
        <v>2</v>
      </c>
      <c r="M603" t="s">
        <v>10</v>
      </c>
      <c r="N603" t="s">
        <v>307</v>
      </c>
      <c r="O603" s="3"/>
      <c r="P603" t="s">
        <v>5</v>
      </c>
    </row>
    <row r="604" spans="1:16" x14ac:dyDescent="0.2">
      <c r="A604" s="6">
        <v>7786647</v>
      </c>
      <c r="B604" t="s">
        <v>0</v>
      </c>
      <c r="C604" t="s">
        <v>7190</v>
      </c>
      <c r="D604" t="s">
        <v>1498</v>
      </c>
      <c r="E604" t="s">
        <v>1499</v>
      </c>
      <c r="F604" s="2">
        <v>581</v>
      </c>
      <c r="G604" s="2">
        <v>0</v>
      </c>
      <c r="H604" s="2">
        <v>0</v>
      </c>
      <c r="I604" t="s">
        <v>1</v>
      </c>
      <c r="J604" t="s">
        <v>1500</v>
      </c>
      <c r="K604" s="3">
        <v>45534</v>
      </c>
      <c r="L604" t="s">
        <v>2</v>
      </c>
      <c r="M604" t="s">
        <v>10</v>
      </c>
      <c r="N604" t="s">
        <v>307</v>
      </c>
      <c r="O604" s="3"/>
      <c r="P604" t="s">
        <v>5</v>
      </c>
    </row>
    <row r="605" spans="1:16" x14ac:dyDescent="0.2">
      <c r="A605" s="6">
        <v>7751643</v>
      </c>
      <c r="B605" t="s">
        <v>0</v>
      </c>
      <c r="C605" t="s">
        <v>7211</v>
      </c>
      <c r="D605" t="s">
        <v>1501</v>
      </c>
      <c r="E605" t="s">
        <v>1502</v>
      </c>
      <c r="F605" s="2">
        <v>50000</v>
      </c>
      <c r="G605" s="2">
        <v>0</v>
      </c>
      <c r="H605" s="2">
        <v>0</v>
      </c>
      <c r="I605" t="s">
        <v>1</v>
      </c>
      <c r="J605" t="s">
        <v>1503</v>
      </c>
      <c r="K605" s="3">
        <v>45437</v>
      </c>
      <c r="L605" t="s">
        <v>2</v>
      </c>
      <c r="M605" t="s">
        <v>602</v>
      </c>
      <c r="N605" t="s">
        <v>6</v>
      </c>
      <c r="O605" s="3"/>
      <c r="P605" t="s">
        <v>5</v>
      </c>
    </row>
    <row r="606" spans="1:16" x14ac:dyDescent="0.2">
      <c r="A606" s="6">
        <v>7759066</v>
      </c>
      <c r="B606" t="s">
        <v>0</v>
      </c>
      <c r="C606" t="s">
        <v>7280</v>
      </c>
      <c r="D606" t="s">
        <v>1504</v>
      </c>
      <c r="E606" t="s">
        <v>1505</v>
      </c>
      <c r="F606" s="2">
        <v>264143</v>
      </c>
      <c r="G606" s="2">
        <v>0</v>
      </c>
      <c r="H606" s="2">
        <v>0</v>
      </c>
      <c r="I606" t="s">
        <v>1</v>
      </c>
      <c r="J606" t="s">
        <v>1506</v>
      </c>
      <c r="K606" s="3">
        <v>45455</v>
      </c>
      <c r="L606" t="s">
        <v>2</v>
      </c>
      <c r="M606" t="s">
        <v>10</v>
      </c>
      <c r="N606" t="s">
        <v>6</v>
      </c>
      <c r="O606" s="3"/>
      <c r="P606" t="s">
        <v>5</v>
      </c>
    </row>
    <row r="607" spans="1:16" x14ac:dyDescent="0.2">
      <c r="A607" s="6">
        <v>7798633</v>
      </c>
      <c r="B607" t="s">
        <v>0</v>
      </c>
      <c r="C607" t="s">
        <v>7191</v>
      </c>
      <c r="D607" t="s">
        <v>1507</v>
      </c>
      <c r="E607" t="s">
        <v>1508</v>
      </c>
      <c r="F607" s="2">
        <v>60000</v>
      </c>
      <c r="G607" s="2">
        <v>0</v>
      </c>
      <c r="H607" s="2">
        <v>0</v>
      </c>
      <c r="I607" t="s">
        <v>1</v>
      </c>
      <c r="J607" t="s">
        <v>1509</v>
      </c>
      <c r="K607" s="3">
        <v>45562</v>
      </c>
      <c r="L607" t="s">
        <v>2</v>
      </c>
      <c r="M607" t="s">
        <v>602</v>
      </c>
      <c r="N607" t="s">
        <v>6</v>
      </c>
      <c r="O607" s="3"/>
      <c r="P607" t="s">
        <v>5</v>
      </c>
    </row>
    <row r="608" spans="1:16" x14ac:dyDescent="0.2">
      <c r="A608" s="6">
        <v>7797309</v>
      </c>
      <c r="B608" t="s">
        <v>0</v>
      </c>
      <c r="C608" t="s">
        <v>7191</v>
      </c>
      <c r="D608" t="s">
        <v>1510</v>
      </c>
      <c r="E608" t="s">
        <v>1511</v>
      </c>
      <c r="F608" s="2">
        <v>1544907</v>
      </c>
      <c r="G608" s="2">
        <v>633000</v>
      </c>
      <c r="H608" s="2">
        <v>633000</v>
      </c>
      <c r="I608" t="s">
        <v>1</v>
      </c>
      <c r="J608" t="s">
        <v>1512</v>
      </c>
      <c r="K608" s="3">
        <v>45562</v>
      </c>
      <c r="L608" t="s">
        <v>2</v>
      </c>
      <c r="M608" t="s">
        <v>14</v>
      </c>
      <c r="N608" t="s">
        <v>6</v>
      </c>
      <c r="O608" s="3"/>
      <c r="P608" t="s">
        <v>5</v>
      </c>
    </row>
    <row r="609" spans="1:16" x14ac:dyDescent="0.2">
      <c r="A609" s="6">
        <v>6975569</v>
      </c>
      <c r="B609" t="s">
        <v>0</v>
      </c>
      <c r="C609" t="s">
        <v>5</v>
      </c>
      <c r="D609" t="s">
        <v>1513</v>
      </c>
      <c r="E609" t="s">
        <v>1514</v>
      </c>
      <c r="F609" s="2">
        <v>1</v>
      </c>
      <c r="G609" s="2">
        <v>0</v>
      </c>
      <c r="H609" s="2">
        <v>0</v>
      </c>
      <c r="I609" t="s">
        <v>1</v>
      </c>
      <c r="J609" t="s">
        <v>5</v>
      </c>
      <c r="K609" s="3">
        <v>44674</v>
      </c>
      <c r="L609" t="s">
        <v>2</v>
      </c>
      <c r="M609" t="s">
        <v>461</v>
      </c>
      <c r="N609" t="s">
        <v>25</v>
      </c>
      <c r="O609" s="3"/>
      <c r="P609" t="s">
        <v>5</v>
      </c>
    </row>
    <row r="610" spans="1:16" x14ac:dyDescent="0.2">
      <c r="A610" s="6">
        <v>7808309</v>
      </c>
      <c r="B610" t="s">
        <v>0</v>
      </c>
      <c r="C610" t="s">
        <v>7192</v>
      </c>
      <c r="D610" t="s">
        <v>1515</v>
      </c>
      <c r="E610" t="s">
        <v>1516</v>
      </c>
      <c r="F610" s="2">
        <v>20000</v>
      </c>
      <c r="G610" s="2">
        <v>0</v>
      </c>
      <c r="H610" s="2">
        <v>0</v>
      </c>
      <c r="I610" t="s">
        <v>1</v>
      </c>
      <c r="J610" t="s">
        <v>1517</v>
      </c>
      <c r="K610" s="3">
        <v>45590</v>
      </c>
      <c r="L610" t="s">
        <v>2</v>
      </c>
      <c r="M610" t="s">
        <v>10</v>
      </c>
      <c r="N610" t="s">
        <v>6</v>
      </c>
      <c r="O610" s="3"/>
      <c r="P610" t="s">
        <v>5</v>
      </c>
    </row>
    <row r="611" spans="1:16" x14ac:dyDescent="0.2">
      <c r="A611" s="6">
        <v>7808310</v>
      </c>
      <c r="B611" t="s">
        <v>0</v>
      </c>
      <c r="C611" t="s">
        <v>7192</v>
      </c>
      <c r="D611" t="s">
        <v>1518</v>
      </c>
      <c r="E611" t="s">
        <v>1519</v>
      </c>
      <c r="F611" s="2">
        <v>15000</v>
      </c>
      <c r="G611" s="2">
        <v>0</v>
      </c>
      <c r="H611" s="2">
        <v>0</v>
      </c>
      <c r="I611" t="s">
        <v>1</v>
      </c>
      <c r="J611" t="s">
        <v>1520</v>
      </c>
      <c r="K611" s="3">
        <v>45590</v>
      </c>
      <c r="L611" t="s">
        <v>2</v>
      </c>
      <c r="M611" t="s">
        <v>10</v>
      </c>
      <c r="N611" t="s">
        <v>6</v>
      </c>
      <c r="O611" s="3"/>
      <c r="P611" t="s">
        <v>5</v>
      </c>
    </row>
    <row r="612" spans="1:16" x14ac:dyDescent="0.2">
      <c r="A612" s="6">
        <v>7759113</v>
      </c>
      <c r="B612" t="s">
        <v>0</v>
      </c>
      <c r="C612" t="s">
        <v>7281</v>
      </c>
      <c r="D612" t="s">
        <v>1521</v>
      </c>
      <c r="E612" t="s">
        <v>1522</v>
      </c>
      <c r="F612" s="2">
        <v>450000</v>
      </c>
      <c r="G612" s="2">
        <v>328500</v>
      </c>
      <c r="H612" s="2">
        <v>328500</v>
      </c>
      <c r="I612" t="s">
        <v>1</v>
      </c>
      <c r="J612" t="s">
        <v>1523</v>
      </c>
      <c r="K612" s="3">
        <v>45455</v>
      </c>
      <c r="L612" t="s">
        <v>2</v>
      </c>
      <c r="M612" t="s">
        <v>14</v>
      </c>
      <c r="N612" t="s">
        <v>6</v>
      </c>
      <c r="O612" s="3"/>
      <c r="P612" t="s">
        <v>5</v>
      </c>
    </row>
    <row r="613" spans="1:16" x14ac:dyDescent="0.2">
      <c r="A613" s="6">
        <v>7711749</v>
      </c>
      <c r="B613" t="s">
        <v>0</v>
      </c>
      <c r="C613" t="s">
        <v>7282</v>
      </c>
      <c r="D613" t="s">
        <v>1524</v>
      </c>
      <c r="E613" t="s">
        <v>1525</v>
      </c>
      <c r="F613" s="2">
        <v>5000</v>
      </c>
      <c r="G613" s="2">
        <v>0</v>
      </c>
      <c r="H613" s="2">
        <v>0</v>
      </c>
      <c r="I613" t="s">
        <v>1</v>
      </c>
      <c r="J613" t="s">
        <v>1526</v>
      </c>
      <c r="K613" s="3">
        <v>45327</v>
      </c>
      <c r="L613" t="s">
        <v>2</v>
      </c>
      <c r="M613" t="s">
        <v>10</v>
      </c>
      <c r="N613" t="s">
        <v>6</v>
      </c>
      <c r="O613" s="3"/>
      <c r="P613" t="s">
        <v>5</v>
      </c>
    </row>
    <row r="614" spans="1:16" x14ac:dyDescent="0.2">
      <c r="A614" s="6">
        <v>7788611</v>
      </c>
      <c r="B614" t="s">
        <v>0</v>
      </c>
      <c r="C614" t="s">
        <v>7270</v>
      </c>
      <c r="D614" t="s">
        <v>1527</v>
      </c>
      <c r="E614" t="s">
        <v>1528</v>
      </c>
      <c r="F614" s="2">
        <v>6300</v>
      </c>
      <c r="G614" s="2">
        <v>0</v>
      </c>
      <c r="H614" s="2">
        <v>0</v>
      </c>
      <c r="I614" t="s">
        <v>1</v>
      </c>
      <c r="J614" t="s">
        <v>1529</v>
      </c>
      <c r="K614" s="3">
        <v>45538</v>
      </c>
      <c r="L614" t="s">
        <v>2</v>
      </c>
      <c r="M614" t="s">
        <v>10</v>
      </c>
      <c r="N614" t="s">
        <v>6</v>
      </c>
      <c r="O614" s="3"/>
      <c r="P614" t="s">
        <v>5</v>
      </c>
    </row>
    <row r="615" spans="1:16" x14ac:dyDescent="0.2">
      <c r="A615" s="6">
        <v>7788612</v>
      </c>
      <c r="B615" t="s">
        <v>0</v>
      </c>
      <c r="C615" t="s">
        <v>7270</v>
      </c>
      <c r="D615" t="s">
        <v>1530</v>
      </c>
      <c r="E615" t="s">
        <v>1531</v>
      </c>
      <c r="F615" s="2">
        <v>12300</v>
      </c>
      <c r="G615" s="2">
        <v>11407</v>
      </c>
      <c r="H615" s="2">
        <v>11407</v>
      </c>
      <c r="I615" t="s">
        <v>1</v>
      </c>
      <c r="J615" t="s">
        <v>1532</v>
      </c>
      <c r="K615" s="3">
        <v>45538</v>
      </c>
      <c r="L615" t="s">
        <v>2</v>
      </c>
      <c r="M615" t="s">
        <v>14</v>
      </c>
      <c r="N615" t="s">
        <v>6</v>
      </c>
      <c r="O615" s="3"/>
      <c r="P615" t="s">
        <v>5</v>
      </c>
    </row>
    <row r="616" spans="1:16" x14ac:dyDescent="0.2">
      <c r="A616" s="6">
        <v>7808224</v>
      </c>
      <c r="B616" t="s">
        <v>0</v>
      </c>
      <c r="C616" t="s">
        <v>7192</v>
      </c>
      <c r="D616" t="s">
        <v>1534</v>
      </c>
      <c r="E616" t="s">
        <v>1535</v>
      </c>
      <c r="F616" s="2">
        <v>100000</v>
      </c>
      <c r="G616" s="2">
        <v>0</v>
      </c>
      <c r="H616" s="2">
        <v>0</v>
      </c>
      <c r="I616" t="s">
        <v>1</v>
      </c>
      <c r="J616" t="s">
        <v>1536</v>
      </c>
      <c r="K616" s="3">
        <v>45590</v>
      </c>
      <c r="L616" t="s">
        <v>2</v>
      </c>
      <c r="M616" t="s">
        <v>10</v>
      </c>
      <c r="N616" t="s">
        <v>6</v>
      </c>
      <c r="O616" s="3"/>
      <c r="P616" t="s">
        <v>5</v>
      </c>
    </row>
    <row r="617" spans="1:16" x14ac:dyDescent="0.2">
      <c r="A617" s="6">
        <v>7786009</v>
      </c>
      <c r="B617" t="s">
        <v>0</v>
      </c>
      <c r="C617" t="s">
        <v>7190</v>
      </c>
      <c r="D617" t="s">
        <v>1537</v>
      </c>
      <c r="E617" t="s">
        <v>1538</v>
      </c>
      <c r="F617" s="2">
        <v>85039</v>
      </c>
      <c r="G617" s="2">
        <v>70000</v>
      </c>
      <c r="H617" s="2">
        <v>70000</v>
      </c>
      <c r="I617" t="s">
        <v>1</v>
      </c>
      <c r="J617" t="s">
        <v>1539</v>
      </c>
      <c r="K617" s="3">
        <v>45534</v>
      </c>
      <c r="L617" t="s">
        <v>2</v>
      </c>
      <c r="M617" t="s">
        <v>14</v>
      </c>
      <c r="N617" t="s">
        <v>307</v>
      </c>
      <c r="O617" s="3"/>
      <c r="P617" t="s">
        <v>5</v>
      </c>
    </row>
    <row r="618" spans="1:16" x14ac:dyDescent="0.2">
      <c r="A618" s="6">
        <v>7808225</v>
      </c>
      <c r="B618" t="s">
        <v>0</v>
      </c>
      <c r="C618" t="s">
        <v>7192</v>
      </c>
      <c r="D618" t="s">
        <v>1537</v>
      </c>
      <c r="E618" t="s">
        <v>1538</v>
      </c>
      <c r="F618" s="2">
        <v>100000</v>
      </c>
      <c r="G618" s="2">
        <v>0</v>
      </c>
      <c r="H618" s="2">
        <v>0</v>
      </c>
      <c r="I618" t="s">
        <v>1</v>
      </c>
      <c r="J618" t="s">
        <v>1540</v>
      </c>
      <c r="K618" s="3">
        <v>45590</v>
      </c>
      <c r="L618" t="s">
        <v>2</v>
      </c>
      <c r="M618" t="s">
        <v>10</v>
      </c>
      <c r="N618" t="s">
        <v>6</v>
      </c>
      <c r="O618" s="3"/>
      <c r="P618" t="s">
        <v>5</v>
      </c>
    </row>
    <row r="619" spans="1:16" x14ac:dyDescent="0.2">
      <c r="A619" s="6">
        <v>7808226</v>
      </c>
      <c r="B619" t="s">
        <v>0</v>
      </c>
      <c r="C619" t="s">
        <v>7192</v>
      </c>
      <c r="D619" t="s">
        <v>1541</v>
      </c>
      <c r="E619" t="s">
        <v>1542</v>
      </c>
      <c r="F619" s="2">
        <v>50000</v>
      </c>
      <c r="G619" s="2">
        <v>40000</v>
      </c>
      <c r="H619" s="2">
        <v>40000</v>
      </c>
      <c r="I619" t="s">
        <v>1</v>
      </c>
      <c r="J619" t="s">
        <v>1543</v>
      </c>
      <c r="K619" s="3">
        <v>45590</v>
      </c>
      <c r="L619" t="s">
        <v>2</v>
      </c>
      <c r="M619" t="s">
        <v>14</v>
      </c>
      <c r="N619" t="s">
        <v>6</v>
      </c>
      <c r="O619" s="3"/>
      <c r="P619" t="s">
        <v>5</v>
      </c>
    </row>
    <row r="620" spans="1:16" x14ac:dyDescent="0.2">
      <c r="A620" s="6">
        <v>7803807</v>
      </c>
      <c r="B620" t="s">
        <v>0</v>
      </c>
      <c r="C620" t="s">
        <v>7283</v>
      </c>
      <c r="D620" t="s">
        <v>1544</v>
      </c>
      <c r="E620" t="s">
        <v>1511</v>
      </c>
      <c r="F620" s="2">
        <v>20000</v>
      </c>
      <c r="G620" s="2">
        <v>0</v>
      </c>
      <c r="H620" s="2">
        <v>0</v>
      </c>
      <c r="I620" t="s">
        <v>1</v>
      </c>
      <c r="J620" t="s">
        <v>1545</v>
      </c>
      <c r="K620" s="3">
        <v>45577</v>
      </c>
      <c r="L620" t="s">
        <v>2</v>
      </c>
      <c r="M620" t="s">
        <v>10</v>
      </c>
      <c r="N620" t="s">
        <v>6</v>
      </c>
      <c r="O620" s="3"/>
      <c r="P620" t="s">
        <v>5</v>
      </c>
    </row>
    <row r="621" spans="1:16" x14ac:dyDescent="0.2">
      <c r="A621" s="6">
        <v>7759108</v>
      </c>
      <c r="B621" t="s">
        <v>0</v>
      </c>
      <c r="C621" t="s">
        <v>7281</v>
      </c>
      <c r="D621" t="s">
        <v>1546</v>
      </c>
      <c r="E621" t="s">
        <v>1547</v>
      </c>
      <c r="F621" s="2">
        <v>3000</v>
      </c>
      <c r="G621" s="2">
        <v>0</v>
      </c>
      <c r="H621" s="2">
        <v>0</v>
      </c>
      <c r="I621" t="s">
        <v>1</v>
      </c>
      <c r="J621" t="s">
        <v>1548</v>
      </c>
      <c r="K621" s="3">
        <v>45455</v>
      </c>
      <c r="L621" t="s">
        <v>2</v>
      </c>
      <c r="M621" t="s">
        <v>10</v>
      </c>
      <c r="N621" t="s">
        <v>6</v>
      </c>
      <c r="O621" s="3"/>
      <c r="P621" t="s">
        <v>5</v>
      </c>
    </row>
    <row r="622" spans="1:16" x14ac:dyDescent="0.2">
      <c r="A622" s="6">
        <v>7776105</v>
      </c>
      <c r="B622" t="s">
        <v>0</v>
      </c>
      <c r="C622" t="s">
        <v>7193</v>
      </c>
      <c r="D622" t="s">
        <v>1549</v>
      </c>
      <c r="E622" t="s">
        <v>1550</v>
      </c>
      <c r="F622" s="2">
        <v>100000</v>
      </c>
      <c r="G622" s="2">
        <v>0</v>
      </c>
      <c r="H622" s="2">
        <v>0</v>
      </c>
      <c r="I622" t="s">
        <v>1</v>
      </c>
      <c r="J622" t="s">
        <v>1551</v>
      </c>
      <c r="K622" s="3">
        <v>45500</v>
      </c>
      <c r="L622" t="s">
        <v>2</v>
      </c>
      <c r="M622" t="s">
        <v>602</v>
      </c>
      <c r="N622" t="s">
        <v>6</v>
      </c>
      <c r="O622" s="3"/>
      <c r="P622" t="s">
        <v>5</v>
      </c>
    </row>
    <row r="623" spans="1:16" x14ac:dyDescent="0.2">
      <c r="A623" s="6">
        <v>7810638</v>
      </c>
      <c r="B623" t="s">
        <v>0</v>
      </c>
      <c r="C623" t="s">
        <v>7284</v>
      </c>
      <c r="D623" t="s">
        <v>1552</v>
      </c>
      <c r="E623" t="s">
        <v>1553</v>
      </c>
      <c r="F623" s="2">
        <v>450000</v>
      </c>
      <c r="G623" s="2">
        <v>0</v>
      </c>
      <c r="H623" s="2">
        <v>0</v>
      </c>
      <c r="I623" t="s">
        <v>1</v>
      </c>
      <c r="J623" t="s">
        <v>1554</v>
      </c>
      <c r="K623" s="3">
        <v>45596</v>
      </c>
      <c r="L623" t="s">
        <v>2</v>
      </c>
      <c r="M623" t="s">
        <v>10</v>
      </c>
      <c r="N623" t="s">
        <v>6</v>
      </c>
      <c r="O623" s="3"/>
      <c r="P623" t="s">
        <v>5</v>
      </c>
    </row>
    <row r="624" spans="1:16" x14ac:dyDescent="0.2">
      <c r="A624" s="6">
        <v>7810637</v>
      </c>
      <c r="B624" t="s">
        <v>0</v>
      </c>
      <c r="C624" t="s">
        <v>7284</v>
      </c>
      <c r="D624" t="s">
        <v>1555</v>
      </c>
      <c r="E624" t="s">
        <v>1556</v>
      </c>
      <c r="F624" s="2">
        <v>20000</v>
      </c>
      <c r="G624" s="2">
        <v>0</v>
      </c>
      <c r="H624" s="2">
        <v>0</v>
      </c>
      <c r="I624" t="s">
        <v>1</v>
      </c>
      <c r="J624" t="s">
        <v>1557</v>
      </c>
      <c r="K624" s="3">
        <v>45596</v>
      </c>
      <c r="L624" t="s">
        <v>2</v>
      </c>
      <c r="M624" t="s">
        <v>10</v>
      </c>
      <c r="N624" t="s">
        <v>6</v>
      </c>
      <c r="O624" s="3"/>
      <c r="P624" t="s">
        <v>5</v>
      </c>
    </row>
    <row r="625" spans="1:16" x14ac:dyDescent="0.2">
      <c r="A625" s="6">
        <v>7810627</v>
      </c>
      <c r="B625" t="s">
        <v>0</v>
      </c>
      <c r="C625" t="s">
        <v>7284</v>
      </c>
      <c r="D625" t="s">
        <v>1558</v>
      </c>
      <c r="E625" t="s">
        <v>1559</v>
      </c>
      <c r="F625" s="2">
        <v>21000</v>
      </c>
      <c r="G625" s="2">
        <v>0</v>
      </c>
      <c r="H625" s="2">
        <v>0</v>
      </c>
      <c r="I625" t="s">
        <v>1</v>
      </c>
      <c r="J625" t="s">
        <v>1560</v>
      </c>
      <c r="K625" s="3">
        <v>45596</v>
      </c>
      <c r="L625" t="s">
        <v>2</v>
      </c>
      <c r="M625" t="s">
        <v>10</v>
      </c>
      <c r="N625" t="s">
        <v>6</v>
      </c>
      <c r="O625" s="3"/>
      <c r="P625" t="s">
        <v>5</v>
      </c>
    </row>
    <row r="626" spans="1:16" x14ac:dyDescent="0.2">
      <c r="A626" s="6">
        <v>7772088</v>
      </c>
      <c r="B626" t="s">
        <v>0</v>
      </c>
      <c r="C626" t="s">
        <v>7183</v>
      </c>
      <c r="D626" t="s">
        <v>1561</v>
      </c>
      <c r="E626" t="s">
        <v>1562</v>
      </c>
      <c r="F626" s="2">
        <v>2000</v>
      </c>
      <c r="G626" s="2">
        <v>0</v>
      </c>
      <c r="H626" s="2">
        <v>0</v>
      </c>
      <c r="I626" t="s">
        <v>1</v>
      </c>
      <c r="J626" t="s">
        <v>1563</v>
      </c>
      <c r="K626" s="3">
        <v>45490</v>
      </c>
      <c r="L626" t="s">
        <v>2</v>
      </c>
      <c r="M626" t="s">
        <v>10</v>
      </c>
      <c r="N626" t="s">
        <v>6</v>
      </c>
      <c r="O626" s="3"/>
      <c r="P626" t="s">
        <v>5</v>
      </c>
    </row>
    <row r="627" spans="1:16" x14ac:dyDescent="0.2">
      <c r="A627" s="6">
        <v>7810628</v>
      </c>
      <c r="B627" t="s">
        <v>0</v>
      </c>
      <c r="C627" t="s">
        <v>7284</v>
      </c>
      <c r="D627" t="s">
        <v>1564</v>
      </c>
      <c r="E627" t="s">
        <v>1565</v>
      </c>
      <c r="F627" s="2">
        <v>6000</v>
      </c>
      <c r="G627" s="2">
        <v>0</v>
      </c>
      <c r="H627" s="2">
        <v>0</v>
      </c>
      <c r="I627" t="s">
        <v>1</v>
      </c>
      <c r="J627" t="s">
        <v>1566</v>
      </c>
      <c r="K627" s="3">
        <v>45596</v>
      </c>
      <c r="L627" t="s">
        <v>2</v>
      </c>
      <c r="M627" t="s">
        <v>10</v>
      </c>
      <c r="N627" t="s">
        <v>6</v>
      </c>
      <c r="O627" s="3"/>
      <c r="P627" t="s">
        <v>5</v>
      </c>
    </row>
    <row r="628" spans="1:16" x14ac:dyDescent="0.2">
      <c r="A628" s="6">
        <v>7801317</v>
      </c>
      <c r="B628" t="s">
        <v>0</v>
      </c>
      <c r="C628" t="s">
        <v>7285</v>
      </c>
      <c r="D628" t="s">
        <v>1567</v>
      </c>
      <c r="E628" t="s">
        <v>1568</v>
      </c>
      <c r="F628" s="2">
        <v>4500</v>
      </c>
      <c r="G628" s="2">
        <v>0</v>
      </c>
      <c r="H628" s="2">
        <v>0</v>
      </c>
      <c r="I628" t="s">
        <v>1</v>
      </c>
      <c r="J628" t="s">
        <v>1569</v>
      </c>
      <c r="K628" s="3">
        <v>45569</v>
      </c>
      <c r="L628" t="s">
        <v>2</v>
      </c>
      <c r="M628" t="s">
        <v>10</v>
      </c>
      <c r="N628" t="s">
        <v>6</v>
      </c>
      <c r="O628" s="3"/>
      <c r="P628" t="s">
        <v>5</v>
      </c>
    </row>
    <row r="629" spans="1:16" x14ac:dyDescent="0.2">
      <c r="A629" s="6">
        <v>7788622</v>
      </c>
      <c r="B629" t="s">
        <v>0</v>
      </c>
      <c r="C629" t="s">
        <v>7270</v>
      </c>
      <c r="D629" t="s">
        <v>1570</v>
      </c>
      <c r="E629" t="s">
        <v>1571</v>
      </c>
      <c r="F629" s="2">
        <v>57914</v>
      </c>
      <c r="G629" s="2">
        <v>0</v>
      </c>
      <c r="H629" s="2">
        <v>0</v>
      </c>
      <c r="I629" t="s">
        <v>1</v>
      </c>
      <c r="J629" t="s">
        <v>1572</v>
      </c>
      <c r="K629" s="3">
        <v>45538</v>
      </c>
      <c r="L629" t="s">
        <v>2</v>
      </c>
      <c r="M629" t="s">
        <v>10</v>
      </c>
      <c r="N629" t="s">
        <v>6</v>
      </c>
      <c r="O629" s="3"/>
      <c r="P629" t="s">
        <v>5</v>
      </c>
    </row>
    <row r="630" spans="1:16" x14ac:dyDescent="0.2">
      <c r="A630" s="6">
        <v>7701126</v>
      </c>
      <c r="B630" t="s">
        <v>0</v>
      </c>
      <c r="C630" t="s">
        <v>7286</v>
      </c>
      <c r="D630" t="s">
        <v>1573</v>
      </c>
      <c r="E630" t="s">
        <v>1574</v>
      </c>
      <c r="F630" s="2">
        <v>284</v>
      </c>
      <c r="G630" s="2">
        <v>0</v>
      </c>
      <c r="H630" s="2">
        <v>0</v>
      </c>
      <c r="I630" t="s">
        <v>1</v>
      </c>
      <c r="J630" t="s">
        <v>1575</v>
      </c>
      <c r="K630" s="3">
        <v>45288</v>
      </c>
      <c r="L630" t="s">
        <v>2</v>
      </c>
      <c r="M630" t="s">
        <v>10</v>
      </c>
      <c r="N630" t="s">
        <v>6</v>
      </c>
      <c r="O630" s="3"/>
      <c r="P630" t="s">
        <v>5</v>
      </c>
    </row>
    <row r="631" spans="1:16" x14ac:dyDescent="0.2">
      <c r="A631" s="6">
        <v>7767495</v>
      </c>
      <c r="B631" t="s">
        <v>0</v>
      </c>
      <c r="C631" t="s">
        <v>7225</v>
      </c>
      <c r="D631" t="s">
        <v>1576</v>
      </c>
      <c r="E631" t="s">
        <v>1577</v>
      </c>
      <c r="F631" s="2">
        <v>100</v>
      </c>
      <c r="G631" s="2">
        <v>0</v>
      </c>
      <c r="H631" s="2">
        <v>0</v>
      </c>
      <c r="I631" t="s">
        <v>1</v>
      </c>
      <c r="J631" t="s">
        <v>1578</v>
      </c>
      <c r="K631" s="3">
        <v>45479</v>
      </c>
      <c r="L631" t="s">
        <v>2</v>
      </c>
      <c r="M631" t="s">
        <v>10</v>
      </c>
      <c r="N631" t="s">
        <v>6</v>
      </c>
      <c r="O631" s="3"/>
      <c r="P631" t="s">
        <v>5</v>
      </c>
    </row>
    <row r="632" spans="1:16" x14ac:dyDescent="0.2">
      <c r="A632" s="6">
        <v>7767527</v>
      </c>
      <c r="B632" t="s">
        <v>0</v>
      </c>
      <c r="C632" t="s">
        <v>7271</v>
      </c>
      <c r="D632" t="s">
        <v>1579</v>
      </c>
      <c r="E632" t="s">
        <v>1580</v>
      </c>
      <c r="F632" s="2">
        <v>2600</v>
      </c>
      <c r="G632" s="2">
        <v>1000</v>
      </c>
      <c r="H632" s="2">
        <v>1000</v>
      </c>
      <c r="I632" t="s">
        <v>1</v>
      </c>
      <c r="J632" t="s">
        <v>1581</v>
      </c>
      <c r="K632" s="3">
        <v>45479</v>
      </c>
      <c r="L632" t="s">
        <v>2</v>
      </c>
      <c r="M632" t="s">
        <v>14</v>
      </c>
      <c r="N632" t="s">
        <v>6</v>
      </c>
      <c r="O632" s="3"/>
      <c r="P632" t="s">
        <v>5</v>
      </c>
    </row>
    <row r="633" spans="1:16" x14ac:dyDescent="0.2">
      <c r="A633" s="6">
        <v>7770106</v>
      </c>
      <c r="B633" t="s">
        <v>0</v>
      </c>
      <c r="C633" t="s">
        <v>7288</v>
      </c>
      <c r="D633" t="s">
        <v>1582</v>
      </c>
      <c r="E633" t="s">
        <v>1583</v>
      </c>
      <c r="F633" s="2">
        <v>8640</v>
      </c>
      <c r="G633" s="2">
        <v>200</v>
      </c>
      <c r="H633" s="2">
        <v>200</v>
      </c>
      <c r="I633" t="s">
        <v>1</v>
      </c>
      <c r="J633" t="s">
        <v>1584</v>
      </c>
      <c r="K633" s="3">
        <v>45486</v>
      </c>
      <c r="L633" t="s">
        <v>2</v>
      </c>
      <c r="M633" t="s">
        <v>14</v>
      </c>
      <c r="N633" t="s">
        <v>307</v>
      </c>
      <c r="O633" s="3"/>
      <c r="P633" t="s">
        <v>5</v>
      </c>
    </row>
    <row r="634" spans="1:16" x14ac:dyDescent="0.2">
      <c r="A634" s="6">
        <v>7801259</v>
      </c>
      <c r="B634" t="s">
        <v>0</v>
      </c>
      <c r="C634" t="s">
        <v>7272</v>
      </c>
      <c r="D634" t="s">
        <v>1585</v>
      </c>
      <c r="E634" t="s">
        <v>1586</v>
      </c>
      <c r="F634" s="2">
        <v>49505</v>
      </c>
      <c r="G634" s="2">
        <v>0</v>
      </c>
      <c r="H634" s="2">
        <v>0</v>
      </c>
      <c r="I634" t="s">
        <v>1</v>
      </c>
      <c r="J634" t="s">
        <v>1587</v>
      </c>
      <c r="K634" s="3">
        <v>45569</v>
      </c>
      <c r="L634" t="s">
        <v>2</v>
      </c>
      <c r="M634" t="s">
        <v>10</v>
      </c>
      <c r="N634" t="s">
        <v>6</v>
      </c>
      <c r="O634" s="3"/>
      <c r="P634" t="s">
        <v>5</v>
      </c>
    </row>
    <row r="635" spans="1:16" x14ac:dyDescent="0.2">
      <c r="A635" s="6">
        <v>7801260</v>
      </c>
      <c r="B635" t="s">
        <v>0</v>
      </c>
      <c r="C635" t="s">
        <v>7272</v>
      </c>
      <c r="D635" t="s">
        <v>1588</v>
      </c>
      <c r="E635" t="s">
        <v>1589</v>
      </c>
      <c r="F635" s="2">
        <v>42283</v>
      </c>
      <c r="G635" s="2">
        <v>0</v>
      </c>
      <c r="H635" s="2">
        <v>0</v>
      </c>
      <c r="I635" t="s">
        <v>1</v>
      </c>
      <c r="J635" t="s">
        <v>1590</v>
      </c>
      <c r="K635" s="3">
        <v>45569</v>
      </c>
      <c r="L635" t="s">
        <v>2</v>
      </c>
      <c r="M635" t="s">
        <v>10</v>
      </c>
      <c r="N635" t="s">
        <v>6</v>
      </c>
      <c r="O635" s="3"/>
      <c r="P635" t="s">
        <v>5</v>
      </c>
    </row>
    <row r="636" spans="1:16" x14ac:dyDescent="0.2">
      <c r="A636" s="6">
        <v>7801261</v>
      </c>
      <c r="B636" t="s">
        <v>0</v>
      </c>
      <c r="C636" t="s">
        <v>7272</v>
      </c>
      <c r="D636" t="s">
        <v>1591</v>
      </c>
      <c r="E636" t="s">
        <v>1592</v>
      </c>
      <c r="F636" s="2">
        <v>28986</v>
      </c>
      <c r="G636" s="2">
        <v>0</v>
      </c>
      <c r="H636" s="2">
        <v>0</v>
      </c>
      <c r="I636" t="s">
        <v>1</v>
      </c>
      <c r="J636" t="s">
        <v>1593</v>
      </c>
      <c r="K636" s="3">
        <v>45569</v>
      </c>
      <c r="L636" t="s">
        <v>2</v>
      </c>
      <c r="M636" t="s">
        <v>10</v>
      </c>
      <c r="N636" t="s">
        <v>6</v>
      </c>
      <c r="O636" s="3"/>
      <c r="P636" t="s">
        <v>5</v>
      </c>
    </row>
    <row r="637" spans="1:16" x14ac:dyDescent="0.2">
      <c r="A637" s="6">
        <v>7806541</v>
      </c>
      <c r="B637" t="s">
        <v>0</v>
      </c>
      <c r="C637" t="s">
        <v>7262</v>
      </c>
      <c r="D637" t="s">
        <v>1594</v>
      </c>
      <c r="E637" t="s">
        <v>1595</v>
      </c>
      <c r="F637" s="2">
        <v>200</v>
      </c>
      <c r="G637" s="2">
        <v>0</v>
      </c>
      <c r="H637" s="2">
        <v>0</v>
      </c>
      <c r="I637" t="s">
        <v>1</v>
      </c>
      <c r="J637" t="s">
        <v>1596</v>
      </c>
      <c r="K637" s="3">
        <v>45587</v>
      </c>
      <c r="L637" t="s">
        <v>2</v>
      </c>
      <c r="M637" t="s">
        <v>10</v>
      </c>
      <c r="N637" t="s">
        <v>6</v>
      </c>
      <c r="O637" s="3"/>
      <c r="P637" t="s">
        <v>5</v>
      </c>
    </row>
    <row r="638" spans="1:16" x14ac:dyDescent="0.2">
      <c r="A638" s="6">
        <v>7806544</v>
      </c>
      <c r="B638" t="s">
        <v>0</v>
      </c>
      <c r="C638" t="s">
        <v>7262</v>
      </c>
      <c r="D638" t="s">
        <v>1597</v>
      </c>
      <c r="E638" t="s">
        <v>1598</v>
      </c>
      <c r="F638" s="2">
        <v>350</v>
      </c>
      <c r="G638" s="2">
        <v>0</v>
      </c>
      <c r="H638" s="2">
        <v>0</v>
      </c>
      <c r="I638" t="s">
        <v>1</v>
      </c>
      <c r="J638" t="s">
        <v>1599</v>
      </c>
      <c r="K638" s="3">
        <v>45587</v>
      </c>
      <c r="L638" t="s">
        <v>2</v>
      </c>
      <c r="M638" t="s">
        <v>10</v>
      </c>
      <c r="N638" t="s">
        <v>6</v>
      </c>
      <c r="O638" s="3"/>
      <c r="P638" t="s">
        <v>5</v>
      </c>
    </row>
    <row r="639" spans="1:16" x14ac:dyDescent="0.2">
      <c r="A639" s="6">
        <v>7809489</v>
      </c>
      <c r="B639" t="s">
        <v>0</v>
      </c>
      <c r="C639" t="s">
        <v>7290</v>
      </c>
      <c r="D639" t="s">
        <v>1600</v>
      </c>
      <c r="E639" t="s">
        <v>1533</v>
      </c>
      <c r="F639" s="2">
        <v>67500</v>
      </c>
      <c r="G639" s="2">
        <v>0</v>
      </c>
      <c r="H639" s="2">
        <v>0</v>
      </c>
      <c r="I639" t="s">
        <v>1</v>
      </c>
      <c r="J639" t="s">
        <v>1601</v>
      </c>
      <c r="K639" s="3">
        <v>45592</v>
      </c>
      <c r="L639" t="s">
        <v>2</v>
      </c>
      <c r="M639" t="s">
        <v>10</v>
      </c>
      <c r="N639" t="s">
        <v>6</v>
      </c>
      <c r="O639" s="3"/>
      <c r="P639" t="s">
        <v>5</v>
      </c>
    </row>
    <row r="640" spans="1:16" x14ac:dyDescent="0.2">
      <c r="A640" s="6">
        <v>7793900</v>
      </c>
      <c r="B640" t="s">
        <v>0</v>
      </c>
      <c r="C640" t="s">
        <v>7263</v>
      </c>
      <c r="D640" t="s">
        <v>1602</v>
      </c>
      <c r="E640" t="s">
        <v>1538</v>
      </c>
      <c r="F640" s="2">
        <v>105000</v>
      </c>
      <c r="G640" s="2">
        <v>0</v>
      </c>
      <c r="H640" s="2">
        <v>0</v>
      </c>
      <c r="I640" t="s">
        <v>1</v>
      </c>
      <c r="J640" t="s">
        <v>1603</v>
      </c>
      <c r="K640" s="3">
        <v>45552</v>
      </c>
      <c r="L640" t="s">
        <v>2</v>
      </c>
      <c r="M640" t="s">
        <v>10</v>
      </c>
      <c r="N640" t="s">
        <v>6</v>
      </c>
      <c r="O640" s="3"/>
      <c r="P640" t="s">
        <v>5</v>
      </c>
    </row>
    <row r="641" spans="1:16" x14ac:dyDescent="0.2">
      <c r="A641" s="6">
        <v>7809490</v>
      </c>
      <c r="B641" t="s">
        <v>0</v>
      </c>
      <c r="C641" t="s">
        <v>7290</v>
      </c>
      <c r="D641" t="s">
        <v>1602</v>
      </c>
      <c r="E641" t="s">
        <v>1538</v>
      </c>
      <c r="F641" s="2">
        <v>140000</v>
      </c>
      <c r="G641" s="2">
        <v>0</v>
      </c>
      <c r="H641" s="2">
        <v>0</v>
      </c>
      <c r="I641" t="s">
        <v>1</v>
      </c>
      <c r="J641" t="s">
        <v>1604</v>
      </c>
      <c r="K641" s="3">
        <v>45592</v>
      </c>
      <c r="L641" t="s">
        <v>2</v>
      </c>
      <c r="M641" t="s">
        <v>10</v>
      </c>
      <c r="N641" t="s">
        <v>6</v>
      </c>
      <c r="O641" s="3"/>
      <c r="P641" t="s">
        <v>5</v>
      </c>
    </row>
    <row r="642" spans="1:16" x14ac:dyDescent="0.2">
      <c r="A642" s="6">
        <v>7809491</v>
      </c>
      <c r="B642" t="s">
        <v>0</v>
      </c>
      <c r="C642" t="s">
        <v>7290</v>
      </c>
      <c r="D642" t="s">
        <v>1605</v>
      </c>
      <c r="E642" t="s">
        <v>1606</v>
      </c>
      <c r="F642" s="2">
        <v>27000</v>
      </c>
      <c r="G642" s="2">
        <v>0</v>
      </c>
      <c r="H642" s="2">
        <v>0</v>
      </c>
      <c r="I642" t="s">
        <v>1</v>
      </c>
      <c r="J642" t="s">
        <v>1607</v>
      </c>
      <c r="K642" s="3">
        <v>45592</v>
      </c>
      <c r="L642" t="s">
        <v>2</v>
      </c>
      <c r="M642" t="s">
        <v>10</v>
      </c>
      <c r="N642" t="s">
        <v>6</v>
      </c>
      <c r="O642" s="3"/>
      <c r="P642" t="s">
        <v>5</v>
      </c>
    </row>
    <row r="643" spans="1:16" x14ac:dyDescent="0.2">
      <c r="A643" s="6">
        <v>7676087</v>
      </c>
      <c r="B643" t="s">
        <v>0</v>
      </c>
      <c r="C643" t="s">
        <v>7292</v>
      </c>
      <c r="D643" t="s">
        <v>1608</v>
      </c>
      <c r="E643" t="s">
        <v>1609</v>
      </c>
      <c r="F643" s="2">
        <v>27200</v>
      </c>
      <c r="G643" s="2">
        <v>27200</v>
      </c>
      <c r="H643" s="2">
        <v>27000</v>
      </c>
      <c r="I643" t="s">
        <v>1</v>
      </c>
      <c r="J643" t="s">
        <v>1610</v>
      </c>
      <c r="K643" s="3">
        <v>45218</v>
      </c>
      <c r="L643" t="s">
        <v>2</v>
      </c>
      <c r="M643" t="s">
        <v>3</v>
      </c>
      <c r="N643" t="s">
        <v>6</v>
      </c>
      <c r="O643" s="3"/>
      <c r="P643" t="s">
        <v>5</v>
      </c>
    </row>
    <row r="644" spans="1:16" x14ac:dyDescent="0.2">
      <c r="A644" s="6">
        <v>7809492</v>
      </c>
      <c r="B644" t="s">
        <v>0</v>
      </c>
      <c r="C644" t="s">
        <v>7290</v>
      </c>
      <c r="D644" t="s">
        <v>1608</v>
      </c>
      <c r="E644" t="s">
        <v>1609</v>
      </c>
      <c r="F644" s="2">
        <v>24000</v>
      </c>
      <c r="G644" s="2">
        <v>0</v>
      </c>
      <c r="H644" s="2">
        <v>0</v>
      </c>
      <c r="I644" t="s">
        <v>1</v>
      </c>
      <c r="J644" t="s">
        <v>1611</v>
      </c>
      <c r="K644" s="3">
        <v>45592</v>
      </c>
      <c r="L644" t="s">
        <v>2</v>
      </c>
      <c r="M644" t="s">
        <v>10</v>
      </c>
      <c r="N644" t="s">
        <v>6</v>
      </c>
      <c r="O644" s="3"/>
      <c r="P644" t="s">
        <v>5</v>
      </c>
    </row>
    <row r="645" spans="1:16" x14ac:dyDescent="0.2">
      <c r="A645" s="6">
        <v>7510942</v>
      </c>
      <c r="B645" t="s">
        <v>0</v>
      </c>
      <c r="C645" t="s">
        <v>5</v>
      </c>
      <c r="D645" t="s">
        <v>1612</v>
      </c>
      <c r="E645" t="s">
        <v>1511</v>
      </c>
      <c r="F645" s="2">
        <v>1</v>
      </c>
      <c r="G645" s="2">
        <v>0</v>
      </c>
      <c r="H645" s="2">
        <v>0</v>
      </c>
      <c r="I645" t="s">
        <v>1</v>
      </c>
      <c r="J645" t="s">
        <v>5</v>
      </c>
      <c r="K645" s="3">
        <v>44753</v>
      </c>
      <c r="L645" t="s">
        <v>2</v>
      </c>
      <c r="M645" t="s">
        <v>461</v>
      </c>
      <c r="N645" t="s">
        <v>25</v>
      </c>
      <c r="O645" s="3"/>
      <c r="P645" t="s">
        <v>5</v>
      </c>
    </row>
    <row r="646" spans="1:16" x14ac:dyDescent="0.2">
      <c r="A646" s="6">
        <v>7809840</v>
      </c>
      <c r="B646" t="s">
        <v>0</v>
      </c>
      <c r="C646" t="s">
        <v>7266</v>
      </c>
      <c r="D646" t="s">
        <v>1613</v>
      </c>
      <c r="E646" t="s">
        <v>1614</v>
      </c>
      <c r="F646" s="2">
        <v>15000</v>
      </c>
      <c r="G646" s="2">
        <v>0</v>
      </c>
      <c r="H646" s="2">
        <v>0</v>
      </c>
      <c r="I646" t="s">
        <v>1</v>
      </c>
      <c r="J646" t="s">
        <v>1615</v>
      </c>
      <c r="K646" s="3">
        <v>45593</v>
      </c>
      <c r="L646" t="s">
        <v>2</v>
      </c>
      <c r="M646" t="s">
        <v>10</v>
      </c>
      <c r="N646" t="s">
        <v>6</v>
      </c>
      <c r="O646" s="3"/>
      <c r="P646" t="s">
        <v>5</v>
      </c>
    </row>
    <row r="647" spans="1:16" x14ac:dyDescent="0.2">
      <c r="A647" s="6">
        <v>7809841</v>
      </c>
      <c r="B647" t="s">
        <v>0</v>
      </c>
      <c r="C647" t="s">
        <v>7266</v>
      </c>
      <c r="D647" t="s">
        <v>1616</v>
      </c>
      <c r="E647" t="s">
        <v>1617</v>
      </c>
      <c r="F647" s="2">
        <v>16000</v>
      </c>
      <c r="G647" s="2">
        <v>0</v>
      </c>
      <c r="H647" s="2">
        <v>0</v>
      </c>
      <c r="I647" t="s">
        <v>1</v>
      </c>
      <c r="J647" t="s">
        <v>1618</v>
      </c>
      <c r="K647" s="3">
        <v>45593</v>
      </c>
      <c r="L647" t="s">
        <v>2</v>
      </c>
      <c r="M647" t="s">
        <v>10</v>
      </c>
      <c r="N647" t="s">
        <v>6</v>
      </c>
      <c r="O647" s="3"/>
      <c r="P647" t="s">
        <v>5</v>
      </c>
    </row>
    <row r="648" spans="1:16" x14ac:dyDescent="0.2">
      <c r="A648" s="6">
        <v>7809842</v>
      </c>
      <c r="B648" t="s">
        <v>0</v>
      </c>
      <c r="C648" t="s">
        <v>7266</v>
      </c>
      <c r="D648" t="s">
        <v>1619</v>
      </c>
      <c r="E648" t="s">
        <v>1620</v>
      </c>
      <c r="F648" s="2">
        <v>9000</v>
      </c>
      <c r="G648" s="2">
        <v>0</v>
      </c>
      <c r="H648" s="2">
        <v>0</v>
      </c>
      <c r="I648" t="s">
        <v>1</v>
      </c>
      <c r="J648" t="s">
        <v>1621</v>
      </c>
      <c r="K648" s="3">
        <v>45593</v>
      </c>
      <c r="L648" t="s">
        <v>2</v>
      </c>
      <c r="M648" t="s">
        <v>10</v>
      </c>
      <c r="N648" t="s">
        <v>6</v>
      </c>
      <c r="O648" s="3"/>
      <c r="P648" t="s">
        <v>5</v>
      </c>
    </row>
    <row r="649" spans="1:16" x14ac:dyDescent="0.2">
      <c r="A649" s="6">
        <v>7809843</v>
      </c>
      <c r="B649" t="s">
        <v>0</v>
      </c>
      <c r="C649" t="s">
        <v>7266</v>
      </c>
      <c r="D649" t="s">
        <v>1622</v>
      </c>
      <c r="E649" t="s">
        <v>1623</v>
      </c>
      <c r="F649" s="2">
        <v>12000</v>
      </c>
      <c r="G649" s="2">
        <v>0</v>
      </c>
      <c r="H649" s="2">
        <v>0</v>
      </c>
      <c r="I649" t="s">
        <v>1</v>
      </c>
      <c r="J649" t="s">
        <v>1624</v>
      </c>
      <c r="K649" s="3">
        <v>45593</v>
      </c>
      <c r="L649" t="s">
        <v>2</v>
      </c>
      <c r="M649" t="s">
        <v>10</v>
      </c>
      <c r="N649" t="s">
        <v>6</v>
      </c>
      <c r="O649" s="3"/>
      <c r="P649" t="s">
        <v>5</v>
      </c>
    </row>
    <row r="650" spans="1:16" x14ac:dyDescent="0.2">
      <c r="A650" s="6">
        <v>7797180</v>
      </c>
      <c r="B650" t="s">
        <v>0</v>
      </c>
      <c r="C650" t="s">
        <v>7191</v>
      </c>
      <c r="D650" t="s">
        <v>1625</v>
      </c>
      <c r="E650" t="s">
        <v>1626</v>
      </c>
      <c r="F650" s="2">
        <v>15590</v>
      </c>
      <c r="G650" s="2">
        <v>8500</v>
      </c>
      <c r="H650" s="2">
        <v>8500</v>
      </c>
      <c r="I650" t="s">
        <v>1</v>
      </c>
      <c r="J650" t="s">
        <v>1627</v>
      </c>
      <c r="K650" s="3">
        <v>45562</v>
      </c>
      <c r="L650" t="s">
        <v>2</v>
      </c>
      <c r="M650" t="s">
        <v>14</v>
      </c>
      <c r="N650" t="s">
        <v>6</v>
      </c>
      <c r="O650" s="3"/>
      <c r="P650" t="s">
        <v>5</v>
      </c>
    </row>
    <row r="651" spans="1:16" x14ac:dyDescent="0.2">
      <c r="A651" s="6">
        <v>7809844</v>
      </c>
      <c r="B651" t="s">
        <v>0</v>
      </c>
      <c r="C651" t="s">
        <v>7266</v>
      </c>
      <c r="D651" t="s">
        <v>1625</v>
      </c>
      <c r="E651" t="s">
        <v>1626</v>
      </c>
      <c r="F651" s="2">
        <v>6000</v>
      </c>
      <c r="G651" s="2">
        <v>0</v>
      </c>
      <c r="H651" s="2">
        <v>0</v>
      </c>
      <c r="I651" t="s">
        <v>1</v>
      </c>
      <c r="J651" t="s">
        <v>1628</v>
      </c>
      <c r="K651" s="3">
        <v>45593</v>
      </c>
      <c r="L651" t="s">
        <v>2</v>
      </c>
      <c r="M651" t="s">
        <v>10</v>
      </c>
      <c r="N651" t="s">
        <v>6</v>
      </c>
      <c r="O651" s="3"/>
      <c r="P651" t="s">
        <v>5</v>
      </c>
    </row>
    <row r="652" spans="1:16" x14ac:dyDescent="0.2">
      <c r="A652" s="6">
        <v>7809863</v>
      </c>
      <c r="B652" t="s">
        <v>0</v>
      </c>
      <c r="C652" t="s">
        <v>7266</v>
      </c>
      <c r="D652" t="s">
        <v>1629</v>
      </c>
      <c r="E652" t="s">
        <v>1630</v>
      </c>
      <c r="F652" s="2">
        <v>31000</v>
      </c>
      <c r="G652" s="2">
        <v>0</v>
      </c>
      <c r="H652" s="2">
        <v>0</v>
      </c>
      <c r="I652" t="s">
        <v>1</v>
      </c>
      <c r="J652" t="s">
        <v>1631</v>
      </c>
      <c r="K652" s="3">
        <v>45593</v>
      </c>
      <c r="L652" t="s">
        <v>2</v>
      </c>
      <c r="M652" t="s">
        <v>10</v>
      </c>
      <c r="N652" t="s">
        <v>6</v>
      </c>
      <c r="O652" s="3"/>
      <c r="P652" t="s">
        <v>5</v>
      </c>
    </row>
    <row r="653" spans="1:16" x14ac:dyDescent="0.2">
      <c r="A653" s="6">
        <v>7797183</v>
      </c>
      <c r="B653" t="s">
        <v>0</v>
      </c>
      <c r="C653" t="s">
        <v>7191</v>
      </c>
      <c r="D653" t="s">
        <v>1632</v>
      </c>
      <c r="E653" t="s">
        <v>1633</v>
      </c>
      <c r="F653" s="2">
        <v>5507</v>
      </c>
      <c r="G653" s="2">
        <v>0</v>
      </c>
      <c r="H653" s="2">
        <v>0</v>
      </c>
      <c r="I653" t="s">
        <v>1</v>
      </c>
      <c r="J653" t="s">
        <v>1634</v>
      </c>
      <c r="K653" s="3">
        <v>45562</v>
      </c>
      <c r="L653" t="s">
        <v>2</v>
      </c>
      <c r="M653" t="s">
        <v>10</v>
      </c>
      <c r="N653" t="s">
        <v>6</v>
      </c>
      <c r="O653" s="3"/>
      <c r="P653" t="s">
        <v>5</v>
      </c>
    </row>
    <row r="654" spans="1:16" x14ac:dyDescent="0.2">
      <c r="A654" s="6">
        <v>7808404</v>
      </c>
      <c r="B654" t="s">
        <v>0</v>
      </c>
      <c r="C654" t="s">
        <v>7192</v>
      </c>
      <c r="D654" t="s">
        <v>1635</v>
      </c>
      <c r="E654" t="s">
        <v>1636</v>
      </c>
      <c r="F654" s="2">
        <v>4000</v>
      </c>
      <c r="G654" s="2">
        <v>0</v>
      </c>
      <c r="H654" s="2">
        <v>0</v>
      </c>
      <c r="I654" t="s">
        <v>1</v>
      </c>
      <c r="J654" t="s">
        <v>1637</v>
      </c>
      <c r="K654" s="3">
        <v>45590</v>
      </c>
      <c r="L654" t="s">
        <v>2</v>
      </c>
      <c r="M654" t="s">
        <v>10</v>
      </c>
      <c r="N654" t="s">
        <v>6</v>
      </c>
      <c r="O654" s="3"/>
      <c r="P654" t="s">
        <v>5</v>
      </c>
    </row>
    <row r="655" spans="1:16" x14ac:dyDescent="0.2">
      <c r="A655" s="6">
        <v>7809838</v>
      </c>
      <c r="B655" t="s">
        <v>0</v>
      </c>
      <c r="C655" t="s">
        <v>7266</v>
      </c>
      <c r="D655" t="s">
        <v>1638</v>
      </c>
      <c r="E655" t="s">
        <v>1639</v>
      </c>
      <c r="F655" s="2">
        <v>40000</v>
      </c>
      <c r="G655" s="2">
        <v>0</v>
      </c>
      <c r="H655" s="2">
        <v>0</v>
      </c>
      <c r="I655" t="s">
        <v>1</v>
      </c>
      <c r="J655" t="s">
        <v>1640</v>
      </c>
      <c r="K655" s="3">
        <v>45593</v>
      </c>
      <c r="L655" t="s">
        <v>2</v>
      </c>
      <c r="M655" t="s">
        <v>10</v>
      </c>
      <c r="N655" t="s">
        <v>6</v>
      </c>
      <c r="O655" s="3"/>
      <c r="P655" t="s">
        <v>5</v>
      </c>
    </row>
    <row r="656" spans="1:16" x14ac:dyDescent="0.2">
      <c r="A656" s="6">
        <v>7809839</v>
      </c>
      <c r="B656" t="s">
        <v>0</v>
      </c>
      <c r="C656" t="s">
        <v>7266</v>
      </c>
      <c r="D656" t="s">
        <v>1641</v>
      </c>
      <c r="E656" t="s">
        <v>1642</v>
      </c>
      <c r="F656" s="2">
        <v>25000</v>
      </c>
      <c r="G656" s="2">
        <v>0</v>
      </c>
      <c r="H656" s="2">
        <v>0</v>
      </c>
      <c r="I656" t="s">
        <v>1</v>
      </c>
      <c r="J656" t="s">
        <v>1643</v>
      </c>
      <c r="K656" s="3">
        <v>45593</v>
      </c>
      <c r="L656" t="s">
        <v>2</v>
      </c>
      <c r="M656" t="s">
        <v>10</v>
      </c>
      <c r="N656" t="s">
        <v>6</v>
      </c>
      <c r="O656" s="3"/>
      <c r="P656" t="s">
        <v>5</v>
      </c>
    </row>
    <row r="657" spans="1:16" x14ac:dyDescent="0.2">
      <c r="A657" s="6">
        <v>7505065</v>
      </c>
      <c r="B657" t="s">
        <v>0</v>
      </c>
      <c r="C657" t="s">
        <v>5</v>
      </c>
      <c r="D657" t="s">
        <v>1644</v>
      </c>
      <c r="E657" t="s">
        <v>1645</v>
      </c>
      <c r="F657" s="2">
        <v>1</v>
      </c>
      <c r="G657" s="2">
        <v>0</v>
      </c>
      <c r="H657" s="2">
        <v>0</v>
      </c>
      <c r="I657" t="s">
        <v>1</v>
      </c>
      <c r="J657" t="s">
        <v>5</v>
      </c>
      <c r="K657" s="3">
        <v>44739</v>
      </c>
      <c r="L657" t="s">
        <v>2</v>
      </c>
      <c r="M657" t="s">
        <v>461</v>
      </c>
      <c r="N657" t="s">
        <v>4</v>
      </c>
      <c r="O657" s="3"/>
      <c r="P657" t="s">
        <v>5</v>
      </c>
    </row>
    <row r="658" spans="1:16" x14ac:dyDescent="0.2">
      <c r="A658" s="6">
        <v>7796949</v>
      </c>
      <c r="B658" t="s">
        <v>0</v>
      </c>
      <c r="C658" t="s">
        <v>7191</v>
      </c>
      <c r="D658" t="s">
        <v>1644</v>
      </c>
      <c r="E658" t="s">
        <v>1645</v>
      </c>
      <c r="F658" s="2">
        <v>95431</v>
      </c>
      <c r="G658" s="2">
        <v>64000</v>
      </c>
      <c r="H658" s="2">
        <v>64000</v>
      </c>
      <c r="I658" t="s">
        <v>1</v>
      </c>
      <c r="J658" t="s">
        <v>1646</v>
      </c>
      <c r="K658" s="3">
        <v>45562</v>
      </c>
      <c r="L658" t="s">
        <v>2</v>
      </c>
      <c r="M658" t="s">
        <v>14</v>
      </c>
      <c r="N658" t="s">
        <v>6</v>
      </c>
      <c r="O658" s="3"/>
      <c r="P658" t="s">
        <v>5</v>
      </c>
    </row>
    <row r="659" spans="1:16" x14ac:dyDescent="0.2">
      <c r="A659" s="6">
        <v>7505066</v>
      </c>
      <c r="B659" t="s">
        <v>0</v>
      </c>
      <c r="C659" t="s">
        <v>5</v>
      </c>
      <c r="D659" t="s">
        <v>1647</v>
      </c>
      <c r="E659" t="s">
        <v>1648</v>
      </c>
      <c r="F659" s="2">
        <v>1</v>
      </c>
      <c r="G659" s="2">
        <v>0</v>
      </c>
      <c r="H659" s="2">
        <v>0</v>
      </c>
      <c r="I659" t="s">
        <v>1</v>
      </c>
      <c r="J659" t="s">
        <v>5</v>
      </c>
      <c r="K659" s="3">
        <v>44739</v>
      </c>
      <c r="L659" t="s">
        <v>2</v>
      </c>
      <c r="M659" t="s">
        <v>461</v>
      </c>
      <c r="N659" t="s">
        <v>4</v>
      </c>
      <c r="O659" s="3"/>
      <c r="P659" t="s">
        <v>5</v>
      </c>
    </row>
    <row r="660" spans="1:16" x14ac:dyDescent="0.2">
      <c r="A660" s="6">
        <v>7796950</v>
      </c>
      <c r="B660" t="s">
        <v>0</v>
      </c>
      <c r="C660" t="s">
        <v>7191</v>
      </c>
      <c r="D660" t="s">
        <v>1647</v>
      </c>
      <c r="E660" t="s">
        <v>1648</v>
      </c>
      <c r="F660" s="2">
        <v>116142</v>
      </c>
      <c r="G660" s="2">
        <v>96000</v>
      </c>
      <c r="H660" s="2">
        <v>96000</v>
      </c>
      <c r="I660" t="s">
        <v>1</v>
      </c>
      <c r="J660" t="s">
        <v>1649</v>
      </c>
      <c r="K660" s="3">
        <v>45562</v>
      </c>
      <c r="L660" t="s">
        <v>2</v>
      </c>
      <c r="M660" t="s">
        <v>14</v>
      </c>
      <c r="N660" t="s">
        <v>6</v>
      </c>
      <c r="O660" s="3"/>
      <c r="P660" t="s">
        <v>5</v>
      </c>
    </row>
    <row r="661" spans="1:16" x14ac:dyDescent="0.2">
      <c r="A661" s="6">
        <v>7796951</v>
      </c>
      <c r="B661" t="s">
        <v>0</v>
      </c>
      <c r="C661" t="s">
        <v>7191</v>
      </c>
      <c r="D661" t="s">
        <v>1650</v>
      </c>
      <c r="E661" t="s">
        <v>1651</v>
      </c>
      <c r="F661" s="2">
        <v>359034</v>
      </c>
      <c r="G661" s="2">
        <v>269000</v>
      </c>
      <c r="H661" s="2">
        <v>269000</v>
      </c>
      <c r="I661" t="s">
        <v>1</v>
      </c>
      <c r="J661" t="s">
        <v>1652</v>
      </c>
      <c r="K661" s="3">
        <v>45562</v>
      </c>
      <c r="L661" t="s">
        <v>2</v>
      </c>
      <c r="M661" t="s">
        <v>14</v>
      </c>
      <c r="N661" t="s">
        <v>6</v>
      </c>
      <c r="O661" s="3"/>
      <c r="P661" t="s">
        <v>5</v>
      </c>
    </row>
    <row r="662" spans="1:16" x14ac:dyDescent="0.2">
      <c r="A662" s="6">
        <v>7507447</v>
      </c>
      <c r="B662" t="s">
        <v>0</v>
      </c>
      <c r="C662" t="s">
        <v>5</v>
      </c>
      <c r="D662" t="s">
        <v>1653</v>
      </c>
      <c r="E662" t="s">
        <v>1654</v>
      </c>
      <c r="F662" s="2">
        <v>1</v>
      </c>
      <c r="G662" s="2">
        <v>0</v>
      </c>
      <c r="H662" s="2">
        <v>0</v>
      </c>
      <c r="I662" t="s">
        <v>1</v>
      </c>
      <c r="J662" t="s">
        <v>5</v>
      </c>
      <c r="K662" s="3">
        <v>44741</v>
      </c>
      <c r="L662" t="s">
        <v>2</v>
      </c>
      <c r="M662" t="s">
        <v>461</v>
      </c>
      <c r="N662" t="s">
        <v>4</v>
      </c>
      <c r="O662" s="3"/>
      <c r="P662" t="s">
        <v>5</v>
      </c>
    </row>
    <row r="663" spans="1:16" x14ac:dyDescent="0.2">
      <c r="A663" s="6">
        <v>7808311</v>
      </c>
      <c r="B663" t="s">
        <v>0</v>
      </c>
      <c r="C663" t="s">
        <v>7192</v>
      </c>
      <c r="D663" t="s">
        <v>1653</v>
      </c>
      <c r="E663" t="s">
        <v>1654</v>
      </c>
      <c r="F663" s="2">
        <v>450000</v>
      </c>
      <c r="G663" s="2">
        <v>83010</v>
      </c>
      <c r="H663" s="2">
        <v>83010</v>
      </c>
      <c r="I663" t="s">
        <v>1</v>
      </c>
      <c r="J663" t="s">
        <v>1655</v>
      </c>
      <c r="K663" s="3">
        <v>45590</v>
      </c>
      <c r="L663" t="s">
        <v>2</v>
      </c>
      <c r="M663" t="s">
        <v>14</v>
      </c>
      <c r="N663" t="s">
        <v>6</v>
      </c>
      <c r="O663" s="3"/>
      <c r="P663" t="s">
        <v>5</v>
      </c>
    </row>
    <row r="664" spans="1:16" x14ac:dyDescent="0.2">
      <c r="A664" s="6">
        <v>7796953</v>
      </c>
      <c r="B664" t="s">
        <v>0</v>
      </c>
      <c r="C664" t="s">
        <v>7191</v>
      </c>
      <c r="D664" t="s">
        <v>1656</v>
      </c>
      <c r="E664" t="s">
        <v>1657</v>
      </c>
      <c r="F664" s="2">
        <v>315373</v>
      </c>
      <c r="G664" s="2">
        <v>124000</v>
      </c>
      <c r="H664" s="2">
        <v>124000</v>
      </c>
      <c r="I664" t="s">
        <v>1</v>
      </c>
      <c r="J664" t="s">
        <v>1658</v>
      </c>
      <c r="K664" s="3">
        <v>45562</v>
      </c>
      <c r="L664" t="s">
        <v>2</v>
      </c>
      <c r="M664" t="s">
        <v>14</v>
      </c>
      <c r="N664" t="s">
        <v>6</v>
      </c>
      <c r="O664" s="3"/>
      <c r="P664" t="s">
        <v>5</v>
      </c>
    </row>
    <row r="665" spans="1:16" x14ac:dyDescent="0.2">
      <c r="A665" s="6">
        <v>7808312</v>
      </c>
      <c r="B665" t="s">
        <v>0</v>
      </c>
      <c r="C665" t="s">
        <v>7192</v>
      </c>
      <c r="D665" t="s">
        <v>1656</v>
      </c>
      <c r="E665" t="s">
        <v>1657</v>
      </c>
      <c r="F665" s="2">
        <v>200000</v>
      </c>
      <c r="G665" s="2">
        <v>0</v>
      </c>
      <c r="H665" s="2">
        <v>0</v>
      </c>
      <c r="I665" t="s">
        <v>1</v>
      </c>
      <c r="J665" t="s">
        <v>1659</v>
      </c>
      <c r="K665" s="3">
        <v>45590</v>
      </c>
      <c r="L665" t="s">
        <v>2</v>
      </c>
      <c r="M665" t="s">
        <v>10</v>
      </c>
      <c r="N665" t="s">
        <v>6</v>
      </c>
      <c r="O665" s="3"/>
      <c r="P665" t="s">
        <v>5</v>
      </c>
    </row>
    <row r="666" spans="1:16" x14ac:dyDescent="0.2">
      <c r="A666" s="6">
        <v>7808246</v>
      </c>
      <c r="B666" t="s">
        <v>0</v>
      </c>
      <c r="C666" t="s">
        <v>7192</v>
      </c>
      <c r="D666" t="s">
        <v>1660</v>
      </c>
      <c r="E666" t="s">
        <v>1661</v>
      </c>
      <c r="F666" s="2">
        <v>100000</v>
      </c>
      <c r="G666" s="2">
        <v>0</v>
      </c>
      <c r="H666" s="2">
        <v>0</v>
      </c>
      <c r="I666" t="s">
        <v>1</v>
      </c>
      <c r="J666" t="s">
        <v>1662</v>
      </c>
      <c r="K666" s="3">
        <v>45590</v>
      </c>
      <c r="L666" t="s">
        <v>2</v>
      </c>
      <c r="M666" t="s">
        <v>10</v>
      </c>
      <c r="N666" t="s">
        <v>6</v>
      </c>
      <c r="O666" s="3"/>
      <c r="P666" t="s">
        <v>5</v>
      </c>
    </row>
    <row r="667" spans="1:16" x14ac:dyDescent="0.2">
      <c r="A667" s="6">
        <v>7796782</v>
      </c>
      <c r="B667" t="s">
        <v>0</v>
      </c>
      <c r="C667" t="s">
        <v>7191</v>
      </c>
      <c r="D667" t="s">
        <v>1663</v>
      </c>
      <c r="E667" t="s">
        <v>1664</v>
      </c>
      <c r="F667" s="2">
        <v>16534</v>
      </c>
      <c r="G667" s="2">
        <v>13000</v>
      </c>
      <c r="H667" s="2">
        <v>13000</v>
      </c>
      <c r="I667" t="s">
        <v>1</v>
      </c>
      <c r="J667" t="s">
        <v>1665</v>
      </c>
      <c r="K667" s="3">
        <v>45562</v>
      </c>
      <c r="L667" t="s">
        <v>2</v>
      </c>
      <c r="M667" t="s">
        <v>14</v>
      </c>
      <c r="N667" t="s">
        <v>6</v>
      </c>
      <c r="O667" s="3"/>
      <c r="P667" t="s">
        <v>5</v>
      </c>
    </row>
    <row r="668" spans="1:16" x14ac:dyDescent="0.2">
      <c r="A668" s="6">
        <v>7808247</v>
      </c>
      <c r="B668" t="s">
        <v>0</v>
      </c>
      <c r="C668" t="s">
        <v>7192</v>
      </c>
      <c r="D668" t="s">
        <v>1663</v>
      </c>
      <c r="E668" t="s">
        <v>1664</v>
      </c>
      <c r="F668" s="2">
        <v>50000</v>
      </c>
      <c r="G668" s="2">
        <v>0</v>
      </c>
      <c r="H668" s="2">
        <v>0</v>
      </c>
      <c r="I668" t="s">
        <v>1</v>
      </c>
      <c r="J668" t="s">
        <v>1666</v>
      </c>
      <c r="K668" s="3">
        <v>45590</v>
      </c>
      <c r="L668" t="s">
        <v>2</v>
      </c>
      <c r="M668" t="s">
        <v>10</v>
      </c>
      <c r="N668" t="s">
        <v>6</v>
      </c>
      <c r="O668" s="3"/>
      <c r="P668" t="s">
        <v>5</v>
      </c>
    </row>
    <row r="669" spans="1:16" x14ac:dyDescent="0.2">
      <c r="A669" s="6">
        <v>7796784</v>
      </c>
      <c r="B669" t="s">
        <v>0</v>
      </c>
      <c r="C669" t="s">
        <v>7191</v>
      </c>
      <c r="D669" t="s">
        <v>1667</v>
      </c>
      <c r="E669" t="s">
        <v>1668</v>
      </c>
      <c r="F669" s="2">
        <v>18867</v>
      </c>
      <c r="G669" s="2">
        <v>0</v>
      </c>
      <c r="H669" s="2">
        <v>0</v>
      </c>
      <c r="I669" t="s">
        <v>1</v>
      </c>
      <c r="J669" t="s">
        <v>1669</v>
      </c>
      <c r="K669" s="3">
        <v>45562</v>
      </c>
      <c r="L669" t="s">
        <v>2</v>
      </c>
      <c r="M669" t="s">
        <v>10</v>
      </c>
      <c r="N669" t="s">
        <v>6</v>
      </c>
      <c r="O669" s="3"/>
      <c r="P669" t="s">
        <v>5</v>
      </c>
    </row>
    <row r="670" spans="1:16" x14ac:dyDescent="0.2">
      <c r="A670" s="6">
        <v>7796785</v>
      </c>
      <c r="B670" t="s">
        <v>0</v>
      </c>
      <c r="C670" t="s">
        <v>7191</v>
      </c>
      <c r="D670" t="s">
        <v>1670</v>
      </c>
      <c r="E670" t="s">
        <v>1671</v>
      </c>
      <c r="F670" s="2">
        <v>68343</v>
      </c>
      <c r="G670" s="2">
        <v>0</v>
      </c>
      <c r="H670" s="2">
        <v>0</v>
      </c>
      <c r="I670" t="s">
        <v>1</v>
      </c>
      <c r="J670" t="s">
        <v>1672</v>
      </c>
      <c r="K670" s="3">
        <v>45562</v>
      </c>
      <c r="L670" t="s">
        <v>2</v>
      </c>
      <c r="M670" t="s">
        <v>10</v>
      </c>
      <c r="N670" t="s">
        <v>6</v>
      </c>
      <c r="O670" s="3"/>
      <c r="P670" t="s">
        <v>5</v>
      </c>
    </row>
    <row r="671" spans="1:16" x14ac:dyDescent="0.2">
      <c r="A671" s="6">
        <v>7796786</v>
      </c>
      <c r="B671" t="s">
        <v>0</v>
      </c>
      <c r="C671" t="s">
        <v>7191</v>
      </c>
      <c r="D671" t="s">
        <v>1673</v>
      </c>
      <c r="E671" t="s">
        <v>1674</v>
      </c>
      <c r="F671" s="2">
        <v>44512</v>
      </c>
      <c r="G671" s="2">
        <v>0</v>
      </c>
      <c r="H671" s="2">
        <v>0</v>
      </c>
      <c r="I671" t="s">
        <v>1</v>
      </c>
      <c r="J671" t="s">
        <v>1675</v>
      </c>
      <c r="K671" s="3">
        <v>45562</v>
      </c>
      <c r="L671" t="s">
        <v>2</v>
      </c>
      <c r="M671" t="s">
        <v>10</v>
      </c>
      <c r="N671" t="s">
        <v>6</v>
      </c>
      <c r="O671" s="3"/>
      <c r="P671" t="s">
        <v>5</v>
      </c>
    </row>
    <row r="672" spans="1:16" x14ac:dyDescent="0.2">
      <c r="A672" s="6">
        <v>7796787</v>
      </c>
      <c r="B672" t="s">
        <v>0</v>
      </c>
      <c r="C672" t="s">
        <v>7191</v>
      </c>
      <c r="D672" t="s">
        <v>1676</v>
      </c>
      <c r="E672" t="s">
        <v>1677</v>
      </c>
      <c r="F672" s="2">
        <v>45790</v>
      </c>
      <c r="G672" s="2">
        <v>33500</v>
      </c>
      <c r="H672" s="2">
        <v>33500</v>
      </c>
      <c r="I672" t="s">
        <v>1</v>
      </c>
      <c r="J672" t="s">
        <v>1678</v>
      </c>
      <c r="K672" s="3">
        <v>45562</v>
      </c>
      <c r="L672" t="s">
        <v>2</v>
      </c>
      <c r="M672" t="s">
        <v>14</v>
      </c>
      <c r="N672" t="s">
        <v>6</v>
      </c>
      <c r="O672" s="3"/>
      <c r="P672" t="s">
        <v>5</v>
      </c>
    </row>
    <row r="673" spans="1:16" x14ac:dyDescent="0.2">
      <c r="A673" s="6">
        <v>7808248</v>
      </c>
      <c r="B673" t="s">
        <v>0</v>
      </c>
      <c r="C673" t="s">
        <v>7192</v>
      </c>
      <c r="D673" t="s">
        <v>1679</v>
      </c>
      <c r="E673" t="s">
        <v>1680</v>
      </c>
      <c r="F673" s="2">
        <v>15000</v>
      </c>
      <c r="G673" s="2">
        <v>0</v>
      </c>
      <c r="H673" s="2">
        <v>0</v>
      </c>
      <c r="I673" t="s">
        <v>1</v>
      </c>
      <c r="J673" t="s">
        <v>1681</v>
      </c>
      <c r="K673" s="3">
        <v>45590</v>
      </c>
      <c r="L673" t="s">
        <v>2</v>
      </c>
      <c r="M673" t="s">
        <v>10</v>
      </c>
      <c r="N673" t="s">
        <v>6</v>
      </c>
      <c r="O673" s="3"/>
      <c r="P673" t="s">
        <v>5</v>
      </c>
    </row>
    <row r="674" spans="1:16" x14ac:dyDescent="0.2">
      <c r="A674" s="6">
        <v>7796789</v>
      </c>
      <c r="B674" t="s">
        <v>0</v>
      </c>
      <c r="C674" t="s">
        <v>7191</v>
      </c>
      <c r="D674" t="s">
        <v>1682</v>
      </c>
      <c r="E674" t="s">
        <v>1683</v>
      </c>
      <c r="F674" s="2">
        <v>11528</v>
      </c>
      <c r="G674" s="2">
        <v>11500</v>
      </c>
      <c r="H674" s="2">
        <v>11500</v>
      </c>
      <c r="I674" t="s">
        <v>1</v>
      </c>
      <c r="J674" t="s">
        <v>1684</v>
      </c>
      <c r="K674" s="3">
        <v>45562</v>
      </c>
      <c r="L674" t="s">
        <v>2</v>
      </c>
      <c r="M674" t="s">
        <v>14</v>
      </c>
      <c r="N674" t="s">
        <v>6</v>
      </c>
      <c r="O674" s="3"/>
      <c r="P674" t="s">
        <v>5</v>
      </c>
    </row>
    <row r="675" spans="1:16" x14ac:dyDescent="0.2">
      <c r="A675" s="6">
        <v>7776092</v>
      </c>
      <c r="B675" t="s">
        <v>0</v>
      </c>
      <c r="C675" t="s">
        <v>7193</v>
      </c>
      <c r="D675" t="s">
        <v>1685</v>
      </c>
      <c r="E675" t="s">
        <v>1686</v>
      </c>
      <c r="F675" s="2">
        <v>100000</v>
      </c>
      <c r="G675" s="2">
        <v>45000</v>
      </c>
      <c r="H675" s="2">
        <v>45000</v>
      </c>
      <c r="I675" t="s">
        <v>1</v>
      </c>
      <c r="J675" t="s">
        <v>1687</v>
      </c>
      <c r="K675" s="3">
        <v>45500</v>
      </c>
      <c r="L675" t="s">
        <v>2</v>
      </c>
      <c r="M675" t="s">
        <v>14</v>
      </c>
      <c r="N675" t="s">
        <v>6</v>
      </c>
      <c r="O675" s="3"/>
      <c r="P675" t="s">
        <v>5</v>
      </c>
    </row>
    <row r="676" spans="1:16" x14ac:dyDescent="0.2">
      <c r="A676" s="6">
        <v>7786463</v>
      </c>
      <c r="B676" t="s">
        <v>0</v>
      </c>
      <c r="C676" t="s">
        <v>7190</v>
      </c>
      <c r="D676" t="s">
        <v>1685</v>
      </c>
      <c r="E676" t="s">
        <v>1686</v>
      </c>
      <c r="F676" s="2">
        <v>185920</v>
      </c>
      <c r="G676" s="2">
        <v>83000</v>
      </c>
      <c r="H676" s="2">
        <v>83000</v>
      </c>
      <c r="I676" t="s">
        <v>1</v>
      </c>
      <c r="J676" t="s">
        <v>1688</v>
      </c>
      <c r="K676" s="3">
        <v>45534</v>
      </c>
      <c r="L676" t="s">
        <v>2</v>
      </c>
      <c r="M676" t="s">
        <v>14</v>
      </c>
      <c r="N676" t="s">
        <v>307</v>
      </c>
      <c r="O676" s="3"/>
      <c r="P676" t="s">
        <v>5</v>
      </c>
    </row>
    <row r="677" spans="1:16" x14ac:dyDescent="0.2">
      <c r="A677" s="6">
        <v>7797314</v>
      </c>
      <c r="B677" t="s">
        <v>0</v>
      </c>
      <c r="C677" t="s">
        <v>7191</v>
      </c>
      <c r="D677" t="s">
        <v>1685</v>
      </c>
      <c r="E677" t="s">
        <v>1686</v>
      </c>
      <c r="F677" s="2">
        <v>302142</v>
      </c>
      <c r="G677" s="2">
        <v>0</v>
      </c>
      <c r="H677" s="2">
        <v>0</v>
      </c>
      <c r="I677" t="s">
        <v>1</v>
      </c>
      <c r="J677" t="s">
        <v>1689</v>
      </c>
      <c r="K677" s="3">
        <v>45562</v>
      </c>
      <c r="L677" t="s">
        <v>2</v>
      </c>
      <c r="M677" t="s">
        <v>10</v>
      </c>
      <c r="N677" t="s">
        <v>6</v>
      </c>
      <c r="O677" s="3"/>
      <c r="P677" t="s">
        <v>5</v>
      </c>
    </row>
    <row r="678" spans="1:16" x14ac:dyDescent="0.2">
      <c r="A678" s="6">
        <v>7808438</v>
      </c>
      <c r="B678" t="s">
        <v>0</v>
      </c>
      <c r="C678" t="s">
        <v>7192</v>
      </c>
      <c r="D678" t="s">
        <v>1685</v>
      </c>
      <c r="E678" t="s">
        <v>1686</v>
      </c>
      <c r="F678" s="2">
        <v>100000</v>
      </c>
      <c r="G678" s="2">
        <v>0</v>
      </c>
      <c r="H678" s="2">
        <v>0</v>
      </c>
      <c r="I678" t="s">
        <v>1</v>
      </c>
      <c r="J678" t="s">
        <v>1690</v>
      </c>
      <c r="K678" s="3">
        <v>45590</v>
      </c>
      <c r="L678" t="s">
        <v>2</v>
      </c>
      <c r="M678" t="s">
        <v>10</v>
      </c>
      <c r="N678" t="s">
        <v>6</v>
      </c>
      <c r="O678" s="3"/>
      <c r="P678" t="s">
        <v>5</v>
      </c>
    </row>
    <row r="679" spans="1:16" x14ac:dyDescent="0.2">
      <c r="A679" s="6">
        <v>7736239</v>
      </c>
      <c r="B679" t="s">
        <v>0</v>
      </c>
      <c r="C679" t="s">
        <v>7212</v>
      </c>
      <c r="D679" t="s">
        <v>1691</v>
      </c>
      <c r="E679" t="s">
        <v>1692</v>
      </c>
      <c r="F679" s="2">
        <v>450000</v>
      </c>
      <c r="G679" s="2">
        <v>0</v>
      </c>
      <c r="H679" s="2">
        <v>0</v>
      </c>
      <c r="I679" t="s">
        <v>1</v>
      </c>
      <c r="J679" t="s">
        <v>1693</v>
      </c>
      <c r="K679" s="3">
        <v>45393</v>
      </c>
      <c r="L679" t="s">
        <v>2</v>
      </c>
      <c r="M679" t="s">
        <v>10</v>
      </c>
      <c r="N679" t="s">
        <v>6</v>
      </c>
      <c r="O679" s="3"/>
      <c r="P679" t="s">
        <v>5</v>
      </c>
    </row>
    <row r="680" spans="1:16" x14ac:dyDescent="0.2">
      <c r="A680" s="6">
        <v>7763139</v>
      </c>
      <c r="B680" t="s">
        <v>0</v>
      </c>
      <c r="C680" t="s">
        <v>7210</v>
      </c>
      <c r="D680" t="s">
        <v>1691</v>
      </c>
      <c r="E680" t="s">
        <v>1692</v>
      </c>
      <c r="F680" s="2">
        <v>250000</v>
      </c>
      <c r="G680" s="2">
        <v>0</v>
      </c>
      <c r="H680" s="2">
        <v>0</v>
      </c>
      <c r="I680" t="s">
        <v>1</v>
      </c>
      <c r="J680" t="s">
        <v>1694</v>
      </c>
      <c r="K680" s="3">
        <v>45467</v>
      </c>
      <c r="L680" t="s">
        <v>2</v>
      </c>
      <c r="M680" t="s">
        <v>10</v>
      </c>
      <c r="N680" t="s">
        <v>6</v>
      </c>
      <c r="O680" s="3"/>
      <c r="P680" t="s">
        <v>5</v>
      </c>
    </row>
    <row r="681" spans="1:16" x14ac:dyDescent="0.2">
      <c r="A681" s="6">
        <v>7776117</v>
      </c>
      <c r="B681" t="s">
        <v>0</v>
      </c>
      <c r="C681" t="s">
        <v>7193</v>
      </c>
      <c r="D681" t="s">
        <v>1691</v>
      </c>
      <c r="E681" t="s">
        <v>1692</v>
      </c>
      <c r="F681" s="2">
        <v>200000</v>
      </c>
      <c r="G681" s="2">
        <v>0</v>
      </c>
      <c r="H681" s="2">
        <v>0</v>
      </c>
      <c r="I681" t="s">
        <v>1</v>
      </c>
      <c r="J681" t="s">
        <v>1695</v>
      </c>
      <c r="K681" s="3">
        <v>45500</v>
      </c>
      <c r="L681" t="s">
        <v>2</v>
      </c>
      <c r="M681" t="s">
        <v>10</v>
      </c>
      <c r="N681" t="s">
        <v>6</v>
      </c>
      <c r="O681" s="3"/>
      <c r="P681" t="s">
        <v>5</v>
      </c>
    </row>
    <row r="682" spans="1:16" x14ac:dyDescent="0.2">
      <c r="A682" s="6">
        <v>7786485</v>
      </c>
      <c r="B682" t="s">
        <v>0</v>
      </c>
      <c r="C682" t="s">
        <v>7190</v>
      </c>
      <c r="D682" t="s">
        <v>1691</v>
      </c>
      <c r="E682" t="s">
        <v>1692</v>
      </c>
      <c r="F682" s="2">
        <v>400000</v>
      </c>
      <c r="G682" s="2">
        <v>0</v>
      </c>
      <c r="H682" s="2">
        <v>0</v>
      </c>
      <c r="I682" t="s">
        <v>1</v>
      </c>
      <c r="J682" t="s">
        <v>1696</v>
      </c>
      <c r="K682" s="3">
        <v>45534</v>
      </c>
      <c r="L682" t="s">
        <v>2</v>
      </c>
      <c r="M682" t="s">
        <v>10</v>
      </c>
      <c r="N682" t="s">
        <v>307</v>
      </c>
      <c r="O682" s="3"/>
      <c r="P682" t="s">
        <v>5</v>
      </c>
    </row>
    <row r="683" spans="1:16" x14ac:dyDescent="0.2">
      <c r="A683" s="6">
        <v>7808447</v>
      </c>
      <c r="B683" t="s">
        <v>0</v>
      </c>
      <c r="C683" t="s">
        <v>7192</v>
      </c>
      <c r="D683" t="s">
        <v>1691</v>
      </c>
      <c r="E683" t="s">
        <v>1692</v>
      </c>
      <c r="F683" s="2">
        <v>300000</v>
      </c>
      <c r="G683" s="2">
        <v>0</v>
      </c>
      <c r="H683" s="2">
        <v>0</v>
      </c>
      <c r="I683" t="s">
        <v>1</v>
      </c>
      <c r="J683" t="s">
        <v>1697</v>
      </c>
      <c r="K683" s="3">
        <v>45590</v>
      </c>
      <c r="L683" t="s">
        <v>2</v>
      </c>
      <c r="M683" t="s">
        <v>10</v>
      </c>
      <c r="N683" t="s">
        <v>6</v>
      </c>
      <c r="O683" s="3"/>
      <c r="P683" t="s">
        <v>5</v>
      </c>
    </row>
    <row r="684" spans="1:16" x14ac:dyDescent="0.2">
      <c r="A684" s="6">
        <v>7776108</v>
      </c>
      <c r="B684" t="s">
        <v>0</v>
      </c>
      <c r="C684" t="s">
        <v>7193</v>
      </c>
      <c r="D684" t="s">
        <v>1698</v>
      </c>
      <c r="E684" t="s">
        <v>1699</v>
      </c>
      <c r="F684" s="2">
        <v>650000</v>
      </c>
      <c r="G684" s="2">
        <v>365000</v>
      </c>
      <c r="H684" s="2">
        <v>365000</v>
      </c>
      <c r="I684" t="s">
        <v>1</v>
      </c>
      <c r="J684" t="s">
        <v>1700</v>
      </c>
      <c r="K684" s="3">
        <v>45500</v>
      </c>
      <c r="L684" t="s">
        <v>2</v>
      </c>
      <c r="M684" t="s">
        <v>14</v>
      </c>
      <c r="N684" t="s">
        <v>6</v>
      </c>
      <c r="O684" s="3"/>
      <c r="P684" t="s">
        <v>5</v>
      </c>
    </row>
    <row r="685" spans="1:16" x14ac:dyDescent="0.2">
      <c r="A685" s="6">
        <v>7786476</v>
      </c>
      <c r="B685" t="s">
        <v>0</v>
      </c>
      <c r="C685" t="s">
        <v>7190</v>
      </c>
      <c r="D685" t="s">
        <v>1698</v>
      </c>
      <c r="E685" t="s">
        <v>1699</v>
      </c>
      <c r="F685" s="2">
        <v>450000</v>
      </c>
      <c r="G685" s="2">
        <v>0</v>
      </c>
      <c r="H685" s="2">
        <v>0</v>
      </c>
      <c r="I685" t="s">
        <v>1</v>
      </c>
      <c r="J685" t="s">
        <v>1701</v>
      </c>
      <c r="K685" s="3">
        <v>45534</v>
      </c>
      <c r="L685" t="s">
        <v>2</v>
      </c>
      <c r="M685" t="s">
        <v>10</v>
      </c>
      <c r="N685" t="s">
        <v>307</v>
      </c>
      <c r="O685" s="3"/>
      <c r="P685" t="s">
        <v>5</v>
      </c>
    </row>
    <row r="686" spans="1:16" x14ac:dyDescent="0.2">
      <c r="A686" s="6">
        <v>7797332</v>
      </c>
      <c r="B686" t="s">
        <v>0</v>
      </c>
      <c r="C686" t="s">
        <v>7191</v>
      </c>
      <c r="D686" t="s">
        <v>1698</v>
      </c>
      <c r="E686" t="s">
        <v>1699</v>
      </c>
      <c r="F686" s="2">
        <v>850000</v>
      </c>
      <c r="G686" s="2">
        <v>0</v>
      </c>
      <c r="H686" s="2">
        <v>0</v>
      </c>
      <c r="I686" t="s">
        <v>1</v>
      </c>
      <c r="J686" t="s">
        <v>1702</v>
      </c>
      <c r="K686" s="3">
        <v>45562</v>
      </c>
      <c r="L686" t="s">
        <v>2</v>
      </c>
      <c r="M686" t="s">
        <v>10</v>
      </c>
      <c r="N686" t="s">
        <v>6</v>
      </c>
      <c r="O686" s="3"/>
      <c r="P686" t="s">
        <v>5</v>
      </c>
    </row>
    <row r="687" spans="1:16" x14ac:dyDescent="0.2">
      <c r="A687" s="6">
        <v>7808443</v>
      </c>
      <c r="B687" t="s">
        <v>0</v>
      </c>
      <c r="C687" t="s">
        <v>7192</v>
      </c>
      <c r="D687" t="s">
        <v>1698</v>
      </c>
      <c r="E687" t="s">
        <v>1699</v>
      </c>
      <c r="F687" s="2">
        <v>550000</v>
      </c>
      <c r="G687" s="2">
        <v>0</v>
      </c>
      <c r="H687" s="2">
        <v>0</v>
      </c>
      <c r="I687" t="s">
        <v>1</v>
      </c>
      <c r="J687" t="s">
        <v>1703</v>
      </c>
      <c r="K687" s="3">
        <v>45590</v>
      </c>
      <c r="L687" t="s">
        <v>2</v>
      </c>
      <c r="M687" t="s">
        <v>10</v>
      </c>
      <c r="N687" t="s">
        <v>6</v>
      </c>
      <c r="O687" s="3"/>
      <c r="P687" t="s">
        <v>5</v>
      </c>
    </row>
    <row r="688" spans="1:16" x14ac:dyDescent="0.2">
      <c r="A688" s="6">
        <v>7774457</v>
      </c>
      <c r="B688" t="s">
        <v>0</v>
      </c>
      <c r="C688" t="s">
        <v>7264</v>
      </c>
      <c r="D688" t="s">
        <v>1704</v>
      </c>
      <c r="E688" t="s">
        <v>1705</v>
      </c>
      <c r="F688" s="2">
        <v>13500</v>
      </c>
      <c r="G688" s="2">
        <v>0</v>
      </c>
      <c r="H688" s="2">
        <v>0</v>
      </c>
      <c r="I688" t="s">
        <v>1</v>
      </c>
      <c r="J688" t="s">
        <v>1706</v>
      </c>
      <c r="K688" s="3">
        <v>45496</v>
      </c>
      <c r="L688" t="s">
        <v>2</v>
      </c>
      <c r="M688" t="s">
        <v>10</v>
      </c>
      <c r="N688" t="s">
        <v>6</v>
      </c>
      <c r="O688" s="3"/>
      <c r="P688" t="s">
        <v>5</v>
      </c>
    </row>
    <row r="689" spans="1:16" x14ac:dyDescent="0.2">
      <c r="A689" s="6">
        <v>6964670</v>
      </c>
      <c r="B689" t="s">
        <v>0</v>
      </c>
      <c r="C689" t="s">
        <v>5</v>
      </c>
      <c r="D689" t="s">
        <v>1707</v>
      </c>
      <c r="E689" t="s">
        <v>1708</v>
      </c>
      <c r="F689" s="2">
        <v>1</v>
      </c>
      <c r="G689" s="2">
        <v>0</v>
      </c>
      <c r="H689" s="2">
        <v>0</v>
      </c>
      <c r="I689" t="s">
        <v>1</v>
      </c>
      <c r="J689" t="s">
        <v>5</v>
      </c>
      <c r="K689" s="3">
        <v>44634</v>
      </c>
      <c r="L689" t="s">
        <v>2</v>
      </c>
      <c r="M689" t="s">
        <v>461</v>
      </c>
      <c r="N689" t="s">
        <v>4</v>
      </c>
      <c r="O689" s="3"/>
      <c r="P689" t="s">
        <v>5</v>
      </c>
    </row>
    <row r="690" spans="1:16" x14ac:dyDescent="0.2">
      <c r="A690" s="6">
        <v>7808249</v>
      </c>
      <c r="B690" t="s">
        <v>0</v>
      </c>
      <c r="C690" t="s">
        <v>7192</v>
      </c>
      <c r="D690" t="s">
        <v>1707</v>
      </c>
      <c r="E690" t="s">
        <v>1708</v>
      </c>
      <c r="F690" s="2">
        <v>6000</v>
      </c>
      <c r="G690" s="2">
        <v>0</v>
      </c>
      <c r="H690" s="2">
        <v>0</v>
      </c>
      <c r="I690" t="s">
        <v>1</v>
      </c>
      <c r="J690" t="s">
        <v>1709</v>
      </c>
      <c r="K690" s="3">
        <v>45590</v>
      </c>
      <c r="L690" t="s">
        <v>2</v>
      </c>
      <c r="M690" t="s">
        <v>10</v>
      </c>
      <c r="N690" t="s">
        <v>6</v>
      </c>
      <c r="O690" s="3"/>
      <c r="P690" t="s">
        <v>5</v>
      </c>
    </row>
    <row r="691" spans="1:16" x14ac:dyDescent="0.2">
      <c r="A691" s="6">
        <v>7653726</v>
      </c>
      <c r="B691" t="s">
        <v>0</v>
      </c>
      <c r="C691" t="s">
        <v>7295</v>
      </c>
      <c r="D691" t="s">
        <v>1710</v>
      </c>
      <c r="E691" t="s">
        <v>1711</v>
      </c>
      <c r="F691" s="2">
        <v>64795</v>
      </c>
      <c r="G691" s="2">
        <v>31895</v>
      </c>
      <c r="H691" s="2">
        <v>31895</v>
      </c>
      <c r="I691" t="s">
        <v>1</v>
      </c>
      <c r="J691" t="s">
        <v>1712</v>
      </c>
      <c r="K691" s="3">
        <v>45152</v>
      </c>
      <c r="L691" t="s">
        <v>2</v>
      </c>
      <c r="M691" t="s">
        <v>541</v>
      </c>
      <c r="N691" t="s">
        <v>6</v>
      </c>
      <c r="O691" s="3"/>
      <c r="P691" t="s">
        <v>5</v>
      </c>
    </row>
    <row r="692" spans="1:16" x14ac:dyDescent="0.2">
      <c r="A692" s="6">
        <v>7776103</v>
      </c>
      <c r="B692" t="s">
        <v>0</v>
      </c>
      <c r="C692" t="s">
        <v>7193</v>
      </c>
      <c r="D692" t="s">
        <v>1710</v>
      </c>
      <c r="E692" t="s">
        <v>1711</v>
      </c>
      <c r="F692" s="2">
        <v>100000</v>
      </c>
      <c r="G692" s="2">
        <v>0</v>
      </c>
      <c r="H692" s="2">
        <v>0</v>
      </c>
      <c r="I692" t="s">
        <v>1</v>
      </c>
      <c r="J692" t="s">
        <v>1713</v>
      </c>
      <c r="K692" s="3">
        <v>45500</v>
      </c>
      <c r="L692" t="s">
        <v>2</v>
      </c>
      <c r="M692" t="s">
        <v>602</v>
      </c>
      <c r="N692" t="s">
        <v>6</v>
      </c>
      <c r="O692" s="3"/>
      <c r="P692" t="s">
        <v>5</v>
      </c>
    </row>
    <row r="693" spans="1:16" x14ac:dyDescent="0.2">
      <c r="A693" s="6">
        <v>7787229</v>
      </c>
      <c r="B693" t="s">
        <v>0</v>
      </c>
      <c r="C693" t="s">
        <v>7190</v>
      </c>
      <c r="D693" t="s">
        <v>1710</v>
      </c>
      <c r="E693" t="s">
        <v>1711</v>
      </c>
      <c r="F693" s="2">
        <v>150000</v>
      </c>
      <c r="G693" s="2">
        <v>0</v>
      </c>
      <c r="H693" s="2">
        <v>0</v>
      </c>
      <c r="I693" t="s">
        <v>1</v>
      </c>
      <c r="J693" t="s">
        <v>1714</v>
      </c>
      <c r="K693" s="3">
        <v>45534</v>
      </c>
      <c r="L693" t="s">
        <v>2</v>
      </c>
      <c r="M693" t="s">
        <v>602</v>
      </c>
      <c r="N693" t="s">
        <v>6</v>
      </c>
      <c r="O693" s="3"/>
      <c r="P693" t="s">
        <v>5</v>
      </c>
    </row>
    <row r="694" spans="1:16" x14ac:dyDescent="0.2">
      <c r="A694" s="6">
        <v>7776130</v>
      </c>
      <c r="B694" t="s">
        <v>0</v>
      </c>
      <c r="C694" t="s">
        <v>7193</v>
      </c>
      <c r="D694" t="s">
        <v>1715</v>
      </c>
      <c r="E694" t="s">
        <v>1716</v>
      </c>
      <c r="F694" s="2">
        <v>22167</v>
      </c>
      <c r="G694" s="2">
        <v>22000</v>
      </c>
      <c r="H694" s="2">
        <v>22000</v>
      </c>
      <c r="I694" t="s">
        <v>1</v>
      </c>
      <c r="J694" t="s">
        <v>1717</v>
      </c>
      <c r="K694" s="3">
        <v>45500</v>
      </c>
      <c r="L694" t="s">
        <v>2</v>
      </c>
      <c r="M694" t="s">
        <v>14</v>
      </c>
      <c r="N694" t="s">
        <v>6</v>
      </c>
      <c r="O694" s="3"/>
      <c r="P694" t="s">
        <v>5</v>
      </c>
    </row>
    <row r="695" spans="1:16" x14ac:dyDescent="0.2">
      <c r="A695" s="6">
        <v>7776131</v>
      </c>
      <c r="B695" t="s">
        <v>0</v>
      </c>
      <c r="C695" t="s">
        <v>7193</v>
      </c>
      <c r="D695" t="s">
        <v>1718</v>
      </c>
      <c r="E695" t="s">
        <v>1719</v>
      </c>
      <c r="F695" s="2">
        <v>34092</v>
      </c>
      <c r="G695" s="2">
        <v>21217</v>
      </c>
      <c r="H695" s="2">
        <v>21217</v>
      </c>
      <c r="I695" t="s">
        <v>1</v>
      </c>
      <c r="J695" t="s">
        <v>1720</v>
      </c>
      <c r="K695" s="3">
        <v>45500</v>
      </c>
      <c r="L695" t="s">
        <v>2</v>
      </c>
      <c r="M695" t="s">
        <v>14</v>
      </c>
      <c r="N695" t="s">
        <v>6</v>
      </c>
      <c r="O695" s="3"/>
      <c r="P695" t="s">
        <v>5</v>
      </c>
    </row>
    <row r="696" spans="1:16" x14ac:dyDescent="0.2">
      <c r="A696" s="6">
        <v>7786503</v>
      </c>
      <c r="B696" t="s">
        <v>0</v>
      </c>
      <c r="C696" t="s">
        <v>7190</v>
      </c>
      <c r="D696" t="s">
        <v>1718</v>
      </c>
      <c r="E696" t="s">
        <v>1719</v>
      </c>
      <c r="F696" s="2">
        <v>60040</v>
      </c>
      <c r="G696" s="2">
        <v>0</v>
      </c>
      <c r="H696" s="2">
        <v>0</v>
      </c>
      <c r="I696" t="s">
        <v>1</v>
      </c>
      <c r="J696" t="s">
        <v>1721</v>
      </c>
      <c r="K696" s="3">
        <v>45534</v>
      </c>
      <c r="L696" t="s">
        <v>2</v>
      </c>
      <c r="M696" t="s">
        <v>10</v>
      </c>
      <c r="N696" t="s">
        <v>307</v>
      </c>
      <c r="O696" s="3"/>
      <c r="P696" t="s">
        <v>5</v>
      </c>
    </row>
    <row r="697" spans="1:16" x14ac:dyDescent="0.2">
      <c r="A697" s="6">
        <v>7808452</v>
      </c>
      <c r="B697" t="s">
        <v>0</v>
      </c>
      <c r="C697" t="s">
        <v>7192</v>
      </c>
      <c r="D697" t="s">
        <v>1718</v>
      </c>
      <c r="E697" t="s">
        <v>1719</v>
      </c>
      <c r="F697" s="2">
        <v>50000</v>
      </c>
      <c r="G697" s="2">
        <v>0</v>
      </c>
      <c r="H697" s="2">
        <v>0</v>
      </c>
      <c r="I697" t="s">
        <v>1</v>
      </c>
      <c r="J697" t="s">
        <v>1722</v>
      </c>
      <c r="K697" s="3">
        <v>45590</v>
      </c>
      <c r="L697" t="s">
        <v>2</v>
      </c>
      <c r="M697" t="s">
        <v>10</v>
      </c>
      <c r="N697" t="s">
        <v>6</v>
      </c>
      <c r="O697" s="3"/>
      <c r="P697" t="s">
        <v>5</v>
      </c>
    </row>
    <row r="698" spans="1:16" x14ac:dyDescent="0.2">
      <c r="A698" s="6">
        <v>7796523</v>
      </c>
      <c r="B698" t="s">
        <v>0</v>
      </c>
      <c r="C698" t="s">
        <v>7296</v>
      </c>
      <c r="D698" t="s">
        <v>1723</v>
      </c>
      <c r="E698" t="s">
        <v>1724</v>
      </c>
      <c r="F698" s="2">
        <v>231772</v>
      </c>
      <c r="G698" s="2">
        <v>231771</v>
      </c>
      <c r="H698" s="2">
        <v>231771</v>
      </c>
      <c r="I698" t="s">
        <v>1</v>
      </c>
      <c r="J698" t="s">
        <v>1725</v>
      </c>
      <c r="K698" s="3">
        <v>45560</v>
      </c>
      <c r="L698" t="s">
        <v>2</v>
      </c>
      <c r="M698" t="s">
        <v>14</v>
      </c>
      <c r="N698" t="s">
        <v>6</v>
      </c>
      <c r="O698" s="3"/>
      <c r="P698" t="s">
        <v>5</v>
      </c>
    </row>
    <row r="699" spans="1:16" x14ac:dyDescent="0.2">
      <c r="A699" s="6">
        <v>7768947</v>
      </c>
      <c r="B699" t="s">
        <v>0</v>
      </c>
      <c r="C699" t="s">
        <v>7297</v>
      </c>
      <c r="D699" t="s">
        <v>1723</v>
      </c>
      <c r="E699" t="s">
        <v>1724</v>
      </c>
      <c r="F699" s="2">
        <v>159555</v>
      </c>
      <c r="G699" s="2">
        <v>98000</v>
      </c>
      <c r="H699" s="2">
        <v>98000</v>
      </c>
      <c r="I699" t="s">
        <v>1</v>
      </c>
      <c r="J699" t="s">
        <v>1726</v>
      </c>
      <c r="K699" s="3">
        <v>45484</v>
      </c>
      <c r="L699" t="s">
        <v>2</v>
      </c>
      <c r="M699" t="s">
        <v>14</v>
      </c>
      <c r="N699" t="s">
        <v>6</v>
      </c>
      <c r="O699" s="3"/>
      <c r="P699" t="s">
        <v>5</v>
      </c>
    </row>
    <row r="700" spans="1:16" x14ac:dyDescent="0.2">
      <c r="A700" s="6">
        <v>7806176</v>
      </c>
      <c r="B700" t="s">
        <v>0</v>
      </c>
      <c r="C700" t="s">
        <v>7298</v>
      </c>
      <c r="D700" t="s">
        <v>1723</v>
      </c>
      <c r="E700" t="s">
        <v>1724</v>
      </c>
      <c r="F700" s="2">
        <v>228958</v>
      </c>
      <c r="G700" s="2">
        <v>228957</v>
      </c>
      <c r="H700" s="2">
        <v>228957</v>
      </c>
      <c r="I700" t="s">
        <v>1</v>
      </c>
      <c r="J700" t="s">
        <v>1727</v>
      </c>
      <c r="K700" s="3">
        <v>45584</v>
      </c>
      <c r="L700" t="s">
        <v>2</v>
      </c>
      <c r="M700" t="s">
        <v>14</v>
      </c>
      <c r="N700" t="s">
        <v>6</v>
      </c>
      <c r="O700" s="3"/>
      <c r="P700" t="s">
        <v>5</v>
      </c>
    </row>
    <row r="701" spans="1:16" x14ac:dyDescent="0.2">
      <c r="A701" s="6">
        <v>7776133</v>
      </c>
      <c r="B701" t="s">
        <v>0</v>
      </c>
      <c r="C701" t="s">
        <v>7193</v>
      </c>
      <c r="D701" t="s">
        <v>1728</v>
      </c>
      <c r="E701" t="s">
        <v>1729</v>
      </c>
      <c r="F701" s="2">
        <v>12299</v>
      </c>
      <c r="G701" s="2">
        <v>0</v>
      </c>
      <c r="H701" s="2">
        <v>0</v>
      </c>
      <c r="I701" t="s">
        <v>1</v>
      </c>
      <c r="J701" t="s">
        <v>1730</v>
      </c>
      <c r="K701" s="3">
        <v>45500</v>
      </c>
      <c r="L701" t="s">
        <v>2</v>
      </c>
      <c r="M701" t="s">
        <v>10</v>
      </c>
      <c r="N701" t="s">
        <v>6</v>
      </c>
      <c r="O701" s="3"/>
      <c r="P701" t="s">
        <v>5</v>
      </c>
    </row>
    <row r="702" spans="1:16" x14ac:dyDescent="0.2">
      <c r="A702" s="6">
        <v>7776134</v>
      </c>
      <c r="B702" t="s">
        <v>0</v>
      </c>
      <c r="C702" t="s">
        <v>7193</v>
      </c>
      <c r="D702" t="s">
        <v>1731</v>
      </c>
      <c r="E702" t="s">
        <v>1732</v>
      </c>
      <c r="F702" s="2">
        <v>8273</v>
      </c>
      <c r="G702" s="2">
        <v>0</v>
      </c>
      <c r="H702" s="2">
        <v>0</v>
      </c>
      <c r="I702" t="s">
        <v>1</v>
      </c>
      <c r="J702" t="s">
        <v>1733</v>
      </c>
      <c r="K702" s="3">
        <v>45500</v>
      </c>
      <c r="L702" t="s">
        <v>2</v>
      </c>
      <c r="M702" t="s">
        <v>10</v>
      </c>
      <c r="N702" t="s">
        <v>6</v>
      </c>
      <c r="O702" s="3"/>
      <c r="P702" t="s">
        <v>5</v>
      </c>
    </row>
    <row r="703" spans="1:16" x14ac:dyDescent="0.2">
      <c r="A703" s="6">
        <v>7806179</v>
      </c>
      <c r="B703" t="s">
        <v>0</v>
      </c>
      <c r="C703" t="s">
        <v>7298</v>
      </c>
      <c r="D703" t="s">
        <v>1731</v>
      </c>
      <c r="E703" t="s">
        <v>1732</v>
      </c>
      <c r="F703" s="2">
        <v>35464</v>
      </c>
      <c r="G703" s="2">
        <v>0</v>
      </c>
      <c r="H703" s="2">
        <v>0</v>
      </c>
      <c r="I703" t="s">
        <v>1</v>
      </c>
      <c r="J703" t="s">
        <v>1734</v>
      </c>
      <c r="K703" s="3">
        <v>45584</v>
      </c>
      <c r="L703" t="s">
        <v>2</v>
      </c>
      <c r="M703" t="s">
        <v>10</v>
      </c>
      <c r="N703" t="s">
        <v>6</v>
      </c>
      <c r="O703" s="3"/>
      <c r="P703" t="s">
        <v>5</v>
      </c>
    </row>
    <row r="704" spans="1:16" x14ac:dyDescent="0.2">
      <c r="A704" s="6">
        <v>7776135</v>
      </c>
      <c r="B704" t="s">
        <v>0</v>
      </c>
      <c r="C704" t="s">
        <v>7193</v>
      </c>
      <c r="D704" t="s">
        <v>1735</v>
      </c>
      <c r="E704" t="s">
        <v>1736</v>
      </c>
      <c r="F704" s="2">
        <v>4926</v>
      </c>
      <c r="G704" s="2">
        <v>0</v>
      </c>
      <c r="H704" s="2">
        <v>0</v>
      </c>
      <c r="I704" t="s">
        <v>1</v>
      </c>
      <c r="J704" t="s">
        <v>1737</v>
      </c>
      <c r="K704" s="3">
        <v>45500</v>
      </c>
      <c r="L704" t="s">
        <v>2</v>
      </c>
      <c r="M704" t="s">
        <v>10</v>
      </c>
      <c r="N704" t="s">
        <v>6</v>
      </c>
      <c r="O704" s="3"/>
      <c r="P704" t="s">
        <v>5</v>
      </c>
    </row>
    <row r="705" spans="1:16" x14ac:dyDescent="0.2">
      <c r="A705" s="6">
        <v>7776136</v>
      </c>
      <c r="B705" t="s">
        <v>0</v>
      </c>
      <c r="C705" t="s">
        <v>7193</v>
      </c>
      <c r="D705" t="s">
        <v>1738</v>
      </c>
      <c r="E705" t="s">
        <v>1739</v>
      </c>
      <c r="F705" s="2">
        <v>4587</v>
      </c>
      <c r="G705" s="2">
        <v>0</v>
      </c>
      <c r="H705" s="2">
        <v>0</v>
      </c>
      <c r="I705" t="s">
        <v>1</v>
      </c>
      <c r="J705" t="s">
        <v>1740</v>
      </c>
      <c r="K705" s="3">
        <v>45500</v>
      </c>
      <c r="L705" t="s">
        <v>2</v>
      </c>
      <c r="M705" t="s">
        <v>10</v>
      </c>
      <c r="N705" t="s">
        <v>6</v>
      </c>
      <c r="O705" s="3"/>
      <c r="P705" t="s">
        <v>5</v>
      </c>
    </row>
    <row r="706" spans="1:16" x14ac:dyDescent="0.2">
      <c r="A706" s="6">
        <v>7808453</v>
      </c>
      <c r="B706" t="s">
        <v>0</v>
      </c>
      <c r="C706" t="s">
        <v>7192</v>
      </c>
      <c r="D706" t="s">
        <v>1741</v>
      </c>
      <c r="E706" t="s">
        <v>1742</v>
      </c>
      <c r="F706" s="2">
        <v>4000</v>
      </c>
      <c r="G706" s="2">
        <v>1000</v>
      </c>
      <c r="H706" s="2">
        <v>1000</v>
      </c>
      <c r="I706" t="s">
        <v>1</v>
      </c>
      <c r="J706" t="s">
        <v>1743</v>
      </c>
      <c r="K706" s="3">
        <v>45590</v>
      </c>
      <c r="L706" t="s">
        <v>2</v>
      </c>
      <c r="M706" t="s">
        <v>14</v>
      </c>
      <c r="N706" t="s">
        <v>6</v>
      </c>
      <c r="O706" s="3"/>
      <c r="P706" t="s">
        <v>5</v>
      </c>
    </row>
    <row r="707" spans="1:16" x14ac:dyDescent="0.2">
      <c r="A707" s="6">
        <v>7776138</v>
      </c>
      <c r="B707" t="s">
        <v>0</v>
      </c>
      <c r="C707" t="s">
        <v>7193</v>
      </c>
      <c r="D707" t="s">
        <v>1744</v>
      </c>
      <c r="E707" t="s">
        <v>1745</v>
      </c>
      <c r="F707" s="2">
        <v>3546</v>
      </c>
      <c r="G707" s="2">
        <v>0</v>
      </c>
      <c r="H707" s="2">
        <v>0</v>
      </c>
      <c r="I707" t="s">
        <v>1</v>
      </c>
      <c r="J707" t="s">
        <v>1746</v>
      </c>
      <c r="K707" s="3">
        <v>45500</v>
      </c>
      <c r="L707" t="s">
        <v>2</v>
      </c>
      <c r="M707" t="s">
        <v>10</v>
      </c>
      <c r="N707" t="s">
        <v>6</v>
      </c>
      <c r="O707" s="3"/>
      <c r="P707" t="s">
        <v>5</v>
      </c>
    </row>
    <row r="708" spans="1:16" x14ac:dyDescent="0.2">
      <c r="A708" s="6">
        <v>7776139</v>
      </c>
      <c r="B708" t="s">
        <v>0</v>
      </c>
      <c r="C708" t="s">
        <v>7193</v>
      </c>
      <c r="D708" t="s">
        <v>1747</v>
      </c>
      <c r="E708" t="s">
        <v>1748</v>
      </c>
      <c r="F708" s="2">
        <v>3356</v>
      </c>
      <c r="G708" s="2">
        <v>0</v>
      </c>
      <c r="H708" s="2">
        <v>0</v>
      </c>
      <c r="I708" t="s">
        <v>1</v>
      </c>
      <c r="J708" t="s">
        <v>1749</v>
      </c>
      <c r="K708" s="3">
        <v>45500</v>
      </c>
      <c r="L708" t="s">
        <v>2</v>
      </c>
      <c r="M708" t="s">
        <v>10</v>
      </c>
      <c r="N708" t="s">
        <v>6</v>
      </c>
      <c r="O708" s="3"/>
      <c r="P708" t="s">
        <v>5</v>
      </c>
    </row>
    <row r="709" spans="1:16" x14ac:dyDescent="0.2">
      <c r="A709" s="6">
        <v>7786507</v>
      </c>
      <c r="B709" t="s">
        <v>0</v>
      </c>
      <c r="C709" t="s">
        <v>7190</v>
      </c>
      <c r="D709" t="s">
        <v>1750</v>
      </c>
      <c r="E709" t="s">
        <v>1751</v>
      </c>
      <c r="F709" s="2">
        <v>2890</v>
      </c>
      <c r="G709" s="2">
        <v>0</v>
      </c>
      <c r="H709" s="2">
        <v>0</v>
      </c>
      <c r="I709" t="s">
        <v>1</v>
      </c>
      <c r="J709" t="s">
        <v>1752</v>
      </c>
      <c r="K709" s="3">
        <v>45534</v>
      </c>
      <c r="L709" t="s">
        <v>2</v>
      </c>
      <c r="M709" t="s">
        <v>10</v>
      </c>
      <c r="N709" t="s">
        <v>307</v>
      </c>
      <c r="O709" s="3"/>
      <c r="P709" t="s">
        <v>5</v>
      </c>
    </row>
    <row r="710" spans="1:16" x14ac:dyDescent="0.2">
      <c r="A710" s="6">
        <v>7786502</v>
      </c>
      <c r="B710" t="s">
        <v>0</v>
      </c>
      <c r="C710" t="s">
        <v>7190</v>
      </c>
      <c r="D710" t="s">
        <v>1753</v>
      </c>
      <c r="E710" t="s">
        <v>1754</v>
      </c>
      <c r="F710" s="2">
        <v>1921</v>
      </c>
      <c r="G710" s="2">
        <v>0</v>
      </c>
      <c r="H710" s="2">
        <v>0</v>
      </c>
      <c r="I710" t="s">
        <v>1</v>
      </c>
      <c r="J710" t="s">
        <v>1755</v>
      </c>
      <c r="K710" s="3">
        <v>45534</v>
      </c>
      <c r="L710" t="s">
        <v>2</v>
      </c>
      <c r="M710" t="s">
        <v>10</v>
      </c>
      <c r="N710" t="s">
        <v>307</v>
      </c>
      <c r="O710" s="3"/>
      <c r="P710" t="s">
        <v>5</v>
      </c>
    </row>
    <row r="711" spans="1:16" x14ac:dyDescent="0.2">
      <c r="A711" s="6">
        <v>7786561</v>
      </c>
      <c r="B711" t="s">
        <v>0</v>
      </c>
      <c r="C711" t="s">
        <v>7190</v>
      </c>
      <c r="D711" t="s">
        <v>1756</v>
      </c>
      <c r="E711" t="s">
        <v>1757</v>
      </c>
      <c r="F711" s="2">
        <v>9009</v>
      </c>
      <c r="G711" s="2">
        <v>0</v>
      </c>
      <c r="H711" s="2">
        <v>0</v>
      </c>
      <c r="I711" t="s">
        <v>1</v>
      </c>
      <c r="J711" t="s">
        <v>1758</v>
      </c>
      <c r="K711" s="3">
        <v>45534</v>
      </c>
      <c r="L711" t="s">
        <v>2</v>
      </c>
      <c r="M711" t="s">
        <v>10</v>
      </c>
      <c r="N711" t="s">
        <v>307</v>
      </c>
      <c r="O711" s="3"/>
      <c r="P711" t="s">
        <v>5</v>
      </c>
    </row>
    <row r="712" spans="1:16" x14ac:dyDescent="0.2">
      <c r="A712" s="6">
        <v>7742184</v>
      </c>
      <c r="B712" t="s">
        <v>0</v>
      </c>
      <c r="C712" t="s">
        <v>7300</v>
      </c>
      <c r="D712" t="s">
        <v>1759</v>
      </c>
      <c r="E712" t="s">
        <v>1760</v>
      </c>
      <c r="F712" s="2">
        <v>8130</v>
      </c>
      <c r="G712" s="2">
        <v>0</v>
      </c>
      <c r="H712" s="2">
        <v>0</v>
      </c>
      <c r="I712" t="s">
        <v>1</v>
      </c>
      <c r="J712" t="s">
        <v>1761</v>
      </c>
      <c r="K712" s="3">
        <v>45406</v>
      </c>
      <c r="L712" t="s">
        <v>2</v>
      </c>
      <c r="M712" t="s">
        <v>10</v>
      </c>
      <c r="N712" t="s">
        <v>6</v>
      </c>
      <c r="O712" s="3"/>
      <c r="P712" t="s">
        <v>5</v>
      </c>
    </row>
    <row r="713" spans="1:16" x14ac:dyDescent="0.2">
      <c r="A713" s="6">
        <v>7776181</v>
      </c>
      <c r="B713" t="s">
        <v>0</v>
      </c>
      <c r="C713" t="s">
        <v>7193</v>
      </c>
      <c r="D713" t="s">
        <v>1762</v>
      </c>
      <c r="E713" t="s">
        <v>1763</v>
      </c>
      <c r="F713" s="2">
        <v>5056</v>
      </c>
      <c r="G713" s="2">
        <v>0</v>
      </c>
      <c r="H713" s="2">
        <v>0</v>
      </c>
      <c r="I713" t="s">
        <v>1</v>
      </c>
      <c r="J713" t="s">
        <v>1764</v>
      </c>
      <c r="K713" s="3">
        <v>45500</v>
      </c>
      <c r="L713" t="s">
        <v>2</v>
      </c>
      <c r="M713" t="s">
        <v>10</v>
      </c>
      <c r="N713" t="s">
        <v>6</v>
      </c>
      <c r="O713" s="3"/>
      <c r="P713" t="s">
        <v>5</v>
      </c>
    </row>
    <row r="714" spans="1:16" x14ac:dyDescent="0.2">
      <c r="A714" s="6">
        <v>7808470</v>
      </c>
      <c r="B714" t="s">
        <v>0</v>
      </c>
      <c r="C714" t="s">
        <v>7192</v>
      </c>
      <c r="D714" t="s">
        <v>1765</v>
      </c>
      <c r="E714" t="s">
        <v>1766</v>
      </c>
      <c r="F714" s="2">
        <v>10000</v>
      </c>
      <c r="G714" s="2">
        <v>0</v>
      </c>
      <c r="H714" s="2">
        <v>0</v>
      </c>
      <c r="I714" t="s">
        <v>1</v>
      </c>
      <c r="J714" t="s">
        <v>1767</v>
      </c>
      <c r="K714" s="3">
        <v>45590</v>
      </c>
      <c r="L714" t="s">
        <v>2</v>
      </c>
      <c r="M714" t="s">
        <v>10</v>
      </c>
      <c r="N714" t="s">
        <v>6</v>
      </c>
      <c r="O714" s="3"/>
      <c r="P714" t="s">
        <v>5</v>
      </c>
    </row>
    <row r="715" spans="1:16" x14ac:dyDescent="0.2">
      <c r="A715" s="6">
        <v>7786601</v>
      </c>
      <c r="B715" t="s">
        <v>0</v>
      </c>
      <c r="C715" t="s">
        <v>7190</v>
      </c>
      <c r="D715" t="s">
        <v>1768</v>
      </c>
      <c r="E715" t="s">
        <v>1769</v>
      </c>
      <c r="F715" s="2">
        <v>17847</v>
      </c>
      <c r="G715" s="2">
        <v>0</v>
      </c>
      <c r="H715" s="2">
        <v>0</v>
      </c>
      <c r="I715" t="s">
        <v>1</v>
      </c>
      <c r="J715" t="s">
        <v>1770</v>
      </c>
      <c r="K715" s="3">
        <v>45534</v>
      </c>
      <c r="L715" t="s">
        <v>2</v>
      </c>
      <c r="M715" t="s">
        <v>10</v>
      </c>
      <c r="N715" t="s">
        <v>307</v>
      </c>
      <c r="O715" s="3"/>
      <c r="P715" t="s">
        <v>5</v>
      </c>
    </row>
    <row r="716" spans="1:16" x14ac:dyDescent="0.2">
      <c r="A716" s="6">
        <v>7755942</v>
      </c>
      <c r="B716" t="s">
        <v>0</v>
      </c>
      <c r="C716" t="s">
        <v>7301</v>
      </c>
      <c r="D716" t="s">
        <v>1771</v>
      </c>
      <c r="E716" t="s">
        <v>1772</v>
      </c>
      <c r="F716" s="2">
        <v>25600</v>
      </c>
      <c r="G716" s="2">
        <v>20000</v>
      </c>
      <c r="H716" s="2">
        <v>20000</v>
      </c>
      <c r="I716" t="s">
        <v>1</v>
      </c>
      <c r="J716" t="s">
        <v>1773</v>
      </c>
      <c r="K716" s="3">
        <v>45449</v>
      </c>
      <c r="L716" t="s">
        <v>2</v>
      </c>
      <c r="M716" t="s">
        <v>14</v>
      </c>
      <c r="N716" t="s">
        <v>6</v>
      </c>
      <c r="O716" s="3"/>
      <c r="P716" t="s">
        <v>5</v>
      </c>
    </row>
    <row r="717" spans="1:16" x14ac:dyDescent="0.2">
      <c r="A717" s="6">
        <v>7776201</v>
      </c>
      <c r="B717" t="s">
        <v>0</v>
      </c>
      <c r="C717" t="s">
        <v>7193</v>
      </c>
      <c r="D717" t="s">
        <v>1771</v>
      </c>
      <c r="E717" t="s">
        <v>1772</v>
      </c>
      <c r="F717" s="2">
        <v>12779</v>
      </c>
      <c r="G717" s="2">
        <v>0</v>
      </c>
      <c r="H717" s="2">
        <v>0</v>
      </c>
      <c r="I717" t="s">
        <v>1</v>
      </c>
      <c r="J717" t="s">
        <v>1774</v>
      </c>
      <c r="K717" s="3">
        <v>45500</v>
      </c>
      <c r="L717" t="s">
        <v>2</v>
      </c>
      <c r="M717" t="s">
        <v>10</v>
      </c>
      <c r="N717" t="s">
        <v>6</v>
      </c>
      <c r="O717" s="3"/>
      <c r="P717" t="s">
        <v>5</v>
      </c>
    </row>
    <row r="718" spans="1:16" x14ac:dyDescent="0.2">
      <c r="A718" s="6">
        <v>7786602</v>
      </c>
      <c r="B718" t="s">
        <v>0</v>
      </c>
      <c r="C718" t="s">
        <v>7190</v>
      </c>
      <c r="D718" t="s">
        <v>1771</v>
      </c>
      <c r="E718" t="s">
        <v>1772</v>
      </c>
      <c r="F718" s="2">
        <v>26627</v>
      </c>
      <c r="G718" s="2">
        <v>0</v>
      </c>
      <c r="H718" s="2">
        <v>0</v>
      </c>
      <c r="I718" t="s">
        <v>1</v>
      </c>
      <c r="J718" t="s">
        <v>1775</v>
      </c>
      <c r="K718" s="3">
        <v>45534</v>
      </c>
      <c r="L718" t="s">
        <v>2</v>
      </c>
      <c r="M718" t="s">
        <v>10</v>
      </c>
      <c r="N718" t="s">
        <v>307</v>
      </c>
      <c r="O718" s="3"/>
      <c r="P718" t="s">
        <v>5</v>
      </c>
    </row>
    <row r="719" spans="1:16" x14ac:dyDescent="0.2">
      <c r="A719" s="6">
        <v>7808471</v>
      </c>
      <c r="B719" t="s">
        <v>0</v>
      </c>
      <c r="C719" t="s">
        <v>7192</v>
      </c>
      <c r="D719" t="s">
        <v>1771</v>
      </c>
      <c r="E719" t="s">
        <v>1772</v>
      </c>
      <c r="F719" s="2">
        <v>15000</v>
      </c>
      <c r="G719" s="2">
        <v>0</v>
      </c>
      <c r="H719" s="2">
        <v>0</v>
      </c>
      <c r="I719" t="s">
        <v>1</v>
      </c>
      <c r="J719" t="s">
        <v>1776</v>
      </c>
      <c r="K719" s="3">
        <v>45590</v>
      </c>
      <c r="L719" t="s">
        <v>2</v>
      </c>
      <c r="M719" t="s">
        <v>10</v>
      </c>
      <c r="N719" t="s">
        <v>6</v>
      </c>
      <c r="O719" s="3"/>
      <c r="P719" t="s">
        <v>5</v>
      </c>
    </row>
    <row r="720" spans="1:16" x14ac:dyDescent="0.2">
      <c r="A720" s="6">
        <v>7808472</v>
      </c>
      <c r="B720" t="s">
        <v>0</v>
      </c>
      <c r="C720" t="s">
        <v>7192</v>
      </c>
      <c r="D720" t="s">
        <v>1777</v>
      </c>
      <c r="E720" t="s">
        <v>1778</v>
      </c>
      <c r="F720" s="2">
        <v>7500</v>
      </c>
      <c r="G720" s="2">
        <v>0</v>
      </c>
      <c r="H720" s="2">
        <v>0</v>
      </c>
      <c r="I720" t="s">
        <v>1</v>
      </c>
      <c r="J720" t="s">
        <v>1779</v>
      </c>
      <c r="K720" s="3">
        <v>45590</v>
      </c>
      <c r="L720" t="s">
        <v>2</v>
      </c>
      <c r="M720" t="s">
        <v>10</v>
      </c>
      <c r="N720" t="s">
        <v>6</v>
      </c>
      <c r="O720" s="3"/>
      <c r="P720" t="s">
        <v>5</v>
      </c>
    </row>
    <row r="721" spans="1:16" x14ac:dyDescent="0.2">
      <c r="A721" s="6">
        <v>7786603</v>
      </c>
      <c r="B721" t="s">
        <v>0</v>
      </c>
      <c r="C721" t="s">
        <v>7190</v>
      </c>
      <c r="D721" t="s">
        <v>1780</v>
      </c>
      <c r="E721" t="s">
        <v>1781</v>
      </c>
      <c r="F721" s="2">
        <v>23000</v>
      </c>
      <c r="G721" s="2">
        <v>4210</v>
      </c>
      <c r="H721" s="2">
        <v>4210</v>
      </c>
      <c r="I721" t="s">
        <v>1</v>
      </c>
      <c r="J721" t="s">
        <v>1782</v>
      </c>
      <c r="K721" s="3">
        <v>45534</v>
      </c>
      <c r="L721" t="s">
        <v>2</v>
      </c>
      <c r="M721" t="s">
        <v>14</v>
      </c>
      <c r="N721" t="s">
        <v>307</v>
      </c>
      <c r="O721" s="3"/>
      <c r="P721" t="s">
        <v>5</v>
      </c>
    </row>
    <row r="722" spans="1:16" x14ac:dyDescent="0.2">
      <c r="A722" s="6">
        <v>7776202</v>
      </c>
      <c r="B722" t="s">
        <v>0</v>
      </c>
      <c r="C722" t="s">
        <v>7193</v>
      </c>
      <c r="D722" t="s">
        <v>1783</v>
      </c>
      <c r="E722" t="s">
        <v>1784</v>
      </c>
      <c r="F722" s="2">
        <v>7193</v>
      </c>
      <c r="G722" s="2">
        <v>0</v>
      </c>
      <c r="H722" s="2">
        <v>0</v>
      </c>
      <c r="I722" t="s">
        <v>1</v>
      </c>
      <c r="J722" t="s">
        <v>1785</v>
      </c>
      <c r="K722" s="3">
        <v>45500</v>
      </c>
      <c r="L722" t="s">
        <v>2</v>
      </c>
      <c r="M722" t="s">
        <v>10</v>
      </c>
      <c r="N722" t="s">
        <v>6</v>
      </c>
      <c r="O722" s="3"/>
      <c r="P722" t="s">
        <v>5</v>
      </c>
    </row>
    <row r="723" spans="1:16" x14ac:dyDescent="0.2">
      <c r="A723" s="6">
        <v>7776203</v>
      </c>
      <c r="B723" t="s">
        <v>0</v>
      </c>
      <c r="C723" t="s">
        <v>7193</v>
      </c>
      <c r="D723" t="s">
        <v>1786</v>
      </c>
      <c r="E723" t="s">
        <v>1787</v>
      </c>
      <c r="F723" s="2">
        <v>3226</v>
      </c>
      <c r="G723" s="2">
        <v>0</v>
      </c>
      <c r="H723" s="2">
        <v>0</v>
      </c>
      <c r="I723" t="s">
        <v>1</v>
      </c>
      <c r="J723" t="s">
        <v>1788</v>
      </c>
      <c r="K723" s="3">
        <v>45500</v>
      </c>
      <c r="L723" t="s">
        <v>2</v>
      </c>
      <c r="M723" t="s">
        <v>10</v>
      </c>
      <c r="N723" t="s">
        <v>6</v>
      </c>
      <c r="O723" s="3"/>
      <c r="P723" t="s">
        <v>5</v>
      </c>
    </row>
    <row r="724" spans="1:16" x14ac:dyDescent="0.2">
      <c r="A724" s="6">
        <v>7786604</v>
      </c>
      <c r="B724" t="s">
        <v>0</v>
      </c>
      <c r="C724" t="s">
        <v>7190</v>
      </c>
      <c r="D724" t="s">
        <v>1789</v>
      </c>
      <c r="E724" t="s">
        <v>1790</v>
      </c>
      <c r="F724" s="2">
        <v>3030</v>
      </c>
      <c r="G724" s="2">
        <v>0</v>
      </c>
      <c r="H724" s="2">
        <v>0</v>
      </c>
      <c r="I724" t="s">
        <v>1</v>
      </c>
      <c r="J724" t="s">
        <v>1791</v>
      </c>
      <c r="K724" s="3">
        <v>45534</v>
      </c>
      <c r="L724" t="s">
        <v>2</v>
      </c>
      <c r="M724" t="s">
        <v>10</v>
      </c>
      <c r="N724" t="s">
        <v>307</v>
      </c>
      <c r="O724" s="3"/>
      <c r="P724" t="s">
        <v>5</v>
      </c>
    </row>
    <row r="725" spans="1:16" x14ac:dyDescent="0.2">
      <c r="A725" s="6">
        <v>7786605</v>
      </c>
      <c r="B725" t="s">
        <v>0</v>
      </c>
      <c r="C725" t="s">
        <v>7190</v>
      </c>
      <c r="D725" t="s">
        <v>1792</v>
      </c>
      <c r="E725" t="s">
        <v>1793</v>
      </c>
      <c r="F725" s="2">
        <v>2703</v>
      </c>
      <c r="G725" s="2">
        <v>0</v>
      </c>
      <c r="H725" s="2">
        <v>0</v>
      </c>
      <c r="I725" t="s">
        <v>1</v>
      </c>
      <c r="J725" t="s">
        <v>1794</v>
      </c>
      <c r="K725" s="3">
        <v>45534</v>
      </c>
      <c r="L725" t="s">
        <v>2</v>
      </c>
      <c r="M725" t="s">
        <v>10</v>
      </c>
      <c r="N725" t="s">
        <v>307</v>
      </c>
      <c r="O725" s="3"/>
      <c r="P725" t="s">
        <v>5</v>
      </c>
    </row>
    <row r="726" spans="1:16" x14ac:dyDescent="0.2">
      <c r="A726" s="6">
        <v>7786637</v>
      </c>
      <c r="B726" t="s">
        <v>0</v>
      </c>
      <c r="C726" t="s">
        <v>7190</v>
      </c>
      <c r="D726" t="s">
        <v>1795</v>
      </c>
      <c r="E726" t="s">
        <v>1796</v>
      </c>
      <c r="F726" s="2">
        <v>5917</v>
      </c>
      <c r="G726" s="2">
        <v>0</v>
      </c>
      <c r="H726" s="2">
        <v>0</v>
      </c>
      <c r="I726" t="s">
        <v>1</v>
      </c>
      <c r="J726" t="s">
        <v>1797</v>
      </c>
      <c r="K726" s="3">
        <v>45534</v>
      </c>
      <c r="L726" t="s">
        <v>2</v>
      </c>
      <c r="M726" t="s">
        <v>10</v>
      </c>
      <c r="N726" t="s">
        <v>307</v>
      </c>
      <c r="O726" s="3"/>
      <c r="P726" t="s">
        <v>5</v>
      </c>
    </row>
    <row r="727" spans="1:16" x14ac:dyDescent="0.2">
      <c r="A727" s="6">
        <v>7786638</v>
      </c>
      <c r="B727" t="s">
        <v>0</v>
      </c>
      <c r="C727" t="s">
        <v>7190</v>
      </c>
      <c r="D727" t="s">
        <v>1798</v>
      </c>
      <c r="E727" t="s">
        <v>1799</v>
      </c>
      <c r="F727" s="2">
        <v>5291</v>
      </c>
      <c r="G727" s="2">
        <v>0</v>
      </c>
      <c r="H727" s="2">
        <v>0</v>
      </c>
      <c r="I727" t="s">
        <v>1</v>
      </c>
      <c r="J727" t="s">
        <v>1800</v>
      </c>
      <c r="K727" s="3">
        <v>45534</v>
      </c>
      <c r="L727" t="s">
        <v>2</v>
      </c>
      <c r="M727" t="s">
        <v>10</v>
      </c>
      <c r="N727" t="s">
        <v>307</v>
      </c>
      <c r="O727" s="3"/>
      <c r="P727" t="s">
        <v>5</v>
      </c>
    </row>
    <row r="728" spans="1:16" x14ac:dyDescent="0.2">
      <c r="A728" s="6">
        <v>7786639</v>
      </c>
      <c r="B728" t="s">
        <v>0</v>
      </c>
      <c r="C728" t="s">
        <v>7190</v>
      </c>
      <c r="D728" t="s">
        <v>1801</v>
      </c>
      <c r="E728" t="s">
        <v>1802</v>
      </c>
      <c r="F728" s="2">
        <v>4785</v>
      </c>
      <c r="G728" s="2">
        <v>0</v>
      </c>
      <c r="H728" s="2">
        <v>0</v>
      </c>
      <c r="I728" t="s">
        <v>1</v>
      </c>
      <c r="J728" t="s">
        <v>1803</v>
      </c>
      <c r="K728" s="3">
        <v>45534</v>
      </c>
      <c r="L728" t="s">
        <v>2</v>
      </c>
      <c r="M728" t="s">
        <v>10</v>
      </c>
      <c r="N728" t="s">
        <v>307</v>
      </c>
      <c r="O728" s="3"/>
      <c r="P728" t="s">
        <v>5</v>
      </c>
    </row>
    <row r="729" spans="1:16" x14ac:dyDescent="0.2">
      <c r="A729" s="6">
        <v>7786640</v>
      </c>
      <c r="B729" t="s">
        <v>0</v>
      </c>
      <c r="C729" t="s">
        <v>7190</v>
      </c>
      <c r="D729" t="s">
        <v>1804</v>
      </c>
      <c r="E729" t="s">
        <v>1805</v>
      </c>
      <c r="F729" s="2">
        <v>4367</v>
      </c>
      <c r="G729" s="2">
        <v>0</v>
      </c>
      <c r="H729" s="2">
        <v>0</v>
      </c>
      <c r="I729" t="s">
        <v>1</v>
      </c>
      <c r="J729" t="s">
        <v>1806</v>
      </c>
      <c r="K729" s="3">
        <v>45534</v>
      </c>
      <c r="L729" t="s">
        <v>2</v>
      </c>
      <c r="M729" t="s">
        <v>10</v>
      </c>
      <c r="N729" t="s">
        <v>307</v>
      </c>
      <c r="O729" s="3"/>
      <c r="P729" t="s">
        <v>5</v>
      </c>
    </row>
    <row r="730" spans="1:16" x14ac:dyDescent="0.2">
      <c r="A730" s="6">
        <v>7786641</v>
      </c>
      <c r="B730" t="s">
        <v>0</v>
      </c>
      <c r="C730" t="s">
        <v>7190</v>
      </c>
      <c r="D730" t="s">
        <v>1807</v>
      </c>
      <c r="E730" t="s">
        <v>1808</v>
      </c>
      <c r="F730" s="2">
        <v>3460</v>
      </c>
      <c r="G730" s="2">
        <v>0</v>
      </c>
      <c r="H730" s="2">
        <v>0</v>
      </c>
      <c r="I730" t="s">
        <v>1</v>
      </c>
      <c r="J730" t="s">
        <v>1809</v>
      </c>
      <c r="K730" s="3">
        <v>45534</v>
      </c>
      <c r="L730" t="s">
        <v>2</v>
      </c>
      <c r="M730" t="s">
        <v>10</v>
      </c>
      <c r="N730" t="s">
        <v>307</v>
      </c>
      <c r="O730" s="3"/>
      <c r="P730" t="s">
        <v>5</v>
      </c>
    </row>
    <row r="731" spans="1:16" x14ac:dyDescent="0.2">
      <c r="A731" s="6">
        <v>7776218</v>
      </c>
      <c r="B731" t="s">
        <v>0</v>
      </c>
      <c r="C731" t="s">
        <v>7193</v>
      </c>
      <c r="D731" t="s">
        <v>1810</v>
      </c>
      <c r="E731" t="s">
        <v>1811</v>
      </c>
      <c r="F731" s="2">
        <v>250000</v>
      </c>
      <c r="G731" s="2">
        <v>12300</v>
      </c>
      <c r="H731" s="2">
        <v>12300</v>
      </c>
      <c r="I731" t="s">
        <v>1</v>
      </c>
      <c r="J731" t="s">
        <v>1812</v>
      </c>
      <c r="K731" s="3">
        <v>45500</v>
      </c>
      <c r="L731" t="s">
        <v>2</v>
      </c>
      <c r="M731" t="s">
        <v>14</v>
      </c>
      <c r="N731" t="s">
        <v>6</v>
      </c>
      <c r="O731" s="3"/>
      <c r="P731" t="s">
        <v>5</v>
      </c>
    </row>
    <row r="732" spans="1:16" x14ac:dyDescent="0.2">
      <c r="A732" s="6">
        <v>7786580</v>
      </c>
      <c r="B732" t="s">
        <v>0</v>
      </c>
      <c r="C732" t="s">
        <v>7190</v>
      </c>
      <c r="D732" t="s">
        <v>1810</v>
      </c>
      <c r="E732" t="s">
        <v>1811</v>
      </c>
      <c r="F732" s="2">
        <v>100000</v>
      </c>
      <c r="G732" s="2">
        <v>0</v>
      </c>
      <c r="H732" s="2">
        <v>0</v>
      </c>
      <c r="I732" t="s">
        <v>1</v>
      </c>
      <c r="J732" t="s">
        <v>1813</v>
      </c>
      <c r="K732" s="3">
        <v>45534</v>
      </c>
      <c r="L732" t="s">
        <v>2</v>
      </c>
      <c r="M732" t="s">
        <v>10</v>
      </c>
      <c r="N732" t="s">
        <v>307</v>
      </c>
      <c r="O732" s="3"/>
      <c r="P732" t="s">
        <v>5</v>
      </c>
    </row>
    <row r="733" spans="1:16" x14ac:dyDescent="0.2">
      <c r="A733" s="6">
        <v>7776224</v>
      </c>
      <c r="B733" t="s">
        <v>0</v>
      </c>
      <c r="C733" t="s">
        <v>7193</v>
      </c>
      <c r="D733" t="s">
        <v>1814</v>
      </c>
      <c r="E733" t="s">
        <v>1815</v>
      </c>
      <c r="F733" s="2">
        <v>100000</v>
      </c>
      <c r="G733" s="2">
        <v>70000</v>
      </c>
      <c r="H733" s="2">
        <v>70000</v>
      </c>
      <c r="I733" t="s">
        <v>1</v>
      </c>
      <c r="J733" t="s">
        <v>1816</v>
      </c>
      <c r="K733" s="3">
        <v>45500</v>
      </c>
      <c r="L733" t="s">
        <v>2</v>
      </c>
      <c r="M733" t="s">
        <v>14</v>
      </c>
      <c r="N733" t="s">
        <v>6</v>
      </c>
      <c r="O733" s="3"/>
      <c r="P733" t="s">
        <v>5</v>
      </c>
    </row>
    <row r="734" spans="1:16" x14ac:dyDescent="0.2">
      <c r="A734" s="6">
        <v>7786648</v>
      </c>
      <c r="B734" t="s">
        <v>0</v>
      </c>
      <c r="C734" t="s">
        <v>7190</v>
      </c>
      <c r="D734" t="s">
        <v>1817</v>
      </c>
      <c r="E734" t="s">
        <v>1818</v>
      </c>
      <c r="F734" s="2">
        <v>321</v>
      </c>
      <c r="G734" s="2">
        <v>0</v>
      </c>
      <c r="H734" s="2">
        <v>0</v>
      </c>
      <c r="I734" t="s">
        <v>1</v>
      </c>
      <c r="J734" t="s">
        <v>1819</v>
      </c>
      <c r="K734" s="3">
        <v>45534</v>
      </c>
      <c r="L734" t="s">
        <v>2</v>
      </c>
      <c r="M734" t="s">
        <v>10</v>
      </c>
      <c r="N734" t="s">
        <v>307</v>
      </c>
      <c r="O734" s="3"/>
      <c r="P734" t="s">
        <v>5</v>
      </c>
    </row>
    <row r="735" spans="1:16" x14ac:dyDescent="0.2">
      <c r="A735" s="6">
        <v>7786606</v>
      </c>
      <c r="B735" t="s">
        <v>0</v>
      </c>
      <c r="C735" t="s">
        <v>7190</v>
      </c>
      <c r="D735" t="s">
        <v>1820</v>
      </c>
      <c r="E735" t="s">
        <v>1821</v>
      </c>
      <c r="F735" s="2">
        <v>1522</v>
      </c>
      <c r="G735" s="2">
        <v>0</v>
      </c>
      <c r="H735" s="2">
        <v>0</v>
      </c>
      <c r="I735" t="s">
        <v>1</v>
      </c>
      <c r="J735" t="s">
        <v>1822</v>
      </c>
      <c r="K735" s="3">
        <v>45534</v>
      </c>
      <c r="L735" t="s">
        <v>2</v>
      </c>
      <c r="M735" t="s">
        <v>10</v>
      </c>
      <c r="N735" t="s">
        <v>307</v>
      </c>
      <c r="O735" s="3"/>
      <c r="P735" t="s">
        <v>5</v>
      </c>
    </row>
    <row r="736" spans="1:16" x14ac:dyDescent="0.2">
      <c r="A736" s="6">
        <v>7790592</v>
      </c>
      <c r="B736" t="s">
        <v>0</v>
      </c>
      <c r="C736" t="s">
        <v>7279</v>
      </c>
      <c r="D736" t="s">
        <v>1823</v>
      </c>
      <c r="E736" t="s">
        <v>1824</v>
      </c>
      <c r="F736" s="2">
        <v>500</v>
      </c>
      <c r="G736" s="2">
        <v>0</v>
      </c>
      <c r="H736" s="2">
        <v>0</v>
      </c>
      <c r="I736" t="s">
        <v>1</v>
      </c>
      <c r="J736" t="s">
        <v>1825</v>
      </c>
      <c r="K736" s="3">
        <v>45542</v>
      </c>
      <c r="L736" t="s">
        <v>2</v>
      </c>
      <c r="M736" t="s">
        <v>10</v>
      </c>
      <c r="N736" t="s">
        <v>6</v>
      </c>
      <c r="O736" s="3"/>
      <c r="P736" t="s">
        <v>5</v>
      </c>
    </row>
    <row r="737" spans="1:16" x14ac:dyDescent="0.2">
      <c r="A737" s="6">
        <v>7787252</v>
      </c>
      <c r="B737" t="s">
        <v>0</v>
      </c>
      <c r="C737" t="s">
        <v>7190</v>
      </c>
      <c r="D737" t="s">
        <v>1826</v>
      </c>
      <c r="E737" t="s">
        <v>1827</v>
      </c>
      <c r="F737" s="2">
        <v>19608</v>
      </c>
      <c r="G737" s="2">
        <v>0</v>
      </c>
      <c r="H737" s="2">
        <v>0</v>
      </c>
      <c r="I737" t="s">
        <v>1</v>
      </c>
      <c r="J737" t="s">
        <v>1828</v>
      </c>
      <c r="K737" s="3">
        <v>45534</v>
      </c>
      <c r="L737" t="s">
        <v>2</v>
      </c>
      <c r="M737" t="s">
        <v>602</v>
      </c>
      <c r="N737" t="s">
        <v>6</v>
      </c>
      <c r="O737" s="3"/>
      <c r="P737" t="s">
        <v>5</v>
      </c>
    </row>
    <row r="738" spans="1:16" x14ac:dyDescent="0.2">
      <c r="A738" s="6">
        <v>7808430</v>
      </c>
      <c r="B738" t="s">
        <v>0</v>
      </c>
      <c r="C738" t="s">
        <v>7192</v>
      </c>
      <c r="D738" t="s">
        <v>1829</v>
      </c>
      <c r="E738" t="s">
        <v>1830</v>
      </c>
      <c r="F738" s="2">
        <v>600000</v>
      </c>
      <c r="G738" s="2">
        <v>135500</v>
      </c>
      <c r="H738" s="2">
        <v>135500</v>
      </c>
      <c r="I738" t="s">
        <v>1</v>
      </c>
      <c r="J738" t="s">
        <v>1831</v>
      </c>
      <c r="K738" s="3">
        <v>45590</v>
      </c>
      <c r="L738" t="s">
        <v>2</v>
      </c>
      <c r="M738" t="s">
        <v>14</v>
      </c>
      <c r="N738" t="s">
        <v>6</v>
      </c>
      <c r="O738" s="3"/>
      <c r="P738" t="s">
        <v>5</v>
      </c>
    </row>
    <row r="739" spans="1:16" x14ac:dyDescent="0.2">
      <c r="A739" s="6">
        <v>7796954</v>
      </c>
      <c r="B739" t="s">
        <v>0</v>
      </c>
      <c r="C739" t="s">
        <v>7191</v>
      </c>
      <c r="D739" t="s">
        <v>1832</v>
      </c>
      <c r="E739" t="s">
        <v>1833</v>
      </c>
      <c r="F739" s="2">
        <v>68976</v>
      </c>
      <c r="G739" s="2">
        <v>0</v>
      </c>
      <c r="H739" s="2">
        <v>0</v>
      </c>
      <c r="I739" t="s">
        <v>1</v>
      </c>
      <c r="J739" t="s">
        <v>1834</v>
      </c>
      <c r="K739" s="3">
        <v>45562</v>
      </c>
      <c r="L739" t="s">
        <v>2</v>
      </c>
      <c r="M739" t="s">
        <v>10</v>
      </c>
      <c r="N739" t="s">
        <v>6</v>
      </c>
      <c r="O739" s="3"/>
      <c r="P739" t="s">
        <v>5</v>
      </c>
    </row>
    <row r="740" spans="1:16" x14ac:dyDescent="0.2">
      <c r="A740" s="6">
        <v>7796955</v>
      </c>
      <c r="B740" t="s">
        <v>0</v>
      </c>
      <c r="C740" t="s">
        <v>7191</v>
      </c>
      <c r="D740" t="s">
        <v>1835</v>
      </c>
      <c r="E740" t="s">
        <v>1836</v>
      </c>
      <c r="F740" s="2">
        <v>87693</v>
      </c>
      <c r="G740" s="2">
        <v>58000</v>
      </c>
      <c r="H740" s="2">
        <v>58000</v>
      </c>
      <c r="I740" t="s">
        <v>1</v>
      </c>
      <c r="J740" t="s">
        <v>1837</v>
      </c>
      <c r="K740" s="3">
        <v>45562</v>
      </c>
      <c r="L740" t="s">
        <v>2</v>
      </c>
      <c r="M740" t="s">
        <v>14</v>
      </c>
      <c r="N740" t="s">
        <v>6</v>
      </c>
      <c r="O740" s="3"/>
      <c r="P740" t="s">
        <v>5</v>
      </c>
    </row>
    <row r="741" spans="1:16" x14ac:dyDescent="0.2">
      <c r="A741" s="6">
        <v>7796956</v>
      </c>
      <c r="B741" t="s">
        <v>0</v>
      </c>
      <c r="C741" t="s">
        <v>7191</v>
      </c>
      <c r="D741" t="s">
        <v>1838</v>
      </c>
      <c r="E741" t="s">
        <v>1839</v>
      </c>
      <c r="F741" s="2">
        <v>22025</v>
      </c>
      <c r="G741" s="2">
        <v>22000</v>
      </c>
      <c r="H741" s="2">
        <v>22000</v>
      </c>
      <c r="I741" t="s">
        <v>1</v>
      </c>
      <c r="J741" t="s">
        <v>1840</v>
      </c>
      <c r="K741" s="3">
        <v>45562</v>
      </c>
      <c r="L741" t="s">
        <v>2</v>
      </c>
      <c r="M741" t="s">
        <v>14</v>
      </c>
      <c r="N741" t="s">
        <v>6</v>
      </c>
      <c r="O741" s="3"/>
      <c r="P741" t="s">
        <v>5</v>
      </c>
    </row>
    <row r="742" spans="1:16" x14ac:dyDescent="0.2">
      <c r="A742" s="6">
        <v>7808313</v>
      </c>
      <c r="B742" t="s">
        <v>0</v>
      </c>
      <c r="C742" t="s">
        <v>7192</v>
      </c>
      <c r="D742" t="s">
        <v>1838</v>
      </c>
      <c r="E742" t="s">
        <v>1839</v>
      </c>
      <c r="F742" s="2">
        <v>100000</v>
      </c>
      <c r="G742" s="2">
        <v>0</v>
      </c>
      <c r="H742" s="2">
        <v>0</v>
      </c>
      <c r="I742" t="s">
        <v>1</v>
      </c>
      <c r="J742" t="s">
        <v>1841</v>
      </c>
      <c r="K742" s="3">
        <v>45590</v>
      </c>
      <c r="L742" t="s">
        <v>2</v>
      </c>
      <c r="M742" t="s">
        <v>10</v>
      </c>
      <c r="N742" t="s">
        <v>6</v>
      </c>
      <c r="O742" s="3"/>
      <c r="P742" t="s">
        <v>5</v>
      </c>
    </row>
    <row r="743" spans="1:16" x14ac:dyDescent="0.2">
      <c r="A743" s="6">
        <v>6968779</v>
      </c>
      <c r="B743" t="s">
        <v>0</v>
      </c>
      <c r="C743" t="s">
        <v>5</v>
      </c>
      <c r="D743" t="s">
        <v>1842</v>
      </c>
      <c r="E743" t="s">
        <v>1843</v>
      </c>
      <c r="F743" s="2">
        <v>1</v>
      </c>
      <c r="G743" s="2">
        <v>0</v>
      </c>
      <c r="H743" s="2">
        <v>0</v>
      </c>
      <c r="I743" t="s">
        <v>1</v>
      </c>
      <c r="J743" t="s">
        <v>5</v>
      </c>
      <c r="K743" s="3">
        <v>44649</v>
      </c>
      <c r="L743" t="s">
        <v>2</v>
      </c>
      <c r="M743" t="s">
        <v>461</v>
      </c>
      <c r="N743" t="s">
        <v>4</v>
      </c>
      <c r="O743" s="3"/>
      <c r="P743" t="s">
        <v>5</v>
      </c>
    </row>
    <row r="744" spans="1:16" x14ac:dyDescent="0.2">
      <c r="A744" s="6">
        <v>7796957</v>
      </c>
      <c r="B744" t="s">
        <v>0</v>
      </c>
      <c r="C744" t="s">
        <v>7191</v>
      </c>
      <c r="D744" t="s">
        <v>1842</v>
      </c>
      <c r="E744" t="s">
        <v>1843</v>
      </c>
      <c r="F744" s="2">
        <v>38727</v>
      </c>
      <c r="G744" s="2">
        <v>38000</v>
      </c>
      <c r="H744" s="2">
        <v>38000</v>
      </c>
      <c r="I744" t="s">
        <v>1</v>
      </c>
      <c r="J744" t="s">
        <v>1844</v>
      </c>
      <c r="K744" s="3">
        <v>45562</v>
      </c>
      <c r="L744" t="s">
        <v>2</v>
      </c>
      <c r="M744" t="s">
        <v>14</v>
      </c>
      <c r="N744" t="s">
        <v>6</v>
      </c>
      <c r="O744" s="3"/>
      <c r="P744" t="s">
        <v>5</v>
      </c>
    </row>
    <row r="745" spans="1:16" x14ac:dyDescent="0.2">
      <c r="A745" s="6">
        <v>7808314</v>
      </c>
      <c r="B745" t="s">
        <v>0</v>
      </c>
      <c r="C745" t="s">
        <v>7192</v>
      </c>
      <c r="D745" t="s">
        <v>1845</v>
      </c>
      <c r="E745" t="s">
        <v>1846</v>
      </c>
      <c r="F745" s="2">
        <v>60000</v>
      </c>
      <c r="G745" s="2">
        <v>0</v>
      </c>
      <c r="H745" s="2">
        <v>0</v>
      </c>
      <c r="I745" t="s">
        <v>1</v>
      </c>
      <c r="J745" t="s">
        <v>1847</v>
      </c>
      <c r="K745" s="3">
        <v>45590</v>
      </c>
      <c r="L745" t="s">
        <v>2</v>
      </c>
      <c r="M745" t="s">
        <v>10</v>
      </c>
      <c r="N745" t="s">
        <v>6</v>
      </c>
      <c r="O745" s="3"/>
      <c r="P745" t="s">
        <v>5</v>
      </c>
    </row>
    <row r="746" spans="1:16" x14ac:dyDescent="0.2">
      <c r="A746" s="6">
        <v>7796959</v>
      </c>
      <c r="B746" t="s">
        <v>0</v>
      </c>
      <c r="C746" t="s">
        <v>7191</v>
      </c>
      <c r="D746" t="s">
        <v>1848</v>
      </c>
      <c r="E746" t="s">
        <v>1849</v>
      </c>
      <c r="F746" s="2">
        <v>16430</v>
      </c>
      <c r="G746" s="2">
        <v>15000</v>
      </c>
      <c r="H746" s="2">
        <v>15000</v>
      </c>
      <c r="I746" t="s">
        <v>1</v>
      </c>
      <c r="J746" t="s">
        <v>1850</v>
      </c>
      <c r="K746" s="3">
        <v>45562</v>
      </c>
      <c r="L746" t="s">
        <v>2</v>
      </c>
      <c r="M746" t="s">
        <v>14</v>
      </c>
      <c r="N746" t="s">
        <v>6</v>
      </c>
      <c r="O746" s="3"/>
      <c r="P746" t="s">
        <v>5</v>
      </c>
    </row>
    <row r="747" spans="1:16" x14ac:dyDescent="0.2">
      <c r="A747" s="6">
        <v>7796961</v>
      </c>
      <c r="B747" t="s">
        <v>0</v>
      </c>
      <c r="C747" t="s">
        <v>7191</v>
      </c>
      <c r="D747" t="s">
        <v>1851</v>
      </c>
      <c r="E747" t="s">
        <v>1852</v>
      </c>
      <c r="F747" s="2">
        <v>31951</v>
      </c>
      <c r="G747" s="2">
        <v>28000</v>
      </c>
      <c r="H747" s="2">
        <v>28000</v>
      </c>
      <c r="I747" t="s">
        <v>1</v>
      </c>
      <c r="J747" t="s">
        <v>1853</v>
      </c>
      <c r="K747" s="3">
        <v>45562</v>
      </c>
      <c r="L747" t="s">
        <v>2</v>
      </c>
      <c r="M747" t="s">
        <v>14</v>
      </c>
      <c r="N747" t="s">
        <v>6</v>
      </c>
      <c r="O747" s="3"/>
      <c r="P747" t="s">
        <v>5</v>
      </c>
    </row>
    <row r="748" spans="1:16" x14ac:dyDescent="0.2">
      <c r="A748" s="6">
        <v>7806455</v>
      </c>
      <c r="B748" t="s">
        <v>0</v>
      </c>
      <c r="C748" t="s">
        <v>7152</v>
      </c>
      <c r="D748" t="s">
        <v>1855</v>
      </c>
      <c r="E748" t="s">
        <v>1856</v>
      </c>
      <c r="F748" s="2">
        <v>10000</v>
      </c>
      <c r="G748" s="2">
        <v>0</v>
      </c>
      <c r="H748" s="2">
        <v>0</v>
      </c>
      <c r="I748" t="s">
        <v>1</v>
      </c>
      <c r="J748" t="s">
        <v>1857</v>
      </c>
      <c r="K748" s="3">
        <v>45586</v>
      </c>
      <c r="L748" t="s">
        <v>2</v>
      </c>
      <c r="M748" t="s">
        <v>10</v>
      </c>
      <c r="N748" t="s">
        <v>6</v>
      </c>
      <c r="O748" s="3"/>
      <c r="P748" t="s">
        <v>5</v>
      </c>
    </row>
    <row r="749" spans="1:16" x14ac:dyDescent="0.2">
      <c r="A749" s="6">
        <v>7760016</v>
      </c>
      <c r="B749" t="s">
        <v>0</v>
      </c>
      <c r="C749" t="s">
        <v>7150</v>
      </c>
      <c r="D749" t="s">
        <v>1858</v>
      </c>
      <c r="E749" t="s">
        <v>1859</v>
      </c>
      <c r="F749" s="2">
        <v>3000</v>
      </c>
      <c r="G749" s="2">
        <v>0</v>
      </c>
      <c r="H749" s="2">
        <v>0</v>
      </c>
      <c r="I749" t="s">
        <v>1</v>
      </c>
      <c r="J749" t="s">
        <v>1860</v>
      </c>
      <c r="K749" s="3">
        <v>45456</v>
      </c>
      <c r="L749" t="s">
        <v>2</v>
      </c>
      <c r="M749" t="s">
        <v>10</v>
      </c>
      <c r="N749" t="s">
        <v>6</v>
      </c>
      <c r="O749" s="3"/>
      <c r="P749" t="s">
        <v>5</v>
      </c>
    </row>
    <row r="750" spans="1:16" x14ac:dyDescent="0.2">
      <c r="A750" s="6">
        <v>7772125</v>
      </c>
      <c r="B750" t="s">
        <v>0</v>
      </c>
      <c r="C750" t="s">
        <v>7153</v>
      </c>
      <c r="D750" t="s">
        <v>1858</v>
      </c>
      <c r="E750" t="s">
        <v>1859</v>
      </c>
      <c r="F750" s="2">
        <v>14000</v>
      </c>
      <c r="G750" s="2">
        <v>0</v>
      </c>
      <c r="H750" s="2">
        <v>0</v>
      </c>
      <c r="I750" t="s">
        <v>1</v>
      </c>
      <c r="J750" t="s">
        <v>1861</v>
      </c>
      <c r="K750" s="3">
        <v>45490</v>
      </c>
      <c r="L750" t="s">
        <v>2</v>
      </c>
      <c r="M750" t="s">
        <v>10</v>
      </c>
      <c r="N750" t="s">
        <v>6</v>
      </c>
      <c r="O750" s="3"/>
      <c r="P750" t="s">
        <v>5</v>
      </c>
    </row>
    <row r="751" spans="1:16" x14ac:dyDescent="0.2">
      <c r="A751" s="6">
        <v>7778317</v>
      </c>
      <c r="B751" t="s">
        <v>0</v>
      </c>
      <c r="C751" t="s">
        <v>7151</v>
      </c>
      <c r="D751" t="s">
        <v>1858</v>
      </c>
      <c r="E751" t="s">
        <v>1859</v>
      </c>
      <c r="F751" s="2">
        <v>8800</v>
      </c>
      <c r="G751" s="2">
        <v>0</v>
      </c>
      <c r="H751" s="2">
        <v>0</v>
      </c>
      <c r="I751" t="s">
        <v>1</v>
      </c>
      <c r="J751" t="s">
        <v>1862</v>
      </c>
      <c r="K751" s="3">
        <v>45505</v>
      </c>
      <c r="L751" t="s">
        <v>2</v>
      </c>
      <c r="M751" t="s">
        <v>10</v>
      </c>
      <c r="N751" t="s">
        <v>6</v>
      </c>
      <c r="O751" s="3"/>
      <c r="P751" t="s">
        <v>5</v>
      </c>
    </row>
    <row r="752" spans="1:16" x14ac:dyDescent="0.2">
      <c r="A752" s="6">
        <v>7806137</v>
      </c>
      <c r="B752" t="s">
        <v>0</v>
      </c>
      <c r="C752" t="s">
        <v>7303</v>
      </c>
      <c r="D752" t="s">
        <v>1863</v>
      </c>
      <c r="E752" t="s">
        <v>1864</v>
      </c>
      <c r="F752" s="2">
        <v>10000</v>
      </c>
      <c r="G752" s="2">
        <v>0</v>
      </c>
      <c r="H752" s="2">
        <v>0</v>
      </c>
      <c r="I752" t="s">
        <v>1</v>
      </c>
      <c r="J752" t="s">
        <v>1865</v>
      </c>
      <c r="K752" s="3">
        <v>45584</v>
      </c>
      <c r="L752" t="s">
        <v>2</v>
      </c>
      <c r="M752" t="s">
        <v>10</v>
      </c>
      <c r="N752" t="s">
        <v>6</v>
      </c>
      <c r="O752" s="3"/>
      <c r="P752" t="s">
        <v>5</v>
      </c>
    </row>
    <row r="753" spans="1:16" x14ac:dyDescent="0.2">
      <c r="A753" s="6">
        <v>7788613</v>
      </c>
      <c r="B753" t="s">
        <v>0</v>
      </c>
      <c r="C753" t="s">
        <v>7270</v>
      </c>
      <c r="D753" t="s">
        <v>1866</v>
      </c>
      <c r="E753" t="s">
        <v>1867</v>
      </c>
      <c r="F753" s="2">
        <v>14160</v>
      </c>
      <c r="G753" s="2">
        <v>0</v>
      </c>
      <c r="H753" s="2">
        <v>0</v>
      </c>
      <c r="I753" t="s">
        <v>1</v>
      </c>
      <c r="J753" t="s">
        <v>1868</v>
      </c>
      <c r="K753" s="3">
        <v>45538</v>
      </c>
      <c r="L753" t="s">
        <v>2</v>
      </c>
      <c r="M753" t="s">
        <v>10</v>
      </c>
      <c r="N753" t="s">
        <v>6</v>
      </c>
      <c r="O753" s="3"/>
      <c r="P753" t="s">
        <v>5</v>
      </c>
    </row>
    <row r="754" spans="1:16" x14ac:dyDescent="0.2">
      <c r="A754" s="6">
        <v>7808227</v>
      </c>
      <c r="B754" t="s">
        <v>0</v>
      </c>
      <c r="C754" t="s">
        <v>7192</v>
      </c>
      <c r="D754" t="s">
        <v>1870</v>
      </c>
      <c r="E754" t="s">
        <v>1871</v>
      </c>
      <c r="F754" s="2">
        <v>100000</v>
      </c>
      <c r="G754" s="2">
        <v>0</v>
      </c>
      <c r="H754" s="2">
        <v>0</v>
      </c>
      <c r="I754" t="s">
        <v>1</v>
      </c>
      <c r="J754" t="s">
        <v>1872</v>
      </c>
      <c r="K754" s="3">
        <v>45590</v>
      </c>
      <c r="L754" t="s">
        <v>2</v>
      </c>
      <c r="M754" t="s">
        <v>10</v>
      </c>
      <c r="N754" t="s">
        <v>6</v>
      </c>
      <c r="O754" s="3"/>
      <c r="P754" t="s">
        <v>5</v>
      </c>
    </row>
    <row r="755" spans="1:16" x14ac:dyDescent="0.2">
      <c r="A755" s="6">
        <v>7803797</v>
      </c>
      <c r="B755" t="s">
        <v>0</v>
      </c>
      <c r="C755" t="s">
        <v>7304</v>
      </c>
      <c r="D755" t="s">
        <v>1874</v>
      </c>
      <c r="E755" t="s">
        <v>1875</v>
      </c>
      <c r="F755" s="2">
        <v>4000</v>
      </c>
      <c r="G755" s="2">
        <v>0</v>
      </c>
      <c r="H755" s="2">
        <v>0</v>
      </c>
      <c r="I755" t="s">
        <v>1</v>
      </c>
      <c r="J755" t="s">
        <v>1876</v>
      </c>
      <c r="K755" s="3">
        <v>45577</v>
      </c>
      <c r="L755" t="s">
        <v>2</v>
      </c>
      <c r="M755" t="s">
        <v>10</v>
      </c>
      <c r="N755" t="s">
        <v>6</v>
      </c>
      <c r="O755" s="3"/>
      <c r="P755" t="s">
        <v>5</v>
      </c>
    </row>
    <row r="756" spans="1:16" x14ac:dyDescent="0.2">
      <c r="A756" s="6">
        <v>7783545</v>
      </c>
      <c r="B756" t="s">
        <v>0</v>
      </c>
      <c r="C756" t="s">
        <v>7270</v>
      </c>
      <c r="D756" t="s">
        <v>1877</v>
      </c>
      <c r="E756" t="s">
        <v>1878</v>
      </c>
      <c r="F756" s="2">
        <v>3420</v>
      </c>
      <c r="G756" s="2">
        <v>0</v>
      </c>
      <c r="H756" s="2">
        <v>0</v>
      </c>
      <c r="I756" t="s">
        <v>1</v>
      </c>
      <c r="J756" t="s">
        <v>1879</v>
      </c>
      <c r="K756" s="3">
        <v>45527</v>
      </c>
      <c r="L756" t="s">
        <v>2</v>
      </c>
      <c r="M756" t="s">
        <v>10</v>
      </c>
      <c r="N756" t="s">
        <v>6</v>
      </c>
      <c r="O756" s="3"/>
      <c r="P756" t="s">
        <v>5</v>
      </c>
    </row>
    <row r="757" spans="1:16" x14ac:dyDescent="0.2">
      <c r="A757" s="6">
        <v>7809749</v>
      </c>
      <c r="B757" t="s">
        <v>0</v>
      </c>
      <c r="C757" t="s">
        <v>7305</v>
      </c>
      <c r="D757" t="s">
        <v>1880</v>
      </c>
      <c r="E757" t="s">
        <v>1881</v>
      </c>
      <c r="F757" s="2">
        <v>30000</v>
      </c>
      <c r="G757" s="2">
        <v>0</v>
      </c>
      <c r="H757" s="2">
        <v>0</v>
      </c>
      <c r="I757" t="s">
        <v>1</v>
      </c>
      <c r="J757" t="s">
        <v>1882</v>
      </c>
      <c r="K757" s="3">
        <v>45593</v>
      </c>
      <c r="L757" t="s">
        <v>2</v>
      </c>
      <c r="M757" t="s">
        <v>1883</v>
      </c>
      <c r="N757" t="s">
        <v>6</v>
      </c>
      <c r="O757" s="3"/>
      <c r="P757" t="s">
        <v>5</v>
      </c>
    </row>
    <row r="758" spans="1:16" x14ac:dyDescent="0.2">
      <c r="A758" s="6">
        <v>7670921</v>
      </c>
      <c r="B758" t="s">
        <v>0</v>
      </c>
      <c r="C758" t="s">
        <v>7306</v>
      </c>
      <c r="D758" t="s">
        <v>1884</v>
      </c>
      <c r="E758" t="s">
        <v>1854</v>
      </c>
      <c r="F758" s="2">
        <v>300000</v>
      </c>
      <c r="G758" s="2">
        <v>273000</v>
      </c>
      <c r="H758" s="2">
        <v>273000</v>
      </c>
      <c r="I758" t="s">
        <v>1</v>
      </c>
      <c r="J758" t="s">
        <v>1885</v>
      </c>
      <c r="K758" s="3">
        <v>45198</v>
      </c>
      <c r="L758" t="s">
        <v>2</v>
      </c>
      <c r="M758" t="s">
        <v>14</v>
      </c>
      <c r="N758" t="s">
        <v>6</v>
      </c>
      <c r="O758" s="3"/>
      <c r="P758" t="s">
        <v>5</v>
      </c>
    </row>
    <row r="759" spans="1:16" x14ac:dyDescent="0.2">
      <c r="A759" s="6">
        <v>7809751</v>
      </c>
      <c r="B759" t="s">
        <v>0</v>
      </c>
      <c r="C759" t="s">
        <v>7305</v>
      </c>
      <c r="D759" t="s">
        <v>1886</v>
      </c>
      <c r="E759" t="s">
        <v>1887</v>
      </c>
      <c r="F759" s="2">
        <v>30000</v>
      </c>
      <c r="G759" s="2">
        <v>0</v>
      </c>
      <c r="H759" s="2">
        <v>0</v>
      </c>
      <c r="I759" t="s">
        <v>1</v>
      </c>
      <c r="J759" t="s">
        <v>1888</v>
      </c>
      <c r="K759" s="3">
        <v>45593</v>
      </c>
      <c r="L759" t="s">
        <v>2</v>
      </c>
      <c r="M759" t="s">
        <v>1883</v>
      </c>
      <c r="N759" t="s">
        <v>6</v>
      </c>
      <c r="O759" s="3"/>
      <c r="P759" t="s">
        <v>5</v>
      </c>
    </row>
    <row r="760" spans="1:16" x14ac:dyDescent="0.2">
      <c r="A760" s="6">
        <v>7763389</v>
      </c>
      <c r="B760" t="s">
        <v>0</v>
      </c>
      <c r="C760" t="s">
        <v>7210</v>
      </c>
      <c r="D760" t="s">
        <v>1889</v>
      </c>
      <c r="E760" t="s">
        <v>1890</v>
      </c>
      <c r="F760" s="2">
        <v>150000</v>
      </c>
      <c r="G760" s="2">
        <v>0</v>
      </c>
      <c r="H760" s="2">
        <v>0</v>
      </c>
      <c r="I760" t="s">
        <v>1</v>
      </c>
      <c r="J760" t="s">
        <v>1891</v>
      </c>
      <c r="K760" s="3">
        <v>45467</v>
      </c>
      <c r="L760" t="s">
        <v>2</v>
      </c>
      <c r="M760" t="s">
        <v>602</v>
      </c>
      <c r="N760" t="s">
        <v>6</v>
      </c>
      <c r="O760" s="3"/>
      <c r="P760" t="s">
        <v>5</v>
      </c>
    </row>
    <row r="761" spans="1:16" x14ac:dyDescent="0.2">
      <c r="A761" s="6">
        <v>7732093</v>
      </c>
      <c r="B761" t="s">
        <v>0</v>
      </c>
      <c r="C761" t="s">
        <v>7307</v>
      </c>
      <c r="D761" t="s">
        <v>1892</v>
      </c>
      <c r="E761" t="s">
        <v>1893</v>
      </c>
      <c r="F761" s="2">
        <v>57600</v>
      </c>
      <c r="G761" s="2">
        <v>57600</v>
      </c>
      <c r="H761" s="2">
        <v>57599</v>
      </c>
      <c r="I761" t="s">
        <v>1</v>
      </c>
      <c r="J761" t="s">
        <v>1894</v>
      </c>
      <c r="K761" s="3">
        <v>45384</v>
      </c>
      <c r="L761" t="s">
        <v>2</v>
      </c>
      <c r="M761" t="s">
        <v>3</v>
      </c>
      <c r="N761" t="s">
        <v>6</v>
      </c>
      <c r="O761" s="3"/>
      <c r="P761" t="s">
        <v>5</v>
      </c>
    </row>
    <row r="762" spans="1:16" x14ac:dyDescent="0.2">
      <c r="A762" s="6">
        <v>7796793</v>
      </c>
      <c r="B762" t="s">
        <v>0</v>
      </c>
      <c r="C762" t="s">
        <v>7191</v>
      </c>
      <c r="D762" t="s">
        <v>1895</v>
      </c>
      <c r="E762" t="s">
        <v>1896</v>
      </c>
      <c r="F762" s="2">
        <v>3727</v>
      </c>
      <c r="G762" s="2">
        <v>0</v>
      </c>
      <c r="H762" s="2">
        <v>0</v>
      </c>
      <c r="I762" t="s">
        <v>1</v>
      </c>
      <c r="J762" t="s">
        <v>1897</v>
      </c>
      <c r="K762" s="3">
        <v>45562</v>
      </c>
      <c r="L762" t="s">
        <v>2</v>
      </c>
      <c r="M762" t="s">
        <v>10</v>
      </c>
      <c r="N762" t="s">
        <v>6</v>
      </c>
      <c r="O762" s="3"/>
      <c r="P762" t="s">
        <v>5</v>
      </c>
    </row>
    <row r="763" spans="1:16" x14ac:dyDescent="0.2">
      <c r="A763" s="6">
        <v>7754417</v>
      </c>
      <c r="B763" t="s">
        <v>0</v>
      </c>
      <c r="C763" t="s">
        <v>7308</v>
      </c>
      <c r="D763" t="s">
        <v>1898</v>
      </c>
      <c r="E763" t="s">
        <v>1899</v>
      </c>
      <c r="F763" s="2">
        <v>13086</v>
      </c>
      <c r="G763" s="2">
        <v>4000</v>
      </c>
      <c r="H763" s="2">
        <v>4000</v>
      </c>
      <c r="I763" t="s">
        <v>1</v>
      </c>
      <c r="J763" t="s">
        <v>1900</v>
      </c>
      <c r="K763" s="3">
        <v>45446</v>
      </c>
      <c r="L763" t="s">
        <v>2</v>
      </c>
      <c r="M763" t="s">
        <v>14</v>
      </c>
      <c r="N763" t="s">
        <v>6</v>
      </c>
      <c r="O763" s="3"/>
      <c r="P763" t="s">
        <v>5</v>
      </c>
    </row>
    <row r="764" spans="1:16" x14ac:dyDescent="0.2">
      <c r="A764" s="6">
        <v>7794798</v>
      </c>
      <c r="B764" t="s">
        <v>0</v>
      </c>
      <c r="C764" t="s">
        <v>7309</v>
      </c>
      <c r="D764" t="s">
        <v>1898</v>
      </c>
      <c r="E764" t="s">
        <v>1899</v>
      </c>
      <c r="F764" s="2">
        <v>25000</v>
      </c>
      <c r="G764" s="2">
        <v>19700</v>
      </c>
      <c r="H764" s="2">
        <v>19700</v>
      </c>
      <c r="I764" t="s">
        <v>1</v>
      </c>
      <c r="J764" t="s">
        <v>1901</v>
      </c>
      <c r="K764" s="3">
        <v>45555</v>
      </c>
      <c r="L764" t="s">
        <v>2</v>
      </c>
      <c r="M764" t="s">
        <v>14</v>
      </c>
      <c r="N764" t="s">
        <v>6</v>
      </c>
      <c r="O764" s="3"/>
      <c r="P764" t="s">
        <v>5</v>
      </c>
    </row>
    <row r="765" spans="1:16" x14ac:dyDescent="0.2">
      <c r="A765" s="6">
        <v>7810639</v>
      </c>
      <c r="B765" t="s">
        <v>0</v>
      </c>
      <c r="C765" t="s">
        <v>7284</v>
      </c>
      <c r="D765" t="s">
        <v>1902</v>
      </c>
      <c r="E765" t="s">
        <v>1903</v>
      </c>
      <c r="F765" s="2">
        <v>300000</v>
      </c>
      <c r="G765" s="2">
        <v>0</v>
      </c>
      <c r="H765" s="2">
        <v>0</v>
      </c>
      <c r="I765" t="s">
        <v>1</v>
      </c>
      <c r="J765" t="s">
        <v>1904</v>
      </c>
      <c r="K765" s="3">
        <v>45596</v>
      </c>
      <c r="L765" t="s">
        <v>2</v>
      </c>
      <c r="M765" t="s">
        <v>10</v>
      </c>
      <c r="N765" t="s">
        <v>6</v>
      </c>
      <c r="O765" s="3"/>
      <c r="P765" t="s">
        <v>5</v>
      </c>
    </row>
    <row r="766" spans="1:16" x14ac:dyDescent="0.2">
      <c r="A766" s="6">
        <v>7793731</v>
      </c>
      <c r="B766" t="s">
        <v>0</v>
      </c>
      <c r="C766" t="s">
        <v>7232</v>
      </c>
      <c r="D766" t="s">
        <v>1905</v>
      </c>
      <c r="E766" t="s">
        <v>1906</v>
      </c>
      <c r="F766" s="2">
        <v>200</v>
      </c>
      <c r="G766" s="2">
        <v>0</v>
      </c>
      <c r="H766" s="2">
        <v>0</v>
      </c>
      <c r="I766" t="s">
        <v>1</v>
      </c>
      <c r="J766" t="s">
        <v>1907</v>
      </c>
      <c r="K766" s="3">
        <v>45552</v>
      </c>
      <c r="L766" t="s">
        <v>2</v>
      </c>
      <c r="M766" t="s">
        <v>10</v>
      </c>
      <c r="N766" t="s">
        <v>6</v>
      </c>
      <c r="O766" s="3"/>
      <c r="P766" t="s">
        <v>5</v>
      </c>
    </row>
    <row r="767" spans="1:16" x14ac:dyDescent="0.2">
      <c r="A767" s="6">
        <v>7794181</v>
      </c>
      <c r="B767" t="s">
        <v>0</v>
      </c>
      <c r="C767" t="s">
        <v>7147</v>
      </c>
      <c r="D767" t="s">
        <v>1905</v>
      </c>
      <c r="E767" t="s">
        <v>1906</v>
      </c>
      <c r="F767" s="2">
        <v>500</v>
      </c>
      <c r="G767" s="2">
        <v>0</v>
      </c>
      <c r="H767" s="2">
        <v>0</v>
      </c>
      <c r="I767" t="s">
        <v>1</v>
      </c>
      <c r="J767" t="s">
        <v>1908</v>
      </c>
      <c r="K767" s="3">
        <v>45552</v>
      </c>
      <c r="L767" t="s">
        <v>2</v>
      </c>
      <c r="M767" t="s">
        <v>10</v>
      </c>
      <c r="N767" t="s">
        <v>6</v>
      </c>
      <c r="O767" s="3"/>
      <c r="P767" t="s">
        <v>5</v>
      </c>
    </row>
    <row r="768" spans="1:16" x14ac:dyDescent="0.2">
      <c r="A768" s="6">
        <v>7793732</v>
      </c>
      <c r="B768" t="s">
        <v>0</v>
      </c>
      <c r="C768" t="s">
        <v>7232</v>
      </c>
      <c r="D768" t="s">
        <v>1909</v>
      </c>
      <c r="E768" t="s">
        <v>1910</v>
      </c>
      <c r="F768" s="2">
        <v>200</v>
      </c>
      <c r="G768" s="2">
        <v>0</v>
      </c>
      <c r="H768" s="2">
        <v>0</v>
      </c>
      <c r="I768" t="s">
        <v>1</v>
      </c>
      <c r="J768" t="s">
        <v>1911</v>
      </c>
      <c r="K768" s="3">
        <v>45552</v>
      </c>
      <c r="L768" t="s">
        <v>2</v>
      </c>
      <c r="M768" t="s">
        <v>10</v>
      </c>
      <c r="N768" t="s">
        <v>6</v>
      </c>
      <c r="O768" s="3"/>
      <c r="P768" t="s">
        <v>5</v>
      </c>
    </row>
    <row r="769" spans="1:16" x14ac:dyDescent="0.2">
      <c r="A769" s="6">
        <v>7810630</v>
      </c>
      <c r="B769" t="s">
        <v>0</v>
      </c>
      <c r="C769" t="s">
        <v>7284</v>
      </c>
      <c r="D769" t="s">
        <v>1912</v>
      </c>
      <c r="E769" t="s">
        <v>1913</v>
      </c>
      <c r="F769" s="2">
        <v>6000</v>
      </c>
      <c r="G769" s="2">
        <v>0</v>
      </c>
      <c r="H769" s="2">
        <v>0</v>
      </c>
      <c r="I769" t="s">
        <v>1</v>
      </c>
      <c r="J769" t="s">
        <v>1914</v>
      </c>
      <c r="K769" s="3">
        <v>45596</v>
      </c>
      <c r="L769" t="s">
        <v>2</v>
      </c>
      <c r="M769" t="s">
        <v>10</v>
      </c>
      <c r="N769" t="s">
        <v>6</v>
      </c>
      <c r="O769" s="3"/>
      <c r="P769" t="s">
        <v>5</v>
      </c>
    </row>
    <row r="770" spans="1:16" x14ac:dyDescent="0.2">
      <c r="A770" s="6">
        <v>7768794</v>
      </c>
      <c r="B770" t="s">
        <v>0</v>
      </c>
      <c r="C770" t="s">
        <v>7310</v>
      </c>
      <c r="D770" t="s">
        <v>1915</v>
      </c>
      <c r="E770" t="s">
        <v>1916</v>
      </c>
      <c r="F770" s="2">
        <v>399</v>
      </c>
      <c r="G770" s="2">
        <v>0</v>
      </c>
      <c r="H770" s="2">
        <v>0</v>
      </c>
      <c r="I770" t="s">
        <v>1</v>
      </c>
      <c r="J770" t="s">
        <v>1917</v>
      </c>
      <c r="K770" s="3">
        <v>45483</v>
      </c>
      <c r="L770" t="s">
        <v>2</v>
      </c>
      <c r="M770" t="s">
        <v>10</v>
      </c>
      <c r="N770" t="s">
        <v>6</v>
      </c>
      <c r="O770" s="3"/>
      <c r="P770" t="s">
        <v>5</v>
      </c>
    </row>
    <row r="771" spans="1:16" x14ac:dyDescent="0.2">
      <c r="A771" s="6">
        <v>7810629</v>
      </c>
      <c r="B771" t="s">
        <v>0</v>
      </c>
      <c r="C771" t="s">
        <v>7284</v>
      </c>
      <c r="D771" t="s">
        <v>1918</v>
      </c>
      <c r="E771" t="s">
        <v>1919</v>
      </c>
      <c r="F771" s="2">
        <v>12000</v>
      </c>
      <c r="G771" s="2">
        <v>0</v>
      </c>
      <c r="H771" s="2">
        <v>0</v>
      </c>
      <c r="I771" t="s">
        <v>1</v>
      </c>
      <c r="J771" t="s">
        <v>1920</v>
      </c>
      <c r="K771" s="3">
        <v>45596</v>
      </c>
      <c r="L771" t="s">
        <v>2</v>
      </c>
      <c r="M771" t="s">
        <v>10</v>
      </c>
      <c r="N771" t="s">
        <v>6</v>
      </c>
      <c r="O771" s="3"/>
      <c r="P771" t="s">
        <v>5</v>
      </c>
    </row>
    <row r="772" spans="1:16" x14ac:dyDescent="0.2">
      <c r="A772" s="6">
        <v>7810624</v>
      </c>
      <c r="B772" t="s">
        <v>0</v>
      </c>
      <c r="C772" t="s">
        <v>7284</v>
      </c>
      <c r="D772" t="s">
        <v>1921</v>
      </c>
      <c r="E772" t="s">
        <v>1922</v>
      </c>
      <c r="F772" s="2">
        <v>6000</v>
      </c>
      <c r="G772" s="2">
        <v>0</v>
      </c>
      <c r="H772" s="2">
        <v>0</v>
      </c>
      <c r="I772" t="s">
        <v>1</v>
      </c>
      <c r="J772" t="s">
        <v>1923</v>
      </c>
      <c r="K772" s="3">
        <v>45596</v>
      </c>
      <c r="L772" t="s">
        <v>2</v>
      </c>
      <c r="M772" t="s">
        <v>10</v>
      </c>
      <c r="N772" t="s">
        <v>6</v>
      </c>
      <c r="O772" s="3"/>
      <c r="P772" t="s">
        <v>5</v>
      </c>
    </row>
    <row r="773" spans="1:16" x14ac:dyDescent="0.2">
      <c r="A773" s="6">
        <v>7810625</v>
      </c>
      <c r="B773" t="s">
        <v>0</v>
      </c>
      <c r="C773" t="s">
        <v>7284</v>
      </c>
      <c r="D773" t="s">
        <v>1924</v>
      </c>
      <c r="E773" t="s">
        <v>1925</v>
      </c>
      <c r="F773" s="2">
        <v>3000</v>
      </c>
      <c r="G773" s="2">
        <v>0</v>
      </c>
      <c r="H773" s="2">
        <v>0</v>
      </c>
      <c r="I773" t="s">
        <v>1</v>
      </c>
      <c r="J773" t="s">
        <v>1926</v>
      </c>
      <c r="K773" s="3">
        <v>45596</v>
      </c>
      <c r="L773" t="s">
        <v>2</v>
      </c>
      <c r="M773" t="s">
        <v>10</v>
      </c>
      <c r="N773" t="s">
        <v>6</v>
      </c>
      <c r="O773" s="3"/>
      <c r="P773" t="s">
        <v>5</v>
      </c>
    </row>
    <row r="774" spans="1:16" x14ac:dyDescent="0.2">
      <c r="A774" s="6">
        <v>7772097</v>
      </c>
      <c r="B774" t="s">
        <v>0</v>
      </c>
      <c r="C774" t="s">
        <v>7183</v>
      </c>
      <c r="D774" t="s">
        <v>1927</v>
      </c>
      <c r="E774" t="s">
        <v>1928</v>
      </c>
      <c r="F774" s="2">
        <v>1000</v>
      </c>
      <c r="G774" s="2">
        <v>0</v>
      </c>
      <c r="H774" s="2">
        <v>0</v>
      </c>
      <c r="I774" t="s">
        <v>1</v>
      </c>
      <c r="J774" t="s">
        <v>1929</v>
      </c>
      <c r="K774" s="3">
        <v>45490</v>
      </c>
      <c r="L774" t="s">
        <v>2</v>
      </c>
      <c r="M774" t="s">
        <v>10</v>
      </c>
      <c r="N774" t="s">
        <v>6</v>
      </c>
      <c r="O774" s="3"/>
      <c r="P774" t="s">
        <v>5</v>
      </c>
    </row>
    <row r="775" spans="1:16" x14ac:dyDescent="0.2">
      <c r="A775" s="6">
        <v>7772100</v>
      </c>
      <c r="B775" t="s">
        <v>0</v>
      </c>
      <c r="C775" t="s">
        <v>7183</v>
      </c>
      <c r="D775" t="s">
        <v>1930</v>
      </c>
      <c r="E775" t="s">
        <v>1931</v>
      </c>
      <c r="F775" s="2">
        <v>3000</v>
      </c>
      <c r="G775" s="2">
        <v>0</v>
      </c>
      <c r="H775" s="2">
        <v>0</v>
      </c>
      <c r="I775" t="s">
        <v>1</v>
      </c>
      <c r="J775" t="s">
        <v>1932</v>
      </c>
      <c r="K775" s="3">
        <v>45490</v>
      </c>
      <c r="L775" t="s">
        <v>2</v>
      </c>
      <c r="M775" t="s">
        <v>10</v>
      </c>
      <c r="N775" t="s">
        <v>6</v>
      </c>
      <c r="O775" s="3"/>
      <c r="P775" t="s">
        <v>5</v>
      </c>
    </row>
    <row r="776" spans="1:16" x14ac:dyDescent="0.2">
      <c r="A776" s="6">
        <v>7806680</v>
      </c>
      <c r="B776" t="s">
        <v>0</v>
      </c>
      <c r="C776" t="s">
        <v>7312</v>
      </c>
      <c r="D776" t="s">
        <v>1933</v>
      </c>
      <c r="E776" t="s">
        <v>1934</v>
      </c>
      <c r="F776" s="2">
        <v>50</v>
      </c>
      <c r="G776" s="2">
        <v>0</v>
      </c>
      <c r="H776" s="2">
        <v>0</v>
      </c>
      <c r="I776" t="s">
        <v>1</v>
      </c>
      <c r="J776" t="s">
        <v>1935</v>
      </c>
      <c r="K776" s="3">
        <v>45587</v>
      </c>
      <c r="L776" t="s">
        <v>2</v>
      </c>
      <c r="M776" t="s">
        <v>10</v>
      </c>
      <c r="N776" t="s">
        <v>6</v>
      </c>
      <c r="O776" s="3"/>
      <c r="P776" t="s">
        <v>5</v>
      </c>
    </row>
    <row r="777" spans="1:16" x14ac:dyDescent="0.2">
      <c r="A777" s="6">
        <v>7806448</v>
      </c>
      <c r="B777" t="s">
        <v>0</v>
      </c>
      <c r="C777" t="s">
        <v>7152</v>
      </c>
      <c r="D777" t="s">
        <v>1936</v>
      </c>
      <c r="E777" t="s">
        <v>1937</v>
      </c>
      <c r="F777" s="2">
        <v>7000</v>
      </c>
      <c r="G777" s="2">
        <v>0</v>
      </c>
      <c r="H777" s="2">
        <v>0</v>
      </c>
      <c r="I777" t="s">
        <v>1</v>
      </c>
      <c r="J777" t="s">
        <v>1938</v>
      </c>
      <c r="K777" s="3">
        <v>45586</v>
      </c>
      <c r="L777" t="s">
        <v>2</v>
      </c>
      <c r="M777" t="s">
        <v>10</v>
      </c>
      <c r="N777" t="s">
        <v>6</v>
      </c>
      <c r="O777" s="3"/>
      <c r="P777" t="s">
        <v>5</v>
      </c>
    </row>
    <row r="778" spans="1:16" x14ac:dyDescent="0.2">
      <c r="A778" s="6">
        <v>7762217</v>
      </c>
      <c r="B778" t="s">
        <v>0</v>
      </c>
      <c r="C778" t="s">
        <v>7204</v>
      </c>
      <c r="D778" t="s">
        <v>1939</v>
      </c>
      <c r="E778" t="s">
        <v>1940</v>
      </c>
      <c r="F778" s="2">
        <v>1000</v>
      </c>
      <c r="G778" s="2">
        <v>800</v>
      </c>
      <c r="H778" s="2">
        <v>800</v>
      </c>
      <c r="I778" t="s">
        <v>1</v>
      </c>
      <c r="J778" t="s">
        <v>1941</v>
      </c>
      <c r="K778" s="3">
        <v>45463</v>
      </c>
      <c r="L778" t="s">
        <v>2</v>
      </c>
      <c r="M778" t="s">
        <v>14</v>
      </c>
      <c r="N778" t="s">
        <v>6</v>
      </c>
      <c r="O778" s="3"/>
      <c r="P778" t="s">
        <v>5</v>
      </c>
    </row>
    <row r="779" spans="1:16" x14ac:dyDescent="0.2">
      <c r="A779" s="6">
        <v>7801972</v>
      </c>
      <c r="B779" t="s">
        <v>0</v>
      </c>
      <c r="C779" t="s">
        <v>7127</v>
      </c>
      <c r="D779" t="s">
        <v>1939</v>
      </c>
      <c r="E779" t="s">
        <v>1940</v>
      </c>
      <c r="F779" s="2">
        <v>5000</v>
      </c>
      <c r="G779" s="2">
        <v>0</v>
      </c>
      <c r="H779" s="2">
        <v>0</v>
      </c>
      <c r="I779" t="s">
        <v>1</v>
      </c>
      <c r="J779" t="s">
        <v>1942</v>
      </c>
      <c r="K779" s="3">
        <v>45572</v>
      </c>
      <c r="L779" t="s">
        <v>2</v>
      </c>
      <c r="M779" t="s">
        <v>10</v>
      </c>
      <c r="N779" t="s">
        <v>6</v>
      </c>
      <c r="O779" s="3"/>
      <c r="P779" t="s">
        <v>5</v>
      </c>
    </row>
    <row r="780" spans="1:16" x14ac:dyDescent="0.2">
      <c r="A780" s="6">
        <v>7746295</v>
      </c>
      <c r="B780" t="s">
        <v>0</v>
      </c>
      <c r="C780" t="s">
        <v>7203</v>
      </c>
      <c r="D780" t="s">
        <v>1943</v>
      </c>
      <c r="E780" t="s">
        <v>1944</v>
      </c>
      <c r="F780" s="2">
        <v>3000</v>
      </c>
      <c r="G780" s="2">
        <v>600</v>
      </c>
      <c r="H780" s="2">
        <v>600</v>
      </c>
      <c r="I780" t="s">
        <v>1</v>
      </c>
      <c r="J780" t="s">
        <v>1945</v>
      </c>
      <c r="K780" s="3">
        <v>45418</v>
      </c>
      <c r="L780" t="s">
        <v>2</v>
      </c>
      <c r="M780" t="s">
        <v>14</v>
      </c>
      <c r="N780" t="s">
        <v>6</v>
      </c>
      <c r="O780" s="3"/>
      <c r="P780" t="s">
        <v>5</v>
      </c>
    </row>
    <row r="781" spans="1:16" x14ac:dyDescent="0.2">
      <c r="A781" s="6">
        <v>7790165</v>
      </c>
      <c r="B781" t="s">
        <v>0</v>
      </c>
      <c r="C781" t="s">
        <v>7205</v>
      </c>
      <c r="D781" t="s">
        <v>1946</v>
      </c>
      <c r="E781" t="s">
        <v>1947</v>
      </c>
      <c r="F781" s="2">
        <v>100</v>
      </c>
      <c r="G781" s="2">
        <v>0</v>
      </c>
      <c r="H781" s="2">
        <v>0</v>
      </c>
      <c r="I781" t="s">
        <v>1</v>
      </c>
      <c r="J781" t="s">
        <v>1948</v>
      </c>
      <c r="K781" s="3">
        <v>45542</v>
      </c>
      <c r="L781" t="s">
        <v>2</v>
      </c>
      <c r="M781" t="s">
        <v>10</v>
      </c>
      <c r="N781" t="s">
        <v>6</v>
      </c>
      <c r="O781" s="3"/>
      <c r="P781" t="s">
        <v>5</v>
      </c>
    </row>
    <row r="782" spans="1:16" x14ac:dyDescent="0.2">
      <c r="A782" s="6">
        <v>7790167</v>
      </c>
      <c r="B782" t="s">
        <v>0</v>
      </c>
      <c r="C782" t="s">
        <v>7205</v>
      </c>
      <c r="D782" t="s">
        <v>1949</v>
      </c>
      <c r="E782" t="s">
        <v>1950</v>
      </c>
      <c r="F782" s="2">
        <v>250</v>
      </c>
      <c r="G782" s="2">
        <v>0</v>
      </c>
      <c r="H782" s="2">
        <v>0</v>
      </c>
      <c r="I782" t="s">
        <v>1</v>
      </c>
      <c r="J782" t="s">
        <v>1951</v>
      </c>
      <c r="K782" s="3">
        <v>45542</v>
      </c>
      <c r="L782" t="s">
        <v>2</v>
      </c>
      <c r="M782" t="s">
        <v>10</v>
      </c>
      <c r="N782" t="s">
        <v>6</v>
      </c>
      <c r="O782" s="3"/>
      <c r="P782" t="s">
        <v>5</v>
      </c>
    </row>
    <row r="783" spans="1:16" x14ac:dyDescent="0.2">
      <c r="A783" s="6">
        <v>7790168</v>
      </c>
      <c r="B783" t="s">
        <v>0</v>
      </c>
      <c r="C783" t="s">
        <v>7205</v>
      </c>
      <c r="D783" t="s">
        <v>1952</v>
      </c>
      <c r="E783" t="s">
        <v>1953</v>
      </c>
      <c r="F783" s="2">
        <v>100</v>
      </c>
      <c r="G783" s="2">
        <v>0</v>
      </c>
      <c r="H783" s="2">
        <v>0</v>
      </c>
      <c r="I783" t="s">
        <v>1</v>
      </c>
      <c r="J783" t="s">
        <v>1954</v>
      </c>
      <c r="K783" s="3">
        <v>45542</v>
      </c>
      <c r="L783" t="s">
        <v>2</v>
      </c>
      <c r="M783" t="s">
        <v>10</v>
      </c>
      <c r="N783" t="s">
        <v>6</v>
      </c>
      <c r="O783" s="3"/>
      <c r="P783" t="s">
        <v>5</v>
      </c>
    </row>
    <row r="784" spans="1:16" x14ac:dyDescent="0.2">
      <c r="A784" s="6">
        <v>7790180</v>
      </c>
      <c r="B784" t="s">
        <v>0</v>
      </c>
      <c r="C784" t="s">
        <v>7205</v>
      </c>
      <c r="D784" t="s">
        <v>1955</v>
      </c>
      <c r="E784" t="s">
        <v>1956</v>
      </c>
      <c r="F784" s="2">
        <v>100</v>
      </c>
      <c r="G784" s="2">
        <v>0</v>
      </c>
      <c r="H784" s="2">
        <v>0</v>
      </c>
      <c r="I784" t="s">
        <v>1</v>
      </c>
      <c r="J784" t="s">
        <v>1957</v>
      </c>
      <c r="K784" s="3">
        <v>45542</v>
      </c>
      <c r="L784" t="s">
        <v>2</v>
      </c>
      <c r="M784" t="s">
        <v>10</v>
      </c>
      <c r="N784" t="s">
        <v>6</v>
      </c>
      <c r="O784" s="3"/>
      <c r="P784" t="s">
        <v>5</v>
      </c>
    </row>
    <row r="785" spans="1:16" x14ac:dyDescent="0.2">
      <c r="A785" s="6">
        <v>7790169</v>
      </c>
      <c r="B785" t="s">
        <v>0</v>
      </c>
      <c r="C785" t="s">
        <v>7205</v>
      </c>
      <c r="D785" t="s">
        <v>1958</v>
      </c>
      <c r="E785" t="s">
        <v>1959</v>
      </c>
      <c r="F785" s="2">
        <v>500</v>
      </c>
      <c r="G785" s="2">
        <v>0</v>
      </c>
      <c r="H785" s="2">
        <v>0</v>
      </c>
      <c r="I785" t="s">
        <v>1</v>
      </c>
      <c r="J785" t="s">
        <v>1960</v>
      </c>
      <c r="K785" s="3">
        <v>45542</v>
      </c>
      <c r="L785" t="s">
        <v>2</v>
      </c>
      <c r="M785" t="s">
        <v>10</v>
      </c>
      <c r="N785" t="s">
        <v>6</v>
      </c>
      <c r="O785" s="3"/>
      <c r="P785" t="s">
        <v>5</v>
      </c>
    </row>
    <row r="786" spans="1:16" x14ac:dyDescent="0.2">
      <c r="A786" s="6">
        <v>7790166</v>
      </c>
      <c r="B786" t="s">
        <v>0</v>
      </c>
      <c r="C786" t="s">
        <v>7205</v>
      </c>
      <c r="D786" t="s">
        <v>1961</v>
      </c>
      <c r="E786" t="s">
        <v>1962</v>
      </c>
      <c r="F786" s="2">
        <v>500</v>
      </c>
      <c r="G786" s="2">
        <v>0</v>
      </c>
      <c r="H786" s="2">
        <v>0</v>
      </c>
      <c r="I786" t="s">
        <v>1</v>
      </c>
      <c r="J786" t="s">
        <v>1963</v>
      </c>
      <c r="K786" s="3">
        <v>45542</v>
      </c>
      <c r="L786" t="s">
        <v>2</v>
      </c>
      <c r="M786" t="s">
        <v>10</v>
      </c>
      <c r="N786" t="s">
        <v>6</v>
      </c>
      <c r="O786" s="3"/>
      <c r="P786" t="s">
        <v>5</v>
      </c>
    </row>
    <row r="787" spans="1:16" x14ac:dyDescent="0.2">
      <c r="A787" s="6">
        <v>7760267</v>
      </c>
      <c r="B787" t="s">
        <v>0</v>
      </c>
      <c r="C787" t="s">
        <v>7249</v>
      </c>
      <c r="D787" t="s">
        <v>1964</v>
      </c>
      <c r="E787" t="s">
        <v>1965</v>
      </c>
      <c r="F787" s="2">
        <v>600</v>
      </c>
      <c r="G787" s="2">
        <v>0</v>
      </c>
      <c r="H787" s="2">
        <v>0</v>
      </c>
      <c r="I787" t="s">
        <v>1</v>
      </c>
      <c r="J787" t="s">
        <v>1966</v>
      </c>
      <c r="K787" s="3">
        <v>45458</v>
      </c>
      <c r="L787" t="s">
        <v>2</v>
      </c>
      <c r="M787" t="s">
        <v>10</v>
      </c>
      <c r="N787" t="s">
        <v>6</v>
      </c>
      <c r="O787" s="3"/>
      <c r="P787" t="s">
        <v>5</v>
      </c>
    </row>
    <row r="788" spans="1:16" x14ac:dyDescent="0.2">
      <c r="A788" s="6">
        <v>7767550</v>
      </c>
      <c r="B788" t="s">
        <v>0</v>
      </c>
      <c r="C788" t="s">
        <v>7271</v>
      </c>
      <c r="D788" t="s">
        <v>1967</v>
      </c>
      <c r="E788" t="s">
        <v>1968</v>
      </c>
      <c r="F788" s="2">
        <v>1050</v>
      </c>
      <c r="G788" s="2">
        <v>0</v>
      </c>
      <c r="H788" s="2">
        <v>0</v>
      </c>
      <c r="I788" t="s">
        <v>1</v>
      </c>
      <c r="J788" t="s">
        <v>1969</v>
      </c>
      <c r="K788" s="3">
        <v>45479</v>
      </c>
      <c r="L788" t="s">
        <v>2</v>
      </c>
      <c r="M788" t="s">
        <v>10</v>
      </c>
      <c r="N788" t="s">
        <v>6</v>
      </c>
      <c r="O788" s="3"/>
      <c r="P788" t="s">
        <v>5</v>
      </c>
    </row>
    <row r="789" spans="1:16" x14ac:dyDescent="0.2">
      <c r="A789" s="6">
        <v>7767542</v>
      </c>
      <c r="B789" t="s">
        <v>0</v>
      </c>
      <c r="C789" t="s">
        <v>7271</v>
      </c>
      <c r="D789" t="s">
        <v>1970</v>
      </c>
      <c r="E789" t="s">
        <v>1971</v>
      </c>
      <c r="F789" s="2">
        <v>200</v>
      </c>
      <c r="G789" s="2">
        <v>0</v>
      </c>
      <c r="H789" s="2">
        <v>0</v>
      </c>
      <c r="I789" t="s">
        <v>1</v>
      </c>
      <c r="J789" t="s">
        <v>1972</v>
      </c>
      <c r="K789" s="3">
        <v>45479</v>
      </c>
      <c r="L789" t="s">
        <v>2</v>
      </c>
      <c r="M789" t="s">
        <v>10</v>
      </c>
      <c r="N789" t="s">
        <v>6</v>
      </c>
      <c r="O789" s="3"/>
      <c r="P789" t="s">
        <v>5</v>
      </c>
    </row>
    <row r="790" spans="1:16" x14ac:dyDescent="0.2">
      <c r="A790" s="6">
        <v>7774211</v>
      </c>
      <c r="B790" t="s">
        <v>0</v>
      </c>
      <c r="C790" t="s">
        <v>7230</v>
      </c>
      <c r="D790" t="s">
        <v>1973</v>
      </c>
      <c r="E790" t="s">
        <v>1974</v>
      </c>
      <c r="F790" s="2">
        <v>300</v>
      </c>
      <c r="G790" s="2">
        <v>0</v>
      </c>
      <c r="H790" s="2">
        <v>0</v>
      </c>
      <c r="I790" t="s">
        <v>1</v>
      </c>
      <c r="J790" t="s">
        <v>1975</v>
      </c>
      <c r="K790" s="3">
        <v>45493</v>
      </c>
      <c r="L790" t="s">
        <v>2</v>
      </c>
      <c r="M790" t="s">
        <v>10</v>
      </c>
      <c r="N790" t="s">
        <v>6</v>
      </c>
      <c r="O790" s="3"/>
      <c r="P790" t="s">
        <v>5</v>
      </c>
    </row>
    <row r="791" spans="1:16" x14ac:dyDescent="0.2">
      <c r="A791" s="6">
        <v>7801262</v>
      </c>
      <c r="B791" t="s">
        <v>0</v>
      </c>
      <c r="C791" t="s">
        <v>7272</v>
      </c>
      <c r="D791" t="s">
        <v>1976</v>
      </c>
      <c r="E791" t="s">
        <v>1977</v>
      </c>
      <c r="F791" s="2">
        <v>36585</v>
      </c>
      <c r="G791" s="2">
        <v>0</v>
      </c>
      <c r="H791" s="2">
        <v>0</v>
      </c>
      <c r="I791" t="s">
        <v>1</v>
      </c>
      <c r="J791" t="s">
        <v>1978</v>
      </c>
      <c r="K791" s="3">
        <v>45569</v>
      </c>
      <c r="L791" t="s">
        <v>2</v>
      </c>
      <c r="M791" t="s">
        <v>10</v>
      </c>
      <c r="N791" t="s">
        <v>6</v>
      </c>
      <c r="O791" s="3"/>
      <c r="P791" t="s">
        <v>5</v>
      </c>
    </row>
    <row r="792" spans="1:16" x14ac:dyDescent="0.2">
      <c r="A792" s="6">
        <v>7801263</v>
      </c>
      <c r="B792" t="s">
        <v>0</v>
      </c>
      <c r="C792" t="s">
        <v>7272</v>
      </c>
      <c r="D792" t="s">
        <v>1979</v>
      </c>
      <c r="E792" t="s">
        <v>1980</v>
      </c>
      <c r="F792" s="2">
        <v>30928</v>
      </c>
      <c r="G792" s="2">
        <v>0</v>
      </c>
      <c r="H792" s="2">
        <v>0</v>
      </c>
      <c r="I792" t="s">
        <v>1</v>
      </c>
      <c r="J792" t="s">
        <v>1981</v>
      </c>
      <c r="K792" s="3">
        <v>45569</v>
      </c>
      <c r="L792" t="s">
        <v>2</v>
      </c>
      <c r="M792" t="s">
        <v>10</v>
      </c>
      <c r="N792" t="s">
        <v>6</v>
      </c>
      <c r="O792" s="3"/>
      <c r="P792" t="s">
        <v>5</v>
      </c>
    </row>
    <row r="793" spans="1:16" x14ac:dyDescent="0.2">
      <c r="A793" s="6">
        <v>7801264</v>
      </c>
      <c r="B793" t="s">
        <v>0</v>
      </c>
      <c r="C793" t="s">
        <v>7272</v>
      </c>
      <c r="D793" t="s">
        <v>1982</v>
      </c>
      <c r="E793" t="s">
        <v>1983</v>
      </c>
      <c r="F793" s="2">
        <v>26786</v>
      </c>
      <c r="G793" s="2">
        <v>0</v>
      </c>
      <c r="H793" s="2">
        <v>0</v>
      </c>
      <c r="I793" t="s">
        <v>1</v>
      </c>
      <c r="J793" t="s">
        <v>1984</v>
      </c>
      <c r="K793" s="3">
        <v>45569</v>
      </c>
      <c r="L793" t="s">
        <v>2</v>
      </c>
      <c r="M793" t="s">
        <v>10</v>
      </c>
      <c r="N793" t="s">
        <v>6</v>
      </c>
      <c r="O793" s="3"/>
      <c r="P793" t="s">
        <v>5</v>
      </c>
    </row>
    <row r="794" spans="1:16" x14ac:dyDescent="0.2">
      <c r="A794" s="6">
        <v>7801265</v>
      </c>
      <c r="B794" t="s">
        <v>0</v>
      </c>
      <c r="C794" t="s">
        <v>7272</v>
      </c>
      <c r="D794" t="s">
        <v>1985</v>
      </c>
      <c r="E794" t="s">
        <v>1986</v>
      </c>
      <c r="F794" s="2">
        <v>22901</v>
      </c>
      <c r="G794" s="2">
        <v>0</v>
      </c>
      <c r="H794" s="2">
        <v>0</v>
      </c>
      <c r="I794" t="s">
        <v>1</v>
      </c>
      <c r="J794" t="s">
        <v>1987</v>
      </c>
      <c r="K794" s="3">
        <v>45569</v>
      </c>
      <c r="L794" t="s">
        <v>2</v>
      </c>
      <c r="M794" t="s">
        <v>10</v>
      </c>
      <c r="N794" t="s">
        <v>6</v>
      </c>
      <c r="O794" s="3"/>
      <c r="P794" t="s">
        <v>5</v>
      </c>
    </row>
    <row r="795" spans="1:16" x14ac:dyDescent="0.2">
      <c r="A795" s="6">
        <v>7801254</v>
      </c>
      <c r="B795" t="s">
        <v>0</v>
      </c>
      <c r="C795" t="s">
        <v>7272</v>
      </c>
      <c r="D795" t="s">
        <v>1988</v>
      </c>
      <c r="E795" t="s">
        <v>1989</v>
      </c>
      <c r="F795" s="2">
        <v>16043</v>
      </c>
      <c r="G795" s="2">
        <v>0</v>
      </c>
      <c r="H795" s="2">
        <v>0</v>
      </c>
      <c r="I795" t="s">
        <v>1</v>
      </c>
      <c r="J795" t="s">
        <v>1990</v>
      </c>
      <c r="K795" s="3">
        <v>45569</v>
      </c>
      <c r="L795" t="s">
        <v>2</v>
      </c>
      <c r="M795" t="s">
        <v>10</v>
      </c>
      <c r="N795" t="s">
        <v>6</v>
      </c>
      <c r="O795" s="3"/>
      <c r="P795" t="s">
        <v>5</v>
      </c>
    </row>
    <row r="796" spans="1:16" x14ac:dyDescent="0.2">
      <c r="A796" s="6">
        <v>7801318</v>
      </c>
      <c r="B796" t="s">
        <v>0</v>
      </c>
      <c r="C796" t="s">
        <v>7285</v>
      </c>
      <c r="D796" t="s">
        <v>1991</v>
      </c>
      <c r="E796" t="s">
        <v>1992</v>
      </c>
      <c r="F796" s="2">
        <v>28000</v>
      </c>
      <c r="G796" s="2">
        <v>0</v>
      </c>
      <c r="H796" s="2">
        <v>0</v>
      </c>
      <c r="I796" t="s">
        <v>1</v>
      </c>
      <c r="J796" t="s">
        <v>1993</v>
      </c>
      <c r="K796" s="3">
        <v>45569</v>
      </c>
      <c r="L796" t="s">
        <v>2</v>
      </c>
      <c r="M796" t="s">
        <v>10</v>
      </c>
      <c r="N796" t="s">
        <v>6</v>
      </c>
      <c r="O796" s="3"/>
      <c r="P796" t="s">
        <v>5</v>
      </c>
    </row>
    <row r="797" spans="1:16" x14ac:dyDescent="0.2">
      <c r="A797" s="6">
        <v>7806539</v>
      </c>
      <c r="B797" t="s">
        <v>0</v>
      </c>
      <c r="C797" t="s">
        <v>7262</v>
      </c>
      <c r="D797" t="s">
        <v>1994</v>
      </c>
      <c r="E797" t="s">
        <v>1995</v>
      </c>
      <c r="F797" s="2">
        <v>500</v>
      </c>
      <c r="G797" s="2">
        <v>0</v>
      </c>
      <c r="H797" s="2">
        <v>0</v>
      </c>
      <c r="I797" t="s">
        <v>1</v>
      </c>
      <c r="J797" t="s">
        <v>1996</v>
      </c>
      <c r="K797" s="3">
        <v>45587</v>
      </c>
      <c r="L797" t="s">
        <v>2</v>
      </c>
      <c r="M797" t="s">
        <v>10</v>
      </c>
      <c r="N797" t="s">
        <v>6</v>
      </c>
      <c r="O797" s="3"/>
      <c r="P797" t="s">
        <v>5</v>
      </c>
    </row>
    <row r="798" spans="1:16" x14ac:dyDescent="0.2">
      <c r="A798" s="6">
        <v>7806540</v>
      </c>
      <c r="B798" t="s">
        <v>0</v>
      </c>
      <c r="C798" t="s">
        <v>7262</v>
      </c>
      <c r="D798" t="s">
        <v>1997</v>
      </c>
      <c r="E798" t="s">
        <v>1998</v>
      </c>
      <c r="F798" s="2">
        <v>160</v>
      </c>
      <c r="G798" s="2">
        <v>0</v>
      </c>
      <c r="H798" s="2">
        <v>0</v>
      </c>
      <c r="I798" t="s">
        <v>1</v>
      </c>
      <c r="J798" t="s">
        <v>1999</v>
      </c>
      <c r="K798" s="3">
        <v>45587</v>
      </c>
      <c r="L798" t="s">
        <v>2</v>
      </c>
      <c r="M798" t="s">
        <v>10</v>
      </c>
      <c r="N798" t="s">
        <v>6</v>
      </c>
      <c r="O798" s="3"/>
      <c r="P798" t="s">
        <v>5</v>
      </c>
    </row>
    <row r="799" spans="1:16" x14ac:dyDescent="0.2">
      <c r="A799" s="6">
        <v>7806546</v>
      </c>
      <c r="B799" t="s">
        <v>0</v>
      </c>
      <c r="C799" t="s">
        <v>7262</v>
      </c>
      <c r="D799" t="s">
        <v>2000</v>
      </c>
      <c r="E799" t="s">
        <v>2001</v>
      </c>
      <c r="F799" s="2">
        <v>100</v>
      </c>
      <c r="G799" s="2">
        <v>0</v>
      </c>
      <c r="H799" s="2">
        <v>0</v>
      </c>
      <c r="I799" t="s">
        <v>1</v>
      </c>
      <c r="J799" t="s">
        <v>2002</v>
      </c>
      <c r="K799" s="3">
        <v>45587</v>
      </c>
      <c r="L799" t="s">
        <v>2</v>
      </c>
      <c r="M799" t="s">
        <v>10</v>
      </c>
      <c r="N799" t="s">
        <v>6</v>
      </c>
      <c r="O799" s="3"/>
      <c r="P799" t="s">
        <v>5</v>
      </c>
    </row>
    <row r="800" spans="1:16" x14ac:dyDescent="0.2">
      <c r="A800" s="6">
        <v>7806542</v>
      </c>
      <c r="B800" t="s">
        <v>0</v>
      </c>
      <c r="C800" t="s">
        <v>7262</v>
      </c>
      <c r="D800" t="s">
        <v>2003</v>
      </c>
      <c r="E800" t="s">
        <v>2004</v>
      </c>
      <c r="F800" s="2">
        <v>400</v>
      </c>
      <c r="G800" s="2">
        <v>0</v>
      </c>
      <c r="H800" s="2">
        <v>0</v>
      </c>
      <c r="I800" t="s">
        <v>1</v>
      </c>
      <c r="J800" t="s">
        <v>2005</v>
      </c>
      <c r="K800" s="3">
        <v>45587</v>
      </c>
      <c r="L800" t="s">
        <v>2</v>
      </c>
      <c r="M800" t="s">
        <v>10</v>
      </c>
      <c r="N800" t="s">
        <v>6</v>
      </c>
      <c r="O800" s="3"/>
      <c r="P800" t="s">
        <v>5</v>
      </c>
    </row>
    <row r="801" spans="1:16" x14ac:dyDescent="0.2">
      <c r="A801" s="6">
        <v>7806551</v>
      </c>
      <c r="B801" t="s">
        <v>0</v>
      </c>
      <c r="C801" t="s">
        <v>7262</v>
      </c>
      <c r="D801" t="s">
        <v>2006</v>
      </c>
      <c r="E801" t="s">
        <v>2007</v>
      </c>
      <c r="F801" s="2">
        <v>4000</v>
      </c>
      <c r="G801" s="2">
        <v>0</v>
      </c>
      <c r="H801" s="2">
        <v>0</v>
      </c>
      <c r="I801" t="s">
        <v>1</v>
      </c>
      <c r="J801" t="s">
        <v>2008</v>
      </c>
      <c r="K801" s="3">
        <v>45587</v>
      </c>
      <c r="L801" t="s">
        <v>2</v>
      </c>
      <c r="M801" t="s">
        <v>10</v>
      </c>
      <c r="N801" t="s">
        <v>6</v>
      </c>
      <c r="O801" s="3"/>
      <c r="P801" t="s">
        <v>5</v>
      </c>
    </row>
    <row r="802" spans="1:16" x14ac:dyDescent="0.2">
      <c r="A802" s="6">
        <v>7773237</v>
      </c>
      <c r="B802" t="s">
        <v>0</v>
      </c>
      <c r="C802" t="s">
        <v>7293</v>
      </c>
      <c r="D802" t="s">
        <v>2009</v>
      </c>
      <c r="E802" t="s">
        <v>2010</v>
      </c>
      <c r="F802" s="2">
        <v>6700</v>
      </c>
      <c r="G802" s="2">
        <v>6000</v>
      </c>
      <c r="H802" s="2">
        <v>6000</v>
      </c>
      <c r="I802" t="s">
        <v>1</v>
      </c>
      <c r="J802" t="s">
        <v>2011</v>
      </c>
      <c r="K802" s="3">
        <v>45491</v>
      </c>
      <c r="L802" t="s">
        <v>2</v>
      </c>
      <c r="M802" t="s">
        <v>14</v>
      </c>
      <c r="N802" t="s">
        <v>6</v>
      </c>
      <c r="O802" s="3"/>
      <c r="P802" t="s">
        <v>5</v>
      </c>
    </row>
    <row r="803" spans="1:16" x14ac:dyDescent="0.2">
      <c r="A803" s="6">
        <v>7793873</v>
      </c>
      <c r="B803" t="s">
        <v>0</v>
      </c>
      <c r="C803" t="s">
        <v>7263</v>
      </c>
      <c r="D803" t="s">
        <v>2012</v>
      </c>
      <c r="E803" t="s">
        <v>2013</v>
      </c>
      <c r="F803" s="2">
        <v>11200</v>
      </c>
      <c r="G803" s="2">
        <v>0</v>
      </c>
      <c r="H803" s="2">
        <v>0</v>
      </c>
      <c r="I803" t="s">
        <v>1</v>
      </c>
      <c r="J803" t="s">
        <v>2014</v>
      </c>
      <c r="K803" s="3">
        <v>45552</v>
      </c>
      <c r="L803" t="s">
        <v>2</v>
      </c>
      <c r="M803" t="s">
        <v>10</v>
      </c>
      <c r="N803" t="s">
        <v>6</v>
      </c>
      <c r="O803" s="3"/>
      <c r="P803" t="s">
        <v>5</v>
      </c>
    </row>
    <row r="804" spans="1:16" x14ac:dyDescent="0.2">
      <c r="A804" s="6">
        <v>6947366</v>
      </c>
      <c r="B804" t="s">
        <v>0</v>
      </c>
      <c r="C804" t="s">
        <v>5</v>
      </c>
      <c r="D804" t="s">
        <v>2015</v>
      </c>
      <c r="E804" t="s">
        <v>1711</v>
      </c>
      <c r="F804" s="2">
        <v>1</v>
      </c>
      <c r="G804" s="2">
        <v>0</v>
      </c>
      <c r="H804" s="2">
        <v>0</v>
      </c>
      <c r="I804" t="s">
        <v>1</v>
      </c>
      <c r="J804" t="s">
        <v>5</v>
      </c>
      <c r="K804" s="3">
        <v>44594</v>
      </c>
      <c r="L804" t="s">
        <v>2</v>
      </c>
      <c r="M804" t="s">
        <v>461</v>
      </c>
      <c r="N804" t="s">
        <v>4</v>
      </c>
      <c r="O804" s="3"/>
      <c r="P804" t="s">
        <v>5</v>
      </c>
    </row>
    <row r="805" spans="1:16" x14ac:dyDescent="0.2">
      <c r="A805" s="6">
        <v>7809497</v>
      </c>
      <c r="B805" t="s">
        <v>0</v>
      </c>
      <c r="C805" t="s">
        <v>7290</v>
      </c>
      <c r="D805" t="s">
        <v>2016</v>
      </c>
      <c r="E805" t="s">
        <v>2017</v>
      </c>
      <c r="F805" s="2">
        <v>2700</v>
      </c>
      <c r="G805" s="2">
        <v>0</v>
      </c>
      <c r="H805" s="2">
        <v>0</v>
      </c>
      <c r="I805" t="s">
        <v>1</v>
      </c>
      <c r="J805" t="s">
        <v>2018</v>
      </c>
      <c r="K805" s="3">
        <v>45592</v>
      </c>
      <c r="L805" t="s">
        <v>2</v>
      </c>
      <c r="M805" t="s">
        <v>10</v>
      </c>
      <c r="N805" t="s">
        <v>6</v>
      </c>
      <c r="O805" s="3"/>
      <c r="P805" t="s">
        <v>5</v>
      </c>
    </row>
    <row r="806" spans="1:16" x14ac:dyDescent="0.2">
      <c r="A806" s="6">
        <v>7809493</v>
      </c>
      <c r="B806" t="s">
        <v>0</v>
      </c>
      <c r="C806" t="s">
        <v>7290</v>
      </c>
      <c r="D806" t="s">
        <v>2019</v>
      </c>
      <c r="E806" t="s">
        <v>1869</v>
      </c>
      <c r="F806" s="2">
        <v>36000</v>
      </c>
      <c r="G806" s="2">
        <v>0</v>
      </c>
      <c r="H806" s="2">
        <v>0</v>
      </c>
      <c r="I806" t="s">
        <v>1</v>
      </c>
      <c r="J806" t="s">
        <v>2020</v>
      </c>
      <c r="K806" s="3">
        <v>45592</v>
      </c>
      <c r="L806" t="s">
        <v>2</v>
      </c>
      <c r="M806" t="s">
        <v>10</v>
      </c>
      <c r="N806" t="s">
        <v>6</v>
      </c>
      <c r="O806" s="3"/>
      <c r="P806" t="s">
        <v>5</v>
      </c>
    </row>
    <row r="807" spans="1:16" x14ac:dyDescent="0.2">
      <c r="A807" s="6">
        <v>7801870</v>
      </c>
      <c r="B807" t="s">
        <v>0</v>
      </c>
      <c r="C807" t="s">
        <v>7314</v>
      </c>
      <c r="D807" t="s">
        <v>2021</v>
      </c>
      <c r="E807" t="s">
        <v>1871</v>
      </c>
      <c r="F807" s="2">
        <v>80000</v>
      </c>
      <c r="G807" s="2">
        <v>0</v>
      </c>
      <c r="H807" s="2">
        <v>0</v>
      </c>
      <c r="I807" t="s">
        <v>1</v>
      </c>
      <c r="J807" t="s">
        <v>2022</v>
      </c>
      <c r="K807" s="3">
        <v>45570</v>
      </c>
      <c r="L807" t="s">
        <v>2</v>
      </c>
      <c r="M807" t="s">
        <v>10</v>
      </c>
      <c r="N807" t="s">
        <v>6</v>
      </c>
      <c r="O807" s="3"/>
      <c r="P807" t="s">
        <v>5</v>
      </c>
    </row>
    <row r="808" spans="1:16" x14ac:dyDescent="0.2">
      <c r="A808" s="6">
        <v>7809494</v>
      </c>
      <c r="B808" t="s">
        <v>0</v>
      </c>
      <c r="C808" t="s">
        <v>7290</v>
      </c>
      <c r="D808" t="s">
        <v>2021</v>
      </c>
      <c r="E808" t="s">
        <v>1871</v>
      </c>
      <c r="F808" s="2">
        <v>56000</v>
      </c>
      <c r="G808" s="2">
        <v>0</v>
      </c>
      <c r="H808" s="2">
        <v>0</v>
      </c>
      <c r="I808" t="s">
        <v>1</v>
      </c>
      <c r="J808" t="s">
        <v>2023</v>
      </c>
      <c r="K808" s="3">
        <v>45592</v>
      </c>
      <c r="L808" t="s">
        <v>2</v>
      </c>
      <c r="M808" t="s">
        <v>10</v>
      </c>
      <c r="N808" t="s">
        <v>6</v>
      </c>
      <c r="O808" s="3"/>
      <c r="P808" t="s">
        <v>5</v>
      </c>
    </row>
    <row r="809" spans="1:16" x14ac:dyDescent="0.2">
      <c r="A809" s="6">
        <v>7809495</v>
      </c>
      <c r="B809" t="s">
        <v>0</v>
      </c>
      <c r="C809" t="s">
        <v>7290</v>
      </c>
      <c r="D809" t="s">
        <v>2024</v>
      </c>
      <c r="E809" t="s">
        <v>1873</v>
      </c>
      <c r="F809" s="2">
        <v>46200</v>
      </c>
      <c r="G809" s="2">
        <v>0</v>
      </c>
      <c r="H809" s="2">
        <v>0</v>
      </c>
      <c r="I809" t="s">
        <v>1</v>
      </c>
      <c r="J809" t="s">
        <v>2025</v>
      </c>
      <c r="K809" s="3">
        <v>45592</v>
      </c>
      <c r="L809" t="s">
        <v>2</v>
      </c>
      <c r="M809" t="s">
        <v>10</v>
      </c>
      <c r="N809" t="s">
        <v>6</v>
      </c>
      <c r="O809" s="3"/>
      <c r="P809" t="s">
        <v>5</v>
      </c>
    </row>
    <row r="810" spans="1:16" x14ac:dyDescent="0.2">
      <c r="A810" s="6">
        <v>7809496</v>
      </c>
      <c r="B810" t="s">
        <v>0</v>
      </c>
      <c r="C810" t="s">
        <v>7290</v>
      </c>
      <c r="D810" t="s">
        <v>2026</v>
      </c>
      <c r="E810" t="s">
        <v>2027</v>
      </c>
      <c r="F810" s="2">
        <v>24625</v>
      </c>
      <c r="G810" s="2">
        <v>0</v>
      </c>
      <c r="H810" s="2">
        <v>0</v>
      </c>
      <c r="I810" t="s">
        <v>1</v>
      </c>
      <c r="J810" t="s">
        <v>2028</v>
      </c>
      <c r="K810" s="3">
        <v>45592</v>
      </c>
      <c r="L810" t="s">
        <v>2</v>
      </c>
      <c r="M810" t="s">
        <v>10</v>
      </c>
      <c r="N810" t="s">
        <v>6</v>
      </c>
      <c r="O810" s="3"/>
      <c r="P810" t="s">
        <v>5</v>
      </c>
    </row>
    <row r="811" spans="1:16" x14ac:dyDescent="0.2">
      <c r="A811" s="6">
        <v>7794432</v>
      </c>
      <c r="B811" t="s">
        <v>0</v>
      </c>
      <c r="C811" t="s">
        <v>7315</v>
      </c>
      <c r="D811" t="s">
        <v>2029</v>
      </c>
      <c r="E811" t="s">
        <v>2030</v>
      </c>
      <c r="F811" s="2">
        <v>5500</v>
      </c>
      <c r="G811" s="2">
        <v>0</v>
      </c>
      <c r="H811" s="2">
        <v>0</v>
      </c>
      <c r="I811" t="s">
        <v>1</v>
      </c>
      <c r="J811" t="s">
        <v>2031</v>
      </c>
      <c r="K811" s="3">
        <v>45553</v>
      </c>
      <c r="L811" t="s">
        <v>2</v>
      </c>
      <c r="M811" t="s">
        <v>10</v>
      </c>
      <c r="N811" t="s">
        <v>6</v>
      </c>
      <c r="O811" s="3"/>
      <c r="P811" t="s">
        <v>5</v>
      </c>
    </row>
    <row r="812" spans="1:16" x14ac:dyDescent="0.2">
      <c r="A812" s="6">
        <v>7809855</v>
      </c>
      <c r="B812" t="s">
        <v>0</v>
      </c>
      <c r="C812" t="s">
        <v>7266</v>
      </c>
      <c r="D812" t="s">
        <v>2032</v>
      </c>
      <c r="E812" t="s">
        <v>2033</v>
      </c>
      <c r="F812" s="2">
        <v>20000</v>
      </c>
      <c r="G812" s="2">
        <v>0</v>
      </c>
      <c r="H812" s="2">
        <v>0</v>
      </c>
      <c r="I812" t="s">
        <v>1</v>
      </c>
      <c r="J812" t="s">
        <v>2034</v>
      </c>
      <c r="K812" s="3">
        <v>45593</v>
      </c>
      <c r="L812" t="s">
        <v>2</v>
      </c>
      <c r="M812" t="s">
        <v>10</v>
      </c>
      <c r="N812" t="s">
        <v>6</v>
      </c>
      <c r="O812" s="3"/>
      <c r="P812" t="s">
        <v>5</v>
      </c>
    </row>
    <row r="813" spans="1:16" x14ac:dyDescent="0.2">
      <c r="A813" s="6">
        <v>7809852</v>
      </c>
      <c r="B813" t="s">
        <v>0</v>
      </c>
      <c r="C813" t="s">
        <v>7266</v>
      </c>
      <c r="D813" t="s">
        <v>2035</v>
      </c>
      <c r="E813" t="s">
        <v>2036</v>
      </c>
      <c r="F813" s="2">
        <v>15000</v>
      </c>
      <c r="G813" s="2">
        <v>0</v>
      </c>
      <c r="H813" s="2">
        <v>0</v>
      </c>
      <c r="I813" t="s">
        <v>1</v>
      </c>
      <c r="J813" t="s">
        <v>2037</v>
      </c>
      <c r="K813" s="3">
        <v>45593</v>
      </c>
      <c r="L813" t="s">
        <v>2</v>
      </c>
      <c r="M813" t="s">
        <v>10</v>
      </c>
      <c r="N813" t="s">
        <v>6</v>
      </c>
      <c r="O813" s="3"/>
      <c r="P813" t="s">
        <v>5</v>
      </c>
    </row>
    <row r="814" spans="1:16" x14ac:dyDescent="0.2">
      <c r="A814" s="6">
        <v>7809846</v>
      </c>
      <c r="B814" t="s">
        <v>0</v>
      </c>
      <c r="C814" t="s">
        <v>7266</v>
      </c>
      <c r="D814" t="s">
        <v>2038</v>
      </c>
      <c r="E814" t="s">
        <v>2039</v>
      </c>
      <c r="F814" s="2">
        <v>15000</v>
      </c>
      <c r="G814" s="2">
        <v>0</v>
      </c>
      <c r="H814" s="2">
        <v>0</v>
      </c>
      <c r="I814" t="s">
        <v>1</v>
      </c>
      <c r="J814" t="s">
        <v>2040</v>
      </c>
      <c r="K814" s="3">
        <v>45593</v>
      </c>
      <c r="L814" t="s">
        <v>2</v>
      </c>
      <c r="M814" t="s">
        <v>10</v>
      </c>
      <c r="N814" t="s">
        <v>6</v>
      </c>
      <c r="O814" s="3"/>
      <c r="P814" t="s">
        <v>5</v>
      </c>
    </row>
    <row r="815" spans="1:16" x14ac:dyDescent="0.2">
      <c r="A815" s="6">
        <v>7774470</v>
      </c>
      <c r="B815" t="s">
        <v>0</v>
      </c>
      <c r="C815" t="s">
        <v>7264</v>
      </c>
      <c r="D815" t="s">
        <v>2041</v>
      </c>
      <c r="E815" t="s">
        <v>2042</v>
      </c>
      <c r="F815" s="2">
        <v>3200</v>
      </c>
      <c r="G815" s="2">
        <v>0</v>
      </c>
      <c r="H815" s="2">
        <v>0</v>
      </c>
      <c r="I815" t="s">
        <v>1</v>
      </c>
      <c r="J815" t="s">
        <v>2043</v>
      </c>
      <c r="K815" s="3">
        <v>45496</v>
      </c>
      <c r="L815" t="s">
        <v>2</v>
      </c>
      <c r="M815" t="s">
        <v>10</v>
      </c>
      <c r="N815" t="s">
        <v>6</v>
      </c>
      <c r="O815" s="3"/>
      <c r="P815" t="s">
        <v>5</v>
      </c>
    </row>
    <row r="816" spans="1:16" x14ac:dyDescent="0.2">
      <c r="A816" s="6">
        <v>7774471</v>
      </c>
      <c r="B816" t="s">
        <v>0</v>
      </c>
      <c r="C816" t="s">
        <v>7264</v>
      </c>
      <c r="D816" t="s">
        <v>2044</v>
      </c>
      <c r="E816" t="s">
        <v>2045</v>
      </c>
      <c r="F816" s="2">
        <v>3000</v>
      </c>
      <c r="G816" s="2">
        <v>0</v>
      </c>
      <c r="H816" s="2">
        <v>0</v>
      </c>
      <c r="I816" t="s">
        <v>1</v>
      </c>
      <c r="J816" t="s">
        <v>2046</v>
      </c>
      <c r="K816" s="3">
        <v>45496</v>
      </c>
      <c r="L816" t="s">
        <v>2</v>
      </c>
      <c r="M816" t="s">
        <v>10</v>
      </c>
      <c r="N816" t="s">
        <v>6</v>
      </c>
      <c r="O816" s="3"/>
      <c r="P816" t="s">
        <v>5</v>
      </c>
    </row>
    <row r="817" spans="1:16" x14ac:dyDescent="0.2">
      <c r="A817" s="6">
        <v>7797184</v>
      </c>
      <c r="B817" t="s">
        <v>0</v>
      </c>
      <c r="C817" t="s">
        <v>7191</v>
      </c>
      <c r="D817" t="s">
        <v>2044</v>
      </c>
      <c r="E817" t="s">
        <v>2045</v>
      </c>
      <c r="F817" s="2">
        <v>4505</v>
      </c>
      <c r="G817" s="2">
        <v>0</v>
      </c>
      <c r="H817" s="2">
        <v>0</v>
      </c>
      <c r="I817" t="s">
        <v>1</v>
      </c>
      <c r="J817" t="s">
        <v>2047</v>
      </c>
      <c r="K817" s="3">
        <v>45562</v>
      </c>
      <c r="L817" t="s">
        <v>2</v>
      </c>
      <c r="M817" t="s">
        <v>10</v>
      </c>
      <c r="N817" t="s">
        <v>6</v>
      </c>
      <c r="O817" s="3"/>
      <c r="P817" t="s">
        <v>5</v>
      </c>
    </row>
    <row r="818" spans="1:16" x14ac:dyDescent="0.2">
      <c r="A818" s="6">
        <v>7797185</v>
      </c>
      <c r="B818" t="s">
        <v>0</v>
      </c>
      <c r="C818" t="s">
        <v>7191</v>
      </c>
      <c r="D818" t="s">
        <v>2048</v>
      </c>
      <c r="E818" t="s">
        <v>2049</v>
      </c>
      <c r="F818" s="2">
        <v>3477</v>
      </c>
      <c r="G818" s="2">
        <v>0</v>
      </c>
      <c r="H818" s="2">
        <v>0</v>
      </c>
      <c r="I818" t="s">
        <v>1</v>
      </c>
      <c r="J818" t="s">
        <v>2050</v>
      </c>
      <c r="K818" s="3">
        <v>45562</v>
      </c>
      <c r="L818" t="s">
        <v>2</v>
      </c>
      <c r="M818" t="s">
        <v>10</v>
      </c>
      <c r="N818" t="s">
        <v>6</v>
      </c>
      <c r="O818" s="3"/>
      <c r="P818" t="s">
        <v>5</v>
      </c>
    </row>
    <row r="819" spans="1:16" x14ac:dyDescent="0.2">
      <c r="A819" s="6">
        <v>7809854</v>
      </c>
      <c r="B819" t="s">
        <v>0</v>
      </c>
      <c r="C819" t="s">
        <v>7266</v>
      </c>
      <c r="D819" t="s">
        <v>2051</v>
      </c>
      <c r="E819" t="s">
        <v>2052</v>
      </c>
      <c r="F819" s="2">
        <v>18000</v>
      </c>
      <c r="G819" s="2">
        <v>0</v>
      </c>
      <c r="H819" s="2">
        <v>0</v>
      </c>
      <c r="I819" t="s">
        <v>1</v>
      </c>
      <c r="J819" t="s">
        <v>2053</v>
      </c>
      <c r="K819" s="3">
        <v>45593</v>
      </c>
      <c r="L819" t="s">
        <v>2</v>
      </c>
      <c r="M819" t="s">
        <v>10</v>
      </c>
      <c r="N819" t="s">
        <v>6</v>
      </c>
      <c r="O819" s="3"/>
      <c r="P819" t="s">
        <v>5</v>
      </c>
    </row>
    <row r="820" spans="1:16" x14ac:dyDescent="0.2">
      <c r="A820" s="6">
        <v>7690146</v>
      </c>
      <c r="B820" t="s">
        <v>0</v>
      </c>
      <c r="C820" t="s">
        <v>7316</v>
      </c>
      <c r="D820" t="s">
        <v>2054</v>
      </c>
      <c r="E820" t="s">
        <v>2055</v>
      </c>
      <c r="F820" s="2">
        <v>66684</v>
      </c>
      <c r="G820" s="2">
        <v>66683</v>
      </c>
      <c r="H820" s="2">
        <v>66683</v>
      </c>
      <c r="I820" t="s">
        <v>1</v>
      </c>
      <c r="J820" t="s">
        <v>2056</v>
      </c>
      <c r="K820" s="3">
        <v>45260</v>
      </c>
      <c r="L820" t="s">
        <v>2</v>
      </c>
      <c r="M820" t="s">
        <v>14</v>
      </c>
      <c r="N820" t="s">
        <v>6</v>
      </c>
      <c r="O820" s="3"/>
      <c r="P820" t="s">
        <v>5</v>
      </c>
    </row>
    <row r="821" spans="1:16" x14ac:dyDescent="0.2">
      <c r="A821" s="6">
        <v>7809845</v>
      </c>
      <c r="B821" t="s">
        <v>0</v>
      </c>
      <c r="C821" t="s">
        <v>7266</v>
      </c>
      <c r="D821" t="s">
        <v>2054</v>
      </c>
      <c r="E821" t="s">
        <v>2055</v>
      </c>
      <c r="F821" s="2">
        <v>20000</v>
      </c>
      <c r="G821" s="2">
        <v>0</v>
      </c>
      <c r="H821" s="2">
        <v>0</v>
      </c>
      <c r="I821" t="s">
        <v>1</v>
      </c>
      <c r="J821" t="s">
        <v>2057</v>
      </c>
      <c r="K821" s="3">
        <v>45593</v>
      </c>
      <c r="L821" t="s">
        <v>2</v>
      </c>
      <c r="M821" t="s">
        <v>10</v>
      </c>
      <c r="N821" t="s">
        <v>6</v>
      </c>
      <c r="O821" s="3"/>
      <c r="P821" t="s">
        <v>5</v>
      </c>
    </row>
    <row r="822" spans="1:16" x14ac:dyDescent="0.2">
      <c r="A822" s="6">
        <v>7803798</v>
      </c>
      <c r="B822" t="s">
        <v>0</v>
      </c>
      <c r="C822" t="s">
        <v>7304</v>
      </c>
      <c r="D822" t="s">
        <v>2058</v>
      </c>
      <c r="E822" t="s">
        <v>2059</v>
      </c>
      <c r="F822" s="2">
        <v>4000</v>
      </c>
      <c r="G822" s="2">
        <v>0</v>
      </c>
      <c r="H822" s="2">
        <v>0</v>
      </c>
      <c r="I822" t="s">
        <v>1</v>
      </c>
      <c r="J822" t="s">
        <v>2060</v>
      </c>
      <c r="K822" s="3">
        <v>45577</v>
      </c>
      <c r="L822" t="s">
        <v>2</v>
      </c>
      <c r="M822" t="s">
        <v>10</v>
      </c>
      <c r="N822" t="s">
        <v>6</v>
      </c>
      <c r="O822" s="3"/>
      <c r="P822" t="s">
        <v>5</v>
      </c>
    </row>
    <row r="823" spans="1:16" x14ac:dyDescent="0.2">
      <c r="A823" s="6">
        <v>7809853</v>
      </c>
      <c r="B823" t="s">
        <v>0</v>
      </c>
      <c r="C823" t="s">
        <v>7266</v>
      </c>
      <c r="D823" t="s">
        <v>2058</v>
      </c>
      <c r="E823" t="s">
        <v>2059</v>
      </c>
      <c r="F823" s="2">
        <v>30000</v>
      </c>
      <c r="G823" s="2">
        <v>0</v>
      </c>
      <c r="H823" s="2">
        <v>0</v>
      </c>
      <c r="I823" t="s">
        <v>1</v>
      </c>
      <c r="J823" t="s">
        <v>2061</v>
      </c>
      <c r="K823" s="3">
        <v>45593</v>
      </c>
      <c r="L823" t="s">
        <v>2</v>
      </c>
      <c r="M823" t="s">
        <v>10</v>
      </c>
      <c r="N823" t="s">
        <v>6</v>
      </c>
      <c r="O823" s="3"/>
      <c r="P823" t="s">
        <v>5</v>
      </c>
    </row>
    <row r="824" spans="1:16" x14ac:dyDescent="0.2">
      <c r="A824" s="6">
        <v>6978359</v>
      </c>
      <c r="B824" t="s">
        <v>0</v>
      </c>
      <c r="C824" t="s">
        <v>5</v>
      </c>
      <c r="D824" t="s">
        <v>2062</v>
      </c>
      <c r="E824" t="s">
        <v>2063</v>
      </c>
      <c r="F824" s="2">
        <v>1</v>
      </c>
      <c r="G824" s="2">
        <v>0</v>
      </c>
      <c r="H824" s="2">
        <v>0</v>
      </c>
      <c r="I824" t="s">
        <v>1</v>
      </c>
      <c r="J824" t="s">
        <v>5</v>
      </c>
      <c r="K824" s="3">
        <v>44677</v>
      </c>
      <c r="L824" t="s">
        <v>2</v>
      </c>
      <c r="M824" t="s">
        <v>2064</v>
      </c>
      <c r="N824" t="s">
        <v>4</v>
      </c>
      <c r="O824" s="3"/>
      <c r="P824" t="s">
        <v>5</v>
      </c>
    </row>
    <row r="825" spans="1:16" x14ac:dyDescent="0.2">
      <c r="A825" s="6">
        <v>6975584</v>
      </c>
      <c r="B825" t="s">
        <v>0</v>
      </c>
      <c r="C825" t="s">
        <v>5</v>
      </c>
      <c r="D825" t="s">
        <v>2065</v>
      </c>
      <c r="E825" t="s">
        <v>2066</v>
      </c>
      <c r="F825" s="2">
        <v>1</v>
      </c>
      <c r="G825" s="2">
        <v>0</v>
      </c>
      <c r="H825" s="2">
        <v>0</v>
      </c>
      <c r="I825" t="s">
        <v>1</v>
      </c>
      <c r="J825" t="s">
        <v>5</v>
      </c>
      <c r="K825" s="3">
        <v>44674</v>
      </c>
      <c r="L825" t="s">
        <v>2</v>
      </c>
      <c r="M825" t="s">
        <v>461</v>
      </c>
      <c r="N825" t="s">
        <v>25</v>
      </c>
      <c r="O825" s="3"/>
      <c r="P825" t="s">
        <v>5</v>
      </c>
    </row>
    <row r="826" spans="1:16" x14ac:dyDescent="0.2">
      <c r="A826" s="6">
        <v>7796964</v>
      </c>
      <c r="B826" t="s">
        <v>0</v>
      </c>
      <c r="C826" t="s">
        <v>7191</v>
      </c>
      <c r="D826" t="s">
        <v>2065</v>
      </c>
      <c r="E826" t="s">
        <v>2066</v>
      </c>
      <c r="F826" s="2">
        <v>130026</v>
      </c>
      <c r="G826" s="2">
        <v>35000</v>
      </c>
      <c r="H826" s="2">
        <v>35000</v>
      </c>
      <c r="I826" t="s">
        <v>1</v>
      </c>
      <c r="J826" t="s">
        <v>2067</v>
      </c>
      <c r="K826" s="3">
        <v>45562</v>
      </c>
      <c r="L826" t="s">
        <v>2</v>
      </c>
      <c r="M826" t="s">
        <v>14</v>
      </c>
      <c r="N826" t="s">
        <v>6</v>
      </c>
      <c r="O826" s="3"/>
      <c r="P826" t="s">
        <v>5</v>
      </c>
    </row>
    <row r="827" spans="1:16" x14ac:dyDescent="0.2">
      <c r="A827" s="6">
        <v>7786162</v>
      </c>
      <c r="B827" t="s">
        <v>0</v>
      </c>
      <c r="C827" t="s">
        <v>7190</v>
      </c>
      <c r="D827" t="s">
        <v>2068</v>
      </c>
      <c r="E827" t="s">
        <v>2069</v>
      </c>
      <c r="F827" s="2">
        <v>63530</v>
      </c>
      <c r="G827" s="2">
        <v>60000</v>
      </c>
      <c r="H827" s="2">
        <v>60000</v>
      </c>
      <c r="I827" t="s">
        <v>1</v>
      </c>
      <c r="J827" t="s">
        <v>2070</v>
      </c>
      <c r="K827" s="3">
        <v>45534</v>
      </c>
      <c r="L827" t="s">
        <v>2</v>
      </c>
      <c r="M827" t="s">
        <v>14</v>
      </c>
      <c r="N827" t="s">
        <v>307</v>
      </c>
      <c r="O827" s="3"/>
      <c r="P827" t="s">
        <v>5</v>
      </c>
    </row>
    <row r="828" spans="1:16" x14ac:dyDescent="0.2">
      <c r="A828" s="6">
        <v>7796965</v>
      </c>
      <c r="B828" t="s">
        <v>0</v>
      </c>
      <c r="C828" t="s">
        <v>7191</v>
      </c>
      <c r="D828" t="s">
        <v>2068</v>
      </c>
      <c r="E828" t="s">
        <v>2069</v>
      </c>
      <c r="F828" s="2">
        <v>185743</v>
      </c>
      <c r="G828" s="2">
        <v>0</v>
      </c>
      <c r="H828" s="2">
        <v>0</v>
      </c>
      <c r="I828" t="s">
        <v>1</v>
      </c>
      <c r="J828" t="s">
        <v>2071</v>
      </c>
      <c r="K828" s="3">
        <v>45562</v>
      </c>
      <c r="L828" t="s">
        <v>2</v>
      </c>
      <c r="M828" t="s">
        <v>10</v>
      </c>
      <c r="N828" t="s">
        <v>6</v>
      </c>
      <c r="O828" s="3"/>
      <c r="P828" t="s">
        <v>5</v>
      </c>
    </row>
    <row r="829" spans="1:16" x14ac:dyDescent="0.2">
      <c r="A829" s="6">
        <v>7712990</v>
      </c>
      <c r="B829" t="s">
        <v>0</v>
      </c>
      <c r="C829" t="s">
        <v>7317</v>
      </c>
      <c r="D829" t="s">
        <v>2072</v>
      </c>
      <c r="E829" t="s">
        <v>2073</v>
      </c>
      <c r="F829" s="2">
        <v>173228</v>
      </c>
      <c r="G829" s="2">
        <v>173227</v>
      </c>
      <c r="H829" s="2">
        <v>173227</v>
      </c>
      <c r="I829" t="s">
        <v>1</v>
      </c>
      <c r="J829" t="s">
        <v>2074</v>
      </c>
      <c r="K829" s="3">
        <v>45330</v>
      </c>
      <c r="L829" t="s">
        <v>2</v>
      </c>
      <c r="M829" t="s">
        <v>14</v>
      </c>
      <c r="N829" t="s">
        <v>6</v>
      </c>
      <c r="O829" s="3"/>
      <c r="P829" t="s">
        <v>5</v>
      </c>
    </row>
    <row r="830" spans="1:16" x14ac:dyDescent="0.2">
      <c r="A830" s="6">
        <v>7796966</v>
      </c>
      <c r="B830" t="s">
        <v>0</v>
      </c>
      <c r="C830" t="s">
        <v>7191</v>
      </c>
      <c r="D830" t="s">
        <v>2072</v>
      </c>
      <c r="E830" t="s">
        <v>2073</v>
      </c>
      <c r="F830" s="2">
        <v>100000</v>
      </c>
      <c r="G830" s="2">
        <v>0</v>
      </c>
      <c r="H830" s="2">
        <v>0</v>
      </c>
      <c r="I830" t="s">
        <v>1</v>
      </c>
      <c r="J830" t="s">
        <v>2075</v>
      </c>
      <c r="K830" s="3">
        <v>45562</v>
      </c>
      <c r="L830" t="s">
        <v>2</v>
      </c>
      <c r="M830" t="s">
        <v>10</v>
      </c>
      <c r="N830" t="s">
        <v>6</v>
      </c>
      <c r="O830" s="3"/>
      <c r="P830" t="s">
        <v>5</v>
      </c>
    </row>
    <row r="831" spans="1:16" x14ac:dyDescent="0.2">
      <c r="A831" s="6">
        <v>7808315</v>
      </c>
      <c r="B831" t="s">
        <v>0</v>
      </c>
      <c r="C831" t="s">
        <v>7192</v>
      </c>
      <c r="D831" t="s">
        <v>2072</v>
      </c>
      <c r="E831" t="s">
        <v>2073</v>
      </c>
      <c r="F831" s="2">
        <v>250000</v>
      </c>
      <c r="G831" s="2">
        <v>0</v>
      </c>
      <c r="H831" s="2">
        <v>0</v>
      </c>
      <c r="I831" t="s">
        <v>1</v>
      </c>
      <c r="J831" t="s">
        <v>2076</v>
      </c>
      <c r="K831" s="3">
        <v>45590</v>
      </c>
      <c r="L831" t="s">
        <v>2</v>
      </c>
      <c r="M831" t="s">
        <v>10</v>
      </c>
      <c r="N831" t="s">
        <v>6</v>
      </c>
      <c r="O831" s="3"/>
      <c r="P831" t="s">
        <v>5</v>
      </c>
    </row>
    <row r="832" spans="1:16" x14ac:dyDescent="0.2">
      <c r="A832" s="6">
        <v>7696625</v>
      </c>
      <c r="B832" t="s">
        <v>0</v>
      </c>
      <c r="C832" t="s">
        <v>7275</v>
      </c>
      <c r="D832" t="s">
        <v>2077</v>
      </c>
      <c r="E832" t="s">
        <v>2078</v>
      </c>
      <c r="F832" s="2">
        <v>386752</v>
      </c>
      <c r="G832" s="2">
        <v>386751</v>
      </c>
      <c r="H832" s="2">
        <v>386751</v>
      </c>
      <c r="I832" t="s">
        <v>1</v>
      </c>
      <c r="J832" t="s">
        <v>2079</v>
      </c>
      <c r="K832" s="3">
        <v>45278</v>
      </c>
      <c r="L832" t="s">
        <v>2</v>
      </c>
      <c r="M832" t="s">
        <v>14</v>
      </c>
      <c r="N832" t="s">
        <v>6</v>
      </c>
      <c r="O832" s="3"/>
      <c r="P832" t="s">
        <v>5</v>
      </c>
    </row>
    <row r="833" spans="1:16" x14ac:dyDescent="0.2">
      <c r="A833" s="6">
        <v>7796967</v>
      </c>
      <c r="B833" t="s">
        <v>0</v>
      </c>
      <c r="C833" t="s">
        <v>7191</v>
      </c>
      <c r="D833" t="s">
        <v>2077</v>
      </c>
      <c r="E833" t="s">
        <v>2078</v>
      </c>
      <c r="F833" s="2">
        <v>200000</v>
      </c>
      <c r="G833" s="2">
        <v>104000</v>
      </c>
      <c r="H833" s="2">
        <v>104000</v>
      </c>
      <c r="I833" t="s">
        <v>1</v>
      </c>
      <c r="J833" t="s">
        <v>2080</v>
      </c>
      <c r="K833" s="3">
        <v>45562</v>
      </c>
      <c r="L833" t="s">
        <v>2</v>
      </c>
      <c r="M833" t="s">
        <v>14</v>
      </c>
      <c r="N833" t="s">
        <v>6</v>
      </c>
      <c r="O833" s="3"/>
      <c r="P833" t="s">
        <v>5</v>
      </c>
    </row>
    <row r="834" spans="1:16" x14ac:dyDescent="0.2">
      <c r="A834" s="6">
        <v>7808316</v>
      </c>
      <c r="B834" t="s">
        <v>0</v>
      </c>
      <c r="C834" t="s">
        <v>7192</v>
      </c>
      <c r="D834" t="s">
        <v>2077</v>
      </c>
      <c r="E834" t="s">
        <v>2078</v>
      </c>
      <c r="F834" s="2">
        <v>350000</v>
      </c>
      <c r="G834" s="2">
        <v>0</v>
      </c>
      <c r="H834" s="2">
        <v>0</v>
      </c>
      <c r="I834" t="s">
        <v>1</v>
      </c>
      <c r="J834" t="s">
        <v>2081</v>
      </c>
      <c r="K834" s="3">
        <v>45590</v>
      </c>
      <c r="L834" t="s">
        <v>2</v>
      </c>
      <c r="M834" t="s">
        <v>10</v>
      </c>
      <c r="N834" t="s">
        <v>6</v>
      </c>
      <c r="O834" s="3"/>
      <c r="P834" t="s">
        <v>5</v>
      </c>
    </row>
    <row r="835" spans="1:16" x14ac:dyDescent="0.2">
      <c r="A835" s="6">
        <v>7796968</v>
      </c>
      <c r="B835" t="s">
        <v>0</v>
      </c>
      <c r="C835" t="s">
        <v>7191</v>
      </c>
      <c r="D835" t="s">
        <v>2082</v>
      </c>
      <c r="E835" t="s">
        <v>2083</v>
      </c>
      <c r="F835" s="2">
        <v>100000</v>
      </c>
      <c r="G835" s="2">
        <v>39200</v>
      </c>
      <c r="H835" s="2">
        <v>39200</v>
      </c>
      <c r="I835" t="s">
        <v>1</v>
      </c>
      <c r="J835" t="s">
        <v>2084</v>
      </c>
      <c r="K835" s="3">
        <v>45562</v>
      </c>
      <c r="L835" t="s">
        <v>2</v>
      </c>
      <c r="M835" t="s">
        <v>14</v>
      </c>
      <c r="N835" t="s">
        <v>6</v>
      </c>
      <c r="O835" s="3"/>
      <c r="P835" t="s">
        <v>5</v>
      </c>
    </row>
    <row r="836" spans="1:16" x14ac:dyDescent="0.2">
      <c r="A836" s="6">
        <v>7808317</v>
      </c>
      <c r="B836" t="s">
        <v>0</v>
      </c>
      <c r="C836" t="s">
        <v>7192</v>
      </c>
      <c r="D836" t="s">
        <v>2082</v>
      </c>
      <c r="E836" t="s">
        <v>2083</v>
      </c>
      <c r="F836" s="2">
        <v>200000</v>
      </c>
      <c r="G836" s="2">
        <v>0</v>
      </c>
      <c r="H836" s="2">
        <v>0</v>
      </c>
      <c r="I836" t="s">
        <v>1</v>
      </c>
      <c r="J836" t="s">
        <v>2085</v>
      </c>
      <c r="K836" s="3">
        <v>45590</v>
      </c>
      <c r="L836" t="s">
        <v>2</v>
      </c>
      <c r="M836" t="s">
        <v>10</v>
      </c>
      <c r="N836" t="s">
        <v>6</v>
      </c>
      <c r="O836" s="3"/>
      <c r="P836" t="s">
        <v>5</v>
      </c>
    </row>
    <row r="837" spans="1:16" x14ac:dyDescent="0.2">
      <c r="A837" s="6">
        <v>7796794</v>
      </c>
      <c r="B837" t="s">
        <v>0</v>
      </c>
      <c r="C837" t="s">
        <v>7191</v>
      </c>
      <c r="D837" t="s">
        <v>2086</v>
      </c>
      <c r="E837" t="s">
        <v>2087</v>
      </c>
      <c r="F837" s="2">
        <v>128860</v>
      </c>
      <c r="G837" s="2">
        <v>88500</v>
      </c>
      <c r="H837" s="2">
        <v>96500</v>
      </c>
      <c r="I837" t="s">
        <v>1</v>
      </c>
      <c r="J837" t="s">
        <v>2088</v>
      </c>
      <c r="K837" s="3">
        <v>45562</v>
      </c>
      <c r="L837" t="s">
        <v>2</v>
      </c>
      <c r="M837" t="s">
        <v>14</v>
      </c>
      <c r="N837" t="s">
        <v>6</v>
      </c>
      <c r="O837" s="3"/>
      <c r="P837" t="s">
        <v>5</v>
      </c>
    </row>
    <row r="838" spans="1:16" x14ac:dyDescent="0.2">
      <c r="A838" s="6">
        <v>7796795</v>
      </c>
      <c r="B838" t="s">
        <v>0</v>
      </c>
      <c r="C838" t="s">
        <v>7191</v>
      </c>
      <c r="D838" t="s">
        <v>2089</v>
      </c>
      <c r="E838" t="s">
        <v>2090</v>
      </c>
      <c r="F838" s="2">
        <v>30196</v>
      </c>
      <c r="G838" s="2">
        <v>0</v>
      </c>
      <c r="H838" s="2">
        <v>0</v>
      </c>
      <c r="I838" t="s">
        <v>1</v>
      </c>
      <c r="J838" t="s">
        <v>2091</v>
      </c>
      <c r="K838" s="3">
        <v>45562</v>
      </c>
      <c r="L838" t="s">
        <v>2</v>
      </c>
      <c r="M838" t="s">
        <v>10</v>
      </c>
      <c r="N838" t="s">
        <v>6</v>
      </c>
      <c r="O838" s="3"/>
      <c r="P838" t="s">
        <v>5</v>
      </c>
    </row>
    <row r="839" spans="1:16" x14ac:dyDescent="0.2">
      <c r="A839" s="6">
        <v>7775630</v>
      </c>
      <c r="B839" t="s">
        <v>0</v>
      </c>
      <c r="C839" t="s">
        <v>7193</v>
      </c>
      <c r="D839" t="s">
        <v>2092</v>
      </c>
      <c r="E839" t="s">
        <v>2093</v>
      </c>
      <c r="F839" s="2">
        <v>68894</v>
      </c>
      <c r="G839" s="2">
        <v>57250</v>
      </c>
      <c r="H839" s="2">
        <v>57250</v>
      </c>
      <c r="I839" t="s">
        <v>1</v>
      </c>
      <c r="J839" t="s">
        <v>2094</v>
      </c>
      <c r="K839" s="3">
        <v>45500</v>
      </c>
      <c r="L839" t="s">
        <v>2</v>
      </c>
      <c r="M839" t="s">
        <v>14</v>
      </c>
      <c r="N839" t="s">
        <v>6</v>
      </c>
      <c r="O839" s="3"/>
      <c r="P839" t="s">
        <v>5</v>
      </c>
    </row>
    <row r="840" spans="1:16" x14ac:dyDescent="0.2">
      <c r="A840" s="6">
        <v>7796796</v>
      </c>
      <c r="B840" t="s">
        <v>0</v>
      </c>
      <c r="C840" t="s">
        <v>7191</v>
      </c>
      <c r="D840" t="s">
        <v>2092</v>
      </c>
      <c r="E840" t="s">
        <v>2093</v>
      </c>
      <c r="F840" s="2">
        <v>99812</v>
      </c>
      <c r="G840" s="2">
        <v>61250</v>
      </c>
      <c r="H840" s="2">
        <v>61250</v>
      </c>
      <c r="I840" t="s">
        <v>1</v>
      </c>
      <c r="J840" t="s">
        <v>2095</v>
      </c>
      <c r="K840" s="3">
        <v>45562</v>
      </c>
      <c r="L840" t="s">
        <v>2</v>
      </c>
      <c r="M840" t="s">
        <v>14</v>
      </c>
      <c r="N840" t="s">
        <v>6</v>
      </c>
      <c r="O840" s="3"/>
      <c r="P840" t="s">
        <v>5</v>
      </c>
    </row>
    <row r="841" spans="1:16" x14ac:dyDescent="0.2">
      <c r="A841" s="6">
        <v>7808250</v>
      </c>
      <c r="B841" t="s">
        <v>0</v>
      </c>
      <c r="C841" t="s">
        <v>7192</v>
      </c>
      <c r="D841" t="s">
        <v>2092</v>
      </c>
      <c r="E841" t="s">
        <v>2093</v>
      </c>
      <c r="F841" s="2">
        <v>30000</v>
      </c>
      <c r="G841" s="2">
        <v>0</v>
      </c>
      <c r="H841" s="2">
        <v>0</v>
      </c>
      <c r="I841" t="s">
        <v>1</v>
      </c>
      <c r="J841" t="s">
        <v>2096</v>
      </c>
      <c r="K841" s="3">
        <v>45590</v>
      </c>
      <c r="L841" t="s">
        <v>2</v>
      </c>
      <c r="M841" t="s">
        <v>10</v>
      </c>
      <c r="N841" t="s">
        <v>6</v>
      </c>
      <c r="O841" s="3"/>
      <c r="P841" t="s">
        <v>5</v>
      </c>
    </row>
    <row r="842" spans="1:16" x14ac:dyDescent="0.2">
      <c r="A842" s="6">
        <v>7796798</v>
      </c>
      <c r="B842" t="s">
        <v>0</v>
      </c>
      <c r="C842" t="s">
        <v>7191</v>
      </c>
      <c r="D842" t="s">
        <v>2097</v>
      </c>
      <c r="E842" t="s">
        <v>2098</v>
      </c>
      <c r="F842" s="2">
        <v>47171</v>
      </c>
      <c r="G842" s="2">
        <v>5000</v>
      </c>
      <c r="H842" s="2">
        <v>5000</v>
      </c>
      <c r="I842" t="s">
        <v>1</v>
      </c>
      <c r="J842" t="s">
        <v>2099</v>
      </c>
      <c r="K842" s="3">
        <v>45562</v>
      </c>
      <c r="L842" t="s">
        <v>2</v>
      </c>
      <c r="M842" t="s">
        <v>14</v>
      </c>
      <c r="N842" t="s">
        <v>6</v>
      </c>
      <c r="O842" s="3"/>
      <c r="P842" t="s">
        <v>5</v>
      </c>
    </row>
    <row r="843" spans="1:16" x14ac:dyDescent="0.2">
      <c r="A843" s="6">
        <v>7796800</v>
      </c>
      <c r="B843" t="s">
        <v>0</v>
      </c>
      <c r="C843" t="s">
        <v>7191</v>
      </c>
      <c r="D843" t="s">
        <v>2100</v>
      </c>
      <c r="E843" t="s">
        <v>2101</v>
      </c>
      <c r="F843" s="2">
        <v>29416</v>
      </c>
      <c r="G843" s="2">
        <v>14400</v>
      </c>
      <c r="H843" s="2">
        <v>14400</v>
      </c>
      <c r="I843" t="s">
        <v>1</v>
      </c>
      <c r="J843" t="s">
        <v>2102</v>
      </c>
      <c r="K843" s="3">
        <v>45562</v>
      </c>
      <c r="L843" t="s">
        <v>2</v>
      </c>
      <c r="M843" t="s">
        <v>14</v>
      </c>
      <c r="N843" t="s">
        <v>6</v>
      </c>
      <c r="O843" s="3"/>
      <c r="P843" t="s">
        <v>5</v>
      </c>
    </row>
    <row r="844" spans="1:16" x14ac:dyDescent="0.2">
      <c r="A844" s="6">
        <v>7796801</v>
      </c>
      <c r="B844" t="s">
        <v>0</v>
      </c>
      <c r="C844" t="s">
        <v>7191</v>
      </c>
      <c r="D844" t="s">
        <v>2103</v>
      </c>
      <c r="E844" t="s">
        <v>2104</v>
      </c>
      <c r="F844" s="2">
        <v>28673</v>
      </c>
      <c r="G844" s="2">
        <v>28200</v>
      </c>
      <c r="H844" s="2">
        <v>28200</v>
      </c>
      <c r="I844" t="s">
        <v>1</v>
      </c>
      <c r="J844" t="s">
        <v>2105</v>
      </c>
      <c r="K844" s="3">
        <v>45562</v>
      </c>
      <c r="L844" t="s">
        <v>2</v>
      </c>
      <c r="M844" t="s">
        <v>14</v>
      </c>
      <c r="N844" t="s">
        <v>6</v>
      </c>
      <c r="O844" s="3"/>
      <c r="P844" t="s">
        <v>5</v>
      </c>
    </row>
    <row r="845" spans="1:16" x14ac:dyDescent="0.2">
      <c r="A845" s="6">
        <v>7796802</v>
      </c>
      <c r="B845" t="s">
        <v>0</v>
      </c>
      <c r="C845" t="s">
        <v>7191</v>
      </c>
      <c r="D845" t="s">
        <v>2106</v>
      </c>
      <c r="E845" t="s">
        <v>2107</v>
      </c>
      <c r="F845" s="2">
        <v>36403</v>
      </c>
      <c r="G845" s="2">
        <v>4500</v>
      </c>
      <c r="H845" s="2">
        <v>4500</v>
      </c>
      <c r="I845" t="s">
        <v>1</v>
      </c>
      <c r="J845" t="s">
        <v>2108</v>
      </c>
      <c r="K845" s="3">
        <v>45562</v>
      </c>
      <c r="L845" t="s">
        <v>2</v>
      </c>
      <c r="M845" t="s">
        <v>14</v>
      </c>
      <c r="N845" t="s">
        <v>6</v>
      </c>
      <c r="O845" s="3"/>
      <c r="P845" t="s">
        <v>5</v>
      </c>
    </row>
    <row r="846" spans="1:16" x14ac:dyDescent="0.2">
      <c r="A846" s="6">
        <v>7808251</v>
      </c>
      <c r="B846" t="s">
        <v>0</v>
      </c>
      <c r="C846" t="s">
        <v>7192</v>
      </c>
      <c r="D846" t="s">
        <v>2109</v>
      </c>
      <c r="E846" t="s">
        <v>2110</v>
      </c>
      <c r="F846" s="2">
        <v>10000</v>
      </c>
      <c r="G846" s="2">
        <v>0</v>
      </c>
      <c r="H846" s="2">
        <v>0</v>
      </c>
      <c r="I846" t="s">
        <v>1</v>
      </c>
      <c r="J846" t="s">
        <v>2111</v>
      </c>
      <c r="K846" s="3">
        <v>45590</v>
      </c>
      <c r="L846" t="s">
        <v>2</v>
      </c>
      <c r="M846" t="s">
        <v>10</v>
      </c>
      <c r="N846" t="s">
        <v>6</v>
      </c>
      <c r="O846" s="3"/>
      <c r="P846" t="s">
        <v>5</v>
      </c>
    </row>
    <row r="847" spans="1:16" x14ac:dyDescent="0.2">
      <c r="A847" s="6">
        <v>7808252</v>
      </c>
      <c r="B847" t="s">
        <v>0</v>
      </c>
      <c r="C847" t="s">
        <v>7192</v>
      </c>
      <c r="D847" t="s">
        <v>2112</v>
      </c>
      <c r="E847" t="s">
        <v>2113</v>
      </c>
      <c r="F847" s="2">
        <v>5000</v>
      </c>
      <c r="G847" s="2">
        <v>0</v>
      </c>
      <c r="H847" s="2">
        <v>0</v>
      </c>
      <c r="I847" t="s">
        <v>1</v>
      </c>
      <c r="J847" t="s">
        <v>2114</v>
      </c>
      <c r="K847" s="3">
        <v>45590</v>
      </c>
      <c r="L847" t="s">
        <v>2</v>
      </c>
      <c r="M847" t="s">
        <v>10</v>
      </c>
      <c r="N847" t="s">
        <v>6</v>
      </c>
      <c r="O847" s="3"/>
      <c r="P847" t="s">
        <v>5</v>
      </c>
    </row>
    <row r="848" spans="1:16" x14ac:dyDescent="0.2">
      <c r="A848" s="6">
        <v>7796806</v>
      </c>
      <c r="B848" t="s">
        <v>0</v>
      </c>
      <c r="C848" t="s">
        <v>7191</v>
      </c>
      <c r="D848" t="s">
        <v>2115</v>
      </c>
      <c r="E848" t="s">
        <v>2116</v>
      </c>
      <c r="F848" s="2">
        <v>11187</v>
      </c>
      <c r="G848" s="2">
        <v>5000</v>
      </c>
      <c r="H848" s="2">
        <v>5000</v>
      </c>
      <c r="I848" t="s">
        <v>1</v>
      </c>
      <c r="J848" t="s">
        <v>2117</v>
      </c>
      <c r="K848" s="3">
        <v>45562</v>
      </c>
      <c r="L848" t="s">
        <v>2</v>
      </c>
      <c r="M848" t="s">
        <v>14</v>
      </c>
      <c r="N848" t="s">
        <v>6</v>
      </c>
      <c r="O848" s="3"/>
      <c r="P848" t="s">
        <v>5</v>
      </c>
    </row>
    <row r="849" spans="1:16" x14ac:dyDescent="0.2">
      <c r="A849" s="6">
        <v>7808253</v>
      </c>
      <c r="B849" t="s">
        <v>0</v>
      </c>
      <c r="C849" t="s">
        <v>7192</v>
      </c>
      <c r="D849" t="s">
        <v>2115</v>
      </c>
      <c r="E849" t="s">
        <v>2116</v>
      </c>
      <c r="F849" s="2">
        <v>7500</v>
      </c>
      <c r="G849" s="2">
        <v>0</v>
      </c>
      <c r="H849" s="2">
        <v>0</v>
      </c>
      <c r="I849" t="s">
        <v>1</v>
      </c>
      <c r="J849" t="s">
        <v>2118</v>
      </c>
      <c r="K849" s="3">
        <v>45590</v>
      </c>
      <c r="L849" t="s">
        <v>2</v>
      </c>
      <c r="M849" t="s">
        <v>10</v>
      </c>
      <c r="N849" t="s">
        <v>6</v>
      </c>
      <c r="O849" s="3"/>
      <c r="P849" t="s">
        <v>5</v>
      </c>
    </row>
    <row r="850" spans="1:16" x14ac:dyDescent="0.2">
      <c r="A850" s="6">
        <v>7786057</v>
      </c>
      <c r="B850" t="s">
        <v>0</v>
      </c>
      <c r="C850" t="s">
        <v>7190</v>
      </c>
      <c r="D850" t="s">
        <v>2119</v>
      </c>
      <c r="E850" t="s">
        <v>2120</v>
      </c>
      <c r="F850" s="2">
        <v>3740</v>
      </c>
      <c r="G850" s="2">
        <v>1149</v>
      </c>
      <c r="H850" s="2">
        <v>1149</v>
      </c>
      <c r="I850" t="s">
        <v>1</v>
      </c>
      <c r="J850" t="s">
        <v>2121</v>
      </c>
      <c r="K850" s="3">
        <v>45534</v>
      </c>
      <c r="L850" t="s">
        <v>2</v>
      </c>
      <c r="M850" t="s">
        <v>14</v>
      </c>
      <c r="N850" t="s">
        <v>307</v>
      </c>
      <c r="O850" s="3"/>
      <c r="P850" t="s">
        <v>5</v>
      </c>
    </row>
    <row r="851" spans="1:16" x14ac:dyDescent="0.2">
      <c r="A851" s="6">
        <v>7796808</v>
      </c>
      <c r="B851" t="s">
        <v>0</v>
      </c>
      <c r="C851" t="s">
        <v>7191</v>
      </c>
      <c r="D851" t="s">
        <v>2122</v>
      </c>
      <c r="E851" t="s">
        <v>2123</v>
      </c>
      <c r="F851" s="2">
        <v>6033</v>
      </c>
      <c r="G851" s="2">
        <v>0</v>
      </c>
      <c r="H851" s="2">
        <v>0</v>
      </c>
      <c r="I851" t="s">
        <v>1</v>
      </c>
      <c r="J851" t="s">
        <v>2124</v>
      </c>
      <c r="K851" s="3">
        <v>45562</v>
      </c>
      <c r="L851" t="s">
        <v>2</v>
      </c>
      <c r="M851" t="s">
        <v>10</v>
      </c>
      <c r="N851" t="s">
        <v>6</v>
      </c>
      <c r="O851" s="3"/>
      <c r="P851" t="s">
        <v>5</v>
      </c>
    </row>
    <row r="852" spans="1:16" x14ac:dyDescent="0.2">
      <c r="A852" s="6">
        <v>7796809</v>
      </c>
      <c r="B852" t="s">
        <v>0</v>
      </c>
      <c r="C852" t="s">
        <v>7191</v>
      </c>
      <c r="D852" t="s">
        <v>2125</v>
      </c>
      <c r="E852" t="s">
        <v>2126</v>
      </c>
      <c r="F852" s="2">
        <v>3700</v>
      </c>
      <c r="G852" s="2">
        <v>0</v>
      </c>
      <c r="H852" s="2">
        <v>0</v>
      </c>
      <c r="I852" t="s">
        <v>1</v>
      </c>
      <c r="J852" t="s">
        <v>2127</v>
      </c>
      <c r="K852" s="3">
        <v>45562</v>
      </c>
      <c r="L852" t="s">
        <v>2</v>
      </c>
      <c r="M852" t="s">
        <v>10</v>
      </c>
      <c r="N852" t="s">
        <v>6</v>
      </c>
      <c r="O852" s="3"/>
      <c r="P852" t="s">
        <v>5</v>
      </c>
    </row>
    <row r="853" spans="1:16" x14ac:dyDescent="0.2">
      <c r="A853" s="6">
        <v>7796810</v>
      </c>
      <c r="B853" t="s">
        <v>0</v>
      </c>
      <c r="C853" t="s">
        <v>7191</v>
      </c>
      <c r="D853" t="s">
        <v>2128</v>
      </c>
      <c r="E853" t="s">
        <v>2129</v>
      </c>
      <c r="F853" s="2">
        <v>4326</v>
      </c>
      <c r="G853" s="2">
        <v>1699</v>
      </c>
      <c r="H853" s="2">
        <v>1699</v>
      </c>
      <c r="I853" t="s">
        <v>1</v>
      </c>
      <c r="J853" t="s">
        <v>2130</v>
      </c>
      <c r="K853" s="3">
        <v>45562</v>
      </c>
      <c r="L853" t="s">
        <v>2</v>
      </c>
      <c r="M853" t="s">
        <v>14</v>
      </c>
      <c r="N853" t="s">
        <v>6</v>
      </c>
      <c r="O853" s="3"/>
      <c r="P853" t="s">
        <v>5</v>
      </c>
    </row>
    <row r="854" spans="1:16" x14ac:dyDescent="0.2">
      <c r="A854" s="6">
        <v>6981942</v>
      </c>
      <c r="B854" t="s">
        <v>0</v>
      </c>
      <c r="C854" t="s">
        <v>5</v>
      </c>
      <c r="D854" t="s">
        <v>2131</v>
      </c>
      <c r="E854" t="s">
        <v>2132</v>
      </c>
      <c r="F854" s="2">
        <v>1</v>
      </c>
      <c r="G854" s="2">
        <v>0</v>
      </c>
      <c r="H854" s="2">
        <v>0</v>
      </c>
      <c r="I854" t="s">
        <v>1</v>
      </c>
      <c r="J854" t="s">
        <v>5</v>
      </c>
      <c r="K854" s="3">
        <v>44687</v>
      </c>
      <c r="L854" t="s">
        <v>2</v>
      </c>
      <c r="M854" t="s">
        <v>461</v>
      </c>
      <c r="N854" t="s">
        <v>25</v>
      </c>
      <c r="O854" s="3"/>
      <c r="P854" t="s">
        <v>5</v>
      </c>
    </row>
    <row r="855" spans="1:16" x14ac:dyDescent="0.2">
      <c r="A855" s="6">
        <v>7776093</v>
      </c>
      <c r="B855" t="s">
        <v>0</v>
      </c>
      <c r="C855" t="s">
        <v>7193</v>
      </c>
      <c r="D855" t="s">
        <v>2131</v>
      </c>
      <c r="E855" t="s">
        <v>2132</v>
      </c>
      <c r="F855" s="2">
        <v>100000</v>
      </c>
      <c r="G855" s="2">
        <v>46700</v>
      </c>
      <c r="H855" s="2">
        <v>46700</v>
      </c>
      <c r="I855" t="s">
        <v>1</v>
      </c>
      <c r="J855" t="s">
        <v>2133</v>
      </c>
      <c r="K855" s="3">
        <v>45500</v>
      </c>
      <c r="L855" t="s">
        <v>2</v>
      </c>
      <c r="M855" t="s">
        <v>14</v>
      </c>
      <c r="N855" t="s">
        <v>6</v>
      </c>
      <c r="O855" s="3"/>
      <c r="P855" t="s">
        <v>5</v>
      </c>
    </row>
    <row r="856" spans="1:16" x14ac:dyDescent="0.2">
      <c r="A856" s="6">
        <v>7797315</v>
      </c>
      <c r="B856" t="s">
        <v>0</v>
      </c>
      <c r="C856" t="s">
        <v>7191</v>
      </c>
      <c r="D856" t="s">
        <v>2131</v>
      </c>
      <c r="E856" t="s">
        <v>2132</v>
      </c>
      <c r="F856" s="2">
        <v>334628</v>
      </c>
      <c r="G856" s="2">
        <v>95500</v>
      </c>
      <c r="H856" s="2">
        <v>95500</v>
      </c>
      <c r="I856" t="s">
        <v>1</v>
      </c>
      <c r="J856" t="s">
        <v>2134</v>
      </c>
      <c r="K856" s="3">
        <v>45562</v>
      </c>
      <c r="L856" t="s">
        <v>2</v>
      </c>
      <c r="M856" t="s">
        <v>14</v>
      </c>
      <c r="N856" t="s">
        <v>6</v>
      </c>
      <c r="O856" s="3"/>
      <c r="P856" t="s">
        <v>5</v>
      </c>
    </row>
    <row r="857" spans="1:16" x14ac:dyDescent="0.2">
      <c r="A857" s="6">
        <v>7736240</v>
      </c>
      <c r="B857" t="s">
        <v>0</v>
      </c>
      <c r="C857" t="s">
        <v>7212</v>
      </c>
      <c r="D857" t="s">
        <v>2135</v>
      </c>
      <c r="E857" t="s">
        <v>2136</v>
      </c>
      <c r="F857" s="2">
        <v>175000</v>
      </c>
      <c r="G857" s="2">
        <v>0</v>
      </c>
      <c r="H857" s="2">
        <v>0</v>
      </c>
      <c r="I857" t="s">
        <v>1</v>
      </c>
      <c r="J857" t="s">
        <v>2137</v>
      </c>
      <c r="K857" s="3">
        <v>45393</v>
      </c>
      <c r="L857" t="s">
        <v>2</v>
      </c>
      <c r="M857" t="s">
        <v>10</v>
      </c>
      <c r="N857" t="s">
        <v>6</v>
      </c>
      <c r="O857" s="3"/>
      <c r="P857" t="s">
        <v>5</v>
      </c>
    </row>
    <row r="858" spans="1:16" x14ac:dyDescent="0.2">
      <c r="A858" s="6">
        <v>7776118</v>
      </c>
      <c r="B858" t="s">
        <v>0</v>
      </c>
      <c r="C858" t="s">
        <v>7193</v>
      </c>
      <c r="D858" t="s">
        <v>2135</v>
      </c>
      <c r="E858" t="s">
        <v>2136</v>
      </c>
      <c r="F858" s="2">
        <v>200000</v>
      </c>
      <c r="G858" s="2">
        <v>0</v>
      </c>
      <c r="H858" s="2">
        <v>0</v>
      </c>
      <c r="I858" t="s">
        <v>1</v>
      </c>
      <c r="J858" t="s">
        <v>2138</v>
      </c>
      <c r="K858" s="3">
        <v>45500</v>
      </c>
      <c r="L858" t="s">
        <v>2</v>
      </c>
      <c r="M858" t="s">
        <v>10</v>
      </c>
      <c r="N858" t="s">
        <v>6</v>
      </c>
      <c r="O858" s="3"/>
      <c r="P858" t="s">
        <v>5</v>
      </c>
    </row>
    <row r="859" spans="1:16" x14ac:dyDescent="0.2">
      <c r="A859" s="6">
        <v>7797341</v>
      </c>
      <c r="B859" t="s">
        <v>0</v>
      </c>
      <c r="C859" t="s">
        <v>7191</v>
      </c>
      <c r="D859" t="s">
        <v>2135</v>
      </c>
      <c r="E859" t="s">
        <v>2136</v>
      </c>
      <c r="F859" s="2">
        <v>275000</v>
      </c>
      <c r="G859" s="2">
        <v>0</v>
      </c>
      <c r="H859" s="2">
        <v>0</v>
      </c>
      <c r="I859" t="s">
        <v>1</v>
      </c>
      <c r="J859" t="s">
        <v>2139</v>
      </c>
      <c r="K859" s="3">
        <v>45562</v>
      </c>
      <c r="L859" t="s">
        <v>2</v>
      </c>
      <c r="M859" t="s">
        <v>10</v>
      </c>
      <c r="N859" t="s">
        <v>6</v>
      </c>
      <c r="O859" s="3"/>
      <c r="P859" t="s">
        <v>5</v>
      </c>
    </row>
    <row r="860" spans="1:16" x14ac:dyDescent="0.2">
      <c r="A860" s="6">
        <v>7673942</v>
      </c>
      <c r="B860" t="s">
        <v>0</v>
      </c>
      <c r="C860" t="s">
        <v>7320</v>
      </c>
      <c r="D860" t="s">
        <v>2140</v>
      </c>
      <c r="E860" t="s">
        <v>2141</v>
      </c>
      <c r="F860" s="2">
        <v>10000</v>
      </c>
      <c r="G860" s="2">
        <v>0</v>
      </c>
      <c r="H860" s="2">
        <v>0</v>
      </c>
      <c r="I860" t="s">
        <v>1</v>
      </c>
      <c r="J860" t="s">
        <v>2142</v>
      </c>
      <c r="K860" s="3">
        <v>45211</v>
      </c>
      <c r="L860" t="s">
        <v>2</v>
      </c>
      <c r="M860" t="s">
        <v>10</v>
      </c>
      <c r="N860" t="s">
        <v>6</v>
      </c>
      <c r="O860" s="3"/>
      <c r="P860" t="s">
        <v>5</v>
      </c>
    </row>
    <row r="861" spans="1:16" x14ac:dyDescent="0.2">
      <c r="A861" s="6">
        <v>7742153</v>
      </c>
      <c r="B861" t="s">
        <v>0</v>
      </c>
      <c r="C861" t="s">
        <v>7300</v>
      </c>
      <c r="D861" t="s">
        <v>2140</v>
      </c>
      <c r="E861" t="s">
        <v>2141</v>
      </c>
      <c r="F861" s="2">
        <v>450000</v>
      </c>
      <c r="G861" s="2">
        <v>218500</v>
      </c>
      <c r="H861" s="2">
        <v>218500</v>
      </c>
      <c r="I861" t="s">
        <v>1</v>
      </c>
      <c r="J861" t="s">
        <v>2143</v>
      </c>
      <c r="K861" s="3">
        <v>45406</v>
      </c>
      <c r="L861" t="s">
        <v>2</v>
      </c>
      <c r="M861" t="s">
        <v>14</v>
      </c>
      <c r="N861" t="s">
        <v>6</v>
      </c>
      <c r="O861" s="3"/>
      <c r="P861" t="s">
        <v>5</v>
      </c>
    </row>
    <row r="862" spans="1:16" x14ac:dyDescent="0.2">
      <c r="A862" s="6">
        <v>7776109</v>
      </c>
      <c r="B862" t="s">
        <v>0</v>
      </c>
      <c r="C862" t="s">
        <v>7193</v>
      </c>
      <c r="D862" t="s">
        <v>2140</v>
      </c>
      <c r="E862" t="s">
        <v>2141</v>
      </c>
      <c r="F862" s="2">
        <v>600000</v>
      </c>
      <c r="G862" s="2">
        <v>0</v>
      </c>
      <c r="H862" s="2">
        <v>0</v>
      </c>
      <c r="I862" t="s">
        <v>1</v>
      </c>
      <c r="J862" t="s">
        <v>2144</v>
      </c>
      <c r="K862" s="3">
        <v>45500</v>
      </c>
      <c r="L862" t="s">
        <v>2</v>
      </c>
      <c r="M862" t="s">
        <v>10</v>
      </c>
      <c r="N862" t="s">
        <v>6</v>
      </c>
      <c r="O862" s="3"/>
      <c r="P862" t="s">
        <v>5</v>
      </c>
    </row>
    <row r="863" spans="1:16" x14ac:dyDescent="0.2">
      <c r="A863" s="6">
        <v>7786477</v>
      </c>
      <c r="B863" t="s">
        <v>0</v>
      </c>
      <c r="C863" t="s">
        <v>7190</v>
      </c>
      <c r="D863" t="s">
        <v>2140</v>
      </c>
      <c r="E863" t="s">
        <v>2141</v>
      </c>
      <c r="F863" s="2">
        <v>500000</v>
      </c>
      <c r="G863" s="2">
        <v>0</v>
      </c>
      <c r="H863" s="2">
        <v>0</v>
      </c>
      <c r="I863" t="s">
        <v>1</v>
      </c>
      <c r="J863" t="s">
        <v>2145</v>
      </c>
      <c r="K863" s="3">
        <v>45534</v>
      </c>
      <c r="L863" t="s">
        <v>2</v>
      </c>
      <c r="M863" t="s">
        <v>10</v>
      </c>
      <c r="N863" t="s">
        <v>307</v>
      </c>
      <c r="O863" s="3"/>
      <c r="P863" t="s">
        <v>5</v>
      </c>
    </row>
    <row r="864" spans="1:16" x14ac:dyDescent="0.2">
      <c r="A864" s="6">
        <v>7797333</v>
      </c>
      <c r="B864" t="s">
        <v>0</v>
      </c>
      <c r="C864" t="s">
        <v>7191</v>
      </c>
      <c r="D864" t="s">
        <v>2140</v>
      </c>
      <c r="E864" t="s">
        <v>2141</v>
      </c>
      <c r="F864" s="2">
        <v>700000</v>
      </c>
      <c r="G864" s="2">
        <v>0</v>
      </c>
      <c r="H864" s="2">
        <v>0</v>
      </c>
      <c r="I864" t="s">
        <v>1</v>
      </c>
      <c r="J864" t="s">
        <v>2146</v>
      </c>
      <c r="K864" s="3">
        <v>45562</v>
      </c>
      <c r="L864" t="s">
        <v>2</v>
      </c>
      <c r="M864" t="s">
        <v>10</v>
      </c>
      <c r="N864" t="s">
        <v>6</v>
      </c>
      <c r="O864" s="3"/>
      <c r="P864" t="s">
        <v>5</v>
      </c>
    </row>
    <row r="865" spans="1:16" x14ac:dyDescent="0.2">
      <c r="A865" s="6">
        <v>7794734</v>
      </c>
      <c r="B865" t="s">
        <v>0</v>
      </c>
      <c r="C865" t="s">
        <v>7318</v>
      </c>
      <c r="D865" t="s">
        <v>2140</v>
      </c>
      <c r="E865" t="s">
        <v>2141</v>
      </c>
      <c r="F865" s="2">
        <v>9387</v>
      </c>
      <c r="G865" s="2">
        <v>0</v>
      </c>
      <c r="H865" s="2">
        <v>0</v>
      </c>
      <c r="I865" t="s">
        <v>1</v>
      </c>
      <c r="J865" t="s">
        <v>2147</v>
      </c>
      <c r="K865" s="3">
        <v>45555</v>
      </c>
      <c r="L865" t="s">
        <v>2</v>
      </c>
      <c r="M865" t="s">
        <v>10</v>
      </c>
      <c r="N865" t="s">
        <v>6</v>
      </c>
      <c r="O865" s="3"/>
      <c r="P865" t="s">
        <v>5</v>
      </c>
    </row>
    <row r="866" spans="1:16" x14ac:dyDescent="0.2">
      <c r="A866" s="6">
        <v>7808405</v>
      </c>
      <c r="B866" t="s">
        <v>0</v>
      </c>
      <c r="C866" t="s">
        <v>7192</v>
      </c>
      <c r="D866" t="s">
        <v>2148</v>
      </c>
      <c r="E866" t="s">
        <v>2149</v>
      </c>
      <c r="F866" s="2">
        <v>2500</v>
      </c>
      <c r="G866" s="2">
        <v>0</v>
      </c>
      <c r="H866" s="2">
        <v>0</v>
      </c>
      <c r="I866" t="s">
        <v>1</v>
      </c>
      <c r="J866" t="s">
        <v>2150</v>
      </c>
      <c r="K866" s="3">
        <v>45590</v>
      </c>
      <c r="L866" t="s">
        <v>2</v>
      </c>
      <c r="M866" t="s">
        <v>10</v>
      </c>
      <c r="N866" t="s">
        <v>6</v>
      </c>
      <c r="O866" s="3"/>
      <c r="P866" t="s">
        <v>5</v>
      </c>
    </row>
    <row r="867" spans="1:16" x14ac:dyDescent="0.2">
      <c r="A867" s="6">
        <v>7696907</v>
      </c>
      <c r="B867" t="s">
        <v>0</v>
      </c>
      <c r="C867" t="s">
        <v>7275</v>
      </c>
      <c r="D867" t="s">
        <v>2151</v>
      </c>
      <c r="E867" t="s">
        <v>2152</v>
      </c>
      <c r="F867" s="2">
        <v>400000</v>
      </c>
      <c r="G867" s="2">
        <v>367000</v>
      </c>
      <c r="H867" s="2">
        <v>367000</v>
      </c>
      <c r="I867" t="s">
        <v>1</v>
      </c>
      <c r="J867" t="s">
        <v>2153</v>
      </c>
      <c r="K867" s="3">
        <v>45278</v>
      </c>
      <c r="L867" t="s">
        <v>2</v>
      </c>
      <c r="M867" t="s">
        <v>541</v>
      </c>
      <c r="N867" t="s">
        <v>6</v>
      </c>
      <c r="O867" s="3"/>
      <c r="P867" t="s">
        <v>5</v>
      </c>
    </row>
    <row r="868" spans="1:16" x14ac:dyDescent="0.2">
      <c r="A868" s="6">
        <v>7787231</v>
      </c>
      <c r="B868" t="s">
        <v>0</v>
      </c>
      <c r="C868" t="s">
        <v>7190</v>
      </c>
      <c r="D868" t="s">
        <v>2151</v>
      </c>
      <c r="E868" t="s">
        <v>2152</v>
      </c>
      <c r="F868" s="2">
        <v>125000</v>
      </c>
      <c r="G868" s="2">
        <v>0</v>
      </c>
      <c r="H868" s="2">
        <v>0</v>
      </c>
      <c r="I868" t="s">
        <v>1</v>
      </c>
      <c r="J868" t="s">
        <v>2154</v>
      </c>
      <c r="K868" s="3">
        <v>45534</v>
      </c>
      <c r="L868" t="s">
        <v>2</v>
      </c>
      <c r="M868" t="s">
        <v>602</v>
      </c>
      <c r="N868" t="s">
        <v>6</v>
      </c>
      <c r="O868" s="3"/>
      <c r="P868" t="s">
        <v>5</v>
      </c>
    </row>
    <row r="869" spans="1:16" x14ac:dyDescent="0.2">
      <c r="A869" s="6">
        <v>7798621</v>
      </c>
      <c r="B869" t="s">
        <v>0</v>
      </c>
      <c r="C869" t="s">
        <v>7191</v>
      </c>
      <c r="D869" t="s">
        <v>2151</v>
      </c>
      <c r="E869" t="s">
        <v>2152</v>
      </c>
      <c r="F869" s="2">
        <v>100000</v>
      </c>
      <c r="G869" s="2">
        <v>0</v>
      </c>
      <c r="H869" s="2">
        <v>0</v>
      </c>
      <c r="I869" t="s">
        <v>1</v>
      </c>
      <c r="J869" t="s">
        <v>2155</v>
      </c>
      <c r="K869" s="3">
        <v>45562</v>
      </c>
      <c r="L869" t="s">
        <v>2</v>
      </c>
      <c r="M869" t="s">
        <v>602</v>
      </c>
      <c r="N869" t="s">
        <v>6</v>
      </c>
      <c r="O869" s="3"/>
      <c r="P869" t="s">
        <v>5</v>
      </c>
    </row>
    <row r="870" spans="1:16" x14ac:dyDescent="0.2">
      <c r="A870" s="6">
        <v>7806392</v>
      </c>
      <c r="B870" t="s">
        <v>0</v>
      </c>
      <c r="C870" t="s">
        <v>7321</v>
      </c>
      <c r="D870" t="s">
        <v>2156</v>
      </c>
      <c r="E870" t="s">
        <v>2157</v>
      </c>
      <c r="F870" s="2">
        <v>20</v>
      </c>
      <c r="G870" s="2">
        <v>0</v>
      </c>
      <c r="H870" s="2">
        <v>0</v>
      </c>
      <c r="I870" t="s">
        <v>1</v>
      </c>
      <c r="J870" t="s">
        <v>2158</v>
      </c>
      <c r="K870" s="3">
        <v>45586</v>
      </c>
      <c r="L870" t="s">
        <v>2</v>
      </c>
      <c r="M870" t="s">
        <v>10</v>
      </c>
      <c r="N870" t="s">
        <v>6</v>
      </c>
      <c r="O870" s="3"/>
      <c r="P870" t="s">
        <v>5</v>
      </c>
    </row>
    <row r="871" spans="1:16" x14ac:dyDescent="0.2">
      <c r="A871" s="6">
        <v>7806393</v>
      </c>
      <c r="B871" t="s">
        <v>0</v>
      </c>
      <c r="C871" t="s">
        <v>7321</v>
      </c>
      <c r="D871" t="s">
        <v>2159</v>
      </c>
      <c r="E871" t="s">
        <v>2160</v>
      </c>
      <c r="F871" s="2">
        <v>950</v>
      </c>
      <c r="G871" s="2">
        <v>0</v>
      </c>
      <c r="H871" s="2">
        <v>0</v>
      </c>
      <c r="I871" t="s">
        <v>1</v>
      </c>
      <c r="J871" t="s">
        <v>2161</v>
      </c>
      <c r="K871" s="3">
        <v>45586</v>
      </c>
      <c r="L871" t="s">
        <v>2</v>
      </c>
      <c r="M871" t="s">
        <v>10</v>
      </c>
      <c r="N871" t="s">
        <v>6</v>
      </c>
      <c r="O871" s="3"/>
      <c r="P871" t="s">
        <v>5</v>
      </c>
    </row>
    <row r="872" spans="1:16" x14ac:dyDescent="0.2">
      <c r="A872" s="6">
        <v>7786509</v>
      </c>
      <c r="B872" t="s">
        <v>0</v>
      </c>
      <c r="C872" t="s">
        <v>7190</v>
      </c>
      <c r="D872" t="s">
        <v>2162</v>
      </c>
      <c r="E872" t="s">
        <v>2163</v>
      </c>
      <c r="F872" s="2">
        <v>5811</v>
      </c>
      <c r="G872" s="2">
        <v>0</v>
      </c>
      <c r="H872" s="2">
        <v>0</v>
      </c>
      <c r="I872" t="s">
        <v>1</v>
      </c>
      <c r="J872" t="s">
        <v>2164</v>
      </c>
      <c r="K872" s="3">
        <v>45534</v>
      </c>
      <c r="L872" t="s">
        <v>2</v>
      </c>
      <c r="M872" t="s">
        <v>10</v>
      </c>
      <c r="N872" t="s">
        <v>307</v>
      </c>
      <c r="O872" s="3"/>
      <c r="P872" t="s">
        <v>5</v>
      </c>
    </row>
    <row r="873" spans="1:16" x14ac:dyDescent="0.2">
      <c r="A873" s="6">
        <v>7776140</v>
      </c>
      <c r="B873" t="s">
        <v>0</v>
      </c>
      <c r="C873" t="s">
        <v>7193</v>
      </c>
      <c r="D873" t="s">
        <v>2165</v>
      </c>
      <c r="E873" t="s">
        <v>2166</v>
      </c>
      <c r="F873" s="2">
        <v>7040</v>
      </c>
      <c r="G873" s="2">
        <v>0</v>
      </c>
      <c r="H873" s="2">
        <v>0</v>
      </c>
      <c r="I873" t="s">
        <v>1</v>
      </c>
      <c r="J873" t="s">
        <v>2167</v>
      </c>
      <c r="K873" s="3">
        <v>45500</v>
      </c>
      <c r="L873" t="s">
        <v>2</v>
      </c>
      <c r="M873" t="s">
        <v>10</v>
      </c>
      <c r="N873" t="s">
        <v>6</v>
      </c>
      <c r="O873" s="3"/>
      <c r="P873" t="s">
        <v>5</v>
      </c>
    </row>
    <row r="874" spans="1:16" x14ac:dyDescent="0.2">
      <c r="A874" s="6">
        <v>7797349</v>
      </c>
      <c r="B874" t="s">
        <v>0</v>
      </c>
      <c r="C874" t="s">
        <v>7191</v>
      </c>
      <c r="D874" t="s">
        <v>2168</v>
      </c>
      <c r="E874" t="s">
        <v>2169</v>
      </c>
      <c r="F874" s="2">
        <v>14486</v>
      </c>
      <c r="G874" s="2">
        <v>0</v>
      </c>
      <c r="H874" s="2">
        <v>0</v>
      </c>
      <c r="I874" t="s">
        <v>1</v>
      </c>
      <c r="J874" t="s">
        <v>2170</v>
      </c>
      <c r="K874" s="3">
        <v>45562</v>
      </c>
      <c r="L874" t="s">
        <v>2</v>
      </c>
      <c r="M874" t="s">
        <v>10</v>
      </c>
      <c r="N874" t="s">
        <v>6</v>
      </c>
      <c r="O874" s="3"/>
      <c r="P874" t="s">
        <v>5</v>
      </c>
    </row>
    <row r="875" spans="1:16" x14ac:dyDescent="0.2">
      <c r="A875" s="6">
        <v>7808454</v>
      </c>
      <c r="B875" t="s">
        <v>0</v>
      </c>
      <c r="C875" t="s">
        <v>7192</v>
      </c>
      <c r="D875" t="s">
        <v>2168</v>
      </c>
      <c r="E875" t="s">
        <v>2169</v>
      </c>
      <c r="F875" s="2">
        <v>15000</v>
      </c>
      <c r="G875" s="2">
        <v>0</v>
      </c>
      <c r="H875" s="2">
        <v>0</v>
      </c>
      <c r="I875" t="s">
        <v>1</v>
      </c>
      <c r="J875" t="s">
        <v>2171</v>
      </c>
      <c r="K875" s="3">
        <v>45590</v>
      </c>
      <c r="L875" t="s">
        <v>2</v>
      </c>
      <c r="M875" t="s">
        <v>10</v>
      </c>
      <c r="N875" t="s">
        <v>6</v>
      </c>
      <c r="O875" s="3"/>
      <c r="P875" t="s">
        <v>5</v>
      </c>
    </row>
    <row r="876" spans="1:16" x14ac:dyDescent="0.2">
      <c r="A876" s="6">
        <v>7704653</v>
      </c>
      <c r="B876" t="s">
        <v>0</v>
      </c>
      <c r="C876" t="s">
        <v>7322</v>
      </c>
      <c r="D876" t="s">
        <v>2172</v>
      </c>
      <c r="E876" t="s">
        <v>2173</v>
      </c>
      <c r="F876" s="2">
        <v>92408</v>
      </c>
      <c r="G876" s="2">
        <v>92407</v>
      </c>
      <c r="H876" s="2">
        <v>92407</v>
      </c>
      <c r="I876" t="s">
        <v>1</v>
      </c>
      <c r="J876" t="s">
        <v>2174</v>
      </c>
      <c r="K876" s="3">
        <v>45301</v>
      </c>
      <c r="L876" t="s">
        <v>2</v>
      </c>
      <c r="M876" t="s">
        <v>14</v>
      </c>
      <c r="N876" t="s">
        <v>6</v>
      </c>
      <c r="O876" s="3"/>
      <c r="P876" t="s">
        <v>5</v>
      </c>
    </row>
    <row r="877" spans="1:16" x14ac:dyDescent="0.2">
      <c r="A877" s="6">
        <v>7797350</v>
      </c>
      <c r="B877" t="s">
        <v>0</v>
      </c>
      <c r="C877" t="s">
        <v>7191</v>
      </c>
      <c r="D877" t="s">
        <v>2172</v>
      </c>
      <c r="E877" t="s">
        <v>2173</v>
      </c>
      <c r="F877" s="2">
        <v>27813</v>
      </c>
      <c r="G877" s="2">
        <v>22200</v>
      </c>
      <c r="H877" s="2">
        <v>22200</v>
      </c>
      <c r="I877" t="s">
        <v>1</v>
      </c>
      <c r="J877" t="s">
        <v>2175</v>
      </c>
      <c r="K877" s="3">
        <v>45562</v>
      </c>
      <c r="L877" t="s">
        <v>2</v>
      </c>
      <c r="M877" t="s">
        <v>14</v>
      </c>
      <c r="N877" t="s">
        <v>6</v>
      </c>
      <c r="O877" s="3"/>
      <c r="P877" t="s">
        <v>5</v>
      </c>
    </row>
    <row r="878" spans="1:16" x14ac:dyDescent="0.2">
      <c r="A878" s="6">
        <v>7776142</v>
      </c>
      <c r="B878" t="s">
        <v>0</v>
      </c>
      <c r="C878" t="s">
        <v>7193</v>
      </c>
      <c r="D878" t="s">
        <v>2176</v>
      </c>
      <c r="E878" t="s">
        <v>2177</v>
      </c>
      <c r="F878" s="2">
        <v>5891</v>
      </c>
      <c r="G878" s="2">
        <v>5500</v>
      </c>
      <c r="H878" s="2">
        <v>5500</v>
      </c>
      <c r="I878" t="s">
        <v>1</v>
      </c>
      <c r="J878" t="s">
        <v>2178</v>
      </c>
      <c r="K878" s="3">
        <v>45500</v>
      </c>
      <c r="L878" t="s">
        <v>2</v>
      </c>
      <c r="M878" t="s">
        <v>14</v>
      </c>
      <c r="N878" t="s">
        <v>6</v>
      </c>
      <c r="O878" s="3"/>
      <c r="P878" t="s">
        <v>5</v>
      </c>
    </row>
    <row r="879" spans="1:16" x14ac:dyDescent="0.2">
      <c r="A879" s="6">
        <v>7810642</v>
      </c>
      <c r="B879" t="s">
        <v>0</v>
      </c>
      <c r="C879" t="s">
        <v>7323</v>
      </c>
      <c r="D879" t="s">
        <v>2176</v>
      </c>
      <c r="E879" t="s">
        <v>2177</v>
      </c>
      <c r="F879" s="2">
        <v>3000</v>
      </c>
      <c r="G879" s="2">
        <v>0</v>
      </c>
      <c r="H879" s="2">
        <v>0</v>
      </c>
      <c r="I879" t="s">
        <v>1</v>
      </c>
      <c r="J879" t="s">
        <v>2179</v>
      </c>
      <c r="K879" s="3">
        <v>45596</v>
      </c>
      <c r="L879" t="s">
        <v>2</v>
      </c>
      <c r="M879" t="s">
        <v>10</v>
      </c>
      <c r="N879" t="s">
        <v>6</v>
      </c>
      <c r="O879" s="3"/>
      <c r="P879" t="s">
        <v>5</v>
      </c>
    </row>
    <row r="880" spans="1:16" x14ac:dyDescent="0.2">
      <c r="A880" s="6">
        <v>7776145</v>
      </c>
      <c r="B880" t="s">
        <v>0</v>
      </c>
      <c r="C880" t="s">
        <v>7193</v>
      </c>
      <c r="D880" t="s">
        <v>2180</v>
      </c>
      <c r="E880" t="s">
        <v>2181</v>
      </c>
      <c r="F880" s="2">
        <v>2584</v>
      </c>
      <c r="G880" s="2">
        <v>0</v>
      </c>
      <c r="H880" s="2">
        <v>0</v>
      </c>
      <c r="I880" t="s">
        <v>1</v>
      </c>
      <c r="J880" t="s">
        <v>2182</v>
      </c>
      <c r="K880" s="3">
        <v>45500</v>
      </c>
      <c r="L880" t="s">
        <v>2</v>
      </c>
      <c r="M880" t="s">
        <v>10</v>
      </c>
      <c r="N880" t="s">
        <v>6</v>
      </c>
      <c r="O880" s="3"/>
      <c r="P880" t="s">
        <v>5</v>
      </c>
    </row>
    <row r="881" spans="1:16" x14ac:dyDescent="0.2">
      <c r="A881" s="6">
        <v>7776146</v>
      </c>
      <c r="B881" t="s">
        <v>0</v>
      </c>
      <c r="C881" t="s">
        <v>7193</v>
      </c>
      <c r="D881" t="s">
        <v>2183</v>
      </c>
      <c r="E881" t="s">
        <v>2184</v>
      </c>
      <c r="F881" s="2">
        <v>2421</v>
      </c>
      <c r="G881" s="2">
        <v>0</v>
      </c>
      <c r="H881" s="2">
        <v>0</v>
      </c>
      <c r="I881" t="s">
        <v>1</v>
      </c>
      <c r="J881" t="s">
        <v>2185</v>
      </c>
      <c r="K881" s="3">
        <v>45500</v>
      </c>
      <c r="L881" t="s">
        <v>2</v>
      </c>
      <c r="M881" t="s">
        <v>10</v>
      </c>
      <c r="N881" t="s">
        <v>6</v>
      </c>
      <c r="O881" s="3"/>
      <c r="P881" t="s">
        <v>5</v>
      </c>
    </row>
    <row r="882" spans="1:16" x14ac:dyDescent="0.2">
      <c r="A882" s="6">
        <v>7776147</v>
      </c>
      <c r="B882" t="s">
        <v>0</v>
      </c>
      <c r="C882" t="s">
        <v>7193</v>
      </c>
      <c r="D882" t="s">
        <v>2186</v>
      </c>
      <c r="E882" t="s">
        <v>2187</v>
      </c>
      <c r="F882" s="2">
        <v>2550</v>
      </c>
      <c r="G882" s="2">
        <v>0</v>
      </c>
      <c r="H882" s="2">
        <v>0</v>
      </c>
      <c r="I882" t="s">
        <v>1</v>
      </c>
      <c r="J882" t="s">
        <v>2188</v>
      </c>
      <c r="K882" s="3">
        <v>45500</v>
      </c>
      <c r="L882" t="s">
        <v>2</v>
      </c>
      <c r="M882" t="s">
        <v>10</v>
      </c>
      <c r="N882" t="s">
        <v>6</v>
      </c>
      <c r="O882" s="3"/>
      <c r="P882" t="s">
        <v>5</v>
      </c>
    </row>
    <row r="883" spans="1:16" x14ac:dyDescent="0.2">
      <c r="A883" s="6">
        <v>7767018</v>
      </c>
      <c r="B883" t="s">
        <v>0</v>
      </c>
      <c r="C883" t="s">
        <v>7325</v>
      </c>
      <c r="D883" t="s">
        <v>2189</v>
      </c>
      <c r="E883" t="s">
        <v>2190</v>
      </c>
      <c r="F883" s="2">
        <v>7660</v>
      </c>
      <c r="G883" s="2">
        <v>0</v>
      </c>
      <c r="H883" s="2">
        <v>0</v>
      </c>
      <c r="I883" t="s">
        <v>1</v>
      </c>
      <c r="J883" t="s">
        <v>2191</v>
      </c>
      <c r="K883" s="3">
        <v>45477</v>
      </c>
      <c r="L883" t="s">
        <v>2</v>
      </c>
      <c r="M883" t="s">
        <v>10</v>
      </c>
      <c r="N883" t="s">
        <v>6</v>
      </c>
      <c r="O883" s="3"/>
      <c r="P883" t="s">
        <v>5</v>
      </c>
    </row>
    <row r="884" spans="1:16" x14ac:dyDescent="0.2">
      <c r="A884" s="6">
        <v>7786513</v>
      </c>
      <c r="B884" t="s">
        <v>0</v>
      </c>
      <c r="C884" t="s">
        <v>7190</v>
      </c>
      <c r="D884" t="s">
        <v>2189</v>
      </c>
      <c r="E884" t="s">
        <v>2190</v>
      </c>
      <c r="F884" s="2">
        <v>3400</v>
      </c>
      <c r="G884" s="2">
        <v>0</v>
      </c>
      <c r="H884" s="2">
        <v>0</v>
      </c>
      <c r="I884" t="s">
        <v>1</v>
      </c>
      <c r="J884" t="s">
        <v>2192</v>
      </c>
      <c r="K884" s="3">
        <v>45534</v>
      </c>
      <c r="L884" t="s">
        <v>2</v>
      </c>
      <c r="M884" t="s">
        <v>10</v>
      </c>
      <c r="N884" t="s">
        <v>307</v>
      </c>
      <c r="O884" s="3"/>
      <c r="P884" t="s">
        <v>5</v>
      </c>
    </row>
    <row r="885" spans="1:16" x14ac:dyDescent="0.2">
      <c r="A885" s="6">
        <v>7790609</v>
      </c>
      <c r="B885" t="s">
        <v>0</v>
      </c>
      <c r="C885" t="s">
        <v>7299</v>
      </c>
      <c r="D885" t="s">
        <v>2189</v>
      </c>
      <c r="E885" t="s">
        <v>2190</v>
      </c>
      <c r="F885" s="2">
        <v>200</v>
      </c>
      <c r="G885" s="2">
        <v>0</v>
      </c>
      <c r="H885" s="2">
        <v>0</v>
      </c>
      <c r="I885" t="s">
        <v>1</v>
      </c>
      <c r="J885" t="s">
        <v>2193</v>
      </c>
      <c r="K885" s="3">
        <v>45542</v>
      </c>
      <c r="L885" t="s">
        <v>2</v>
      </c>
      <c r="M885" t="s">
        <v>10</v>
      </c>
      <c r="N885" t="s">
        <v>6</v>
      </c>
      <c r="O885" s="3"/>
      <c r="P885" t="s">
        <v>5</v>
      </c>
    </row>
    <row r="886" spans="1:16" x14ac:dyDescent="0.2">
      <c r="A886" s="6">
        <v>7797352</v>
      </c>
      <c r="B886" t="s">
        <v>0</v>
      </c>
      <c r="C886" t="s">
        <v>7191</v>
      </c>
      <c r="D886" t="s">
        <v>2189</v>
      </c>
      <c r="E886" t="s">
        <v>2190</v>
      </c>
      <c r="F886" s="2">
        <v>5000</v>
      </c>
      <c r="G886" s="2">
        <v>0</v>
      </c>
      <c r="H886" s="2">
        <v>0</v>
      </c>
      <c r="I886" t="s">
        <v>1</v>
      </c>
      <c r="J886" t="s">
        <v>2194</v>
      </c>
      <c r="K886" s="3">
        <v>45562</v>
      </c>
      <c r="L886" t="s">
        <v>2</v>
      </c>
      <c r="M886" t="s">
        <v>10</v>
      </c>
      <c r="N886" t="s">
        <v>6</v>
      </c>
      <c r="O886" s="3"/>
      <c r="P886" t="s">
        <v>5</v>
      </c>
    </row>
    <row r="887" spans="1:16" x14ac:dyDescent="0.2">
      <c r="A887" s="6">
        <v>7776148</v>
      </c>
      <c r="B887" t="s">
        <v>0</v>
      </c>
      <c r="C887" t="s">
        <v>7193</v>
      </c>
      <c r="D887" t="s">
        <v>2195</v>
      </c>
      <c r="E887" t="s">
        <v>2196</v>
      </c>
      <c r="F887" s="2">
        <v>2049</v>
      </c>
      <c r="G887" s="2">
        <v>0</v>
      </c>
      <c r="H887" s="2">
        <v>0</v>
      </c>
      <c r="I887" t="s">
        <v>1</v>
      </c>
      <c r="J887" t="s">
        <v>2197</v>
      </c>
      <c r="K887" s="3">
        <v>45500</v>
      </c>
      <c r="L887" t="s">
        <v>2</v>
      </c>
      <c r="M887" t="s">
        <v>10</v>
      </c>
      <c r="N887" t="s">
        <v>6</v>
      </c>
      <c r="O887" s="3"/>
      <c r="P887" t="s">
        <v>5</v>
      </c>
    </row>
    <row r="888" spans="1:16" x14ac:dyDescent="0.2">
      <c r="A888" s="6">
        <v>7776149</v>
      </c>
      <c r="B888" t="s">
        <v>0</v>
      </c>
      <c r="C888" t="s">
        <v>7193</v>
      </c>
      <c r="D888" t="s">
        <v>2198</v>
      </c>
      <c r="E888" t="s">
        <v>2199</v>
      </c>
      <c r="F888" s="2">
        <v>1949</v>
      </c>
      <c r="G888" s="2">
        <v>0</v>
      </c>
      <c r="H888" s="2">
        <v>0</v>
      </c>
      <c r="I888" t="s">
        <v>1</v>
      </c>
      <c r="J888" t="s">
        <v>2200</v>
      </c>
      <c r="K888" s="3">
        <v>45500</v>
      </c>
      <c r="L888" t="s">
        <v>2</v>
      </c>
      <c r="M888" t="s">
        <v>10</v>
      </c>
      <c r="N888" t="s">
        <v>6</v>
      </c>
      <c r="O888" s="3"/>
      <c r="P888" t="s">
        <v>5</v>
      </c>
    </row>
    <row r="889" spans="1:16" x14ac:dyDescent="0.2">
      <c r="A889" s="6">
        <v>7786514</v>
      </c>
      <c r="B889" t="s">
        <v>0</v>
      </c>
      <c r="C889" t="s">
        <v>7190</v>
      </c>
      <c r="D889" t="s">
        <v>2198</v>
      </c>
      <c r="E889" t="s">
        <v>2199</v>
      </c>
      <c r="F889" s="2">
        <v>1949</v>
      </c>
      <c r="G889" s="2">
        <v>0</v>
      </c>
      <c r="H889" s="2">
        <v>0</v>
      </c>
      <c r="I889" t="s">
        <v>1</v>
      </c>
      <c r="J889" t="s">
        <v>2201</v>
      </c>
      <c r="K889" s="3">
        <v>45534</v>
      </c>
      <c r="L889" t="s">
        <v>2</v>
      </c>
      <c r="M889" t="s">
        <v>10</v>
      </c>
      <c r="N889" t="s">
        <v>307</v>
      </c>
      <c r="O889" s="3"/>
      <c r="P889" t="s">
        <v>5</v>
      </c>
    </row>
    <row r="890" spans="1:16" x14ac:dyDescent="0.2">
      <c r="A890" s="6">
        <v>7776150</v>
      </c>
      <c r="B890" t="s">
        <v>0</v>
      </c>
      <c r="C890" t="s">
        <v>7193</v>
      </c>
      <c r="D890" t="s">
        <v>2202</v>
      </c>
      <c r="E890" t="s">
        <v>2203</v>
      </c>
      <c r="F890" s="2">
        <v>1631</v>
      </c>
      <c r="G890" s="2">
        <v>0</v>
      </c>
      <c r="H890" s="2">
        <v>0</v>
      </c>
      <c r="I890" t="s">
        <v>1</v>
      </c>
      <c r="J890" t="s">
        <v>2204</v>
      </c>
      <c r="K890" s="3">
        <v>45500</v>
      </c>
      <c r="L890" t="s">
        <v>2</v>
      </c>
      <c r="M890" t="s">
        <v>10</v>
      </c>
      <c r="N890" t="s">
        <v>6</v>
      </c>
      <c r="O890" s="3"/>
      <c r="P890" t="s">
        <v>5</v>
      </c>
    </row>
    <row r="891" spans="1:16" x14ac:dyDescent="0.2">
      <c r="A891" s="6">
        <v>7786515</v>
      </c>
      <c r="B891" t="s">
        <v>0</v>
      </c>
      <c r="C891" t="s">
        <v>7190</v>
      </c>
      <c r="D891" t="s">
        <v>2202</v>
      </c>
      <c r="E891" t="s">
        <v>2203</v>
      </c>
      <c r="F891" s="2">
        <v>1631</v>
      </c>
      <c r="G891" s="2">
        <v>0</v>
      </c>
      <c r="H891" s="2">
        <v>0</v>
      </c>
      <c r="I891" t="s">
        <v>1</v>
      </c>
      <c r="J891" t="s">
        <v>2205</v>
      </c>
      <c r="K891" s="3">
        <v>45534</v>
      </c>
      <c r="L891" t="s">
        <v>2</v>
      </c>
      <c r="M891" t="s">
        <v>10</v>
      </c>
      <c r="N891" t="s">
        <v>307</v>
      </c>
      <c r="O891" s="3"/>
      <c r="P891" t="s">
        <v>5</v>
      </c>
    </row>
    <row r="892" spans="1:16" x14ac:dyDescent="0.2">
      <c r="A892" s="6">
        <v>7797368</v>
      </c>
      <c r="B892" t="s">
        <v>0</v>
      </c>
      <c r="C892" t="s">
        <v>7191</v>
      </c>
      <c r="D892" t="s">
        <v>2206</v>
      </c>
      <c r="E892" t="s">
        <v>2207</v>
      </c>
      <c r="F892" s="2">
        <v>6047</v>
      </c>
      <c r="G892" s="2">
        <v>0</v>
      </c>
      <c r="H892" s="2">
        <v>0</v>
      </c>
      <c r="I892" t="s">
        <v>1</v>
      </c>
      <c r="J892" t="s">
        <v>2208</v>
      </c>
      <c r="K892" s="3">
        <v>45562</v>
      </c>
      <c r="L892" t="s">
        <v>2</v>
      </c>
      <c r="M892" t="s">
        <v>10</v>
      </c>
      <c r="N892" t="s">
        <v>6</v>
      </c>
      <c r="O892" s="3"/>
      <c r="P892" t="s">
        <v>5</v>
      </c>
    </row>
    <row r="893" spans="1:16" x14ac:dyDescent="0.2">
      <c r="A893" s="6">
        <v>7808461</v>
      </c>
      <c r="B893" t="s">
        <v>0</v>
      </c>
      <c r="C893" t="s">
        <v>7192</v>
      </c>
      <c r="D893" t="s">
        <v>2209</v>
      </c>
      <c r="E893" t="s">
        <v>2210</v>
      </c>
      <c r="F893" s="2">
        <v>4500</v>
      </c>
      <c r="G893" s="2">
        <v>0</v>
      </c>
      <c r="H893" s="2">
        <v>0</v>
      </c>
      <c r="I893" t="s">
        <v>1</v>
      </c>
      <c r="J893" t="s">
        <v>2211</v>
      </c>
      <c r="K893" s="3">
        <v>45590</v>
      </c>
      <c r="L893" t="s">
        <v>2</v>
      </c>
      <c r="M893" t="s">
        <v>10</v>
      </c>
      <c r="N893" t="s">
        <v>6</v>
      </c>
      <c r="O893" s="3"/>
      <c r="P893" t="s">
        <v>5</v>
      </c>
    </row>
    <row r="894" spans="1:16" x14ac:dyDescent="0.2">
      <c r="A894" s="6">
        <v>7786607</v>
      </c>
      <c r="B894" t="s">
        <v>0</v>
      </c>
      <c r="C894" t="s">
        <v>7190</v>
      </c>
      <c r="D894" t="s">
        <v>2212</v>
      </c>
      <c r="E894" t="s">
        <v>2213</v>
      </c>
      <c r="F894" s="2">
        <v>4367</v>
      </c>
      <c r="G894" s="2">
        <v>0</v>
      </c>
      <c r="H894" s="2">
        <v>0</v>
      </c>
      <c r="I894" t="s">
        <v>1</v>
      </c>
      <c r="J894" t="s">
        <v>2214</v>
      </c>
      <c r="K894" s="3">
        <v>45534</v>
      </c>
      <c r="L894" t="s">
        <v>2</v>
      </c>
      <c r="M894" t="s">
        <v>10</v>
      </c>
      <c r="N894" t="s">
        <v>307</v>
      </c>
      <c r="O894" s="3"/>
      <c r="P894" t="s">
        <v>5</v>
      </c>
    </row>
    <row r="895" spans="1:16" x14ac:dyDescent="0.2">
      <c r="A895" s="6">
        <v>7776204</v>
      </c>
      <c r="B895" t="s">
        <v>0</v>
      </c>
      <c r="C895" t="s">
        <v>7193</v>
      </c>
      <c r="D895" t="s">
        <v>2215</v>
      </c>
      <c r="E895" t="s">
        <v>2216</v>
      </c>
      <c r="F895" s="2">
        <v>3937</v>
      </c>
      <c r="G895" s="2">
        <v>0</v>
      </c>
      <c r="H895" s="2">
        <v>0</v>
      </c>
      <c r="I895" t="s">
        <v>1</v>
      </c>
      <c r="J895" t="s">
        <v>2217</v>
      </c>
      <c r="K895" s="3">
        <v>45500</v>
      </c>
      <c r="L895" t="s">
        <v>2</v>
      </c>
      <c r="M895" t="s">
        <v>10</v>
      </c>
      <c r="N895" t="s">
        <v>6</v>
      </c>
      <c r="O895" s="3"/>
      <c r="P895" t="s">
        <v>5</v>
      </c>
    </row>
    <row r="896" spans="1:16" x14ac:dyDescent="0.2">
      <c r="A896" s="6">
        <v>7786608</v>
      </c>
      <c r="B896" t="s">
        <v>0</v>
      </c>
      <c r="C896" t="s">
        <v>7190</v>
      </c>
      <c r="D896" t="s">
        <v>2215</v>
      </c>
      <c r="E896" t="s">
        <v>2216</v>
      </c>
      <c r="F896" s="2">
        <v>5125</v>
      </c>
      <c r="G896" s="2">
        <v>0</v>
      </c>
      <c r="H896" s="2">
        <v>0</v>
      </c>
      <c r="I896" t="s">
        <v>1</v>
      </c>
      <c r="J896" t="s">
        <v>2218</v>
      </c>
      <c r="K896" s="3">
        <v>45534</v>
      </c>
      <c r="L896" t="s">
        <v>2</v>
      </c>
      <c r="M896" t="s">
        <v>10</v>
      </c>
      <c r="N896" t="s">
        <v>307</v>
      </c>
      <c r="O896" s="3"/>
      <c r="P896" t="s">
        <v>5</v>
      </c>
    </row>
    <row r="897" spans="1:16" x14ac:dyDescent="0.2">
      <c r="A897" s="6">
        <v>7786609</v>
      </c>
      <c r="B897" t="s">
        <v>0</v>
      </c>
      <c r="C897" t="s">
        <v>7190</v>
      </c>
      <c r="D897" t="s">
        <v>2219</v>
      </c>
      <c r="E897" t="s">
        <v>2220</v>
      </c>
      <c r="F897" s="2">
        <v>9350</v>
      </c>
      <c r="G897" s="2">
        <v>0</v>
      </c>
      <c r="H897" s="2">
        <v>0</v>
      </c>
      <c r="I897" t="s">
        <v>1</v>
      </c>
      <c r="J897" t="s">
        <v>2221</v>
      </c>
      <c r="K897" s="3">
        <v>45534</v>
      </c>
      <c r="L897" t="s">
        <v>2</v>
      </c>
      <c r="M897" t="s">
        <v>10</v>
      </c>
      <c r="N897" t="s">
        <v>307</v>
      </c>
      <c r="O897" s="3"/>
      <c r="P897" t="s">
        <v>5</v>
      </c>
    </row>
    <row r="898" spans="1:16" x14ac:dyDescent="0.2">
      <c r="A898" s="6">
        <v>7790616</v>
      </c>
      <c r="B898" t="s">
        <v>0</v>
      </c>
      <c r="C898" t="s">
        <v>7299</v>
      </c>
      <c r="D898" t="s">
        <v>2219</v>
      </c>
      <c r="E898" t="s">
        <v>2220</v>
      </c>
      <c r="F898" s="2">
        <v>250</v>
      </c>
      <c r="G898" s="2">
        <v>0</v>
      </c>
      <c r="H898" s="2">
        <v>0</v>
      </c>
      <c r="I898" t="s">
        <v>1</v>
      </c>
      <c r="J898" t="s">
        <v>2222</v>
      </c>
      <c r="K898" s="3">
        <v>45542</v>
      </c>
      <c r="L898" t="s">
        <v>2</v>
      </c>
      <c r="M898" t="s">
        <v>10</v>
      </c>
      <c r="N898" t="s">
        <v>6</v>
      </c>
      <c r="O898" s="3"/>
      <c r="P898" t="s">
        <v>5</v>
      </c>
    </row>
    <row r="899" spans="1:16" x14ac:dyDescent="0.2">
      <c r="A899" s="6">
        <v>7786610</v>
      </c>
      <c r="B899" t="s">
        <v>0</v>
      </c>
      <c r="C899" t="s">
        <v>7190</v>
      </c>
      <c r="D899" t="s">
        <v>2223</v>
      </c>
      <c r="E899" t="s">
        <v>2224</v>
      </c>
      <c r="F899" s="2">
        <v>25000</v>
      </c>
      <c r="G899" s="2">
        <v>0</v>
      </c>
      <c r="H899" s="2">
        <v>0</v>
      </c>
      <c r="I899" t="s">
        <v>1</v>
      </c>
      <c r="J899" t="s">
        <v>2225</v>
      </c>
      <c r="K899" s="3">
        <v>45534</v>
      </c>
      <c r="L899" t="s">
        <v>2</v>
      </c>
      <c r="M899" t="s">
        <v>10</v>
      </c>
      <c r="N899" t="s">
        <v>307</v>
      </c>
      <c r="O899" s="3"/>
      <c r="P899" t="s">
        <v>5</v>
      </c>
    </row>
    <row r="900" spans="1:16" x14ac:dyDescent="0.2">
      <c r="A900" s="6">
        <v>7786611</v>
      </c>
      <c r="B900" t="s">
        <v>0</v>
      </c>
      <c r="C900" t="s">
        <v>7190</v>
      </c>
      <c r="D900" t="s">
        <v>2226</v>
      </c>
      <c r="E900" t="s">
        <v>2227</v>
      </c>
      <c r="F900" s="2">
        <v>3040</v>
      </c>
      <c r="G900" s="2">
        <v>0</v>
      </c>
      <c r="H900" s="2">
        <v>0</v>
      </c>
      <c r="I900" t="s">
        <v>1</v>
      </c>
      <c r="J900" t="s">
        <v>2228</v>
      </c>
      <c r="K900" s="3">
        <v>45534</v>
      </c>
      <c r="L900" t="s">
        <v>2</v>
      </c>
      <c r="M900" t="s">
        <v>10</v>
      </c>
      <c r="N900" t="s">
        <v>307</v>
      </c>
      <c r="O900" s="3"/>
      <c r="P900" t="s">
        <v>5</v>
      </c>
    </row>
    <row r="901" spans="1:16" x14ac:dyDescent="0.2">
      <c r="A901" s="6">
        <v>7786612</v>
      </c>
      <c r="B901" t="s">
        <v>0</v>
      </c>
      <c r="C901" t="s">
        <v>7190</v>
      </c>
      <c r="D901" t="s">
        <v>2229</v>
      </c>
      <c r="E901" t="s">
        <v>2230</v>
      </c>
      <c r="F901" s="2">
        <v>2770</v>
      </c>
      <c r="G901" s="2">
        <v>0</v>
      </c>
      <c r="H901" s="2">
        <v>0</v>
      </c>
      <c r="I901" t="s">
        <v>1</v>
      </c>
      <c r="J901" t="s">
        <v>2231</v>
      </c>
      <c r="K901" s="3">
        <v>45534</v>
      </c>
      <c r="L901" t="s">
        <v>2</v>
      </c>
      <c r="M901" t="s">
        <v>10</v>
      </c>
      <c r="N901" t="s">
        <v>307</v>
      </c>
      <c r="O901" s="3"/>
      <c r="P901" t="s">
        <v>5</v>
      </c>
    </row>
    <row r="902" spans="1:16" x14ac:dyDescent="0.2">
      <c r="A902" s="6">
        <v>7797375</v>
      </c>
      <c r="B902" t="s">
        <v>0</v>
      </c>
      <c r="C902" t="s">
        <v>7191</v>
      </c>
      <c r="D902" t="s">
        <v>2232</v>
      </c>
      <c r="E902" t="s">
        <v>2233</v>
      </c>
      <c r="F902" s="2">
        <v>3698</v>
      </c>
      <c r="G902" s="2">
        <v>0</v>
      </c>
      <c r="H902" s="2">
        <v>0</v>
      </c>
      <c r="I902" t="s">
        <v>1</v>
      </c>
      <c r="J902" t="s">
        <v>2234</v>
      </c>
      <c r="K902" s="3">
        <v>45562</v>
      </c>
      <c r="L902" t="s">
        <v>2</v>
      </c>
      <c r="M902" t="s">
        <v>10</v>
      </c>
      <c r="N902" t="s">
        <v>6</v>
      </c>
      <c r="O902" s="3"/>
      <c r="P902" t="s">
        <v>5</v>
      </c>
    </row>
    <row r="903" spans="1:16" x14ac:dyDescent="0.2">
      <c r="A903" s="6">
        <v>7808473</v>
      </c>
      <c r="B903" t="s">
        <v>0</v>
      </c>
      <c r="C903" t="s">
        <v>7192</v>
      </c>
      <c r="D903" t="s">
        <v>2235</v>
      </c>
      <c r="E903" t="s">
        <v>2236</v>
      </c>
      <c r="F903" s="2">
        <v>2500</v>
      </c>
      <c r="G903" s="2">
        <v>0</v>
      </c>
      <c r="H903" s="2">
        <v>0</v>
      </c>
      <c r="I903" t="s">
        <v>1</v>
      </c>
      <c r="J903" t="s">
        <v>2237</v>
      </c>
      <c r="K903" s="3">
        <v>45590</v>
      </c>
      <c r="L903" t="s">
        <v>2</v>
      </c>
      <c r="M903" t="s">
        <v>10</v>
      </c>
      <c r="N903" t="s">
        <v>6</v>
      </c>
      <c r="O903" s="3"/>
      <c r="P903" t="s">
        <v>5</v>
      </c>
    </row>
    <row r="904" spans="1:16" x14ac:dyDescent="0.2">
      <c r="A904" s="6">
        <v>7786613</v>
      </c>
      <c r="B904" t="s">
        <v>0</v>
      </c>
      <c r="C904" t="s">
        <v>7190</v>
      </c>
      <c r="D904" t="s">
        <v>2238</v>
      </c>
      <c r="E904" t="s">
        <v>2239</v>
      </c>
      <c r="F904" s="2">
        <v>1800</v>
      </c>
      <c r="G904" s="2">
        <v>0</v>
      </c>
      <c r="H904" s="2">
        <v>0</v>
      </c>
      <c r="I904" t="s">
        <v>1</v>
      </c>
      <c r="J904" t="s">
        <v>2240</v>
      </c>
      <c r="K904" s="3">
        <v>45534</v>
      </c>
      <c r="L904" t="s">
        <v>2</v>
      </c>
      <c r="M904" t="s">
        <v>10</v>
      </c>
      <c r="N904" t="s">
        <v>307</v>
      </c>
      <c r="O904" s="3"/>
      <c r="P904" t="s">
        <v>5</v>
      </c>
    </row>
    <row r="905" spans="1:16" x14ac:dyDescent="0.2">
      <c r="A905" s="6">
        <v>7786614</v>
      </c>
      <c r="B905" t="s">
        <v>0</v>
      </c>
      <c r="C905" t="s">
        <v>7190</v>
      </c>
      <c r="D905" t="s">
        <v>2241</v>
      </c>
      <c r="E905" t="s">
        <v>2242</v>
      </c>
      <c r="F905" s="2">
        <v>1404</v>
      </c>
      <c r="G905" s="2">
        <v>0</v>
      </c>
      <c r="H905" s="2">
        <v>0</v>
      </c>
      <c r="I905" t="s">
        <v>1</v>
      </c>
      <c r="J905" t="s">
        <v>2243</v>
      </c>
      <c r="K905" s="3">
        <v>45534</v>
      </c>
      <c r="L905" t="s">
        <v>2</v>
      </c>
      <c r="M905" t="s">
        <v>10</v>
      </c>
      <c r="N905" t="s">
        <v>307</v>
      </c>
      <c r="O905" s="3"/>
      <c r="P905" t="s">
        <v>5</v>
      </c>
    </row>
    <row r="906" spans="1:16" x14ac:dyDescent="0.2">
      <c r="A906" s="6">
        <v>7786642</v>
      </c>
      <c r="B906" t="s">
        <v>0</v>
      </c>
      <c r="C906" t="s">
        <v>7190</v>
      </c>
      <c r="D906" t="s">
        <v>2244</v>
      </c>
      <c r="E906" t="s">
        <v>2245</v>
      </c>
      <c r="F906" s="2">
        <v>4367</v>
      </c>
      <c r="G906" s="2">
        <v>0</v>
      </c>
      <c r="H906" s="2">
        <v>0</v>
      </c>
      <c r="I906" t="s">
        <v>1</v>
      </c>
      <c r="J906" t="s">
        <v>2246</v>
      </c>
      <c r="K906" s="3">
        <v>45534</v>
      </c>
      <c r="L906" t="s">
        <v>2</v>
      </c>
      <c r="M906" t="s">
        <v>10</v>
      </c>
      <c r="N906" t="s">
        <v>307</v>
      </c>
      <c r="O906" s="3"/>
      <c r="P906" t="s">
        <v>5</v>
      </c>
    </row>
    <row r="907" spans="1:16" x14ac:dyDescent="0.2">
      <c r="A907" s="6">
        <v>7767188</v>
      </c>
      <c r="B907" t="s">
        <v>0</v>
      </c>
      <c r="C907" t="s">
        <v>7273</v>
      </c>
      <c r="D907" t="s">
        <v>2247</v>
      </c>
      <c r="E907" t="s">
        <v>2248</v>
      </c>
      <c r="F907" s="2">
        <v>1152</v>
      </c>
      <c r="G907" s="2">
        <v>0</v>
      </c>
      <c r="H907" s="2">
        <v>0</v>
      </c>
      <c r="I907" t="s">
        <v>1</v>
      </c>
      <c r="J907" t="s">
        <v>2249</v>
      </c>
      <c r="K907" s="3">
        <v>45478</v>
      </c>
      <c r="L907" t="s">
        <v>2</v>
      </c>
      <c r="M907" t="s">
        <v>10</v>
      </c>
      <c r="N907" t="s">
        <v>6</v>
      </c>
      <c r="O907" s="3"/>
      <c r="P907" t="s">
        <v>5</v>
      </c>
    </row>
    <row r="908" spans="1:16" x14ac:dyDescent="0.2">
      <c r="A908" s="6">
        <v>7767189</v>
      </c>
      <c r="B908" t="s">
        <v>0</v>
      </c>
      <c r="C908" t="s">
        <v>7273</v>
      </c>
      <c r="D908" t="s">
        <v>2250</v>
      </c>
      <c r="E908" t="s">
        <v>2251</v>
      </c>
      <c r="F908" s="2">
        <v>2304</v>
      </c>
      <c r="G908" s="2">
        <v>0</v>
      </c>
      <c r="H908" s="2">
        <v>0</v>
      </c>
      <c r="I908" t="s">
        <v>1</v>
      </c>
      <c r="J908" t="s">
        <v>2252</v>
      </c>
      <c r="K908" s="3">
        <v>45478</v>
      </c>
      <c r="L908" t="s">
        <v>2</v>
      </c>
      <c r="M908" t="s">
        <v>10</v>
      </c>
      <c r="N908" t="s">
        <v>6</v>
      </c>
      <c r="O908" s="3"/>
      <c r="P908" t="s">
        <v>5</v>
      </c>
    </row>
    <row r="909" spans="1:16" x14ac:dyDescent="0.2">
      <c r="A909" s="6">
        <v>7802248</v>
      </c>
      <c r="B909" t="s">
        <v>0</v>
      </c>
      <c r="C909" t="s">
        <v>7326</v>
      </c>
      <c r="D909" t="s">
        <v>2250</v>
      </c>
      <c r="E909" t="s">
        <v>2251</v>
      </c>
      <c r="F909" s="2">
        <v>4000</v>
      </c>
      <c r="G909" s="2">
        <v>0</v>
      </c>
      <c r="H909" s="2">
        <v>0</v>
      </c>
      <c r="I909" t="s">
        <v>1</v>
      </c>
      <c r="J909" t="s">
        <v>2253</v>
      </c>
      <c r="K909" s="3">
        <v>45572</v>
      </c>
      <c r="L909" t="s">
        <v>2</v>
      </c>
      <c r="M909" t="s">
        <v>10</v>
      </c>
      <c r="N909" t="s">
        <v>6</v>
      </c>
      <c r="O909" s="3"/>
      <c r="P909" t="s">
        <v>5</v>
      </c>
    </row>
    <row r="910" spans="1:16" x14ac:dyDescent="0.2">
      <c r="A910" s="6">
        <v>7778045</v>
      </c>
      <c r="B910" t="s">
        <v>0</v>
      </c>
      <c r="C910" t="s">
        <v>7327</v>
      </c>
      <c r="D910" t="s">
        <v>2254</v>
      </c>
      <c r="E910" t="s">
        <v>2255</v>
      </c>
      <c r="F910" s="2">
        <v>2700</v>
      </c>
      <c r="G910" s="2">
        <v>0</v>
      </c>
      <c r="H910" s="2">
        <v>0</v>
      </c>
      <c r="I910" t="s">
        <v>1</v>
      </c>
      <c r="J910" t="s">
        <v>2256</v>
      </c>
      <c r="K910" s="3">
        <v>45504</v>
      </c>
      <c r="L910" t="s">
        <v>2</v>
      </c>
      <c r="M910" t="s">
        <v>10</v>
      </c>
      <c r="N910" t="s">
        <v>6</v>
      </c>
      <c r="O910" s="3"/>
      <c r="P910" t="s">
        <v>5</v>
      </c>
    </row>
    <row r="911" spans="1:16" x14ac:dyDescent="0.2">
      <c r="A911" s="6">
        <v>7773491</v>
      </c>
      <c r="B911" t="s">
        <v>0</v>
      </c>
      <c r="C911" t="s">
        <v>7328</v>
      </c>
      <c r="D911" t="s">
        <v>2257</v>
      </c>
      <c r="E911" t="s">
        <v>2258</v>
      </c>
      <c r="F911" s="2">
        <v>200</v>
      </c>
      <c r="G911" s="2">
        <v>0</v>
      </c>
      <c r="H911" s="2">
        <v>0</v>
      </c>
      <c r="I911" t="s">
        <v>1</v>
      </c>
      <c r="J911" t="s">
        <v>2259</v>
      </c>
      <c r="K911" s="3">
        <v>45491</v>
      </c>
      <c r="L911" t="s">
        <v>2</v>
      </c>
      <c r="M911" t="s">
        <v>10</v>
      </c>
      <c r="N911" t="s">
        <v>6</v>
      </c>
      <c r="O911" s="3"/>
      <c r="P911" t="s">
        <v>5</v>
      </c>
    </row>
    <row r="912" spans="1:16" x14ac:dyDescent="0.2">
      <c r="A912" s="6">
        <v>7786581</v>
      </c>
      <c r="B912" t="s">
        <v>0</v>
      </c>
      <c r="C912" t="s">
        <v>7190</v>
      </c>
      <c r="D912" t="s">
        <v>2257</v>
      </c>
      <c r="E912" t="s">
        <v>2258</v>
      </c>
      <c r="F912" s="2">
        <v>200000</v>
      </c>
      <c r="G912" s="2">
        <v>0</v>
      </c>
      <c r="H912" s="2">
        <v>0</v>
      </c>
      <c r="I912" t="s">
        <v>1</v>
      </c>
      <c r="J912" t="s">
        <v>2260</v>
      </c>
      <c r="K912" s="3">
        <v>45534</v>
      </c>
      <c r="L912" t="s">
        <v>2</v>
      </c>
      <c r="M912" t="s">
        <v>10</v>
      </c>
      <c r="N912" t="s">
        <v>307</v>
      </c>
      <c r="O912" s="3"/>
      <c r="P912" t="s">
        <v>5</v>
      </c>
    </row>
    <row r="913" spans="1:16" x14ac:dyDescent="0.2">
      <c r="A913" s="6">
        <v>7790620</v>
      </c>
      <c r="B913" t="s">
        <v>0</v>
      </c>
      <c r="C913" t="s">
        <v>7299</v>
      </c>
      <c r="D913" t="s">
        <v>2257</v>
      </c>
      <c r="E913" t="s">
        <v>2258</v>
      </c>
      <c r="F913" s="2">
        <v>400</v>
      </c>
      <c r="G913" s="2">
        <v>0</v>
      </c>
      <c r="H913" s="2">
        <v>0</v>
      </c>
      <c r="I913" t="s">
        <v>1</v>
      </c>
      <c r="J913" t="s">
        <v>2261</v>
      </c>
      <c r="K913" s="3">
        <v>45542</v>
      </c>
      <c r="L913" t="s">
        <v>2</v>
      </c>
      <c r="M913" t="s">
        <v>10</v>
      </c>
      <c r="N913" t="s">
        <v>6</v>
      </c>
      <c r="O913" s="3"/>
      <c r="P913" t="s">
        <v>5</v>
      </c>
    </row>
    <row r="914" spans="1:16" x14ac:dyDescent="0.2">
      <c r="A914" s="6">
        <v>7797370</v>
      </c>
      <c r="B914" t="s">
        <v>0</v>
      </c>
      <c r="C914" t="s">
        <v>7191</v>
      </c>
      <c r="D914" t="s">
        <v>2257</v>
      </c>
      <c r="E914" t="s">
        <v>2258</v>
      </c>
      <c r="F914" s="2">
        <v>100000</v>
      </c>
      <c r="G914" s="2">
        <v>0</v>
      </c>
      <c r="H914" s="2">
        <v>0</v>
      </c>
      <c r="I914" t="s">
        <v>1</v>
      </c>
      <c r="J914" t="s">
        <v>2262</v>
      </c>
      <c r="K914" s="3">
        <v>45562</v>
      </c>
      <c r="L914" t="s">
        <v>2</v>
      </c>
      <c r="M914" t="s">
        <v>10</v>
      </c>
      <c r="N914" t="s">
        <v>6</v>
      </c>
      <c r="O914" s="3"/>
      <c r="P914" t="s">
        <v>5</v>
      </c>
    </row>
    <row r="915" spans="1:16" x14ac:dyDescent="0.2">
      <c r="A915" s="6">
        <v>7808467</v>
      </c>
      <c r="B915" t="s">
        <v>0</v>
      </c>
      <c r="C915" t="s">
        <v>7192</v>
      </c>
      <c r="D915" t="s">
        <v>2263</v>
      </c>
      <c r="E915" t="s">
        <v>2264</v>
      </c>
      <c r="F915" s="2">
        <v>15000</v>
      </c>
      <c r="G915" s="2">
        <v>0</v>
      </c>
      <c r="H915" s="2">
        <v>0</v>
      </c>
      <c r="I915" t="s">
        <v>1</v>
      </c>
      <c r="J915" t="s">
        <v>2265</v>
      </c>
      <c r="K915" s="3">
        <v>45590</v>
      </c>
      <c r="L915" t="s">
        <v>2</v>
      </c>
      <c r="M915" t="s">
        <v>10</v>
      </c>
      <c r="N915" t="s">
        <v>6</v>
      </c>
      <c r="O915" s="3"/>
      <c r="P915" t="s">
        <v>5</v>
      </c>
    </row>
    <row r="916" spans="1:16" x14ac:dyDescent="0.2">
      <c r="A916" s="6">
        <v>7665897</v>
      </c>
      <c r="B916" t="s">
        <v>0</v>
      </c>
      <c r="C916" t="s">
        <v>7329</v>
      </c>
      <c r="D916" t="s">
        <v>2266</v>
      </c>
      <c r="E916" t="s">
        <v>2267</v>
      </c>
      <c r="F916" s="2">
        <v>8640</v>
      </c>
      <c r="G916" s="2">
        <v>0</v>
      </c>
      <c r="H916" s="2">
        <v>0</v>
      </c>
      <c r="I916" t="s">
        <v>1</v>
      </c>
      <c r="J916" t="s">
        <v>2268</v>
      </c>
      <c r="K916" s="3">
        <v>45188</v>
      </c>
      <c r="L916" t="s">
        <v>2</v>
      </c>
      <c r="M916" t="s">
        <v>10</v>
      </c>
      <c r="N916" t="s">
        <v>6</v>
      </c>
      <c r="O916" s="3"/>
      <c r="P916" t="s">
        <v>5</v>
      </c>
    </row>
    <row r="917" spans="1:16" x14ac:dyDescent="0.2">
      <c r="A917" s="6">
        <v>7776225</v>
      </c>
      <c r="B917" t="s">
        <v>0</v>
      </c>
      <c r="C917" t="s">
        <v>7193</v>
      </c>
      <c r="D917" t="s">
        <v>2266</v>
      </c>
      <c r="E917" t="s">
        <v>2267</v>
      </c>
      <c r="F917" s="2">
        <v>50000</v>
      </c>
      <c r="G917" s="2">
        <v>20000</v>
      </c>
      <c r="H917" s="2">
        <v>20000</v>
      </c>
      <c r="I917" t="s">
        <v>1</v>
      </c>
      <c r="J917" t="s">
        <v>2269</v>
      </c>
      <c r="K917" s="3">
        <v>45500</v>
      </c>
      <c r="L917" t="s">
        <v>2</v>
      </c>
      <c r="M917" t="s">
        <v>14</v>
      </c>
      <c r="N917" t="s">
        <v>6</v>
      </c>
      <c r="O917" s="3"/>
      <c r="P917" t="s">
        <v>5</v>
      </c>
    </row>
    <row r="918" spans="1:16" x14ac:dyDescent="0.2">
      <c r="A918" s="6">
        <v>7810646</v>
      </c>
      <c r="B918" t="s">
        <v>0</v>
      </c>
      <c r="C918" t="s">
        <v>7323</v>
      </c>
      <c r="D918" t="s">
        <v>2266</v>
      </c>
      <c r="E918" t="s">
        <v>2267</v>
      </c>
      <c r="F918" s="2">
        <v>700</v>
      </c>
      <c r="G918" s="2">
        <v>0</v>
      </c>
      <c r="H918" s="2">
        <v>0</v>
      </c>
      <c r="I918" t="s">
        <v>1</v>
      </c>
      <c r="J918" t="s">
        <v>2270</v>
      </c>
      <c r="K918" s="3">
        <v>45596</v>
      </c>
      <c r="L918" t="s">
        <v>2</v>
      </c>
      <c r="M918" t="s">
        <v>10</v>
      </c>
      <c r="N918" t="s">
        <v>6</v>
      </c>
      <c r="O918" s="3"/>
      <c r="P918" t="s">
        <v>5</v>
      </c>
    </row>
    <row r="919" spans="1:16" x14ac:dyDescent="0.2">
      <c r="A919" s="6">
        <v>7808475</v>
      </c>
      <c r="B919" t="s">
        <v>0</v>
      </c>
      <c r="C919" t="s">
        <v>7192</v>
      </c>
      <c r="D919" t="s">
        <v>2271</v>
      </c>
      <c r="E919" t="s">
        <v>2272</v>
      </c>
      <c r="F919" s="2">
        <v>205</v>
      </c>
      <c r="G919" s="2">
        <v>0</v>
      </c>
      <c r="H919" s="2">
        <v>0</v>
      </c>
      <c r="I919" t="s">
        <v>1</v>
      </c>
      <c r="J919" t="s">
        <v>2273</v>
      </c>
      <c r="K919" s="3">
        <v>45590</v>
      </c>
      <c r="L919" t="s">
        <v>2</v>
      </c>
      <c r="M919" t="s">
        <v>10</v>
      </c>
      <c r="N919" t="s">
        <v>6</v>
      </c>
      <c r="O919" s="3"/>
      <c r="P919" t="s">
        <v>5</v>
      </c>
    </row>
    <row r="920" spans="1:16" x14ac:dyDescent="0.2">
      <c r="A920" s="6">
        <v>7776216</v>
      </c>
      <c r="B920" t="s">
        <v>0</v>
      </c>
      <c r="C920" t="s">
        <v>7193</v>
      </c>
      <c r="D920" t="s">
        <v>2274</v>
      </c>
      <c r="E920" t="s">
        <v>2275</v>
      </c>
      <c r="F920" s="2">
        <v>4854</v>
      </c>
      <c r="G920" s="2">
        <v>0</v>
      </c>
      <c r="H920" s="2">
        <v>0</v>
      </c>
      <c r="I920" t="s">
        <v>1</v>
      </c>
      <c r="J920" t="s">
        <v>2276</v>
      </c>
      <c r="K920" s="3">
        <v>45500</v>
      </c>
      <c r="L920" t="s">
        <v>2</v>
      </c>
      <c r="M920" t="s">
        <v>10</v>
      </c>
      <c r="N920" t="s">
        <v>6</v>
      </c>
      <c r="O920" s="3"/>
      <c r="P920" t="s">
        <v>5</v>
      </c>
    </row>
    <row r="921" spans="1:16" x14ac:dyDescent="0.2">
      <c r="A921" s="6">
        <v>7786510</v>
      </c>
      <c r="B921" t="s">
        <v>0</v>
      </c>
      <c r="C921" t="s">
        <v>7190</v>
      </c>
      <c r="D921" t="s">
        <v>2277</v>
      </c>
      <c r="E921" t="s">
        <v>2278</v>
      </c>
      <c r="F921" s="2">
        <v>990</v>
      </c>
      <c r="G921" s="2">
        <v>0</v>
      </c>
      <c r="H921" s="2">
        <v>0</v>
      </c>
      <c r="I921" t="s">
        <v>1</v>
      </c>
      <c r="J921" t="s">
        <v>2279</v>
      </c>
      <c r="K921" s="3">
        <v>45534</v>
      </c>
      <c r="L921" t="s">
        <v>2</v>
      </c>
      <c r="M921" t="s">
        <v>10</v>
      </c>
      <c r="N921" t="s">
        <v>307</v>
      </c>
      <c r="O921" s="3"/>
      <c r="P921" t="s">
        <v>5</v>
      </c>
    </row>
    <row r="922" spans="1:16" x14ac:dyDescent="0.2">
      <c r="A922" s="6">
        <v>7525458</v>
      </c>
      <c r="B922" t="s">
        <v>0</v>
      </c>
      <c r="C922" t="s">
        <v>7330</v>
      </c>
      <c r="D922" t="s">
        <v>2280</v>
      </c>
      <c r="E922" t="s">
        <v>2281</v>
      </c>
      <c r="F922" s="2">
        <v>1000</v>
      </c>
      <c r="G922" s="2">
        <v>0</v>
      </c>
      <c r="H922" s="2">
        <v>0</v>
      </c>
      <c r="I922" t="s">
        <v>1</v>
      </c>
      <c r="J922" t="s">
        <v>2282</v>
      </c>
      <c r="K922" s="3">
        <v>44789</v>
      </c>
      <c r="L922" t="s">
        <v>2</v>
      </c>
      <c r="M922" t="s">
        <v>10</v>
      </c>
      <c r="N922" t="s">
        <v>4</v>
      </c>
      <c r="O922" s="3"/>
      <c r="P922" t="s">
        <v>5</v>
      </c>
    </row>
    <row r="923" spans="1:16" x14ac:dyDescent="0.2">
      <c r="A923" s="6">
        <v>7771101</v>
      </c>
      <c r="B923" t="s">
        <v>0</v>
      </c>
      <c r="C923" t="s">
        <v>7331</v>
      </c>
      <c r="D923" t="s">
        <v>2283</v>
      </c>
      <c r="E923" t="s">
        <v>2284</v>
      </c>
      <c r="F923" s="2">
        <v>1000</v>
      </c>
      <c r="G923" s="2">
        <v>0</v>
      </c>
      <c r="H923" s="2">
        <v>0</v>
      </c>
      <c r="I923" t="s">
        <v>1</v>
      </c>
      <c r="J923" t="s">
        <v>2285</v>
      </c>
      <c r="K923" s="3">
        <v>45488</v>
      </c>
      <c r="L923" t="s">
        <v>2</v>
      </c>
      <c r="M923" t="s">
        <v>10</v>
      </c>
      <c r="N923" t="s">
        <v>6</v>
      </c>
      <c r="O923" s="3"/>
      <c r="P923" t="s">
        <v>5</v>
      </c>
    </row>
    <row r="924" spans="1:16" x14ac:dyDescent="0.2">
      <c r="A924" s="6">
        <v>7790593</v>
      </c>
      <c r="B924" t="s">
        <v>0</v>
      </c>
      <c r="C924" t="s">
        <v>7279</v>
      </c>
      <c r="D924" t="s">
        <v>2283</v>
      </c>
      <c r="E924" t="s">
        <v>2284</v>
      </c>
      <c r="F924" s="2">
        <v>500</v>
      </c>
      <c r="G924" s="2">
        <v>0</v>
      </c>
      <c r="H924" s="2">
        <v>0</v>
      </c>
      <c r="I924" t="s">
        <v>1</v>
      </c>
      <c r="J924" t="s">
        <v>2286</v>
      </c>
      <c r="K924" s="3">
        <v>45542</v>
      </c>
      <c r="L924" t="s">
        <v>2</v>
      </c>
      <c r="M924" t="s">
        <v>10</v>
      </c>
      <c r="N924" t="s">
        <v>6</v>
      </c>
      <c r="O924" s="3"/>
      <c r="P924" t="s">
        <v>5</v>
      </c>
    </row>
    <row r="925" spans="1:16" x14ac:dyDescent="0.2">
      <c r="A925" s="6">
        <v>7767037</v>
      </c>
      <c r="B925" t="s">
        <v>0</v>
      </c>
      <c r="C925" t="s">
        <v>7325</v>
      </c>
      <c r="D925" t="s">
        <v>2287</v>
      </c>
      <c r="E925" t="s">
        <v>2288</v>
      </c>
      <c r="F925" s="2">
        <v>8000</v>
      </c>
      <c r="G925" s="2">
        <v>0</v>
      </c>
      <c r="H925" s="2">
        <v>0</v>
      </c>
      <c r="I925" t="s">
        <v>1</v>
      </c>
      <c r="J925" t="s">
        <v>2289</v>
      </c>
      <c r="K925" s="3">
        <v>45477</v>
      </c>
      <c r="L925" t="s">
        <v>2</v>
      </c>
      <c r="M925" t="s">
        <v>602</v>
      </c>
      <c r="N925" t="s">
        <v>6</v>
      </c>
      <c r="O925" s="3"/>
      <c r="P925" t="s">
        <v>5</v>
      </c>
    </row>
    <row r="926" spans="1:16" x14ac:dyDescent="0.2">
      <c r="A926" s="6">
        <v>7808705</v>
      </c>
      <c r="B926" t="s">
        <v>0</v>
      </c>
      <c r="C926" t="s">
        <v>7192</v>
      </c>
      <c r="D926" t="s">
        <v>2287</v>
      </c>
      <c r="E926" t="s">
        <v>2288</v>
      </c>
      <c r="F926" s="2">
        <v>10000</v>
      </c>
      <c r="G926" s="2">
        <v>0</v>
      </c>
      <c r="H926" s="2">
        <v>0</v>
      </c>
      <c r="I926" t="s">
        <v>1</v>
      </c>
      <c r="J926" t="s">
        <v>2290</v>
      </c>
      <c r="K926" s="3">
        <v>45590</v>
      </c>
      <c r="L926" t="s">
        <v>2</v>
      </c>
      <c r="M926" t="s">
        <v>602</v>
      </c>
      <c r="N926" t="s">
        <v>6</v>
      </c>
      <c r="O926" s="3"/>
      <c r="P926" t="s">
        <v>5</v>
      </c>
    </row>
    <row r="927" spans="1:16" x14ac:dyDescent="0.2">
      <c r="A927" s="6">
        <v>7810644</v>
      </c>
      <c r="B927" t="s">
        <v>0</v>
      </c>
      <c r="C927" t="s">
        <v>7323</v>
      </c>
      <c r="D927" t="s">
        <v>2287</v>
      </c>
      <c r="E927" t="s">
        <v>2288</v>
      </c>
      <c r="F927" s="2">
        <v>3000</v>
      </c>
      <c r="G927" s="2">
        <v>0</v>
      </c>
      <c r="H927" s="2">
        <v>0</v>
      </c>
      <c r="I927" t="s">
        <v>1</v>
      </c>
      <c r="J927" t="s">
        <v>2291</v>
      </c>
      <c r="K927" s="3">
        <v>45596</v>
      </c>
      <c r="L927" t="s">
        <v>2</v>
      </c>
      <c r="M927" t="s">
        <v>602</v>
      </c>
      <c r="N927" t="s">
        <v>6</v>
      </c>
      <c r="O927" s="3"/>
      <c r="P927" t="s">
        <v>5</v>
      </c>
    </row>
    <row r="928" spans="1:16" x14ac:dyDescent="0.2">
      <c r="A928" s="6">
        <v>7808706</v>
      </c>
      <c r="B928" t="s">
        <v>0</v>
      </c>
      <c r="C928" t="s">
        <v>7192</v>
      </c>
      <c r="D928" t="s">
        <v>2292</v>
      </c>
      <c r="E928" t="s">
        <v>2293</v>
      </c>
      <c r="F928" s="2">
        <v>10000</v>
      </c>
      <c r="G928" s="2">
        <v>0</v>
      </c>
      <c r="H928" s="2">
        <v>0</v>
      </c>
      <c r="I928" t="s">
        <v>1</v>
      </c>
      <c r="J928" t="s">
        <v>2294</v>
      </c>
      <c r="K928" s="3">
        <v>45590</v>
      </c>
      <c r="L928" t="s">
        <v>2</v>
      </c>
      <c r="M928" t="s">
        <v>602</v>
      </c>
      <c r="N928" t="s">
        <v>6</v>
      </c>
      <c r="O928" s="3"/>
      <c r="P928" t="s">
        <v>5</v>
      </c>
    </row>
    <row r="929" spans="1:16" x14ac:dyDescent="0.2">
      <c r="A929" s="6">
        <v>7797311</v>
      </c>
      <c r="B929" t="s">
        <v>0</v>
      </c>
      <c r="C929" t="s">
        <v>7191</v>
      </c>
      <c r="D929" t="s">
        <v>2295</v>
      </c>
      <c r="E929" t="s">
        <v>2296</v>
      </c>
      <c r="F929" s="2">
        <v>500000</v>
      </c>
      <c r="G929" s="2">
        <v>229000</v>
      </c>
      <c r="H929" s="2">
        <v>229000</v>
      </c>
      <c r="I929" t="s">
        <v>1</v>
      </c>
      <c r="J929" t="s">
        <v>2297</v>
      </c>
      <c r="K929" s="3">
        <v>45562</v>
      </c>
      <c r="L929" t="s">
        <v>2</v>
      </c>
      <c r="M929" t="s">
        <v>14</v>
      </c>
      <c r="N929" t="s">
        <v>6</v>
      </c>
      <c r="O929" s="3"/>
      <c r="P929" t="s">
        <v>5</v>
      </c>
    </row>
    <row r="930" spans="1:16" x14ac:dyDescent="0.2">
      <c r="A930" s="6">
        <v>7808431</v>
      </c>
      <c r="B930" t="s">
        <v>0</v>
      </c>
      <c r="C930" t="s">
        <v>7192</v>
      </c>
      <c r="D930" t="s">
        <v>2295</v>
      </c>
      <c r="E930" t="s">
        <v>2296</v>
      </c>
      <c r="F930" s="2">
        <v>750000</v>
      </c>
      <c r="G930" s="2">
        <v>0</v>
      </c>
      <c r="H930" s="2">
        <v>0</v>
      </c>
      <c r="I930" t="s">
        <v>1</v>
      </c>
      <c r="J930" t="s">
        <v>2298</v>
      </c>
      <c r="K930" s="3">
        <v>45590</v>
      </c>
      <c r="L930" t="s">
        <v>2</v>
      </c>
      <c r="M930" t="s">
        <v>10</v>
      </c>
      <c r="N930" t="s">
        <v>6</v>
      </c>
      <c r="O930" s="3"/>
      <c r="P930" t="s">
        <v>5</v>
      </c>
    </row>
    <row r="931" spans="1:16" x14ac:dyDescent="0.2">
      <c r="A931" s="6">
        <v>7796969</v>
      </c>
      <c r="B931" t="s">
        <v>0</v>
      </c>
      <c r="C931" t="s">
        <v>7191</v>
      </c>
      <c r="D931" t="s">
        <v>2299</v>
      </c>
      <c r="E931" t="s">
        <v>2300</v>
      </c>
      <c r="F931" s="2">
        <v>100000</v>
      </c>
      <c r="G931" s="2">
        <v>0</v>
      </c>
      <c r="H931" s="2">
        <v>0</v>
      </c>
      <c r="I931" t="s">
        <v>1</v>
      </c>
      <c r="J931" t="s">
        <v>2301</v>
      </c>
      <c r="K931" s="3">
        <v>45562</v>
      </c>
      <c r="L931" t="s">
        <v>2</v>
      </c>
      <c r="M931" t="s">
        <v>10</v>
      </c>
      <c r="N931" t="s">
        <v>6</v>
      </c>
      <c r="O931" s="3"/>
      <c r="P931" t="s">
        <v>5</v>
      </c>
    </row>
    <row r="932" spans="1:16" x14ac:dyDescent="0.2">
      <c r="A932" s="6">
        <v>7808318</v>
      </c>
      <c r="B932" t="s">
        <v>0</v>
      </c>
      <c r="C932" t="s">
        <v>7192</v>
      </c>
      <c r="D932" t="s">
        <v>2299</v>
      </c>
      <c r="E932" t="s">
        <v>2300</v>
      </c>
      <c r="F932" s="2">
        <v>75000</v>
      </c>
      <c r="G932" s="2">
        <v>0</v>
      </c>
      <c r="H932" s="2">
        <v>0</v>
      </c>
      <c r="I932" t="s">
        <v>1</v>
      </c>
      <c r="J932" t="s">
        <v>2302</v>
      </c>
      <c r="K932" s="3">
        <v>45590</v>
      </c>
      <c r="L932" t="s">
        <v>2</v>
      </c>
      <c r="M932" t="s">
        <v>10</v>
      </c>
      <c r="N932" t="s">
        <v>6</v>
      </c>
      <c r="O932" s="3"/>
      <c r="P932" t="s">
        <v>5</v>
      </c>
    </row>
    <row r="933" spans="1:16" x14ac:dyDescent="0.2">
      <c r="A933" s="6">
        <v>7796971</v>
      </c>
      <c r="B933" t="s">
        <v>0</v>
      </c>
      <c r="C933" t="s">
        <v>7191</v>
      </c>
      <c r="D933" t="s">
        <v>2303</v>
      </c>
      <c r="E933" t="s">
        <v>2304</v>
      </c>
      <c r="F933" s="2">
        <v>100000</v>
      </c>
      <c r="G933" s="2">
        <v>74100</v>
      </c>
      <c r="H933" s="2">
        <v>74100</v>
      </c>
      <c r="I933" t="s">
        <v>1</v>
      </c>
      <c r="J933" t="s">
        <v>2305</v>
      </c>
      <c r="K933" s="3">
        <v>45562</v>
      </c>
      <c r="L933" t="s">
        <v>2</v>
      </c>
      <c r="M933" t="s">
        <v>14</v>
      </c>
      <c r="N933" t="s">
        <v>6</v>
      </c>
      <c r="O933" s="3"/>
      <c r="P933" t="s">
        <v>5</v>
      </c>
    </row>
    <row r="934" spans="1:16" x14ac:dyDescent="0.2">
      <c r="A934" s="6">
        <v>7808319</v>
      </c>
      <c r="B934" t="s">
        <v>0</v>
      </c>
      <c r="C934" t="s">
        <v>7192</v>
      </c>
      <c r="D934" t="s">
        <v>2303</v>
      </c>
      <c r="E934" t="s">
        <v>2304</v>
      </c>
      <c r="F934" s="2">
        <v>80000</v>
      </c>
      <c r="G934" s="2">
        <v>53000</v>
      </c>
      <c r="H934" s="2">
        <v>53000</v>
      </c>
      <c r="I934" t="s">
        <v>1</v>
      </c>
      <c r="J934" t="s">
        <v>2306</v>
      </c>
      <c r="K934" s="3">
        <v>45590</v>
      </c>
      <c r="L934" t="s">
        <v>2</v>
      </c>
      <c r="M934" t="s">
        <v>14</v>
      </c>
      <c r="N934" t="s">
        <v>6</v>
      </c>
      <c r="O934" s="3"/>
      <c r="P934" t="s">
        <v>5</v>
      </c>
    </row>
    <row r="935" spans="1:16" x14ac:dyDescent="0.2">
      <c r="A935" s="6">
        <v>7796972</v>
      </c>
      <c r="B935" t="s">
        <v>0</v>
      </c>
      <c r="C935" t="s">
        <v>7191</v>
      </c>
      <c r="D935" t="s">
        <v>2307</v>
      </c>
      <c r="E935" t="s">
        <v>2308</v>
      </c>
      <c r="F935" s="2">
        <v>14012</v>
      </c>
      <c r="G935" s="2">
        <v>10000</v>
      </c>
      <c r="H935" s="2">
        <v>10000</v>
      </c>
      <c r="I935" t="s">
        <v>1</v>
      </c>
      <c r="J935" t="s">
        <v>2309</v>
      </c>
      <c r="K935" s="3">
        <v>45562</v>
      </c>
      <c r="L935" t="s">
        <v>2</v>
      </c>
      <c r="M935" t="s">
        <v>14</v>
      </c>
      <c r="N935" t="s">
        <v>6</v>
      </c>
      <c r="O935" s="3"/>
      <c r="P935" t="s">
        <v>5</v>
      </c>
    </row>
    <row r="936" spans="1:16" x14ac:dyDescent="0.2">
      <c r="A936" s="6">
        <v>7808321</v>
      </c>
      <c r="B936" t="s">
        <v>0</v>
      </c>
      <c r="C936" t="s">
        <v>7192</v>
      </c>
      <c r="D936" t="s">
        <v>2310</v>
      </c>
      <c r="E936" t="s">
        <v>2311</v>
      </c>
      <c r="F936" s="2">
        <v>15000</v>
      </c>
      <c r="G936" s="2">
        <v>0</v>
      </c>
      <c r="H936" s="2">
        <v>0</v>
      </c>
      <c r="I936" t="s">
        <v>1</v>
      </c>
      <c r="J936" t="s">
        <v>2312</v>
      </c>
      <c r="K936" s="3">
        <v>45590</v>
      </c>
      <c r="L936" t="s">
        <v>2</v>
      </c>
      <c r="M936" t="s">
        <v>10</v>
      </c>
      <c r="N936" t="s">
        <v>6</v>
      </c>
      <c r="O936" s="3"/>
      <c r="P936" t="s">
        <v>5</v>
      </c>
    </row>
    <row r="937" spans="1:16" x14ac:dyDescent="0.2">
      <c r="A937" s="6">
        <v>7796979</v>
      </c>
      <c r="B937" t="s">
        <v>0</v>
      </c>
      <c r="C937" t="s">
        <v>7191</v>
      </c>
      <c r="D937" t="s">
        <v>2313</v>
      </c>
      <c r="E937" t="s">
        <v>2314</v>
      </c>
      <c r="F937" s="2">
        <v>30097</v>
      </c>
      <c r="G937" s="2">
        <v>0</v>
      </c>
      <c r="H937" s="2">
        <v>0</v>
      </c>
      <c r="I937" t="s">
        <v>1</v>
      </c>
      <c r="J937" t="s">
        <v>2315</v>
      </c>
      <c r="K937" s="3">
        <v>45562</v>
      </c>
      <c r="L937" t="s">
        <v>2</v>
      </c>
      <c r="M937" t="s">
        <v>10</v>
      </c>
      <c r="N937" t="s">
        <v>6</v>
      </c>
      <c r="O937" s="3"/>
      <c r="P937" t="s">
        <v>5</v>
      </c>
    </row>
    <row r="938" spans="1:16" x14ac:dyDescent="0.2">
      <c r="A938" s="6">
        <v>7796980</v>
      </c>
      <c r="B938" t="s">
        <v>0</v>
      </c>
      <c r="C938" t="s">
        <v>7191</v>
      </c>
      <c r="D938" t="s">
        <v>2316</v>
      </c>
      <c r="E938" t="s">
        <v>2317</v>
      </c>
      <c r="F938" s="2">
        <v>6188</v>
      </c>
      <c r="G938" s="2">
        <v>0</v>
      </c>
      <c r="H938" s="2">
        <v>0</v>
      </c>
      <c r="I938" t="s">
        <v>1</v>
      </c>
      <c r="J938" t="s">
        <v>2318</v>
      </c>
      <c r="K938" s="3">
        <v>45562</v>
      </c>
      <c r="L938" t="s">
        <v>2</v>
      </c>
      <c r="M938" t="s">
        <v>10</v>
      </c>
      <c r="N938" t="s">
        <v>6</v>
      </c>
      <c r="O938" s="3"/>
      <c r="P938" t="s">
        <v>5</v>
      </c>
    </row>
    <row r="939" spans="1:16" x14ac:dyDescent="0.2">
      <c r="A939" s="6">
        <v>7775787</v>
      </c>
      <c r="B939" t="s">
        <v>0</v>
      </c>
      <c r="C939" t="s">
        <v>7193</v>
      </c>
      <c r="D939" t="s">
        <v>2319</v>
      </c>
      <c r="E939" t="s">
        <v>2320</v>
      </c>
      <c r="F939" s="2">
        <v>3472</v>
      </c>
      <c r="G939" s="2">
        <v>1892</v>
      </c>
      <c r="H939" s="2">
        <v>1892</v>
      </c>
      <c r="I939" t="s">
        <v>1</v>
      </c>
      <c r="J939" t="s">
        <v>2321</v>
      </c>
      <c r="K939" s="3">
        <v>45500</v>
      </c>
      <c r="L939" t="s">
        <v>2</v>
      </c>
      <c r="M939" t="s">
        <v>14</v>
      </c>
      <c r="N939" t="s">
        <v>6</v>
      </c>
      <c r="O939" s="3"/>
      <c r="P939" t="s">
        <v>5</v>
      </c>
    </row>
    <row r="940" spans="1:16" x14ac:dyDescent="0.2">
      <c r="A940" s="6">
        <v>7796981</v>
      </c>
      <c r="B940" t="s">
        <v>0</v>
      </c>
      <c r="C940" t="s">
        <v>7191</v>
      </c>
      <c r="D940" t="s">
        <v>2319</v>
      </c>
      <c r="E940" t="s">
        <v>2320</v>
      </c>
      <c r="F940" s="2">
        <v>3791</v>
      </c>
      <c r="G940" s="2">
        <v>0</v>
      </c>
      <c r="H940" s="2">
        <v>0</v>
      </c>
      <c r="I940" t="s">
        <v>1</v>
      </c>
      <c r="J940" t="s">
        <v>2322</v>
      </c>
      <c r="K940" s="3">
        <v>45562</v>
      </c>
      <c r="L940" t="s">
        <v>2</v>
      </c>
      <c r="M940" t="s">
        <v>10</v>
      </c>
      <c r="N940" t="s">
        <v>6</v>
      </c>
      <c r="O940" s="3"/>
      <c r="P940" t="s">
        <v>5</v>
      </c>
    </row>
    <row r="941" spans="1:16" x14ac:dyDescent="0.2">
      <c r="A941" s="6">
        <v>7786058</v>
      </c>
      <c r="B941" t="s">
        <v>0</v>
      </c>
      <c r="C941" t="s">
        <v>7190</v>
      </c>
      <c r="D941" t="s">
        <v>2323</v>
      </c>
      <c r="E941" t="s">
        <v>2324</v>
      </c>
      <c r="F941" s="2">
        <v>2193</v>
      </c>
      <c r="G941" s="2">
        <v>1340</v>
      </c>
      <c r="H941" s="2">
        <v>1340</v>
      </c>
      <c r="I941" t="s">
        <v>1</v>
      </c>
      <c r="J941" t="s">
        <v>2325</v>
      </c>
      <c r="K941" s="3">
        <v>45534</v>
      </c>
      <c r="L941" t="s">
        <v>2</v>
      </c>
      <c r="M941" t="s">
        <v>14</v>
      </c>
      <c r="N941" t="s">
        <v>307</v>
      </c>
      <c r="O941" s="3"/>
      <c r="P941" t="s">
        <v>5</v>
      </c>
    </row>
    <row r="942" spans="1:16" x14ac:dyDescent="0.2">
      <c r="A942" s="6">
        <v>7792936</v>
      </c>
      <c r="B942" t="s">
        <v>0</v>
      </c>
      <c r="C942" t="s">
        <v>7143</v>
      </c>
      <c r="D942" t="s">
        <v>2327</v>
      </c>
      <c r="E942" t="s">
        <v>2328</v>
      </c>
      <c r="F942" s="2">
        <v>10000</v>
      </c>
      <c r="G942" s="2">
        <v>0</v>
      </c>
      <c r="H942" s="2">
        <v>0</v>
      </c>
      <c r="I942" t="s">
        <v>1</v>
      </c>
      <c r="J942" t="s">
        <v>2329</v>
      </c>
      <c r="K942" s="3">
        <v>45548</v>
      </c>
      <c r="L942" t="s">
        <v>2</v>
      </c>
      <c r="M942" t="s">
        <v>10</v>
      </c>
      <c r="N942" t="s">
        <v>6</v>
      </c>
      <c r="O942" s="3"/>
      <c r="P942" t="s">
        <v>5</v>
      </c>
    </row>
    <row r="943" spans="1:16" x14ac:dyDescent="0.2">
      <c r="A943" s="6">
        <v>7806456</v>
      </c>
      <c r="B943" t="s">
        <v>0</v>
      </c>
      <c r="C943" t="s">
        <v>7152</v>
      </c>
      <c r="D943" t="s">
        <v>2330</v>
      </c>
      <c r="E943" t="s">
        <v>2331</v>
      </c>
      <c r="F943" s="2">
        <v>5000</v>
      </c>
      <c r="G943" s="2">
        <v>0</v>
      </c>
      <c r="H943" s="2">
        <v>0</v>
      </c>
      <c r="I943" t="s">
        <v>1</v>
      </c>
      <c r="J943" t="s">
        <v>2332</v>
      </c>
      <c r="K943" s="3">
        <v>45586</v>
      </c>
      <c r="L943" t="s">
        <v>2</v>
      </c>
      <c r="M943" t="s">
        <v>10</v>
      </c>
      <c r="N943" t="s">
        <v>6</v>
      </c>
      <c r="O943" s="3"/>
      <c r="P943" t="s">
        <v>5</v>
      </c>
    </row>
    <row r="944" spans="1:16" x14ac:dyDescent="0.2">
      <c r="A944" s="6">
        <v>7756027</v>
      </c>
      <c r="B944" t="s">
        <v>0</v>
      </c>
      <c r="C944" t="s">
        <v>7149</v>
      </c>
      <c r="D944" t="s">
        <v>2333</v>
      </c>
      <c r="E944" t="s">
        <v>2334</v>
      </c>
      <c r="F944" s="2">
        <v>3500</v>
      </c>
      <c r="G944" s="2">
        <v>3000</v>
      </c>
      <c r="H944" s="2">
        <v>3000</v>
      </c>
      <c r="I944" t="s">
        <v>1</v>
      </c>
      <c r="J944" t="s">
        <v>2335</v>
      </c>
      <c r="K944" s="3">
        <v>45449</v>
      </c>
      <c r="L944" t="s">
        <v>2</v>
      </c>
      <c r="M944" t="s">
        <v>14</v>
      </c>
      <c r="N944" t="s">
        <v>6</v>
      </c>
      <c r="O944" s="3"/>
      <c r="P944" t="s">
        <v>5</v>
      </c>
    </row>
    <row r="945" spans="1:16" x14ac:dyDescent="0.2">
      <c r="A945" s="6">
        <v>7792931</v>
      </c>
      <c r="B945" t="s">
        <v>0</v>
      </c>
      <c r="C945" t="s">
        <v>7143</v>
      </c>
      <c r="D945" t="s">
        <v>2333</v>
      </c>
      <c r="E945" t="s">
        <v>2334</v>
      </c>
      <c r="F945" s="2">
        <v>2000</v>
      </c>
      <c r="G945" s="2">
        <v>0</v>
      </c>
      <c r="H945" s="2">
        <v>0</v>
      </c>
      <c r="I945" t="s">
        <v>1</v>
      </c>
      <c r="J945" t="s">
        <v>2336</v>
      </c>
      <c r="K945" s="3">
        <v>45548</v>
      </c>
      <c r="L945" t="s">
        <v>2</v>
      </c>
      <c r="M945" t="s">
        <v>10</v>
      </c>
      <c r="N945" t="s">
        <v>6</v>
      </c>
      <c r="O945" s="3"/>
      <c r="P945" t="s">
        <v>5</v>
      </c>
    </row>
    <row r="946" spans="1:16" x14ac:dyDescent="0.2">
      <c r="A946" s="6">
        <v>7802250</v>
      </c>
      <c r="B946" t="s">
        <v>0</v>
      </c>
      <c r="C946" t="s">
        <v>7333</v>
      </c>
      <c r="D946" t="s">
        <v>2337</v>
      </c>
      <c r="E946" t="s">
        <v>2338</v>
      </c>
      <c r="F946" s="2">
        <v>216555</v>
      </c>
      <c r="G946" s="2">
        <v>0</v>
      </c>
      <c r="H946" s="2">
        <v>0</v>
      </c>
      <c r="I946" t="s">
        <v>1</v>
      </c>
      <c r="J946" t="s">
        <v>2339</v>
      </c>
      <c r="K946" s="3">
        <v>45572</v>
      </c>
      <c r="L946" t="s">
        <v>2</v>
      </c>
      <c r="M946" t="s">
        <v>10</v>
      </c>
      <c r="N946" t="s">
        <v>6</v>
      </c>
      <c r="O946" s="3"/>
      <c r="P946" t="s">
        <v>5</v>
      </c>
    </row>
    <row r="947" spans="1:16" x14ac:dyDescent="0.2">
      <c r="A947" s="6">
        <v>7802251</v>
      </c>
      <c r="B947" t="s">
        <v>0</v>
      </c>
      <c r="C947" t="s">
        <v>7333</v>
      </c>
      <c r="D947" t="s">
        <v>2340</v>
      </c>
      <c r="E947" t="s">
        <v>2341</v>
      </c>
      <c r="F947" s="2">
        <v>315</v>
      </c>
      <c r="G947" s="2">
        <v>0</v>
      </c>
      <c r="H947" s="2">
        <v>0</v>
      </c>
      <c r="I947" t="s">
        <v>1</v>
      </c>
      <c r="J947" t="s">
        <v>2342</v>
      </c>
      <c r="K947" s="3">
        <v>45572</v>
      </c>
      <c r="L947" t="s">
        <v>2</v>
      </c>
      <c r="M947" t="s">
        <v>10</v>
      </c>
      <c r="N947" t="s">
        <v>6</v>
      </c>
      <c r="O947" s="3"/>
      <c r="P947" t="s">
        <v>5</v>
      </c>
    </row>
    <row r="948" spans="1:16" x14ac:dyDescent="0.2">
      <c r="A948" s="6">
        <v>7802253</v>
      </c>
      <c r="B948" t="s">
        <v>0</v>
      </c>
      <c r="C948" t="s">
        <v>7333</v>
      </c>
      <c r="D948" t="s">
        <v>2343</v>
      </c>
      <c r="E948" t="s">
        <v>2344</v>
      </c>
      <c r="F948" s="2">
        <v>2560</v>
      </c>
      <c r="G948" s="2">
        <v>0</v>
      </c>
      <c r="H948" s="2">
        <v>0</v>
      </c>
      <c r="I948" t="s">
        <v>1</v>
      </c>
      <c r="J948" t="s">
        <v>2345</v>
      </c>
      <c r="K948" s="3">
        <v>45572</v>
      </c>
      <c r="L948" t="s">
        <v>2</v>
      </c>
      <c r="M948" t="s">
        <v>10</v>
      </c>
      <c r="N948" t="s">
        <v>6</v>
      </c>
      <c r="O948" s="3"/>
      <c r="P948" t="s">
        <v>5</v>
      </c>
    </row>
    <row r="949" spans="1:16" x14ac:dyDescent="0.2">
      <c r="A949" s="6">
        <v>7802254</v>
      </c>
      <c r="B949" t="s">
        <v>0</v>
      </c>
      <c r="C949" t="s">
        <v>7333</v>
      </c>
      <c r="D949" t="s">
        <v>2346</v>
      </c>
      <c r="E949" t="s">
        <v>2347</v>
      </c>
      <c r="F949" s="2">
        <v>2904</v>
      </c>
      <c r="G949" s="2">
        <v>0</v>
      </c>
      <c r="H949" s="2">
        <v>0</v>
      </c>
      <c r="I949" t="s">
        <v>1</v>
      </c>
      <c r="J949" t="s">
        <v>2348</v>
      </c>
      <c r="K949" s="3">
        <v>45572</v>
      </c>
      <c r="L949" t="s">
        <v>2</v>
      </c>
      <c r="M949" t="s">
        <v>10</v>
      </c>
      <c r="N949" t="s">
        <v>6</v>
      </c>
      <c r="O949" s="3"/>
      <c r="P949" t="s">
        <v>5</v>
      </c>
    </row>
    <row r="950" spans="1:16" x14ac:dyDescent="0.2">
      <c r="A950" s="6">
        <v>7802255</v>
      </c>
      <c r="B950" t="s">
        <v>0</v>
      </c>
      <c r="C950" t="s">
        <v>7333</v>
      </c>
      <c r="D950" t="s">
        <v>2349</v>
      </c>
      <c r="E950" t="s">
        <v>2350</v>
      </c>
      <c r="F950" s="2">
        <v>75940</v>
      </c>
      <c r="G950" s="2">
        <v>0</v>
      </c>
      <c r="H950" s="2">
        <v>0</v>
      </c>
      <c r="I950" t="s">
        <v>1</v>
      </c>
      <c r="J950" t="s">
        <v>2351</v>
      </c>
      <c r="K950" s="3">
        <v>45572</v>
      </c>
      <c r="L950" t="s">
        <v>2</v>
      </c>
      <c r="M950" t="s">
        <v>10</v>
      </c>
      <c r="N950" t="s">
        <v>6</v>
      </c>
      <c r="O950" s="3"/>
      <c r="P950" t="s">
        <v>5</v>
      </c>
    </row>
    <row r="951" spans="1:16" x14ac:dyDescent="0.2">
      <c r="A951" s="6">
        <v>7802256</v>
      </c>
      <c r="B951" t="s">
        <v>0</v>
      </c>
      <c r="C951" t="s">
        <v>7333</v>
      </c>
      <c r="D951" t="s">
        <v>2352</v>
      </c>
      <c r="E951" t="s">
        <v>2353</v>
      </c>
      <c r="F951" s="2">
        <v>5424</v>
      </c>
      <c r="G951" s="2">
        <v>0</v>
      </c>
      <c r="H951" s="2">
        <v>0</v>
      </c>
      <c r="I951" t="s">
        <v>1</v>
      </c>
      <c r="J951" t="s">
        <v>2354</v>
      </c>
      <c r="K951" s="3">
        <v>45572</v>
      </c>
      <c r="L951" t="s">
        <v>2</v>
      </c>
      <c r="M951" t="s">
        <v>10</v>
      </c>
      <c r="N951" t="s">
        <v>6</v>
      </c>
      <c r="O951" s="3"/>
      <c r="P951" t="s">
        <v>5</v>
      </c>
    </row>
    <row r="952" spans="1:16" x14ac:dyDescent="0.2">
      <c r="A952" s="6">
        <v>7802257</v>
      </c>
      <c r="B952" t="s">
        <v>0</v>
      </c>
      <c r="C952" t="s">
        <v>7333</v>
      </c>
      <c r="D952" t="s">
        <v>2355</v>
      </c>
      <c r="E952" t="s">
        <v>2356</v>
      </c>
      <c r="F952" s="2">
        <v>360158</v>
      </c>
      <c r="G952" s="2">
        <v>0</v>
      </c>
      <c r="H952" s="2">
        <v>0</v>
      </c>
      <c r="I952" t="s">
        <v>1</v>
      </c>
      <c r="J952" t="s">
        <v>2357</v>
      </c>
      <c r="K952" s="3">
        <v>45572</v>
      </c>
      <c r="L952" t="s">
        <v>2</v>
      </c>
      <c r="M952" t="s">
        <v>10</v>
      </c>
      <c r="N952" t="s">
        <v>6</v>
      </c>
      <c r="O952" s="3"/>
      <c r="P952" t="s">
        <v>5</v>
      </c>
    </row>
    <row r="953" spans="1:16" x14ac:dyDescent="0.2">
      <c r="A953" s="6">
        <v>7694118</v>
      </c>
      <c r="B953" t="s">
        <v>0</v>
      </c>
      <c r="C953" t="s">
        <v>7334</v>
      </c>
      <c r="D953" t="s">
        <v>2358</v>
      </c>
      <c r="E953" t="s">
        <v>2359</v>
      </c>
      <c r="F953" s="2">
        <v>90000</v>
      </c>
      <c r="G953" s="2">
        <v>1500</v>
      </c>
      <c r="H953" s="2">
        <v>1500</v>
      </c>
      <c r="I953" t="s">
        <v>1</v>
      </c>
      <c r="J953" t="s">
        <v>2360</v>
      </c>
      <c r="K953" s="3">
        <v>45272</v>
      </c>
      <c r="L953" t="s">
        <v>2</v>
      </c>
      <c r="M953" t="s">
        <v>14</v>
      </c>
      <c r="N953" t="s">
        <v>6</v>
      </c>
      <c r="O953" s="3"/>
      <c r="P953" t="s">
        <v>5</v>
      </c>
    </row>
    <row r="954" spans="1:16" x14ac:dyDescent="0.2">
      <c r="A954" s="6">
        <v>7783540</v>
      </c>
      <c r="B954" t="s">
        <v>0</v>
      </c>
      <c r="C954" t="s">
        <v>7270</v>
      </c>
      <c r="D954" t="s">
        <v>2361</v>
      </c>
      <c r="E954" t="s">
        <v>2362</v>
      </c>
      <c r="F954" s="2">
        <v>2772</v>
      </c>
      <c r="G954" s="2">
        <v>0</v>
      </c>
      <c r="H954" s="2">
        <v>0</v>
      </c>
      <c r="I954" t="s">
        <v>1</v>
      </c>
      <c r="J954" t="s">
        <v>2363</v>
      </c>
      <c r="K954" s="3">
        <v>45527</v>
      </c>
      <c r="L954" t="s">
        <v>2</v>
      </c>
      <c r="M954" t="s">
        <v>10</v>
      </c>
      <c r="N954" t="s">
        <v>6</v>
      </c>
      <c r="O954" s="3"/>
      <c r="P954" t="s">
        <v>5</v>
      </c>
    </row>
    <row r="955" spans="1:16" x14ac:dyDescent="0.2">
      <c r="A955" s="6">
        <v>7785992</v>
      </c>
      <c r="B955" t="s">
        <v>0</v>
      </c>
      <c r="C955" t="s">
        <v>7190</v>
      </c>
      <c r="D955" t="s">
        <v>2361</v>
      </c>
      <c r="E955" t="s">
        <v>2362</v>
      </c>
      <c r="F955" s="2">
        <v>8824</v>
      </c>
      <c r="G955" s="2">
        <v>0</v>
      </c>
      <c r="H955" s="2">
        <v>0</v>
      </c>
      <c r="I955" t="s">
        <v>1</v>
      </c>
      <c r="J955" t="s">
        <v>2364</v>
      </c>
      <c r="K955" s="3">
        <v>45534</v>
      </c>
      <c r="L955" t="s">
        <v>2</v>
      </c>
      <c r="M955" t="s">
        <v>10</v>
      </c>
      <c r="N955" t="s">
        <v>307</v>
      </c>
      <c r="O955" s="3"/>
      <c r="P955" t="s">
        <v>5</v>
      </c>
    </row>
    <row r="956" spans="1:16" x14ac:dyDescent="0.2">
      <c r="A956" s="6">
        <v>7785993</v>
      </c>
      <c r="B956" t="s">
        <v>0</v>
      </c>
      <c r="C956" t="s">
        <v>7190</v>
      </c>
      <c r="D956" t="s">
        <v>2365</v>
      </c>
      <c r="E956" t="s">
        <v>2366</v>
      </c>
      <c r="F956" s="2">
        <v>5085</v>
      </c>
      <c r="G956" s="2">
        <v>2680</v>
      </c>
      <c r="H956" s="2">
        <v>2680</v>
      </c>
      <c r="I956" t="s">
        <v>1</v>
      </c>
      <c r="J956" t="s">
        <v>2367</v>
      </c>
      <c r="K956" s="3">
        <v>45534</v>
      </c>
      <c r="L956" t="s">
        <v>2</v>
      </c>
      <c r="M956" t="s">
        <v>14</v>
      </c>
      <c r="N956" t="s">
        <v>307</v>
      </c>
      <c r="O956" s="3"/>
      <c r="P956" t="s">
        <v>5</v>
      </c>
    </row>
    <row r="957" spans="1:16" x14ac:dyDescent="0.2">
      <c r="A957" s="6">
        <v>7783562</v>
      </c>
      <c r="B957" t="s">
        <v>0</v>
      </c>
      <c r="C957" t="s">
        <v>7270</v>
      </c>
      <c r="D957" t="s">
        <v>2368</v>
      </c>
      <c r="E957" t="s">
        <v>2369</v>
      </c>
      <c r="F957" s="2">
        <v>27887</v>
      </c>
      <c r="G957" s="2">
        <v>12800</v>
      </c>
      <c r="H957" s="2">
        <v>12800</v>
      </c>
      <c r="I957" t="s">
        <v>1</v>
      </c>
      <c r="J957" t="s">
        <v>2370</v>
      </c>
      <c r="K957" s="3">
        <v>45527</v>
      </c>
      <c r="L957" t="s">
        <v>2</v>
      </c>
      <c r="M957" t="s">
        <v>14</v>
      </c>
      <c r="N957" t="s">
        <v>6</v>
      </c>
      <c r="O957" s="3"/>
      <c r="P957" t="s">
        <v>5</v>
      </c>
    </row>
    <row r="958" spans="1:16" x14ac:dyDescent="0.2">
      <c r="A958" s="6">
        <v>7786015</v>
      </c>
      <c r="B958" t="s">
        <v>0</v>
      </c>
      <c r="C958" t="s">
        <v>7190</v>
      </c>
      <c r="D958" t="s">
        <v>2368</v>
      </c>
      <c r="E958" t="s">
        <v>2369</v>
      </c>
      <c r="F958" s="2">
        <v>16640</v>
      </c>
      <c r="G958" s="2">
        <v>0</v>
      </c>
      <c r="H958" s="2">
        <v>0</v>
      </c>
      <c r="I958" t="s">
        <v>1</v>
      </c>
      <c r="J958" t="s">
        <v>2371</v>
      </c>
      <c r="K958" s="3">
        <v>45534</v>
      </c>
      <c r="L958" t="s">
        <v>2</v>
      </c>
      <c r="M958" t="s">
        <v>10</v>
      </c>
      <c r="N958" t="s">
        <v>307</v>
      </c>
      <c r="O958" s="3"/>
      <c r="P958" t="s">
        <v>5</v>
      </c>
    </row>
    <row r="959" spans="1:16" x14ac:dyDescent="0.2">
      <c r="A959" s="6">
        <v>7786016</v>
      </c>
      <c r="B959" t="s">
        <v>0</v>
      </c>
      <c r="C959" t="s">
        <v>7190</v>
      </c>
      <c r="D959" t="s">
        <v>2372</v>
      </c>
      <c r="E959" t="s">
        <v>2373</v>
      </c>
      <c r="F959" s="2">
        <v>22213</v>
      </c>
      <c r="G959" s="2">
        <v>6306</v>
      </c>
      <c r="H959" s="2">
        <v>6306</v>
      </c>
      <c r="I959" t="s">
        <v>1</v>
      </c>
      <c r="J959" t="s">
        <v>2374</v>
      </c>
      <c r="K959" s="3">
        <v>45534</v>
      </c>
      <c r="L959" t="s">
        <v>2</v>
      </c>
      <c r="M959" t="s">
        <v>14</v>
      </c>
      <c r="N959" t="s">
        <v>307</v>
      </c>
      <c r="O959" s="3"/>
      <c r="P959" t="s">
        <v>5</v>
      </c>
    </row>
    <row r="960" spans="1:16" x14ac:dyDescent="0.2">
      <c r="A960" s="6">
        <v>7796768</v>
      </c>
      <c r="B960" t="s">
        <v>0</v>
      </c>
      <c r="C960" t="s">
        <v>7191</v>
      </c>
      <c r="D960" t="s">
        <v>2376</v>
      </c>
      <c r="E960" t="s">
        <v>2377</v>
      </c>
      <c r="F960" s="2">
        <v>30041</v>
      </c>
      <c r="G960" s="2">
        <v>0</v>
      </c>
      <c r="H960" s="2">
        <v>0</v>
      </c>
      <c r="I960" t="s">
        <v>1</v>
      </c>
      <c r="J960" t="s">
        <v>2378</v>
      </c>
      <c r="K960" s="3">
        <v>45562</v>
      </c>
      <c r="L960" t="s">
        <v>2</v>
      </c>
      <c r="M960" t="s">
        <v>10</v>
      </c>
      <c r="N960" t="s">
        <v>6</v>
      </c>
      <c r="O960" s="3"/>
      <c r="P960" t="s">
        <v>5</v>
      </c>
    </row>
    <row r="961" spans="1:16" x14ac:dyDescent="0.2">
      <c r="A961" s="6">
        <v>7808228</v>
      </c>
      <c r="B961" t="s">
        <v>0</v>
      </c>
      <c r="C961" t="s">
        <v>7192</v>
      </c>
      <c r="D961" t="s">
        <v>2380</v>
      </c>
      <c r="E961" t="s">
        <v>2381</v>
      </c>
      <c r="F961" s="2">
        <v>10000</v>
      </c>
      <c r="G961" s="2">
        <v>0</v>
      </c>
      <c r="H961" s="2">
        <v>0</v>
      </c>
      <c r="I961" t="s">
        <v>1</v>
      </c>
      <c r="J961" t="s">
        <v>2382</v>
      </c>
      <c r="K961" s="3">
        <v>45590</v>
      </c>
      <c r="L961" t="s">
        <v>2</v>
      </c>
      <c r="M961" t="s">
        <v>10</v>
      </c>
      <c r="N961" t="s">
        <v>6</v>
      </c>
      <c r="O961" s="3"/>
      <c r="P961" t="s">
        <v>5</v>
      </c>
    </row>
    <row r="962" spans="1:16" x14ac:dyDescent="0.2">
      <c r="A962" s="6">
        <v>7793621</v>
      </c>
      <c r="B962" t="s">
        <v>0</v>
      </c>
      <c r="C962" t="s">
        <v>7335</v>
      </c>
      <c r="D962" t="s">
        <v>2386</v>
      </c>
      <c r="E962" t="s">
        <v>2387</v>
      </c>
      <c r="F962" s="2">
        <v>3000</v>
      </c>
      <c r="G962" s="2">
        <v>0</v>
      </c>
      <c r="H962" s="2">
        <v>0</v>
      </c>
      <c r="I962" t="s">
        <v>1</v>
      </c>
      <c r="J962" t="s">
        <v>2388</v>
      </c>
      <c r="K962" s="3">
        <v>45552</v>
      </c>
      <c r="L962" t="s">
        <v>2</v>
      </c>
      <c r="M962" t="s">
        <v>10</v>
      </c>
      <c r="N962" t="s">
        <v>6</v>
      </c>
      <c r="O962" s="3"/>
      <c r="P962" t="s">
        <v>5</v>
      </c>
    </row>
    <row r="963" spans="1:16" x14ac:dyDescent="0.2">
      <c r="A963" s="6">
        <v>7788619</v>
      </c>
      <c r="B963" t="s">
        <v>0</v>
      </c>
      <c r="C963" t="s">
        <v>7270</v>
      </c>
      <c r="D963" t="s">
        <v>2389</v>
      </c>
      <c r="E963" t="s">
        <v>2390</v>
      </c>
      <c r="F963" s="2">
        <v>42000</v>
      </c>
      <c r="G963" s="2">
        <v>0</v>
      </c>
      <c r="H963" s="2">
        <v>0</v>
      </c>
      <c r="I963" t="s">
        <v>1</v>
      </c>
      <c r="J963" t="s">
        <v>2391</v>
      </c>
      <c r="K963" s="3">
        <v>45538</v>
      </c>
      <c r="L963" t="s">
        <v>2</v>
      </c>
      <c r="M963" t="s">
        <v>10</v>
      </c>
      <c r="N963" t="s">
        <v>6</v>
      </c>
      <c r="O963" s="3"/>
      <c r="P963" t="s">
        <v>5</v>
      </c>
    </row>
    <row r="964" spans="1:16" x14ac:dyDescent="0.2">
      <c r="A964" s="6">
        <v>7783548</v>
      </c>
      <c r="B964" t="s">
        <v>0</v>
      </c>
      <c r="C964" t="s">
        <v>7270</v>
      </c>
      <c r="D964" t="s">
        <v>2392</v>
      </c>
      <c r="E964" t="s">
        <v>82</v>
      </c>
      <c r="F964" s="2">
        <v>9340</v>
      </c>
      <c r="G964" s="2">
        <v>0</v>
      </c>
      <c r="H964" s="2">
        <v>0</v>
      </c>
      <c r="I964" t="s">
        <v>1</v>
      </c>
      <c r="J964" t="s">
        <v>2393</v>
      </c>
      <c r="K964" s="3">
        <v>45527</v>
      </c>
      <c r="L964" t="s">
        <v>2</v>
      </c>
      <c r="M964" t="s">
        <v>10</v>
      </c>
      <c r="N964" t="s">
        <v>6</v>
      </c>
      <c r="O964" s="3"/>
      <c r="P964" t="s">
        <v>5</v>
      </c>
    </row>
    <row r="965" spans="1:16" x14ac:dyDescent="0.2">
      <c r="A965" s="6">
        <v>7788620</v>
      </c>
      <c r="B965" t="s">
        <v>0</v>
      </c>
      <c r="C965" t="s">
        <v>7270</v>
      </c>
      <c r="D965" t="s">
        <v>2394</v>
      </c>
      <c r="E965" t="s">
        <v>2395</v>
      </c>
      <c r="F965" s="2">
        <v>24300</v>
      </c>
      <c r="G965" s="2">
        <v>24000</v>
      </c>
      <c r="H965" s="2">
        <v>24000</v>
      </c>
      <c r="I965" t="s">
        <v>1</v>
      </c>
      <c r="J965" t="s">
        <v>2396</v>
      </c>
      <c r="K965" s="3">
        <v>45538</v>
      </c>
      <c r="L965" t="s">
        <v>2</v>
      </c>
      <c r="M965" t="s">
        <v>14</v>
      </c>
      <c r="N965" t="s">
        <v>6</v>
      </c>
      <c r="O965" s="3"/>
      <c r="P965" t="s">
        <v>5</v>
      </c>
    </row>
    <row r="966" spans="1:16" x14ac:dyDescent="0.2">
      <c r="A966" s="6">
        <v>7803804</v>
      </c>
      <c r="B966" t="s">
        <v>0</v>
      </c>
      <c r="C966" t="s">
        <v>7283</v>
      </c>
      <c r="D966" t="s">
        <v>2398</v>
      </c>
      <c r="E966" t="s">
        <v>2399</v>
      </c>
      <c r="F966" s="2">
        <v>5890</v>
      </c>
      <c r="G966" s="2">
        <v>0</v>
      </c>
      <c r="H966" s="2">
        <v>0</v>
      </c>
      <c r="I966" t="s">
        <v>1</v>
      </c>
      <c r="J966" t="s">
        <v>2400</v>
      </c>
      <c r="K966" s="3">
        <v>45577</v>
      </c>
      <c r="L966" t="s">
        <v>2</v>
      </c>
      <c r="M966" t="s">
        <v>10</v>
      </c>
      <c r="N966" t="s">
        <v>6</v>
      </c>
      <c r="O966" s="3"/>
      <c r="P966" t="s">
        <v>5</v>
      </c>
    </row>
    <row r="967" spans="1:16" x14ac:dyDescent="0.2">
      <c r="A967" s="6">
        <v>7785994</v>
      </c>
      <c r="B967" t="s">
        <v>0</v>
      </c>
      <c r="C967" t="s">
        <v>7190</v>
      </c>
      <c r="D967" t="s">
        <v>2401</v>
      </c>
      <c r="E967" t="s">
        <v>2402</v>
      </c>
      <c r="F967" s="2">
        <v>3322</v>
      </c>
      <c r="G967" s="2">
        <v>1877</v>
      </c>
      <c r="H967" s="2">
        <v>1877</v>
      </c>
      <c r="I967" t="s">
        <v>1</v>
      </c>
      <c r="J967" t="s">
        <v>2403</v>
      </c>
      <c r="K967" s="3">
        <v>45534</v>
      </c>
      <c r="L967" t="s">
        <v>2</v>
      </c>
      <c r="M967" t="s">
        <v>14</v>
      </c>
      <c r="N967" t="s">
        <v>307</v>
      </c>
      <c r="O967" s="3"/>
      <c r="P967" t="s">
        <v>5</v>
      </c>
    </row>
    <row r="968" spans="1:16" x14ac:dyDescent="0.2">
      <c r="A968" s="6">
        <v>7754986</v>
      </c>
      <c r="B968" t="s">
        <v>0</v>
      </c>
      <c r="C968" t="s">
        <v>7332</v>
      </c>
      <c r="D968" t="s">
        <v>2404</v>
      </c>
      <c r="E968" t="s">
        <v>2405</v>
      </c>
      <c r="F968" s="2">
        <v>7200</v>
      </c>
      <c r="G968" s="2">
        <v>0</v>
      </c>
      <c r="H968" s="2">
        <v>0</v>
      </c>
      <c r="I968" t="s">
        <v>1</v>
      </c>
      <c r="J968" t="s">
        <v>2406</v>
      </c>
      <c r="K968" s="3">
        <v>45447</v>
      </c>
      <c r="L968" t="s">
        <v>2</v>
      </c>
      <c r="M968" t="s">
        <v>10</v>
      </c>
      <c r="N968" t="s">
        <v>6</v>
      </c>
      <c r="O968" s="3"/>
      <c r="P968" t="s">
        <v>5</v>
      </c>
    </row>
    <row r="969" spans="1:16" x14ac:dyDescent="0.2">
      <c r="A969" s="6">
        <v>7798626</v>
      </c>
      <c r="B969" t="s">
        <v>0</v>
      </c>
      <c r="C969" t="s">
        <v>7191</v>
      </c>
      <c r="D969" t="s">
        <v>2407</v>
      </c>
      <c r="E969" t="s">
        <v>2408</v>
      </c>
      <c r="F969" s="2">
        <v>35000</v>
      </c>
      <c r="G969" s="2">
        <v>0</v>
      </c>
      <c r="H969" s="2">
        <v>0</v>
      </c>
      <c r="I969" t="s">
        <v>1</v>
      </c>
      <c r="J969" t="s">
        <v>2409</v>
      </c>
      <c r="K969" s="3">
        <v>45562</v>
      </c>
      <c r="L969" t="s">
        <v>2</v>
      </c>
      <c r="M969" t="s">
        <v>602</v>
      </c>
      <c r="N969" t="s">
        <v>6</v>
      </c>
      <c r="O969" s="3"/>
      <c r="P969" t="s">
        <v>5</v>
      </c>
    </row>
    <row r="970" spans="1:16" x14ac:dyDescent="0.2">
      <c r="A970" s="6">
        <v>7756570</v>
      </c>
      <c r="B970" t="s">
        <v>0</v>
      </c>
      <c r="C970" t="s">
        <v>7332</v>
      </c>
      <c r="D970" t="s">
        <v>2410</v>
      </c>
      <c r="E970" t="s">
        <v>2411</v>
      </c>
      <c r="F970" s="2">
        <v>7200</v>
      </c>
      <c r="G970" s="2">
        <v>0</v>
      </c>
      <c r="H970" s="2">
        <v>0</v>
      </c>
      <c r="I970" t="s">
        <v>1</v>
      </c>
      <c r="J970" t="s">
        <v>2412</v>
      </c>
      <c r="K970" s="3">
        <v>45450</v>
      </c>
      <c r="L970" t="s">
        <v>2</v>
      </c>
      <c r="M970" t="s">
        <v>10</v>
      </c>
      <c r="N970" t="s">
        <v>6</v>
      </c>
      <c r="O970" s="3"/>
      <c r="P970" t="s">
        <v>5</v>
      </c>
    </row>
    <row r="971" spans="1:16" x14ac:dyDescent="0.2">
      <c r="A971" s="6">
        <v>7801320</v>
      </c>
      <c r="B971" t="s">
        <v>0</v>
      </c>
      <c r="C971" t="s">
        <v>7285</v>
      </c>
      <c r="D971" t="s">
        <v>2413</v>
      </c>
      <c r="E971" t="s">
        <v>2414</v>
      </c>
      <c r="F971" s="2">
        <v>43000</v>
      </c>
      <c r="G971" s="2">
        <v>0</v>
      </c>
      <c r="H971" s="2">
        <v>0</v>
      </c>
      <c r="I971" t="s">
        <v>1</v>
      </c>
      <c r="J971" t="s">
        <v>2415</v>
      </c>
      <c r="K971" s="3">
        <v>45569</v>
      </c>
      <c r="L971" t="s">
        <v>2</v>
      </c>
      <c r="M971" t="s">
        <v>10</v>
      </c>
      <c r="N971" t="s">
        <v>6</v>
      </c>
      <c r="O971" s="3"/>
      <c r="P971" t="s">
        <v>5</v>
      </c>
    </row>
    <row r="972" spans="1:16" x14ac:dyDescent="0.2">
      <c r="A972" s="6">
        <v>7783758</v>
      </c>
      <c r="B972" t="s">
        <v>0</v>
      </c>
      <c r="C972" t="s">
        <v>7302</v>
      </c>
      <c r="D972" t="s">
        <v>2416</v>
      </c>
      <c r="E972" t="s">
        <v>2417</v>
      </c>
      <c r="F972" s="2">
        <v>18000</v>
      </c>
      <c r="G972" s="2">
        <v>0</v>
      </c>
      <c r="H972" s="2">
        <v>0</v>
      </c>
      <c r="I972" t="s">
        <v>1</v>
      </c>
      <c r="J972" t="s">
        <v>2418</v>
      </c>
      <c r="K972" s="3">
        <v>45527</v>
      </c>
      <c r="L972" t="s">
        <v>2</v>
      </c>
      <c r="M972" t="s">
        <v>10</v>
      </c>
      <c r="N972" t="s">
        <v>6</v>
      </c>
      <c r="O972" s="3"/>
      <c r="P972" t="s">
        <v>5</v>
      </c>
    </row>
    <row r="973" spans="1:16" x14ac:dyDescent="0.2">
      <c r="A973" s="6">
        <v>7794735</v>
      </c>
      <c r="B973" t="s">
        <v>0</v>
      </c>
      <c r="C973" t="s">
        <v>7337</v>
      </c>
      <c r="D973" t="s">
        <v>2419</v>
      </c>
      <c r="E973" t="s">
        <v>2420</v>
      </c>
      <c r="F973" s="2">
        <v>6000</v>
      </c>
      <c r="G973" s="2">
        <v>0</v>
      </c>
      <c r="H973" s="2">
        <v>0</v>
      </c>
      <c r="I973" t="s">
        <v>1</v>
      </c>
      <c r="J973" t="s">
        <v>2421</v>
      </c>
      <c r="K973" s="3">
        <v>45555</v>
      </c>
      <c r="L973" t="s">
        <v>2</v>
      </c>
      <c r="M973" t="s">
        <v>10</v>
      </c>
      <c r="N973" t="s">
        <v>6</v>
      </c>
      <c r="O973" s="3"/>
      <c r="P973" t="s">
        <v>5</v>
      </c>
    </row>
    <row r="974" spans="1:16" x14ac:dyDescent="0.2">
      <c r="A974" s="6">
        <v>7785625</v>
      </c>
      <c r="B974" t="s">
        <v>0</v>
      </c>
      <c r="C974" t="s">
        <v>7338</v>
      </c>
      <c r="D974" t="s">
        <v>2422</v>
      </c>
      <c r="E974" t="s">
        <v>2423</v>
      </c>
      <c r="F974" s="2">
        <v>10000</v>
      </c>
      <c r="G974" s="2">
        <v>0</v>
      </c>
      <c r="H974" s="2">
        <v>0</v>
      </c>
      <c r="I974" t="s">
        <v>1</v>
      </c>
      <c r="J974" t="s">
        <v>2424</v>
      </c>
      <c r="K974" s="3">
        <v>45533</v>
      </c>
      <c r="L974" t="s">
        <v>2</v>
      </c>
      <c r="M974" t="s">
        <v>602</v>
      </c>
      <c r="N974" t="s">
        <v>6</v>
      </c>
      <c r="O974" s="3"/>
      <c r="P974" t="s">
        <v>5</v>
      </c>
    </row>
    <row r="975" spans="1:16" x14ac:dyDescent="0.2">
      <c r="A975" s="6">
        <v>7802002</v>
      </c>
      <c r="B975" t="s">
        <v>0</v>
      </c>
      <c r="C975" t="s">
        <v>7339</v>
      </c>
      <c r="D975" t="s">
        <v>2425</v>
      </c>
      <c r="E975" t="s">
        <v>2426</v>
      </c>
      <c r="F975" s="2">
        <v>20000</v>
      </c>
      <c r="G975" s="2">
        <v>0</v>
      </c>
      <c r="H975" s="2">
        <v>0</v>
      </c>
      <c r="I975" t="s">
        <v>1</v>
      </c>
      <c r="J975" t="s">
        <v>2427</v>
      </c>
      <c r="K975" s="3">
        <v>45572</v>
      </c>
      <c r="L975" t="s">
        <v>2</v>
      </c>
      <c r="M975" t="s">
        <v>10</v>
      </c>
      <c r="N975" t="s">
        <v>6</v>
      </c>
      <c r="O975" s="3"/>
      <c r="P975" t="s">
        <v>5</v>
      </c>
    </row>
    <row r="976" spans="1:16" x14ac:dyDescent="0.2">
      <c r="A976" s="6">
        <v>7794179</v>
      </c>
      <c r="B976" t="s">
        <v>0</v>
      </c>
      <c r="C976" t="s">
        <v>7147</v>
      </c>
      <c r="D976" t="s">
        <v>2428</v>
      </c>
      <c r="E976" t="s">
        <v>2429</v>
      </c>
      <c r="F976" s="2">
        <v>600</v>
      </c>
      <c r="G976" s="2">
        <v>0</v>
      </c>
      <c r="H976" s="2">
        <v>0</v>
      </c>
      <c r="I976" t="s">
        <v>1</v>
      </c>
      <c r="J976" t="s">
        <v>2430</v>
      </c>
      <c r="K976" s="3">
        <v>45552</v>
      </c>
      <c r="L976" t="s">
        <v>2</v>
      </c>
      <c r="M976" t="s">
        <v>10</v>
      </c>
      <c r="N976" t="s">
        <v>6</v>
      </c>
      <c r="O976" s="3"/>
      <c r="P976" t="s">
        <v>5</v>
      </c>
    </row>
    <row r="977" spans="1:16" x14ac:dyDescent="0.2">
      <c r="A977" s="6">
        <v>7772414</v>
      </c>
      <c r="B977" t="s">
        <v>0</v>
      </c>
      <c r="C977" t="s">
        <v>7145</v>
      </c>
      <c r="D977" t="s">
        <v>2431</v>
      </c>
      <c r="E977" t="s">
        <v>2432</v>
      </c>
      <c r="F977" s="2">
        <v>781</v>
      </c>
      <c r="G977" s="2">
        <v>0</v>
      </c>
      <c r="H977" s="2">
        <v>0</v>
      </c>
      <c r="I977" t="s">
        <v>1</v>
      </c>
      <c r="J977" t="s">
        <v>2433</v>
      </c>
      <c r="K977" s="3">
        <v>45490</v>
      </c>
      <c r="L977" t="s">
        <v>2</v>
      </c>
      <c r="M977" t="s">
        <v>10</v>
      </c>
      <c r="N977" t="s">
        <v>6</v>
      </c>
      <c r="O977" s="3"/>
      <c r="P977" t="s">
        <v>5</v>
      </c>
    </row>
    <row r="978" spans="1:16" x14ac:dyDescent="0.2">
      <c r="A978" s="6">
        <v>7793733</v>
      </c>
      <c r="B978" t="s">
        <v>0</v>
      </c>
      <c r="C978" t="s">
        <v>7232</v>
      </c>
      <c r="D978" t="s">
        <v>2434</v>
      </c>
      <c r="E978" t="s">
        <v>2435</v>
      </c>
      <c r="F978" s="2">
        <v>300</v>
      </c>
      <c r="G978" s="2">
        <v>0</v>
      </c>
      <c r="H978" s="2">
        <v>0</v>
      </c>
      <c r="I978" t="s">
        <v>1</v>
      </c>
      <c r="J978" t="s">
        <v>2436</v>
      </c>
      <c r="K978" s="3">
        <v>45552</v>
      </c>
      <c r="L978" t="s">
        <v>2</v>
      </c>
      <c r="M978" t="s">
        <v>10</v>
      </c>
      <c r="N978" t="s">
        <v>6</v>
      </c>
      <c r="O978" s="3"/>
      <c r="P978" t="s">
        <v>5</v>
      </c>
    </row>
    <row r="979" spans="1:16" x14ac:dyDescent="0.2">
      <c r="A979" s="6">
        <v>7810634</v>
      </c>
      <c r="B979" t="s">
        <v>0</v>
      </c>
      <c r="C979" t="s">
        <v>7284</v>
      </c>
      <c r="D979" t="s">
        <v>2437</v>
      </c>
      <c r="E979" t="s">
        <v>2438</v>
      </c>
      <c r="F979" s="2">
        <v>24000</v>
      </c>
      <c r="G979" s="2">
        <v>0</v>
      </c>
      <c r="H979" s="2">
        <v>0</v>
      </c>
      <c r="I979" t="s">
        <v>1</v>
      </c>
      <c r="J979" t="s">
        <v>2439</v>
      </c>
      <c r="K979" s="3">
        <v>45596</v>
      </c>
      <c r="L979" t="s">
        <v>2</v>
      </c>
      <c r="M979" t="s">
        <v>10</v>
      </c>
      <c r="N979" t="s">
        <v>6</v>
      </c>
      <c r="O979" s="3"/>
      <c r="P979" t="s">
        <v>5</v>
      </c>
    </row>
    <row r="980" spans="1:16" x14ac:dyDescent="0.2">
      <c r="A980" s="6">
        <v>7810633</v>
      </c>
      <c r="B980" t="s">
        <v>0</v>
      </c>
      <c r="C980" t="s">
        <v>7284</v>
      </c>
      <c r="D980" t="s">
        <v>2440</v>
      </c>
      <c r="E980" t="s">
        <v>2441</v>
      </c>
      <c r="F980" s="2">
        <v>16000</v>
      </c>
      <c r="G980" s="2">
        <v>0</v>
      </c>
      <c r="H980" s="2">
        <v>0</v>
      </c>
      <c r="I980" t="s">
        <v>1</v>
      </c>
      <c r="J980" t="s">
        <v>2442</v>
      </c>
      <c r="K980" s="3">
        <v>45596</v>
      </c>
      <c r="L980" t="s">
        <v>2</v>
      </c>
      <c r="M980" t="s">
        <v>10</v>
      </c>
      <c r="N980" t="s">
        <v>6</v>
      </c>
      <c r="O980" s="3"/>
      <c r="P980" t="s">
        <v>5</v>
      </c>
    </row>
    <row r="981" spans="1:16" x14ac:dyDescent="0.2">
      <c r="A981" s="6">
        <v>7747502</v>
      </c>
      <c r="B981" t="s">
        <v>0</v>
      </c>
      <c r="C981" t="s">
        <v>7344</v>
      </c>
      <c r="D981" t="s">
        <v>2443</v>
      </c>
      <c r="E981" t="s">
        <v>2444</v>
      </c>
      <c r="F981" s="2">
        <v>128</v>
      </c>
      <c r="G981" s="2">
        <v>0</v>
      </c>
      <c r="H981" s="2">
        <v>0</v>
      </c>
      <c r="I981" t="s">
        <v>1</v>
      </c>
      <c r="J981" t="s">
        <v>2445</v>
      </c>
      <c r="K981" s="3">
        <v>45421</v>
      </c>
      <c r="L981" t="s">
        <v>2</v>
      </c>
      <c r="M981" t="s">
        <v>602</v>
      </c>
      <c r="N981" t="s">
        <v>6</v>
      </c>
      <c r="O981" s="3"/>
      <c r="P981" t="s">
        <v>5</v>
      </c>
    </row>
    <row r="982" spans="1:16" x14ac:dyDescent="0.2">
      <c r="A982" s="6">
        <v>7766770</v>
      </c>
      <c r="B982" t="s">
        <v>0</v>
      </c>
      <c r="C982" t="s">
        <v>7345</v>
      </c>
      <c r="D982" t="s">
        <v>2443</v>
      </c>
      <c r="E982" t="s">
        <v>2444</v>
      </c>
      <c r="F982" s="2">
        <v>640</v>
      </c>
      <c r="G982" s="2">
        <v>0</v>
      </c>
      <c r="H982" s="2">
        <v>0</v>
      </c>
      <c r="I982" t="s">
        <v>1</v>
      </c>
      <c r="J982" t="s">
        <v>2446</v>
      </c>
      <c r="K982" s="3">
        <v>45476</v>
      </c>
      <c r="L982" t="s">
        <v>2</v>
      </c>
      <c r="M982" t="s">
        <v>602</v>
      </c>
      <c r="N982" t="s">
        <v>6</v>
      </c>
      <c r="O982" s="3"/>
      <c r="P982" t="s">
        <v>5</v>
      </c>
    </row>
    <row r="983" spans="1:16" x14ac:dyDescent="0.2">
      <c r="A983" s="6">
        <v>7747232</v>
      </c>
      <c r="B983" t="s">
        <v>0</v>
      </c>
      <c r="C983" t="s">
        <v>7346</v>
      </c>
      <c r="D983" t="s">
        <v>2447</v>
      </c>
      <c r="E983" t="s">
        <v>2448</v>
      </c>
      <c r="F983" s="2">
        <v>2000</v>
      </c>
      <c r="G983" s="2">
        <v>0</v>
      </c>
      <c r="H983" s="2">
        <v>0</v>
      </c>
      <c r="I983" t="s">
        <v>1</v>
      </c>
      <c r="J983" t="s">
        <v>2449</v>
      </c>
      <c r="K983" s="3">
        <v>45420</v>
      </c>
      <c r="L983" t="s">
        <v>2</v>
      </c>
      <c r="M983" t="s">
        <v>10</v>
      </c>
      <c r="N983" t="s">
        <v>6</v>
      </c>
      <c r="O983" s="3"/>
      <c r="P983" t="s">
        <v>5</v>
      </c>
    </row>
    <row r="984" spans="1:16" x14ac:dyDescent="0.2">
      <c r="A984" s="6">
        <v>7778483</v>
      </c>
      <c r="B984" t="s">
        <v>0</v>
      </c>
      <c r="C984" t="s">
        <v>7347</v>
      </c>
      <c r="D984" t="s">
        <v>2450</v>
      </c>
      <c r="E984" t="s">
        <v>2451</v>
      </c>
      <c r="F984" s="2">
        <v>2000</v>
      </c>
      <c r="G984" s="2">
        <v>0</v>
      </c>
      <c r="H984" s="2">
        <v>0</v>
      </c>
      <c r="I984" t="s">
        <v>1</v>
      </c>
      <c r="J984" t="s">
        <v>2452</v>
      </c>
      <c r="K984" s="3">
        <v>45505</v>
      </c>
      <c r="L984" t="s">
        <v>2</v>
      </c>
      <c r="M984" t="s">
        <v>10</v>
      </c>
      <c r="N984" t="s">
        <v>6</v>
      </c>
      <c r="O984" s="3"/>
      <c r="P984" t="s">
        <v>5</v>
      </c>
    </row>
    <row r="985" spans="1:16" x14ac:dyDescent="0.2">
      <c r="A985" s="6">
        <v>7753711</v>
      </c>
      <c r="B985" t="s">
        <v>0</v>
      </c>
      <c r="C985" t="s">
        <v>7348</v>
      </c>
      <c r="D985" t="s">
        <v>2453</v>
      </c>
      <c r="E985" t="s">
        <v>2454</v>
      </c>
      <c r="F985" s="2">
        <v>2200</v>
      </c>
      <c r="G985" s="2">
        <v>0</v>
      </c>
      <c r="H985" s="2">
        <v>0</v>
      </c>
      <c r="I985" t="s">
        <v>1</v>
      </c>
      <c r="J985" t="s">
        <v>2455</v>
      </c>
      <c r="K985" s="3">
        <v>45441</v>
      </c>
      <c r="L985" t="s">
        <v>2</v>
      </c>
      <c r="M985" t="s">
        <v>10</v>
      </c>
      <c r="N985" t="s">
        <v>6</v>
      </c>
      <c r="O985" s="3"/>
      <c r="P985" t="s">
        <v>5</v>
      </c>
    </row>
    <row r="986" spans="1:16" x14ac:dyDescent="0.2">
      <c r="A986" s="6">
        <v>7753710</v>
      </c>
      <c r="B986" t="s">
        <v>0</v>
      </c>
      <c r="C986" t="s">
        <v>7348</v>
      </c>
      <c r="D986" t="s">
        <v>2456</v>
      </c>
      <c r="E986" t="s">
        <v>2457</v>
      </c>
      <c r="F986" s="2">
        <v>500</v>
      </c>
      <c r="G986" s="2">
        <v>400</v>
      </c>
      <c r="H986" s="2">
        <v>400</v>
      </c>
      <c r="I986" t="s">
        <v>1</v>
      </c>
      <c r="J986" t="s">
        <v>2458</v>
      </c>
      <c r="K986" s="3">
        <v>45441</v>
      </c>
      <c r="L986" t="s">
        <v>2</v>
      </c>
      <c r="M986" t="s">
        <v>14</v>
      </c>
      <c r="N986" t="s">
        <v>6</v>
      </c>
      <c r="O986" s="3"/>
      <c r="P986" t="s">
        <v>5</v>
      </c>
    </row>
    <row r="987" spans="1:16" x14ac:dyDescent="0.2">
      <c r="A987" s="6">
        <v>7778300</v>
      </c>
      <c r="B987" t="s">
        <v>0</v>
      </c>
      <c r="C987" t="s">
        <v>7254</v>
      </c>
      <c r="D987" t="s">
        <v>2456</v>
      </c>
      <c r="E987" t="s">
        <v>2457</v>
      </c>
      <c r="F987" s="2">
        <v>2000</v>
      </c>
      <c r="G987" s="2">
        <v>0</v>
      </c>
      <c r="H987" s="2">
        <v>0</v>
      </c>
      <c r="I987" t="s">
        <v>1</v>
      </c>
      <c r="J987" t="s">
        <v>2459</v>
      </c>
      <c r="K987" s="3">
        <v>45505</v>
      </c>
      <c r="L987" t="s">
        <v>2</v>
      </c>
      <c r="M987" t="s">
        <v>10</v>
      </c>
      <c r="N987" t="s">
        <v>6</v>
      </c>
      <c r="O987" s="3"/>
      <c r="P987" t="s">
        <v>5</v>
      </c>
    </row>
    <row r="988" spans="1:16" x14ac:dyDescent="0.2">
      <c r="A988" s="6">
        <v>7792653</v>
      </c>
      <c r="B988" t="s">
        <v>0</v>
      </c>
      <c r="C988" t="s">
        <v>7349</v>
      </c>
      <c r="D988" t="s">
        <v>2460</v>
      </c>
      <c r="E988" t="s">
        <v>2461</v>
      </c>
      <c r="F988" s="2">
        <v>100</v>
      </c>
      <c r="G988" s="2">
        <v>0</v>
      </c>
      <c r="H988" s="2">
        <v>0</v>
      </c>
      <c r="I988" t="s">
        <v>1</v>
      </c>
      <c r="J988" t="s">
        <v>2462</v>
      </c>
      <c r="K988" s="3">
        <v>45548</v>
      </c>
      <c r="L988" t="s">
        <v>2</v>
      </c>
      <c r="M988" t="s">
        <v>10</v>
      </c>
      <c r="N988" t="s">
        <v>6</v>
      </c>
      <c r="O988" s="3"/>
      <c r="P988" t="s">
        <v>5</v>
      </c>
    </row>
    <row r="989" spans="1:16" x14ac:dyDescent="0.2">
      <c r="A989" s="6">
        <v>7771104</v>
      </c>
      <c r="B989" t="s">
        <v>0</v>
      </c>
      <c r="C989" t="s">
        <v>7331</v>
      </c>
      <c r="D989" t="s">
        <v>2463</v>
      </c>
      <c r="E989" t="s">
        <v>2464</v>
      </c>
      <c r="F989" s="2">
        <v>5000</v>
      </c>
      <c r="G989" s="2">
        <v>700</v>
      </c>
      <c r="H989" s="2">
        <v>700</v>
      </c>
      <c r="I989" t="s">
        <v>1</v>
      </c>
      <c r="J989" t="s">
        <v>2465</v>
      </c>
      <c r="K989" s="3">
        <v>45488</v>
      </c>
      <c r="L989" t="s">
        <v>2</v>
      </c>
      <c r="M989" t="s">
        <v>14</v>
      </c>
      <c r="N989" t="s">
        <v>6</v>
      </c>
      <c r="O989" s="3"/>
      <c r="P989" t="s">
        <v>5</v>
      </c>
    </row>
    <row r="990" spans="1:16" x14ac:dyDescent="0.2">
      <c r="A990" s="6">
        <v>7779548</v>
      </c>
      <c r="B990" t="s">
        <v>0</v>
      </c>
      <c r="C990" t="s">
        <v>7231</v>
      </c>
      <c r="D990" t="s">
        <v>2463</v>
      </c>
      <c r="E990" t="s">
        <v>2464</v>
      </c>
      <c r="F990" s="2">
        <v>2000</v>
      </c>
      <c r="G990" s="2">
        <v>0</v>
      </c>
      <c r="H990" s="2">
        <v>0</v>
      </c>
      <c r="I990" t="s">
        <v>1</v>
      </c>
      <c r="J990" t="s">
        <v>2466</v>
      </c>
      <c r="K990" s="3">
        <v>45507</v>
      </c>
      <c r="L990" t="s">
        <v>2</v>
      </c>
      <c r="M990" t="s">
        <v>10</v>
      </c>
      <c r="N990" t="s">
        <v>6</v>
      </c>
      <c r="O990" s="3"/>
      <c r="P990" t="s">
        <v>5</v>
      </c>
    </row>
    <row r="991" spans="1:16" x14ac:dyDescent="0.2">
      <c r="A991" s="6">
        <v>7793742</v>
      </c>
      <c r="B991" t="s">
        <v>0</v>
      </c>
      <c r="C991" t="s">
        <v>7232</v>
      </c>
      <c r="D991" t="s">
        <v>2463</v>
      </c>
      <c r="E991" t="s">
        <v>2464</v>
      </c>
      <c r="F991" s="2">
        <v>1500</v>
      </c>
      <c r="G991" s="2">
        <v>0</v>
      </c>
      <c r="H991" s="2">
        <v>0</v>
      </c>
      <c r="I991" t="s">
        <v>1</v>
      </c>
      <c r="J991" t="s">
        <v>2467</v>
      </c>
      <c r="K991" s="3">
        <v>45552</v>
      </c>
      <c r="L991" t="s">
        <v>2</v>
      </c>
      <c r="M991" t="s">
        <v>10</v>
      </c>
      <c r="N991" t="s">
        <v>6</v>
      </c>
      <c r="O991" s="3"/>
      <c r="P991" t="s">
        <v>5</v>
      </c>
    </row>
    <row r="992" spans="1:16" x14ac:dyDescent="0.2">
      <c r="A992" s="6">
        <v>7806696</v>
      </c>
      <c r="B992" t="s">
        <v>0</v>
      </c>
      <c r="C992" t="s">
        <v>7353</v>
      </c>
      <c r="D992" t="s">
        <v>2463</v>
      </c>
      <c r="E992" t="s">
        <v>2464</v>
      </c>
      <c r="F992" s="2">
        <v>50</v>
      </c>
      <c r="G992" s="2">
        <v>0</v>
      </c>
      <c r="H992" s="2">
        <v>0</v>
      </c>
      <c r="I992" t="s">
        <v>1</v>
      </c>
      <c r="J992" t="s">
        <v>2468</v>
      </c>
      <c r="K992" s="3">
        <v>45587</v>
      </c>
      <c r="L992" t="s">
        <v>2</v>
      </c>
      <c r="M992" t="s">
        <v>10</v>
      </c>
      <c r="N992" t="s">
        <v>6</v>
      </c>
      <c r="O992" s="3"/>
      <c r="P992" t="s">
        <v>5</v>
      </c>
    </row>
    <row r="993" spans="1:16" x14ac:dyDescent="0.2">
      <c r="A993" s="6">
        <v>7807175</v>
      </c>
      <c r="B993" t="s">
        <v>0</v>
      </c>
      <c r="C993" t="s">
        <v>7354</v>
      </c>
      <c r="D993" t="s">
        <v>2463</v>
      </c>
      <c r="E993" t="s">
        <v>2464</v>
      </c>
      <c r="F993" s="2">
        <v>100</v>
      </c>
      <c r="G993" s="2">
        <v>0</v>
      </c>
      <c r="H993" s="2">
        <v>0</v>
      </c>
      <c r="I993" t="s">
        <v>1</v>
      </c>
      <c r="J993" t="s">
        <v>2469</v>
      </c>
      <c r="K993" s="3">
        <v>45588</v>
      </c>
      <c r="L993" t="s">
        <v>2</v>
      </c>
      <c r="M993" t="s">
        <v>10</v>
      </c>
      <c r="N993" t="s">
        <v>6</v>
      </c>
      <c r="O993" s="3"/>
      <c r="P993" t="s">
        <v>5</v>
      </c>
    </row>
    <row r="994" spans="1:16" x14ac:dyDescent="0.2">
      <c r="A994" s="6">
        <v>7782488</v>
      </c>
      <c r="B994" t="s">
        <v>0</v>
      </c>
      <c r="C994" t="s">
        <v>7133</v>
      </c>
      <c r="D994" t="s">
        <v>2470</v>
      </c>
      <c r="E994" t="s">
        <v>2471</v>
      </c>
      <c r="F994" s="2">
        <v>500</v>
      </c>
      <c r="G994" s="2">
        <v>218</v>
      </c>
      <c r="H994" s="2">
        <v>218</v>
      </c>
      <c r="I994" t="s">
        <v>1</v>
      </c>
      <c r="J994" t="s">
        <v>2472</v>
      </c>
      <c r="K994" s="3">
        <v>45521</v>
      </c>
      <c r="L994" t="s">
        <v>2</v>
      </c>
      <c r="M994" t="s">
        <v>14</v>
      </c>
      <c r="N994" t="s">
        <v>6</v>
      </c>
      <c r="O994" s="3"/>
      <c r="P994" t="s">
        <v>5</v>
      </c>
    </row>
    <row r="995" spans="1:16" x14ac:dyDescent="0.2">
      <c r="A995" s="6">
        <v>7810632</v>
      </c>
      <c r="B995" t="s">
        <v>0</v>
      </c>
      <c r="C995" t="s">
        <v>7284</v>
      </c>
      <c r="D995" t="s">
        <v>2473</v>
      </c>
      <c r="E995" t="s">
        <v>2474</v>
      </c>
      <c r="F995" s="2">
        <v>16000</v>
      </c>
      <c r="G995" s="2">
        <v>0</v>
      </c>
      <c r="H995" s="2">
        <v>0</v>
      </c>
      <c r="I995" t="s">
        <v>1</v>
      </c>
      <c r="J995" t="s">
        <v>2475</v>
      </c>
      <c r="K995" s="3">
        <v>45596</v>
      </c>
      <c r="L995" t="s">
        <v>2</v>
      </c>
      <c r="M995" t="s">
        <v>10</v>
      </c>
      <c r="N995" t="s">
        <v>6</v>
      </c>
      <c r="O995" s="3"/>
      <c r="P995" t="s">
        <v>5</v>
      </c>
    </row>
    <row r="996" spans="1:16" x14ac:dyDescent="0.2">
      <c r="A996" s="6">
        <v>7748529</v>
      </c>
      <c r="B996" t="s">
        <v>0</v>
      </c>
      <c r="C996" t="s">
        <v>7355</v>
      </c>
      <c r="D996" t="s">
        <v>2476</v>
      </c>
      <c r="E996" t="s">
        <v>2477</v>
      </c>
      <c r="F996" s="2">
        <v>3000</v>
      </c>
      <c r="G996" s="2">
        <v>0</v>
      </c>
      <c r="H996" s="2">
        <v>0</v>
      </c>
      <c r="I996" t="s">
        <v>1</v>
      </c>
      <c r="J996" t="s">
        <v>2478</v>
      </c>
      <c r="K996" s="3">
        <v>45425</v>
      </c>
      <c r="L996" t="s">
        <v>2</v>
      </c>
      <c r="M996" t="s">
        <v>10</v>
      </c>
      <c r="N996" t="s">
        <v>6</v>
      </c>
      <c r="O996" s="3"/>
      <c r="P996" t="s">
        <v>5</v>
      </c>
    </row>
    <row r="997" spans="1:16" x14ac:dyDescent="0.2">
      <c r="A997" s="6">
        <v>7638007</v>
      </c>
      <c r="B997" t="s">
        <v>0</v>
      </c>
      <c r="C997" t="s">
        <v>7356</v>
      </c>
      <c r="D997" t="s">
        <v>2479</v>
      </c>
      <c r="E997" t="s">
        <v>2480</v>
      </c>
      <c r="F997" s="2">
        <v>155750</v>
      </c>
      <c r="G997" s="2">
        <v>155749</v>
      </c>
      <c r="H997" s="2">
        <v>155749</v>
      </c>
      <c r="I997" t="s">
        <v>1</v>
      </c>
      <c r="J997" t="s">
        <v>2481</v>
      </c>
      <c r="K997" s="3">
        <v>45118</v>
      </c>
      <c r="L997" t="s">
        <v>2</v>
      </c>
      <c r="M997" t="s">
        <v>14</v>
      </c>
      <c r="N997" t="s">
        <v>6</v>
      </c>
      <c r="O997" s="3"/>
      <c r="P997" t="s">
        <v>5</v>
      </c>
    </row>
    <row r="998" spans="1:16" x14ac:dyDescent="0.2">
      <c r="A998" s="6">
        <v>7780635</v>
      </c>
      <c r="B998" t="s">
        <v>0</v>
      </c>
      <c r="C998" t="s">
        <v>7246</v>
      </c>
      <c r="D998" t="s">
        <v>2479</v>
      </c>
      <c r="E998" t="s">
        <v>2480</v>
      </c>
      <c r="F998" s="2">
        <v>200000</v>
      </c>
      <c r="G998" s="2">
        <v>199999</v>
      </c>
      <c r="H998" s="2">
        <v>199999</v>
      </c>
      <c r="I998" t="s">
        <v>1</v>
      </c>
      <c r="J998" t="s">
        <v>2482</v>
      </c>
      <c r="K998" s="3">
        <v>45513</v>
      </c>
      <c r="L998" t="s">
        <v>2</v>
      </c>
      <c r="M998" t="s">
        <v>14</v>
      </c>
      <c r="N998" t="s">
        <v>6</v>
      </c>
      <c r="O998" s="3"/>
      <c r="P998" t="s">
        <v>5</v>
      </c>
    </row>
    <row r="999" spans="1:16" x14ac:dyDescent="0.2">
      <c r="A999" s="6">
        <v>7802796</v>
      </c>
      <c r="B999" t="s">
        <v>0</v>
      </c>
      <c r="C999" t="s">
        <v>7357</v>
      </c>
      <c r="D999" t="s">
        <v>2479</v>
      </c>
      <c r="E999" t="s">
        <v>2480</v>
      </c>
      <c r="F999" s="2">
        <v>200000</v>
      </c>
      <c r="G999" s="2">
        <v>45000</v>
      </c>
      <c r="H999" s="2">
        <v>45000</v>
      </c>
      <c r="I999" t="s">
        <v>1</v>
      </c>
      <c r="J999" t="s">
        <v>2483</v>
      </c>
      <c r="K999" s="3">
        <v>45574</v>
      </c>
      <c r="L999" t="s">
        <v>2</v>
      </c>
      <c r="M999" t="s">
        <v>14</v>
      </c>
      <c r="N999" t="s">
        <v>6</v>
      </c>
      <c r="O999" s="3"/>
      <c r="P999" t="s">
        <v>5</v>
      </c>
    </row>
    <row r="1000" spans="1:16" x14ac:dyDescent="0.2">
      <c r="A1000" s="6">
        <v>7703624</v>
      </c>
      <c r="B1000" t="s">
        <v>0</v>
      </c>
      <c r="C1000" t="s">
        <v>7140</v>
      </c>
      <c r="D1000" t="s">
        <v>2484</v>
      </c>
      <c r="E1000" t="s">
        <v>2485</v>
      </c>
      <c r="F1000" s="2">
        <v>120000</v>
      </c>
      <c r="G1000" s="2">
        <v>119999</v>
      </c>
      <c r="H1000" s="2">
        <v>119999</v>
      </c>
      <c r="I1000" t="s">
        <v>1</v>
      </c>
      <c r="J1000" t="s">
        <v>2486</v>
      </c>
      <c r="K1000" s="3">
        <v>45299</v>
      </c>
      <c r="L1000" t="s">
        <v>2</v>
      </c>
      <c r="M1000" t="s">
        <v>14</v>
      </c>
      <c r="N1000" t="s">
        <v>6</v>
      </c>
      <c r="O1000" s="3"/>
      <c r="P1000" t="s">
        <v>5</v>
      </c>
    </row>
    <row r="1001" spans="1:16" x14ac:dyDescent="0.2">
      <c r="A1001" s="6">
        <v>7712545</v>
      </c>
      <c r="B1001" t="s">
        <v>0</v>
      </c>
      <c r="C1001" t="s">
        <v>7137</v>
      </c>
      <c r="D1001" t="s">
        <v>2484</v>
      </c>
      <c r="E1001" t="s">
        <v>2485</v>
      </c>
      <c r="F1001" s="2">
        <v>145000</v>
      </c>
      <c r="G1001" s="2">
        <v>144999</v>
      </c>
      <c r="H1001" s="2">
        <v>144999</v>
      </c>
      <c r="I1001" t="s">
        <v>1</v>
      </c>
      <c r="J1001" t="s">
        <v>2487</v>
      </c>
      <c r="K1001" s="3">
        <v>45329</v>
      </c>
      <c r="L1001" t="s">
        <v>2</v>
      </c>
      <c r="M1001" t="s">
        <v>14</v>
      </c>
      <c r="N1001" t="s">
        <v>6</v>
      </c>
      <c r="O1001" s="3"/>
      <c r="P1001" t="s">
        <v>5</v>
      </c>
    </row>
    <row r="1002" spans="1:16" x14ac:dyDescent="0.2">
      <c r="A1002" s="6">
        <v>7792896</v>
      </c>
      <c r="B1002" t="s">
        <v>0</v>
      </c>
      <c r="C1002" t="s">
        <v>7126</v>
      </c>
      <c r="D1002" t="s">
        <v>2484</v>
      </c>
      <c r="E1002" t="s">
        <v>2485</v>
      </c>
      <c r="F1002" s="2">
        <v>44000</v>
      </c>
      <c r="G1002" s="2">
        <v>0</v>
      </c>
      <c r="H1002" s="2">
        <v>0</v>
      </c>
      <c r="I1002" t="s">
        <v>1</v>
      </c>
      <c r="J1002" t="s">
        <v>2488</v>
      </c>
      <c r="K1002" s="3">
        <v>45548</v>
      </c>
      <c r="L1002" t="s">
        <v>2</v>
      </c>
      <c r="M1002" t="s">
        <v>10</v>
      </c>
      <c r="N1002" t="s">
        <v>6</v>
      </c>
      <c r="O1002" s="3"/>
      <c r="P1002" t="s">
        <v>5</v>
      </c>
    </row>
    <row r="1003" spans="1:16" x14ac:dyDescent="0.2">
      <c r="A1003" s="6">
        <v>7753712</v>
      </c>
      <c r="B1003" t="s">
        <v>0</v>
      </c>
      <c r="C1003" t="s">
        <v>7348</v>
      </c>
      <c r="D1003" t="s">
        <v>2489</v>
      </c>
      <c r="E1003" t="s">
        <v>2490</v>
      </c>
      <c r="F1003" s="2">
        <v>1000</v>
      </c>
      <c r="G1003" s="2">
        <v>0</v>
      </c>
      <c r="H1003" s="2">
        <v>0</v>
      </c>
      <c r="I1003" t="s">
        <v>1</v>
      </c>
      <c r="J1003" t="s">
        <v>2491</v>
      </c>
      <c r="K1003" s="3">
        <v>45441</v>
      </c>
      <c r="L1003" t="s">
        <v>2</v>
      </c>
      <c r="M1003" t="s">
        <v>10</v>
      </c>
      <c r="N1003" t="s">
        <v>6</v>
      </c>
      <c r="O1003" s="3"/>
      <c r="P1003" t="s">
        <v>5</v>
      </c>
    </row>
    <row r="1004" spans="1:16" x14ac:dyDescent="0.2">
      <c r="A1004" s="6">
        <v>7775002</v>
      </c>
      <c r="B1004" t="s">
        <v>0</v>
      </c>
      <c r="C1004" t="s">
        <v>7253</v>
      </c>
      <c r="D1004" t="s">
        <v>2489</v>
      </c>
      <c r="E1004" t="s">
        <v>2490</v>
      </c>
      <c r="F1004" s="2">
        <v>4000</v>
      </c>
      <c r="G1004" s="2">
        <v>0</v>
      </c>
      <c r="H1004" s="2">
        <v>0</v>
      </c>
      <c r="I1004" t="s">
        <v>1</v>
      </c>
      <c r="J1004" t="s">
        <v>2492</v>
      </c>
      <c r="K1004" s="3">
        <v>45498</v>
      </c>
      <c r="L1004" t="s">
        <v>2</v>
      </c>
      <c r="M1004" t="s">
        <v>10</v>
      </c>
      <c r="N1004" t="s">
        <v>6</v>
      </c>
      <c r="O1004" s="3"/>
      <c r="P1004" t="s">
        <v>5</v>
      </c>
    </row>
    <row r="1005" spans="1:16" x14ac:dyDescent="0.2">
      <c r="A1005" s="6">
        <v>7778301</v>
      </c>
      <c r="B1005" t="s">
        <v>0</v>
      </c>
      <c r="C1005" t="s">
        <v>7254</v>
      </c>
      <c r="D1005" t="s">
        <v>2489</v>
      </c>
      <c r="E1005" t="s">
        <v>2490</v>
      </c>
      <c r="F1005" s="2">
        <v>1500</v>
      </c>
      <c r="G1005" s="2">
        <v>0</v>
      </c>
      <c r="H1005" s="2">
        <v>0</v>
      </c>
      <c r="I1005" t="s">
        <v>1</v>
      </c>
      <c r="J1005" t="s">
        <v>2493</v>
      </c>
      <c r="K1005" s="3">
        <v>45505</v>
      </c>
      <c r="L1005" t="s">
        <v>2</v>
      </c>
      <c r="M1005" t="s">
        <v>10</v>
      </c>
      <c r="N1005" t="s">
        <v>6</v>
      </c>
      <c r="O1005" s="3"/>
      <c r="P1005" t="s">
        <v>5</v>
      </c>
    </row>
    <row r="1006" spans="1:16" x14ac:dyDescent="0.2">
      <c r="A1006" s="6">
        <v>7801967</v>
      </c>
      <c r="B1006" t="s">
        <v>0</v>
      </c>
      <c r="C1006" t="s">
        <v>7255</v>
      </c>
      <c r="D1006" t="s">
        <v>2489</v>
      </c>
      <c r="E1006" t="s">
        <v>2490</v>
      </c>
      <c r="F1006" s="2">
        <v>1000</v>
      </c>
      <c r="G1006" s="2">
        <v>0</v>
      </c>
      <c r="H1006" s="2">
        <v>0</v>
      </c>
      <c r="I1006" t="s">
        <v>1</v>
      </c>
      <c r="J1006" t="s">
        <v>2494</v>
      </c>
      <c r="K1006" s="3">
        <v>45572</v>
      </c>
      <c r="L1006" t="s">
        <v>2</v>
      </c>
      <c r="M1006" t="s">
        <v>10</v>
      </c>
      <c r="N1006" t="s">
        <v>6</v>
      </c>
      <c r="O1006" s="3"/>
      <c r="P1006" t="s">
        <v>5</v>
      </c>
    </row>
    <row r="1007" spans="1:16" x14ac:dyDescent="0.2">
      <c r="A1007" s="6">
        <v>7810626</v>
      </c>
      <c r="B1007" t="s">
        <v>0</v>
      </c>
      <c r="C1007" t="s">
        <v>7284</v>
      </c>
      <c r="D1007" t="s">
        <v>2495</v>
      </c>
      <c r="E1007" t="s">
        <v>2496</v>
      </c>
      <c r="F1007" s="2">
        <v>3000</v>
      </c>
      <c r="G1007" s="2">
        <v>0</v>
      </c>
      <c r="H1007" s="2">
        <v>0</v>
      </c>
      <c r="I1007" t="s">
        <v>1</v>
      </c>
      <c r="J1007" t="s">
        <v>2497</v>
      </c>
      <c r="K1007" s="3">
        <v>45596</v>
      </c>
      <c r="L1007" t="s">
        <v>2</v>
      </c>
      <c r="M1007" t="s">
        <v>10</v>
      </c>
      <c r="N1007" t="s">
        <v>6</v>
      </c>
      <c r="O1007" s="3"/>
      <c r="P1007" t="s">
        <v>5</v>
      </c>
    </row>
    <row r="1008" spans="1:16" x14ac:dyDescent="0.2">
      <c r="A1008" s="6">
        <v>7801382</v>
      </c>
      <c r="B1008" t="s">
        <v>0</v>
      </c>
      <c r="C1008" t="s">
        <v>7358</v>
      </c>
      <c r="D1008" t="s">
        <v>2498</v>
      </c>
      <c r="E1008" t="s">
        <v>2499</v>
      </c>
      <c r="F1008" s="2">
        <v>200</v>
      </c>
      <c r="G1008" s="2">
        <v>0</v>
      </c>
      <c r="H1008" s="2">
        <v>0</v>
      </c>
      <c r="I1008" t="s">
        <v>1</v>
      </c>
      <c r="J1008" t="s">
        <v>2500</v>
      </c>
      <c r="K1008" s="3">
        <v>45570</v>
      </c>
      <c r="L1008" t="s">
        <v>2</v>
      </c>
      <c r="M1008" t="s">
        <v>10</v>
      </c>
      <c r="N1008" t="s">
        <v>6</v>
      </c>
      <c r="O1008" s="3"/>
      <c r="P1008" t="s">
        <v>5</v>
      </c>
    </row>
    <row r="1009" spans="1:16" x14ac:dyDescent="0.2">
      <c r="A1009" s="6">
        <v>7806451</v>
      </c>
      <c r="B1009" t="s">
        <v>0</v>
      </c>
      <c r="C1009" t="s">
        <v>7152</v>
      </c>
      <c r="D1009" t="s">
        <v>2501</v>
      </c>
      <c r="E1009" t="s">
        <v>2502</v>
      </c>
      <c r="F1009" s="2">
        <v>3000</v>
      </c>
      <c r="G1009" s="2">
        <v>2000</v>
      </c>
      <c r="H1009" s="2">
        <v>2000</v>
      </c>
      <c r="I1009" t="s">
        <v>1</v>
      </c>
      <c r="J1009" t="s">
        <v>2503</v>
      </c>
      <c r="K1009" s="3">
        <v>45586</v>
      </c>
      <c r="L1009" t="s">
        <v>2</v>
      </c>
      <c r="M1009" t="s">
        <v>14</v>
      </c>
      <c r="N1009" t="s">
        <v>6</v>
      </c>
      <c r="O1009" s="3"/>
      <c r="P1009" t="s">
        <v>5</v>
      </c>
    </row>
    <row r="1010" spans="1:16" x14ac:dyDescent="0.2">
      <c r="A1010" s="6">
        <v>7794116</v>
      </c>
      <c r="B1010" t="s">
        <v>0</v>
      </c>
      <c r="C1010" t="s">
        <v>7359</v>
      </c>
      <c r="D1010" t="s">
        <v>2504</v>
      </c>
      <c r="E1010" t="s">
        <v>2505</v>
      </c>
      <c r="F1010" s="2">
        <v>20000</v>
      </c>
      <c r="G1010" s="2">
        <v>0</v>
      </c>
      <c r="H1010" s="2">
        <v>0</v>
      </c>
      <c r="I1010" t="s">
        <v>1</v>
      </c>
      <c r="J1010" t="s">
        <v>2506</v>
      </c>
      <c r="K1010" s="3">
        <v>45552</v>
      </c>
      <c r="L1010" t="s">
        <v>2</v>
      </c>
      <c r="M1010" t="s">
        <v>10</v>
      </c>
      <c r="N1010" t="s">
        <v>6</v>
      </c>
      <c r="O1010" s="3"/>
      <c r="P1010" t="s">
        <v>5</v>
      </c>
    </row>
    <row r="1011" spans="1:16" x14ac:dyDescent="0.2">
      <c r="A1011" s="6">
        <v>7760587</v>
      </c>
      <c r="B1011" t="s">
        <v>0</v>
      </c>
      <c r="C1011" t="s">
        <v>7336</v>
      </c>
      <c r="D1011" t="s">
        <v>2507</v>
      </c>
      <c r="E1011" t="s">
        <v>2508</v>
      </c>
      <c r="F1011" s="2">
        <v>5400</v>
      </c>
      <c r="G1011" s="2">
        <v>0</v>
      </c>
      <c r="H1011" s="2">
        <v>0</v>
      </c>
      <c r="I1011" t="s">
        <v>1</v>
      </c>
      <c r="J1011" t="s">
        <v>2509</v>
      </c>
      <c r="K1011" s="3">
        <v>45458</v>
      </c>
      <c r="L1011" t="s">
        <v>2</v>
      </c>
      <c r="M1011" t="s">
        <v>10</v>
      </c>
      <c r="N1011" t="s">
        <v>6</v>
      </c>
      <c r="O1011" s="3"/>
      <c r="P1011" t="s">
        <v>5</v>
      </c>
    </row>
    <row r="1012" spans="1:16" x14ac:dyDescent="0.2">
      <c r="A1012" s="6">
        <v>7785022</v>
      </c>
      <c r="B1012" t="s">
        <v>0</v>
      </c>
      <c r="C1012" t="s">
        <v>7361</v>
      </c>
      <c r="D1012" t="s">
        <v>2510</v>
      </c>
      <c r="E1012" t="s">
        <v>2511</v>
      </c>
      <c r="F1012" s="2">
        <v>60000</v>
      </c>
      <c r="G1012" s="2">
        <v>0</v>
      </c>
      <c r="H1012" s="2">
        <v>0</v>
      </c>
      <c r="I1012" t="s">
        <v>1</v>
      </c>
      <c r="J1012" t="s">
        <v>2512</v>
      </c>
      <c r="K1012" s="3">
        <v>45532</v>
      </c>
      <c r="L1012" t="s">
        <v>2</v>
      </c>
      <c r="M1012" t="s">
        <v>10</v>
      </c>
      <c r="N1012" t="s">
        <v>6</v>
      </c>
      <c r="O1012" s="3"/>
      <c r="P1012" t="s">
        <v>5</v>
      </c>
    </row>
    <row r="1013" spans="1:16" x14ac:dyDescent="0.2">
      <c r="A1013" s="6">
        <v>7753709</v>
      </c>
      <c r="B1013" t="s">
        <v>0</v>
      </c>
      <c r="C1013" t="s">
        <v>7348</v>
      </c>
      <c r="D1013" t="s">
        <v>2513</v>
      </c>
      <c r="E1013" t="s">
        <v>2514</v>
      </c>
      <c r="F1013" s="2">
        <v>4500</v>
      </c>
      <c r="G1013" s="2">
        <v>0</v>
      </c>
      <c r="H1013" s="2">
        <v>0</v>
      </c>
      <c r="I1013" t="s">
        <v>1</v>
      </c>
      <c r="J1013" t="s">
        <v>2515</v>
      </c>
      <c r="K1013" s="3">
        <v>45441</v>
      </c>
      <c r="L1013" t="s">
        <v>2</v>
      </c>
      <c r="M1013" t="s">
        <v>10</v>
      </c>
      <c r="N1013" t="s">
        <v>6</v>
      </c>
      <c r="O1013" s="3"/>
      <c r="P1013" t="s">
        <v>5</v>
      </c>
    </row>
    <row r="1014" spans="1:16" x14ac:dyDescent="0.2">
      <c r="A1014" s="6">
        <v>7802004</v>
      </c>
      <c r="B1014" t="s">
        <v>0</v>
      </c>
      <c r="C1014" t="s">
        <v>7339</v>
      </c>
      <c r="D1014" t="s">
        <v>2516</v>
      </c>
      <c r="E1014" t="s">
        <v>2517</v>
      </c>
      <c r="F1014" s="2">
        <v>5000</v>
      </c>
      <c r="G1014" s="2">
        <v>0</v>
      </c>
      <c r="H1014" s="2">
        <v>0</v>
      </c>
      <c r="I1014" t="s">
        <v>1</v>
      </c>
      <c r="J1014" t="s">
        <v>2518</v>
      </c>
      <c r="K1014" s="3">
        <v>45572</v>
      </c>
      <c r="L1014" t="s">
        <v>2</v>
      </c>
      <c r="M1014" t="s">
        <v>10</v>
      </c>
      <c r="N1014" t="s">
        <v>6</v>
      </c>
      <c r="O1014" s="3"/>
      <c r="P1014" t="s">
        <v>5</v>
      </c>
    </row>
    <row r="1015" spans="1:16" x14ac:dyDescent="0.2">
      <c r="A1015" s="6">
        <v>7658219</v>
      </c>
      <c r="B1015" t="s">
        <v>0</v>
      </c>
      <c r="C1015" t="s">
        <v>7218</v>
      </c>
      <c r="D1015" t="s">
        <v>2519</v>
      </c>
      <c r="E1015" t="s">
        <v>2520</v>
      </c>
      <c r="F1015" s="2">
        <v>100000</v>
      </c>
      <c r="G1015" s="2">
        <v>10500</v>
      </c>
      <c r="H1015" s="2">
        <v>10500</v>
      </c>
      <c r="I1015" t="s">
        <v>1</v>
      </c>
      <c r="J1015" t="s">
        <v>2521</v>
      </c>
      <c r="K1015" s="3">
        <v>45166</v>
      </c>
      <c r="L1015" t="s">
        <v>2</v>
      </c>
      <c r="M1015" t="s">
        <v>14</v>
      </c>
      <c r="N1015" t="s">
        <v>6</v>
      </c>
      <c r="O1015" s="3"/>
      <c r="P1015" t="s">
        <v>5</v>
      </c>
    </row>
    <row r="1016" spans="1:16" x14ac:dyDescent="0.2">
      <c r="A1016" s="6">
        <v>7769443</v>
      </c>
      <c r="B1016" t="s">
        <v>0</v>
      </c>
      <c r="C1016" t="s">
        <v>7342</v>
      </c>
      <c r="D1016" t="s">
        <v>2522</v>
      </c>
      <c r="E1016" t="s">
        <v>2523</v>
      </c>
      <c r="F1016" s="2">
        <v>5000</v>
      </c>
      <c r="G1016" s="2">
        <v>2550</v>
      </c>
      <c r="H1016" s="2">
        <v>2550</v>
      </c>
      <c r="I1016" t="s">
        <v>1</v>
      </c>
      <c r="J1016" t="s">
        <v>2524</v>
      </c>
      <c r="K1016" s="3">
        <v>45486</v>
      </c>
      <c r="L1016" t="s">
        <v>2</v>
      </c>
      <c r="M1016" t="s">
        <v>14</v>
      </c>
      <c r="N1016" t="s">
        <v>6</v>
      </c>
      <c r="O1016" s="3"/>
      <c r="P1016" t="s">
        <v>5</v>
      </c>
    </row>
    <row r="1017" spans="1:16" x14ac:dyDescent="0.2">
      <c r="A1017" s="6">
        <v>7584646</v>
      </c>
      <c r="B1017" t="s">
        <v>0</v>
      </c>
      <c r="C1017" t="s">
        <v>7362</v>
      </c>
      <c r="D1017" t="s">
        <v>2525</v>
      </c>
      <c r="E1017" t="s">
        <v>2526</v>
      </c>
      <c r="F1017" s="2">
        <v>408</v>
      </c>
      <c r="G1017" s="2">
        <v>0</v>
      </c>
      <c r="H1017" s="2">
        <v>0</v>
      </c>
      <c r="I1017" t="s">
        <v>1</v>
      </c>
      <c r="J1017" t="s">
        <v>2527</v>
      </c>
      <c r="K1017" s="3">
        <v>44966</v>
      </c>
      <c r="L1017" t="s">
        <v>2</v>
      </c>
      <c r="M1017" t="s">
        <v>10</v>
      </c>
      <c r="N1017" t="s">
        <v>6</v>
      </c>
      <c r="O1017" s="3"/>
      <c r="P1017" t="s">
        <v>5</v>
      </c>
    </row>
    <row r="1018" spans="1:16" x14ac:dyDescent="0.2">
      <c r="A1018" s="6">
        <v>7584650</v>
      </c>
      <c r="B1018" t="s">
        <v>0</v>
      </c>
      <c r="C1018" t="s">
        <v>7363</v>
      </c>
      <c r="D1018" t="s">
        <v>2525</v>
      </c>
      <c r="E1018" t="s">
        <v>2526</v>
      </c>
      <c r="F1018" s="2">
        <v>272</v>
      </c>
      <c r="G1018" s="2">
        <v>0</v>
      </c>
      <c r="H1018" s="2">
        <v>0</v>
      </c>
      <c r="I1018" t="s">
        <v>1</v>
      </c>
      <c r="J1018" t="s">
        <v>2528</v>
      </c>
      <c r="K1018" s="3">
        <v>44966</v>
      </c>
      <c r="L1018" t="s">
        <v>2</v>
      </c>
      <c r="M1018" t="s">
        <v>10</v>
      </c>
      <c r="N1018" t="s">
        <v>6</v>
      </c>
      <c r="O1018" s="3"/>
      <c r="P1018" t="s">
        <v>5</v>
      </c>
    </row>
    <row r="1019" spans="1:16" x14ac:dyDescent="0.2">
      <c r="A1019" s="6">
        <v>7763989</v>
      </c>
      <c r="B1019" t="s">
        <v>0</v>
      </c>
      <c r="C1019" t="s">
        <v>7281</v>
      </c>
      <c r="D1019" t="s">
        <v>2525</v>
      </c>
      <c r="E1019" t="s">
        <v>2526</v>
      </c>
      <c r="F1019" s="2">
        <v>30000</v>
      </c>
      <c r="G1019" s="2">
        <v>0</v>
      </c>
      <c r="H1019" s="2">
        <v>0</v>
      </c>
      <c r="I1019" t="s">
        <v>1</v>
      </c>
      <c r="J1019" t="s">
        <v>2529</v>
      </c>
      <c r="K1019" s="3">
        <v>45468</v>
      </c>
      <c r="L1019" t="s">
        <v>2</v>
      </c>
      <c r="M1019" t="s">
        <v>10</v>
      </c>
      <c r="N1019" t="s">
        <v>6</v>
      </c>
      <c r="O1019" s="3"/>
      <c r="P1019" t="s">
        <v>5</v>
      </c>
    </row>
    <row r="1020" spans="1:16" x14ac:dyDescent="0.2">
      <c r="A1020" s="6">
        <v>7707825</v>
      </c>
      <c r="B1020" t="s">
        <v>0</v>
      </c>
      <c r="C1020" t="s">
        <v>7364</v>
      </c>
      <c r="D1020" t="s">
        <v>2530</v>
      </c>
      <c r="E1020" t="s">
        <v>2531</v>
      </c>
      <c r="F1020" s="2">
        <v>45000</v>
      </c>
      <c r="G1020" s="2">
        <v>34000</v>
      </c>
      <c r="H1020" s="2">
        <v>34000</v>
      </c>
      <c r="I1020" t="s">
        <v>1</v>
      </c>
      <c r="J1020" t="s">
        <v>2532</v>
      </c>
      <c r="K1020" s="3">
        <v>45310</v>
      </c>
      <c r="L1020" t="s">
        <v>2</v>
      </c>
      <c r="M1020" t="s">
        <v>14</v>
      </c>
      <c r="N1020" t="s">
        <v>307</v>
      </c>
      <c r="O1020" s="3"/>
      <c r="P1020" t="s">
        <v>5</v>
      </c>
    </row>
    <row r="1021" spans="1:16" x14ac:dyDescent="0.2">
      <c r="A1021" s="6">
        <v>7729248</v>
      </c>
      <c r="B1021" t="s">
        <v>0</v>
      </c>
      <c r="C1021" t="s">
        <v>7248</v>
      </c>
      <c r="D1021" t="s">
        <v>2533</v>
      </c>
      <c r="E1021" t="s">
        <v>2534</v>
      </c>
      <c r="F1021" s="2">
        <v>500</v>
      </c>
      <c r="G1021" s="2">
        <v>0</v>
      </c>
      <c r="H1021" s="2">
        <v>0</v>
      </c>
      <c r="I1021" t="s">
        <v>1</v>
      </c>
      <c r="J1021" t="s">
        <v>2535</v>
      </c>
      <c r="K1021" s="3">
        <v>45374</v>
      </c>
      <c r="L1021" t="s">
        <v>2</v>
      </c>
      <c r="M1021" t="s">
        <v>10</v>
      </c>
      <c r="N1021" t="s">
        <v>6</v>
      </c>
      <c r="O1021" s="3"/>
      <c r="P1021" t="s">
        <v>5</v>
      </c>
    </row>
    <row r="1022" spans="1:16" x14ac:dyDescent="0.2">
      <c r="A1022" s="6">
        <v>7790160</v>
      </c>
      <c r="B1022" t="s">
        <v>0</v>
      </c>
      <c r="C1022" t="s">
        <v>7205</v>
      </c>
      <c r="D1022" t="s">
        <v>2536</v>
      </c>
      <c r="E1022" t="s">
        <v>2537</v>
      </c>
      <c r="F1022" s="2">
        <v>125</v>
      </c>
      <c r="G1022" s="2">
        <v>0</v>
      </c>
      <c r="H1022" s="2">
        <v>0</v>
      </c>
      <c r="I1022" t="s">
        <v>1</v>
      </c>
      <c r="J1022" t="s">
        <v>2538</v>
      </c>
      <c r="K1022" s="3">
        <v>45542</v>
      </c>
      <c r="L1022" t="s">
        <v>2</v>
      </c>
      <c r="M1022" t="s">
        <v>10</v>
      </c>
      <c r="N1022" t="s">
        <v>6</v>
      </c>
      <c r="O1022" s="3"/>
      <c r="P1022" t="s">
        <v>5</v>
      </c>
    </row>
    <row r="1023" spans="1:16" x14ac:dyDescent="0.2">
      <c r="A1023" s="6">
        <v>7767497</v>
      </c>
      <c r="B1023" t="s">
        <v>0</v>
      </c>
      <c r="C1023" t="s">
        <v>7225</v>
      </c>
      <c r="D1023" t="s">
        <v>2539</v>
      </c>
      <c r="E1023" t="s">
        <v>2540</v>
      </c>
      <c r="F1023" s="2">
        <v>200</v>
      </c>
      <c r="G1023" s="2">
        <v>160</v>
      </c>
      <c r="H1023" s="2">
        <v>160</v>
      </c>
      <c r="I1023" t="s">
        <v>1</v>
      </c>
      <c r="J1023" t="s">
        <v>2541</v>
      </c>
      <c r="K1023" s="3">
        <v>45479</v>
      </c>
      <c r="L1023" t="s">
        <v>2</v>
      </c>
      <c r="M1023" t="s">
        <v>14</v>
      </c>
      <c r="N1023" t="s">
        <v>6</v>
      </c>
      <c r="O1023" s="3"/>
      <c r="P1023" t="s">
        <v>5</v>
      </c>
    </row>
    <row r="1024" spans="1:16" x14ac:dyDescent="0.2">
      <c r="A1024" s="6">
        <v>7790179</v>
      </c>
      <c r="B1024" t="s">
        <v>0</v>
      </c>
      <c r="C1024" t="s">
        <v>7205</v>
      </c>
      <c r="D1024" t="s">
        <v>2542</v>
      </c>
      <c r="E1024" t="s">
        <v>2543</v>
      </c>
      <c r="F1024" s="2">
        <v>60</v>
      </c>
      <c r="G1024" s="2">
        <v>0</v>
      </c>
      <c r="H1024" s="2">
        <v>0</v>
      </c>
      <c r="I1024" t="s">
        <v>1</v>
      </c>
      <c r="J1024" t="s">
        <v>2544</v>
      </c>
      <c r="K1024" s="3">
        <v>45542</v>
      </c>
      <c r="L1024" t="s">
        <v>2</v>
      </c>
      <c r="M1024" t="s">
        <v>10</v>
      </c>
      <c r="N1024" t="s">
        <v>6</v>
      </c>
      <c r="O1024" s="3"/>
      <c r="P1024" t="s">
        <v>5</v>
      </c>
    </row>
    <row r="1025" spans="1:16" x14ac:dyDescent="0.2">
      <c r="A1025" s="6">
        <v>7790157</v>
      </c>
      <c r="B1025" t="s">
        <v>0</v>
      </c>
      <c r="C1025" t="s">
        <v>7205</v>
      </c>
      <c r="D1025" t="s">
        <v>2545</v>
      </c>
      <c r="E1025" t="s">
        <v>2546</v>
      </c>
      <c r="F1025" s="2">
        <v>120</v>
      </c>
      <c r="G1025" s="2">
        <v>0</v>
      </c>
      <c r="H1025" s="2">
        <v>0</v>
      </c>
      <c r="I1025" t="s">
        <v>1</v>
      </c>
      <c r="J1025" t="s">
        <v>2547</v>
      </c>
      <c r="K1025" s="3">
        <v>45542</v>
      </c>
      <c r="L1025" t="s">
        <v>2</v>
      </c>
      <c r="M1025" t="s">
        <v>10</v>
      </c>
      <c r="N1025" t="s">
        <v>6</v>
      </c>
      <c r="O1025" s="3"/>
      <c r="P1025" t="s">
        <v>5</v>
      </c>
    </row>
    <row r="1026" spans="1:16" x14ac:dyDescent="0.2">
      <c r="A1026" s="6">
        <v>7790156</v>
      </c>
      <c r="B1026" t="s">
        <v>0</v>
      </c>
      <c r="C1026" t="s">
        <v>7205</v>
      </c>
      <c r="D1026" t="s">
        <v>2548</v>
      </c>
      <c r="E1026" t="s">
        <v>2549</v>
      </c>
      <c r="F1026" s="2">
        <v>50</v>
      </c>
      <c r="G1026" s="2">
        <v>0</v>
      </c>
      <c r="H1026" s="2">
        <v>0</v>
      </c>
      <c r="I1026" t="s">
        <v>1</v>
      </c>
      <c r="J1026" t="s">
        <v>2550</v>
      </c>
      <c r="K1026" s="3">
        <v>45542</v>
      </c>
      <c r="L1026" t="s">
        <v>2</v>
      </c>
      <c r="M1026" t="s">
        <v>10</v>
      </c>
      <c r="N1026" t="s">
        <v>6</v>
      </c>
      <c r="O1026" s="3"/>
      <c r="P1026" t="s">
        <v>5</v>
      </c>
    </row>
    <row r="1027" spans="1:16" x14ac:dyDescent="0.2">
      <c r="A1027" s="6">
        <v>7790170</v>
      </c>
      <c r="B1027" t="s">
        <v>0</v>
      </c>
      <c r="C1027" t="s">
        <v>7205</v>
      </c>
      <c r="D1027" t="s">
        <v>2551</v>
      </c>
      <c r="E1027" t="s">
        <v>2552</v>
      </c>
      <c r="F1027" s="2">
        <v>150</v>
      </c>
      <c r="G1027" s="2">
        <v>0</v>
      </c>
      <c r="H1027" s="2">
        <v>0</v>
      </c>
      <c r="I1027" t="s">
        <v>1</v>
      </c>
      <c r="J1027" t="s">
        <v>2553</v>
      </c>
      <c r="K1027" s="3">
        <v>45542</v>
      </c>
      <c r="L1027" t="s">
        <v>2</v>
      </c>
      <c r="M1027" t="s">
        <v>10</v>
      </c>
      <c r="N1027" t="s">
        <v>6</v>
      </c>
      <c r="O1027" s="3"/>
      <c r="P1027" t="s">
        <v>5</v>
      </c>
    </row>
    <row r="1028" spans="1:16" x14ac:dyDescent="0.2">
      <c r="A1028" s="6">
        <v>7801981</v>
      </c>
      <c r="B1028" t="s">
        <v>0</v>
      </c>
      <c r="C1028" t="s">
        <v>7127</v>
      </c>
      <c r="D1028" t="s">
        <v>2554</v>
      </c>
      <c r="E1028" t="s">
        <v>2555</v>
      </c>
      <c r="F1028" s="2">
        <v>1000</v>
      </c>
      <c r="G1028" s="2">
        <v>0</v>
      </c>
      <c r="H1028" s="2">
        <v>0</v>
      </c>
      <c r="I1028" t="s">
        <v>1</v>
      </c>
      <c r="J1028" t="s">
        <v>2556</v>
      </c>
      <c r="K1028" s="3">
        <v>45572</v>
      </c>
      <c r="L1028" t="s">
        <v>2</v>
      </c>
      <c r="M1028" t="s">
        <v>10</v>
      </c>
      <c r="N1028" t="s">
        <v>6</v>
      </c>
      <c r="O1028" s="3"/>
      <c r="P1028" t="s">
        <v>5</v>
      </c>
    </row>
    <row r="1029" spans="1:16" x14ac:dyDescent="0.2">
      <c r="A1029" s="6">
        <v>7804330</v>
      </c>
      <c r="B1029" t="s">
        <v>0</v>
      </c>
      <c r="C1029" t="s">
        <v>7365</v>
      </c>
      <c r="D1029" t="s">
        <v>2557</v>
      </c>
      <c r="E1029" t="s">
        <v>2558</v>
      </c>
      <c r="F1029" s="2">
        <v>200</v>
      </c>
      <c r="G1029" s="2">
        <v>5</v>
      </c>
      <c r="H1029" s="2">
        <v>13</v>
      </c>
      <c r="I1029" t="s">
        <v>1</v>
      </c>
      <c r="J1029" t="s">
        <v>2559</v>
      </c>
      <c r="K1029" s="3">
        <v>45582</v>
      </c>
      <c r="L1029" t="s">
        <v>2</v>
      </c>
      <c r="M1029" t="s">
        <v>14</v>
      </c>
      <c r="N1029" t="s">
        <v>6</v>
      </c>
      <c r="O1029" s="3"/>
      <c r="P1029" t="s">
        <v>5</v>
      </c>
    </row>
    <row r="1030" spans="1:16" x14ac:dyDescent="0.2">
      <c r="A1030" s="6">
        <v>7791606</v>
      </c>
      <c r="B1030" t="s">
        <v>0</v>
      </c>
      <c r="C1030" t="s">
        <v>7366</v>
      </c>
      <c r="D1030" t="s">
        <v>2560</v>
      </c>
      <c r="E1030" t="s">
        <v>2561</v>
      </c>
      <c r="F1030" s="2">
        <v>250</v>
      </c>
      <c r="G1030" s="4">
        <v>10.53</v>
      </c>
      <c r="H1030" s="2">
        <v>20</v>
      </c>
      <c r="I1030" t="s">
        <v>1</v>
      </c>
      <c r="J1030" t="s">
        <v>2562</v>
      </c>
      <c r="K1030" s="3">
        <v>45545</v>
      </c>
      <c r="L1030" t="s">
        <v>2</v>
      </c>
      <c r="M1030" t="s">
        <v>14</v>
      </c>
      <c r="N1030" t="s">
        <v>6</v>
      </c>
      <c r="O1030" s="3"/>
      <c r="P1030" t="s">
        <v>5</v>
      </c>
    </row>
    <row r="1031" spans="1:16" x14ac:dyDescent="0.2">
      <c r="A1031" s="6">
        <v>7804335</v>
      </c>
      <c r="B1031" t="s">
        <v>0</v>
      </c>
      <c r="C1031" t="s">
        <v>7365</v>
      </c>
      <c r="D1031" t="s">
        <v>2563</v>
      </c>
      <c r="E1031" t="s">
        <v>2564</v>
      </c>
      <c r="F1031" s="2">
        <v>200</v>
      </c>
      <c r="G1031" s="2">
        <v>0</v>
      </c>
      <c r="H1031" s="2">
        <v>0</v>
      </c>
      <c r="I1031" t="s">
        <v>1</v>
      </c>
      <c r="J1031" t="s">
        <v>2565</v>
      </c>
      <c r="K1031" s="3">
        <v>45582</v>
      </c>
      <c r="L1031" t="s">
        <v>2</v>
      </c>
      <c r="M1031" t="s">
        <v>10</v>
      </c>
      <c r="N1031" t="s">
        <v>6</v>
      </c>
      <c r="O1031" s="3"/>
      <c r="P1031" t="s">
        <v>5</v>
      </c>
    </row>
    <row r="1032" spans="1:16" x14ac:dyDescent="0.2">
      <c r="A1032" s="6">
        <v>7760272</v>
      </c>
      <c r="B1032" t="s">
        <v>0</v>
      </c>
      <c r="C1032" t="s">
        <v>7249</v>
      </c>
      <c r="D1032" t="s">
        <v>2566</v>
      </c>
      <c r="E1032" t="s">
        <v>2567</v>
      </c>
      <c r="F1032" s="2">
        <v>300</v>
      </c>
      <c r="G1032" s="2">
        <v>0</v>
      </c>
      <c r="H1032" s="2">
        <v>0</v>
      </c>
      <c r="I1032" t="s">
        <v>1</v>
      </c>
      <c r="J1032" t="s">
        <v>2568</v>
      </c>
      <c r="K1032" s="3">
        <v>45458</v>
      </c>
      <c r="L1032" t="s">
        <v>2</v>
      </c>
      <c r="M1032" t="s">
        <v>10</v>
      </c>
      <c r="N1032" t="s">
        <v>6</v>
      </c>
      <c r="O1032" s="3"/>
      <c r="P1032" t="s">
        <v>5</v>
      </c>
    </row>
    <row r="1033" spans="1:16" x14ac:dyDescent="0.2">
      <c r="A1033" s="6">
        <v>7780955</v>
      </c>
      <c r="B1033" t="s">
        <v>0</v>
      </c>
      <c r="C1033" t="s">
        <v>7351</v>
      </c>
      <c r="D1033" t="s">
        <v>2569</v>
      </c>
      <c r="E1033" t="s">
        <v>2570</v>
      </c>
      <c r="F1033" s="2">
        <v>50</v>
      </c>
      <c r="G1033" s="2">
        <v>0</v>
      </c>
      <c r="H1033" s="2">
        <v>0</v>
      </c>
      <c r="I1033" t="s">
        <v>1</v>
      </c>
      <c r="J1033" t="s">
        <v>2571</v>
      </c>
      <c r="K1033" s="3">
        <v>45514</v>
      </c>
      <c r="L1033" t="s">
        <v>2</v>
      </c>
      <c r="M1033" t="s">
        <v>10</v>
      </c>
      <c r="N1033" t="s">
        <v>6</v>
      </c>
      <c r="O1033" s="3"/>
      <c r="P1033" t="s">
        <v>5</v>
      </c>
    </row>
    <row r="1034" spans="1:16" x14ac:dyDescent="0.2">
      <c r="A1034" s="6">
        <v>7801993</v>
      </c>
      <c r="B1034" t="s">
        <v>0</v>
      </c>
      <c r="C1034" t="s">
        <v>7127</v>
      </c>
      <c r="D1034" t="s">
        <v>2572</v>
      </c>
      <c r="E1034" t="s">
        <v>2573</v>
      </c>
      <c r="F1034" s="2">
        <v>5000</v>
      </c>
      <c r="G1034" s="2">
        <v>0</v>
      </c>
      <c r="H1034" s="2">
        <v>0</v>
      </c>
      <c r="I1034" t="s">
        <v>1</v>
      </c>
      <c r="J1034" t="s">
        <v>2574</v>
      </c>
      <c r="K1034" s="3">
        <v>45572</v>
      </c>
      <c r="L1034" t="s">
        <v>2</v>
      </c>
      <c r="M1034" t="s">
        <v>10</v>
      </c>
      <c r="N1034" t="s">
        <v>6</v>
      </c>
      <c r="O1034" s="3"/>
      <c r="P1034" t="s">
        <v>5</v>
      </c>
    </row>
    <row r="1035" spans="1:16" x14ac:dyDescent="0.2">
      <c r="A1035" s="6">
        <v>7767553</v>
      </c>
      <c r="B1035" t="s">
        <v>0</v>
      </c>
      <c r="C1035" t="s">
        <v>7271</v>
      </c>
      <c r="D1035" t="s">
        <v>2575</v>
      </c>
      <c r="E1035" t="s">
        <v>2576</v>
      </c>
      <c r="F1035" s="2">
        <v>250</v>
      </c>
      <c r="G1035" s="2">
        <v>100</v>
      </c>
      <c r="H1035" s="2">
        <v>100</v>
      </c>
      <c r="I1035" t="s">
        <v>1</v>
      </c>
      <c r="J1035" t="s">
        <v>2577</v>
      </c>
      <c r="K1035" s="3">
        <v>45479</v>
      </c>
      <c r="L1035" t="s">
        <v>2</v>
      </c>
      <c r="M1035" t="s">
        <v>14</v>
      </c>
      <c r="N1035" t="s">
        <v>6</v>
      </c>
      <c r="O1035" s="3"/>
      <c r="P1035" t="s">
        <v>5</v>
      </c>
    </row>
    <row r="1036" spans="1:16" x14ac:dyDescent="0.2">
      <c r="A1036" s="6">
        <v>7767530</v>
      </c>
      <c r="B1036" t="s">
        <v>0</v>
      </c>
      <c r="C1036" t="s">
        <v>7271</v>
      </c>
      <c r="D1036" t="s">
        <v>2578</v>
      </c>
      <c r="E1036" t="s">
        <v>2579</v>
      </c>
      <c r="F1036" s="2">
        <v>500</v>
      </c>
      <c r="G1036" s="2">
        <v>300</v>
      </c>
      <c r="H1036" s="2">
        <v>300</v>
      </c>
      <c r="I1036" t="s">
        <v>1</v>
      </c>
      <c r="J1036" t="s">
        <v>2580</v>
      </c>
      <c r="K1036" s="3">
        <v>45479</v>
      </c>
      <c r="L1036" t="s">
        <v>2</v>
      </c>
      <c r="M1036" t="s">
        <v>14</v>
      </c>
      <c r="N1036" t="s">
        <v>6</v>
      </c>
      <c r="O1036" s="3"/>
      <c r="P1036" t="s">
        <v>5</v>
      </c>
    </row>
    <row r="1037" spans="1:16" x14ac:dyDescent="0.2">
      <c r="A1037" s="6">
        <v>7801984</v>
      </c>
      <c r="B1037" t="s">
        <v>0</v>
      </c>
      <c r="C1037" t="s">
        <v>7127</v>
      </c>
      <c r="D1037" t="s">
        <v>2578</v>
      </c>
      <c r="E1037" t="s">
        <v>2579</v>
      </c>
      <c r="F1037" s="2">
        <v>5000</v>
      </c>
      <c r="G1037" s="2">
        <v>0</v>
      </c>
      <c r="H1037" s="2">
        <v>0</v>
      </c>
      <c r="I1037" t="s">
        <v>1</v>
      </c>
      <c r="J1037" t="s">
        <v>2581</v>
      </c>
      <c r="K1037" s="3">
        <v>45572</v>
      </c>
      <c r="L1037" t="s">
        <v>2</v>
      </c>
      <c r="M1037" t="s">
        <v>10</v>
      </c>
      <c r="N1037" t="s">
        <v>6</v>
      </c>
      <c r="O1037" s="3"/>
      <c r="P1037" t="s">
        <v>5</v>
      </c>
    </row>
    <row r="1038" spans="1:16" x14ac:dyDescent="0.2">
      <c r="A1038" s="6">
        <v>7801266</v>
      </c>
      <c r="B1038" t="s">
        <v>0</v>
      </c>
      <c r="C1038" t="s">
        <v>7272</v>
      </c>
      <c r="D1038" t="s">
        <v>2582</v>
      </c>
      <c r="E1038" t="s">
        <v>2583</v>
      </c>
      <c r="F1038" s="2">
        <v>16420</v>
      </c>
      <c r="G1038" s="2">
        <v>0</v>
      </c>
      <c r="H1038" s="2">
        <v>0</v>
      </c>
      <c r="I1038" t="s">
        <v>1</v>
      </c>
      <c r="J1038" t="s">
        <v>2584</v>
      </c>
      <c r="K1038" s="3">
        <v>45569</v>
      </c>
      <c r="L1038" t="s">
        <v>2</v>
      </c>
      <c r="M1038" t="s">
        <v>10</v>
      </c>
      <c r="N1038" t="s">
        <v>6</v>
      </c>
      <c r="O1038" s="3"/>
      <c r="P1038" t="s">
        <v>5</v>
      </c>
    </row>
    <row r="1039" spans="1:16" x14ac:dyDescent="0.2">
      <c r="A1039" s="6">
        <v>7801267</v>
      </c>
      <c r="B1039" t="s">
        <v>0</v>
      </c>
      <c r="C1039" t="s">
        <v>7272</v>
      </c>
      <c r="D1039" t="s">
        <v>2585</v>
      </c>
      <c r="E1039" t="s">
        <v>2586</v>
      </c>
      <c r="F1039" s="2">
        <v>14458</v>
      </c>
      <c r="G1039" s="2">
        <v>0</v>
      </c>
      <c r="H1039" s="2">
        <v>0</v>
      </c>
      <c r="I1039" t="s">
        <v>1</v>
      </c>
      <c r="J1039" t="s">
        <v>2587</v>
      </c>
      <c r="K1039" s="3">
        <v>45569</v>
      </c>
      <c r="L1039" t="s">
        <v>2</v>
      </c>
      <c r="M1039" t="s">
        <v>10</v>
      </c>
      <c r="N1039" t="s">
        <v>6</v>
      </c>
      <c r="O1039" s="3"/>
      <c r="P1039" t="s">
        <v>5</v>
      </c>
    </row>
    <row r="1040" spans="1:16" x14ac:dyDescent="0.2">
      <c r="A1040" s="6">
        <v>7801319</v>
      </c>
      <c r="B1040" t="s">
        <v>0</v>
      </c>
      <c r="C1040" t="s">
        <v>7285</v>
      </c>
      <c r="D1040" t="s">
        <v>2588</v>
      </c>
      <c r="E1040" t="s">
        <v>2589</v>
      </c>
      <c r="F1040" s="2">
        <v>43000</v>
      </c>
      <c r="G1040" s="2">
        <v>3500</v>
      </c>
      <c r="H1040" s="2">
        <v>3500</v>
      </c>
      <c r="I1040" t="s">
        <v>1</v>
      </c>
      <c r="J1040" t="s">
        <v>2590</v>
      </c>
      <c r="K1040" s="3">
        <v>45569</v>
      </c>
      <c r="L1040" t="s">
        <v>2</v>
      </c>
      <c r="M1040" t="s">
        <v>14</v>
      </c>
      <c r="N1040" t="s">
        <v>6</v>
      </c>
      <c r="O1040" s="3"/>
      <c r="P1040" t="s">
        <v>5</v>
      </c>
    </row>
    <row r="1041" spans="1:16" x14ac:dyDescent="0.2">
      <c r="A1041" s="6">
        <v>7802749</v>
      </c>
      <c r="B1041" t="s">
        <v>0</v>
      </c>
      <c r="C1041" t="s">
        <v>7313</v>
      </c>
      <c r="D1041" t="s">
        <v>2591</v>
      </c>
      <c r="E1041" t="s">
        <v>2592</v>
      </c>
      <c r="F1041" s="2">
        <v>30</v>
      </c>
      <c r="G1041" s="2">
        <v>0</v>
      </c>
      <c r="H1041" s="2">
        <v>0</v>
      </c>
      <c r="I1041" t="s">
        <v>1</v>
      </c>
      <c r="J1041" t="s">
        <v>2593</v>
      </c>
      <c r="K1041" s="3">
        <v>45574</v>
      </c>
      <c r="L1041" t="s">
        <v>2</v>
      </c>
      <c r="M1041" t="s">
        <v>10</v>
      </c>
      <c r="N1041" t="s">
        <v>6</v>
      </c>
      <c r="O1041" s="3"/>
      <c r="P1041" t="s">
        <v>5</v>
      </c>
    </row>
    <row r="1042" spans="1:16" x14ac:dyDescent="0.2">
      <c r="A1042" s="6">
        <v>7802751</v>
      </c>
      <c r="B1042" t="s">
        <v>0</v>
      </c>
      <c r="C1042" t="s">
        <v>7313</v>
      </c>
      <c r="D1042" t="s">
        <v>2594</v>
      </c>
      <c r="E1042" t="s">
        <v>2595</v>
      </c>
      <c r="F1042" s="2">
        <v>30</v>
      </c>
      <c r="G1042" s="2">
        <v>0</v>
      </c>
      <c r="H1042" s="2">
        <v>0</v>
      </c>
      <c r="I1042" t="s">
        <v>1</v>
      </c>
      <c r="J1042" t="s">
        <v>2596</v>
      </c>
      <c r="K1042" s="3">
        <v>45574</v>
      </c>
      <c r="L1042" t="s">
        <v>2</v>
      </c>
      <c r="M1042" t="s">
        <v>10</v>
      </c>
      <c r="N1042" t="s">
        <v>6</v>
      </c>
      <c r="O1042" s="3"/>
      <c r="P1042" t="s">
        <v>5</v>
      </c>
    </row>
    <row r="1043" spans="1:16" x14ac:dyDescent="0.2">
      <c r="A1043" s="6">
        <v>7807171</v>
      </c>
      <c r="B1043" t="s">
        <v>0</v>
      </c>
      <c r="C1043" t="s">
        <v>7354</v>
      </c>
      <c r="D1043" t="s">
        <v>2597</v>
      </c>
      <c r="E1043" t="s">
        <v>2598</v>
      </c>
      <c r="F1043" s="2">
        <v>50</v>
      </c>
      <c r="G1043" s="2">
        <v>0</v>
      </c>
      <c r="H1043" s="2">
        <v>0</v>
      </c>
      <c r="I1043" t="s">
        <v>1</v>
      </c>
      <c r="J1043" t="s">
        <v>2599</v>
      </c>
      <c r="K1043" s="3">
        <v>45588</v>
      </c>
      <c r="L1043" t="s">
        <v>2</v>
      </c>
      <c r="M1043" t="s">
        <v>10</v>
      </c>
      <c r="N1043" t="s">
        <v>6</v>
      </c>
      <c r="O1043" s="3"/>
      <c r="P1043" t="s">
        <v>5</v>
      </c>
    </row>
    <row r="1044" spans="1:16" x14ac:dyDescent="0.2">
      <c r="A1044" s="6">
        <v>7806547</v>
      </c>
      <c r="B1044" t="s">
        <v>0</v>
      </c>
      <c r="C1044" t="s">
        <v>7262</v>
      </c>
      <c r="D1044" t="s">
        <v>2600</v>
      </c>
      <c r="E1044" t="s">
        <v>2601</v>
      </c>
      <c r="F1044" s="2">
        <v>300</v>
      </c>
      <c r="G1044" s="2">
        <v>0</v>
      </c>
      <c r="H1044" s="2">
        <v>0</v>
      </c>
      <c r="I1044" t="s">
        <v>1</v>
      </c>
      <c r="J1044" t="s">
        <v>2602</v>
      </c>
      <c r="K1044" s="3">
        <v>45587</v>
      </c>
      <c r="L1044" t="s">
        <v>2</v>
      </c>
      <c r="M1044" t="s">
        <v>10</v>
      </c>
      <c r="N1044" t="s">
        <v>6</v>
      </c>
      <c r="O1044" s="3"/>
      <c r="P1044" t="s">
        <v>5</v>
      </c>
    </row>
    <row r="1045" spans="1:16" x14ac:dyDescent="0.2">
      <c r="A1045" s="6">
        <v>7780820</v>
      </c>
      <c r="B1045" t="s">
        <v>0</v>
      </c>
      <c r="C1045" t="s">
        <v>7291</v>
      </c>
      <c r="D1045" t="s">
        <v>2603</v>
      </c>
      <c r="E1045" t="s">
        <v>2604</v>
      </c>
      <c r="F1045" s="2">
        <v>78000</v>
      </c>
      <c r="G1045" s="2">
        <v>0</v>
      </c>
      <c r="H1045" s="2">
        <v>0</v>
      </c>
      <c r="I1045" t="s">
        <v>1</v>
      </c>
      <c r="J1045" t="s">
        <v>2605</v>
      </c>
      <c r="K1045" s="3">
        <v>45514</v>
      </c>
      <c r="L1045" t="s">
        <v>2</v>
      </c>
      <c r="M1045" t="s">
        <v>10</v>
      </c>
      <c r="N1045" t="s">
        <v>6</v>
      </c>
      <c r="O1045" s="3"/>
      <c r="P1045" t="s">
        <v>5</v>
      </c>
    </row>
    <row r="1046" spans="1:16" x14ac:dyDescent="0.2">
      <c r="A1046" s="6">
        <v>7794126</v>
      </c>
      <c r="B1046" t="s">
        <v>0</v>
      </c>
      <c r="C1046" t="s">
        <v>7367</v>
      </c>
      <c r="D1046" t="s">
        <v>2606</v>
      </c>
      <c r="E1046" t="s">
        <v>2607</v>
      </c>
      <c r="F1046" s="2">
        <v>50400</v>
      </c>
      <c r="G1046" s="2">
        <v>0</v>
      </c>
      <c r="H1046" s="2">
        <v>0</v>
      </c>
      <c r="I1046" t="s">
        <v>1</v>
      </c>
      <c r="J1046" t="s">
        <v>2608</v>
      </c>
      <c r="K1046" s="3">
        <v>45552</v>
      </c>
      <c r="L1046" t="s">
        <v>2</v>
      </c>
      <c r="M1046" t="s">
        <v>10</v>
      </c>
      <c r="N1046" t="s">
        <v>6</v>
      </c>
      <c r="O1046" s="3"/>
      <c r="P1046" t="s">
        <v>5</v>
      </c>
    </row>
    <row r="1047" spans="1:16" x14ac:dyDescent="0.2">
      <c r="A1047" s="6">
        <v>7793872</v>
      </c>
      <c r="B1047" t="s">
        <v>0</v>
      </c>
      <c r="C1047" t="s">
        <v>7263</v>
      </c>
      <c r="D1047" t="s">
        <v>2606</v>
      </c>
      <c r="E1047" t="s">
        <v>2607</v>
      </c>
      <c r="F1047" s="2">
        <v>9000</v>
      </c>
      <c r="G1047" s="2">
        <v>2337</v>
      </c>
      <c r="H1047" s="2">
        <v>2337</v>
      </c>
      <c r="I1047" t="s">
        <v>1</v>
      </c>
      <c r="J1047" t="s">
        <v>2609</v>
      </c>
      <c r="K1047" s="3">
        <v>45552</v>
      </c>
      <c r="L1047" t="s">
        <v>2</v>
      </c>
      <c r="M1047" t="s">
        <v>14</v>
      </c>
      <c r="N1047" t="s">
        <v>6</v>
      </c>
      <c r="O1047" s="3"/>
      <c r="P1047" t="s">
        <v>5</v>
      </c>
    </row>
    <row r="1048" spans="1:16" x14ac:dyDescent="0.2">
      <c r="A1048" s="6">
        <v>6960962</v>
      </c>
      <c r="B1048" t="s">
        <v>0</v>
      </c>
      <c r="C1048" t="s">
        <v>5</v>
      </c>
      <c r="D1048" t="s">
        <v>2610</v>
      </c>
      <c r="E1048" t="s">
        <v>2611</v>
      </c>
      <c r="F1048" s="2">
        <v>1</v>
      </c>
      <c r="G1048" s="2">
        <v>0</v>
      </c>
      <c r="H1048" s="2">
        <v>0</v>
      </c>
      <c r="I1048" t="s">
        <v>1</v>
      </c>
      <c r="J1048" t="s">
        <v>5</v>
      </c>
      <c r="K1048" s="3">
        <v>44622</v>
      </c>
      <c r="L1048" t="s">
        <v>2</v>
      </c>
      <c r="M1048" t="s">
        <v>461</v>
      </c>
      <c r="N1048" t="s">
        <v>4</v>
      </c>
      <c r="O1048" s="3"/>
      <c r="P1048" t="s">
        <v>5</v>
      </c>
    </row>
    <row r="1049" spans="1:16" x14ac:dyDescent="0.2">
      <c r="A1049" s="6">
        <v>6960963</v>
      </c>
      <c r="B1049" t="s">
        <v>0</v>
      </c>
      <c r="C1049" t="s">
        <v>5</v>
      </c>
      <c r="D1049" t="s">
        <v>2612</v>
      </c>
      <c r="E1049" t="s">
        <v>2613</v>
      </c>
      <c r="F1049" s="2">
        <v>1</v>
      </c>
      <c r="G1049" s="2">
        <v>0</v>
      </c>
      <c r="H1049" s="2">
        <v>0</v>
      </c>
      <c r="I1049" t="s">
        <v>1</v>
      </c>
      <c r="J1049" t="s">
        <v>5</v>
      </c>
      <c r="K1049" s="3">
        <v>44622</v>
      </c>
      <c r="L1049" t="s">
        <v>2</v>
      </c>
      <c r="M1049" t="s">
        <v>461</v>
      </c>
      <c r="N1049" t="s">
        <v>4</v>
      </c>
      <c r="O1049" s="3"/>
      <c r="P1049" t="s">
        <v>5</v>
      </c>
    </row>
    <row r="1050" spans="1:16" x14ac:dyDescent="0.2">
      <c r="A1050" s="6">
        <v>6960964</v>
      </c>
      <c r="B1050" t="s">
        <v>0</v>
      </c>
      <c r="C1050" t="s">
        <v>5</v>
      </c>
      <c r="D1050" t="s">
        <v>2614</v>
      </c>
      <c r="E1050" t="s">
        <v>2615</v>
      </c>
      <c r="F1050" s="2">
        <v>1</v>
      </c>
      <c r="G1050" s="2">
        <v>0</v>
      </c>
      <c r="H1050" s="2">
        <v>0</v>
      </c>
      <c r="I1050" t="s">
        <v>1</v>
      </c>
      <c r="J1050" t="s">
        <v>5</v>
      </c>
      <c r="K1050" s="3">
        <v>44622</v>
      </c>
      <c r="L1050" t="s">
        <v>2</v>
      </c>
      <c r="M1050" t="s">
        <v>461</v>
      </c>
      <c r="N1050" t="s">
        <v>4</v>
      </c>
      <c r="O1050" s="3"/>
      <c r="P1050" t="s">
        <v>5</v>
      </c>
    </row>
    <row r="1051" spans="1:16" x14ac:dyDescent="0.2">
      <c r="A1051" s="6">
        <v>7809473</v>
      </c>
      <c r="B1051" t="s">
        <v>0</v>
      </c>
      <c r="C1051" t="s">
        <v>7290</v>
      </c>
      <c r="D1051" t="s">
        <v>2616</v>
      </c>
      <c r="E1051" t="s">
        <v>2617</v>
      </c>
      <c r="F1051" s="2">
        <v>6000</v>
      </c>
      <c r="G1051" s="2">
        <v>0</v>
      </c>
      <c r="H1051" s="2">
        <v>0</v>
      </c>
      <c r="I1051" t="s">
        <v>1</v>
      </c>
      <c r="J1051" t="s">
        <v>2618</v>
      </c>
      <c r="K1051" s="3">
        <v>45592</v>
      </c>
      <c r="L1051" t="s">
        <v>2</v>
      </c>
      <c r="M1051" t="s">
        <v>10</v>
      </c>
      <c r="N1051" t="s">
        <v>6</v>
      </c>
      <c r="O1051" s="3"/>
      <c r="P1051" t="s">
        <v>5</v>
      </c>
    </row>
    <row r="1052" spans="1:16" x14ac:dyDescent="0.2">
      <c r="A1052" s="6">
        <v>6960908</v>
      </c>
      <c r="B1052" t="s">
        <v>0</v>
      </c>
      <c r="C1052" t="s">
        <v>5</v>
      </c>
      <c r="D1052" t="s">
        <v>2619</v>
      </c>
      <c r="E1052" t="s">
        <v>2620</v>
      </c>
      <c r="F1052" s="2">
        <v>1</v>
      </c>
      <c r="G1052" s="2">
        <v>0</v>
      </c>
      <c r="H1052" s="2">
        <v>0</v>
      </c>
      <c r="I1052" t="s">
        <v>1</v>
      </c>
      <c r="J1052" t="s">
        <v>5</v>
      </c>
      <c r="K1052" s="3">
        <v>44622</v>
      </c>
      <c r="L1052" t="s">
        <v>2</v>
      </c>
      <c r="M1052" t="s">
        <v>461</v>
      </c>
      <c r="N1052" t="s">
        <v>4</v>
      </c>
      <c r="O1052" s="3"/>
      <c r="P1052" t="s">
        <v>5</v>
      </c>
    </row>
    <row r="1053" spans="1:16" x14ac:dyDescent="0.2">
      <c r="A1053" s="6">
        <v>6960977</v>
      </c>
      <c r="B1053" t="s">
        <v>0</v>
      </c>
      <c r="C1053" t="s">
        <v>5</v>
      </c>
      <c r="D1053" t="s">
        <v>2621</v>
      </c>
      <c r="E1053" t="s">
        <v>2152</v>
      </c>
      <c r="F1053" s="2">
        <v>1</v>
      </c>
      <c r="G1053" s="2">
        <v>0</v>
      </c>
      <c r="H1053" s="2">
        <v>0</v>
      </c>
      <c r="I1053" t="s">
        <v>1</v>
      </c>
      <c r="J1053" t="s">
        <v>5</v>
      </c>
      <c r="K1053" s="3">
        <v>44622</v>
      </c>
      <c r="L1053" t="s">
        <v>2</v>
      </c>
      <c r="M1053" t="s">
        <v>461</v>
      </c>
      <c r="N1053" t="s">
        <v>4</v>
      </c>
      <c r="O1053" s="3"/>
      <c r="P1053" t="s">
        <v>5</v>
      </c>
    </row>
    <row r="1054" spans="1:16" x14ac:dyDescent="0.2">
      <c r="A1054" s="6">
        <v>7793903</v>
      </c>
      <c r="B1054" t="s">
        <v>0</v>
      </c>
      <c r="C1054" t="s">
        <v>7263</v>
      </c>
      <c r="D1054" t="s">
        <v>2622</v>
      </c>
      <c r="E1054" t="s">
        <v>2369</v>
      </c>
      <c r="F1054" s="2">
        <v>47000</v>
      </c>
      <c r="G1054" s="2">
        <v>0</v>
      </c>
      <c r="H1054" s="2">
        <v>0</v>
      </c>
      <c r="I1054" t="s">
        <v>1</v>
      </c>
      <c r="J1054" t="s">
        <v>2623</v>
      </c>
      <c r="K1054" s="3">
        <v>45552</v>
      </c>
      <c r="L1054" t="s">
        <v>2</v>
      </c>
      <c r="M1054" t="s">
        <v>10</v>
      </c>
      <c r="N1054" t="s">
        <v>6</v>
      </c>
      <c r="O1054" s="3"/>
      <c r="P1054" t="s">
        <v>5</v>
      </c>
    </row>
    <row r="1055" spans="1:16" x14ac:dyDescent="0.2">
      <c r="A1055" s="6">
        <v>7809498</v>
      </c>
      <c r="B1055" t="s">
        <v>0</v>
      </c>
      <c r="C1055" t="s">
        <v>7290</v>
      </c>
      <c r="D1055" t="s">
        <v>2622</v>
      </c>
      <c r="E1055" t="s">
        <v>2369</v>
      </c>
      <c r="F1055" s="2">
        <v>23500</v>
      </c>
      <c r="G1055" s="2">
        <v>0</v>
      </c>
      <c r="H1055" s="2">
        <v>0</v>
      </c>
      <c r="I1055" t="s">
        <v>1</v>
      </c>
      <c r="J1055" t="s">
        <v>2624</v>
      </c>
      <c r="K1055" s="3">
        <v>45592</v>
      </c>
      <c r="L1055" t="s">
        <v>2</v>
      </c>
      <c r="M1055" t="s">
        <v>10</v>
      </c>
      <c r="N1055" t="s">
        <v>6</v>
      </c>
      <c r="O1055" s="3"/>
      <c r="P1055" t="s">
        <v>5</v>
      </c>
    </row>
    <row r="1056" spans="1:16" x14ac:dyDescent="0.2">
      <c r="A1056" s="6">
        <v>7780786</v>
      </c>
      <c r="B1056" t="s">
        <v>0</v>
      </c>
      <c r="C1056" t="s">
        <v>7291</v>
      </c>
      <c r="D1056" t="s">
        <v>2625</v>
      </c>
      <c r="E1056" t="s">
        <v>2373</v>
      </c>
      <c r="F1056" s="2">
        <v>21250</v>
      </c>
      <c r="G1056" s="2">
        <v>20000</v>
      </c>
      <c r="H1056" s="2">
        <v>20000</v>
      </c>
      <c r="I1056" t="s">
        <v>1</v>
      </c>
      <c r="J1056" t="s">
        <v>2626</v>
      </c>
      <c r="K1056" s="3">
        <v>45514</v>
      </c>
      <c r="L1056" t="s">
        <v>2</v>
      </c>
      <c r="M1056" t="s">
        <v>14</v>
      </c>
      <c r="N1056" t="s">
        <v>6</v>
      </c>
      <c r="O1056" s="3"/>
      <c r="P1056" t="s">
        <v>5</v>
      </c>
    </row>
    <row r="1057" spans="1:16" x14ac:dyDescent="0.2">
      <c r="A1057" s="6">
        <v>7809499</v>
      </c>
      <c r="B1057" t="s">
        <v>0</v>
      </c>
      <c r="C1057" t="s">
        <v>7290</v>
      </c>
      <c r="D1057" t="s">
        <v>2625</v>
      </c>
      <c r="E1057" t="s">
        <v>2373</v>
      </c>
      <c r="F1057" s="2">
        <v>85000</v>
      </c>
      <c r="G1057" s="2">
        <v>0</v>
      </c>
      <c r="H1057" s="2">
        <v>0</v>
      </c>
      <c r="I1057" t="s">
        <v>1</v>
      </c>
      <c r="J1057" t="s">
        <v>2627</v>
      </c>
      <c r="K1057" s="3">
        <v>45592</v>
      </c>
      <c r="L1057" t="s">
        <v>2</v>
      </c>
      <c r="M1057" t="s">
        <v>10</v>
      </c>
      <c r="N1057" t="s">
        <v>6</v>
      </c>
      <c r="O1057" s="3"/>
      <c r="P1057" t="s">
        <v>5</v>
      </c>
    </row>
    <row r="1058" spans="1:16" x14ac:dyDescent="0.2">
      <c r="A1058" s="6">
        <v>7801871</v>
      </c>
      <c r="B1058" t="s">
        <v>0</v>
      </c>
      <c r="C1058" t="s">
        <v>7314</v>
      </c>
      <c r="D1058" t="s">
        <v>2628</v>
      </c>
      <c r="E1058" t="s">
        <v>2375</v>
      </c>
      <c r="F1058" s="2">
        <v>76000</v>
      </c>
      <c r="G1058" s="2">
        <v>36000</v>
      </c>
      <c r="H1058" s="2">
        <v>36000</v>
      </c>
      <c r="I1058" t="s">
        <v>1</v>
      </c>
      <c r="J1058" t="s">
        <v>2629</v>
      </c>
      <c r="K1058" s="3">
        <v>45570</v>
      </c>
      <c r="L1058" t="s">
        <v>2</v>
      </c>
      <c r="M1058" t="s">
        <v>14</v>
      </c>
      <c r="N1058" t="s">
        <v>6</v>
      </c>
      <c r="O1058" s="3"/>
      <c r="P1058" t="s">
        <v>5</v>
      </c>
    </row>
    <row r="1059" spans="1:16" x14ac:dyDescent="0.2">
      <c r="A1059" s="6">
        <v>7809500</v>
      </c>
      <c r="B1059" t="s">
        <v>0</v>
      </c>
      <c r="C1059" t="s">
        <v>7290</v>
      </c>
      <c r="D1059" t="s">
        <v>2630</v>
      </c>
      <c r="E1059" t="s">
        <v>2377</v>
      </c>
      <c r="F1059" s="2">
        <v>11400</v>
      </c>
      <c r="G1059" s="2">
        <v>0</v>
      </c>
      <c r="H1059" s="2">
        <v>0</v>
      </c>
      <c r="I1059" t="s">
        <v>1</v>
      </c>
      <c r="J1059" t="s">
        <v>2631</v>
      </c>
      <c r="K1059" s="3">
        <v>45592</v>
      </c>
      <c r="L1059" t="s">
        <v>2</v>
      </c>
      <c r="M1059" t="s">
        <v>10</v>
      </c>
      <c r="N1059" t="s">
        <v>6</v>
      </c>
      <c r="O1059" s="3"/>
      <c r="P1059" t="s">
        <v>5</v>
      </c>
    </row>
    <row r="1060" spans="1:16" x14ac:dyDescent="0.2">
      <c r="A1060" s="6">
        <v>6960930</v>
      </c>
      <c r="B1060" t="s">
        <v>0</v>
      </c>
      <c r="C1060" t="s">
        <v>5</v>
      </c>
      <c r="D1060" t="s">
        <v>2632</v>
      </c>
      <c r="E1060" t="s">
        <v>2379</v>
      </c>
      <c r="F1060" s="2">
        <v>1</v>
      </c>
      <c r="G1060" s="2">
        <v>0</v>
      </c>
      <c r="H1060" s="2">
        <v>0</v>
      </c>
      <c r="I1060" t="s">
        <v>1</v>
      </c>
      <c r="J1060" t="s">
        <v>5</v>
      </c>
      <c r="K1060" s="3">
        <v>44622</v>
      </c>
      <c r="L1060" t="s">
        <v>2</v>
      </c>
      <c r="M1060" t="s">
        <v>461</v>
      </c>
      <c r="N1060" t="s">
        <v>4</v>
      </c>
      <c r="O1060" s="3"/>
      <c r="P1060" t="s">
        <v>5</v>
      </c>
    </row>
    <row r="1061" spans="1:16" x14ac:dyDescent="0.2">
      <c r="A1061" s="6">
        <v>7809501</v>
      </c>
      <c r="B1061" t="s">
        <v>0</v>
      </c>
      <c r="C1061" t="s">
        <v>7290</v>
      </c>
      <c r="D1061" t="s">
        <v>2632</v>
      </c>
      <c r="E1061" t="s">
        <v>2379</v>
      </c>
      <c r="F1061" s="2">
        <v>7500</v>
      </c>
      <c r="G1061" s="2">
        <v>0</v>
      </c>
      <c r="H1061" s="2">
        <v>0</v>
      </c>
      <c r="I1061" t="s">
        <v>1</v>
      </c>
      <c r="J1061" t="s">
        <v>2633</v>
      </c>
      <c r="K1061" s="3">
        <v>45592</v>
      </c>
      <c r="L1061" t="s">
        <v>2</v>
      </c>
      <c r="M1061" t="s">
        <v>10</v>
      </c>
      <c r="N1061" t="s">
        <v>6</v>
      </c>
      <c r="O1061" s="3"/>
      <c r="P1061" t="s">
        <v>5</v>
      </c>
    </row>
    <row r="1062" spans="1:16" x14ac:dyDescent="0.2">
      <c r="A1062" s="6">
        <v>6960931</v>
      </c>
      <c r="B1062" t="s">
        <v>0</v>
      </c>
      <c r="C1062" t="s">
        <v>5</v>
      </c>
      <c r="D1062" t="s">
        <v>2634</v>
      </c>
      <c r="E1062" t="s">
        <v>2635</v>
      </c>
      <c r="F1062" s="2">
        <v>1</v>
      </c>
      <c r="G1062" s="2">
        <v>0</v>
      </c>
      <c r="H1062" s="2">
        <v>0</v>
      </c>
      <c r="I1062" t="s">
        <v>1</v>
      </c>
      <c r="J1062" t="s">
        <v>5</v>
      </c>
      <c r="K1062" s="3">
        <v>44622</v>
      </c>
      <c r="L1062" t="s">
        <v>2</v>
      </c>
      <c r="M1062" t="s">
        <v>461</v>
      </c>
      <c r="N1062" t="s">
        <v>4</v>
      </c>
      <c r="O1062" s="3"/>
      <c r="P1062" t="s">
        <v>5</v>
      </c>
    </row>
    <row r="1063" spans="1:16" x14ac:dyDescent="0.2">
      <c r="A1063" s="6">
        <v>7809502</v>
      </c>
      <c r="B1063" t="s">
        <v>0</v>
      </c>
      <c r="C1063" t="s">
        <v>7290</v>
      </c>
      <c r="D1063" t="s">
        <v>2634</v>
      </c>
      <c r="E1063" t="s">
        <v>2635</v>
      </c>
      <c r="F1063" s="2">
        <v>19200</v>
      </c>
      <c r="G1063" s="2">
        <v>0</v>
      </c>
      <c r="H1063" s="2">
        <v>0</v>
      </c>
      <c r="I1063" t="s">
        <v>1</v>
      </c>
      <c r="J1063" t="s">
        <v>2636</v>
      </c>
      <c r="K1063" s="3">
        <v>45592</v>
      </c>
      <c r="L1063" t="s">
        <v>2</v>
      </c>
      <c r="M1063" t="s">
        <v>10</v>
      </c>
      <c r="N1063" t="s">
        <v>6</v>
      </c>
      <c r="O1063" s="3"/>
      <c r="P1063" t="s">
        <v>5</v>
      </c>
    </row>
    <row r="1064" spans="1:16" x14ac:dyDescent="0.2">
      <c r="A1064" s="6">
        <v>6960932</v>
      </c>
      <c r="B1064" t="s">
        <v>0</v>
      </c>
      <c r="C1064" t="s">
        <v>5</v>
      </c>
      <c r="D1064" t="s">
        <v>2637</v>
      </c>
      <c r="E1064" t="s">
        <v>2638</v>
      </c>
      <c r="F1064" s="2">
        <v>1</v>
      </c>
      <c r="G1064" s="2">
        <v>0</v>
      </c>
      <c r="H1064" s="2">
        <v>0</v>
      </c>
      <c r="I1064" t="s">
        <v>1</v>
      </c>
      <c r="J1064" t="s">
        <v>5</v>
      </c>
      <c r="K1064" s="3">
        <v>44622</v>
      </c>
      <c r="L1064" t="s">
        <v>2</v>
      </c>
      <c r="M1064" t="s">
        <v>461</v>
      </c>
      <c r="N1064" t="s">
        <v>4</v>
      </c>
      <c r="O1064" s="3"/>
      <c r="P1064" t="s">
        <v>5</v>
      </c>
    </row>
    <row r="1065" spans="1:16" x14ac:dyDescent="0.2">
      <c r="A1065" s="6">
        <v>7809503</v>
      </c>
      <c r="B1065" t="s">
        <v>0</v>
      </c>
      <c r="C1065" t="s">
        <v>7290</v>
      </c>
      <c r="D1065" t="s">
        <v>2639</v>
      </c>
      <c r="E1065" t="s">
        <v>2383</v>
      </c>
      <c r="F1065" s="2">
        <v>5550</v>
      </c>
      <c r="G1065" s="2">
        <v>0</v>
      </c>
      <c r="H1065" s="2">
        <v>0</v>
      </c>
      <c r="I1065" t="s">
        <v>1</v>
      </c>
      <c r="J1065" t="s">
        <v>2640</v>
      </c>
      <c r="K1065" s="3">
        <v>45592</v>
      </c>
      <c r="L1065" t="s">
        <v>2</v>
      </c>
      <c r="M1065" t="s">
        <v>10</v>
      </c>
      <c r="N1065" t="s">
        <v>6</v>
      </c>
      <c r="O1065" s="3"/>
      <c r="P1065" t="s">
        <v>5</v>
      </c>
    </row>
    <row r="1066" spans="1:16" x14ac:dyDescent="0.2">
      <c r="A1066" s="6">
        <v>6960936</v>
      </c>
      <c r="B1066" t="s">
        <v>0</v>
      </c>
      <c r="C1066" t="s">
        <v>5</v>
      </c>
      <c r="D1066" t="s">
        <v>2641</v>
      </c>
      <c r="E1066" t="s">
        <v>2384</v>
      </c>
      <c r="F1066" s="2">
        <v>1</v>
      </c>
      <c r="G1066" s="2">
        <v>0</v>
      </c>
      <c r="H1066" s="2">
        <v>0</v>
      </c>
      <c r="I1066" t="s">
        <v>1</v>
      </c>
      <c r="J1066" t="s">
        <v>5</v>
      </c>
      <c r="K1066" s="3">
        <v>44622</v>
      </c>
      <c r="L1066" t="s">
        <v>2</v>
      </c>
      <c r="M1066" t="s">
        <v>461</v>
      </c>
      <c r="N1066" t="s">
        <v>4</v>
      </c>
      <c r="O1066" s="3"/>
      <c r="P1066" t="s">
        <v>5</v>
      </c>
    </row>
    <row r="1067" spans="1:16" x14ac:dyDescent="0.2">
      <c r="A1067" s="6">
        <v>7793908</v>
      </c>
      <c r="B1067" t="s">
        <v>0</v>
      </c>
      <c r="C1067" t="s">
        <v>7263</v>
      </c>
      <c r="D1067" t="s">
        <v>2642</v>
      </c>
      <c r="E1067" t="s">
        <v>2643</v>
      </c>
      <c r="F1067" s="2">
        <v>22400</v>
      </c>
      <c r="G1067" s="2">
        <v>0</v>
      </c>
      <c r="H1067" s="2">
        <v>0</v>
      </c>
      <c r="I1067" t="s">
        <v>1</v>
      </c>
      <c r="J1067" t="s">
        <v>2644</v>
      </c>
      <c r="K1067" s="3">
        <v>45552</v>
      </c>
      <c r="L1067" t="s">
        <v>2</v>
      </c>
      <c r="M1067" t="s">
        <v>10</v>
      </c>
      <c r="N1067" t="s">
        <v>6</v>
      </c>
      <c r="O1067" s="3"/>
      <c r="P1067" t="s">
        <v>5</v>
      </c>
    </row>
    <row r="1068" spans="1:16" x14ac:dyDescent="0.2">
      <c r="A1068" s="6">
        <v>7809460</v>
      </c>
      <c r="B1068" t="s">
        <v>0</v>
      </c>
      <c r="C1068" t="s">
        <v>7368</v>
      </c>
      <c r="D1068" t="s">
        <v>2645</v>
      </c>
      <c r="E1068" t="s">
        <v>2646</v>
      </c>
      <c r="F1068" s="2">
        <v>9400</v>
      </c>
      <c r="G1068" s="2">
        <v>0</v>
      </c>
      <c r="H1068" s="2">
        <v>0</v>
      </c>
      <c r="I1068" t="s">
        <v>1</v>
      </c>
      <c r="J1068" t="s">
        <v>2647</v>
      </c>
      <c r="K1068" s="3">
        <v>45592</v>
      </c>
      <c r="L1068" t="s">
        <v>2</v>
      </c>
      <c r="M1068" t="s">
        <v>10</v>
      </c>
      <c r="N1068" t="s">
        <v>6</v>
      </c>
      <c r="O1068" s="3"/>
      <c r="P1068" t="s">
        <v>5</v>
      </c>
    </row>
    <row r="1069" spans="1:16" x14ac:dyDescent="0.2">
      <c r="A1069" s="6">
        <v>7809461</v>
      </c>
      <c r="B1069" t="s">
        <v>0</v>
      </c>
      <c r="C1069" t="s">
        <v>7368</v>
      </c>
      <c r="D1069" t="s">
        <v>2648</v>
      </c>
      <c r="E1069" t="s">
        <v>2385</v>
      </c>
      <c r="F1069" s="2">
        <v>8500</v>
      </c>
      <c r="G1069" s="2">
        <v>0</v>
      </c>
      <c r="H1069" s="2">
        <v>0</v>
      </c>
      <c r="I1069" t="s">
        <v>1</v>
      </c>
      <c r="J1069" t="s">
        <v>2649</v>
      </c>
      <c r="K1069" s="3">
        <v>45592</v>
      </c>
      <c r="L1069" t="s">
        <v>2</v>
      </c>
      <c r="M1069" t="s">
        <v>10</v>
      </c>
      <c r="N1069" t="s">
        <v>6</v>
      </c>
      <c r="O1069" s="3"/>
      <c r="P1069" t="s">
        <v>5</v>
      </c>
    </row>
    <row r="1070" spans="1:16" x14ac:dyDescent="0.2">
      <c r="A1070" s="6">
        <v>7791351</v>
      </c>
      <c r="B1070" t="s">
        <v>0</v>
      </c>
      <c r="C1070" t="s">
        <v>7369</v>
      </c>
      <c r="D1070" t="s">
        <v>2650</v>
      </c>
      <c r="E1070" t="s">
        <v>2397</v>
      </c>
      <c r="F1070" s="2">
        <v>17000</v>
      </c>
      <c r="G1070" s="2">
        <v>8972</v>
      </c>
      <c r="H1070" s="2">
        <v>8970</v>
      </c>
      <c r="I1070" t="s">
        <v>1</v>
      </c>
      <c r="J1070" t="s">
        <v>2651</v>
      </c>
      <c r="K1070" s="3">
        <v>45544</v>
      </c>
      <c r="L1070" t="s">
        <v>2</v>
      </c>
      <c r="M1070" t="s">
        <v>14</v>
      </c>
      <c r="N1070" t="s">
        <v>6</v>
      </c>
      <c r="O1070" s="3"/>
      <c r="P1070" t="s">
        <v>5</v>
      </c>
    </row>
    <row r="1071" spans="1:16" x14ac:dyDescent="0.2">
      <c r="A1071" s="6">
        <v>7807335</v>
      </c>
      <c r="B1071" t="s">
        <v>0</v>
      </c>
      <c r="C1071" t="s">
        <v>7160</v>
      </c>
      <c r="D1071" t="s">
        <v>2652</v>
      </c>
      <c r="E1071" t="s">
        <v>2653</v>
      </c>
      <c r="F1071" s="2">
        <v>5700</v>
      </c>
      <c r="G1071" s="2">
        <v>0</v>
      </c>
      <c r="H1071" s="2">
        <v>0</v>
      </c>
      <c r="I1071" t="s">
        <v>1</v>
      </c>
      <c r="J1071" t="s">
        <v>2654</v>
      </c>
      <c r="K1071" s="3">
        <v>45589</v>
      </c>
      <c r="L1071" t="s">
        <v>2</v>
      </c>
      <c r="M1071" t="s">
        <v>10</v>
      </c>
      <c r="N1071" t="s">
        <v>6</v>
      </c>
      <c r="O1071" s="3"/>
      <c r="P1071" t="s">
        <v>5</v>
      </c>
    </row>
    <row r="1072" spans="1:16" x14ac:dyDescent="0.2">
      <c r="A1072" s="6">
        <v>7807336</v>
      </c>
      <c r="B1072" t="s">
        <v>0</v>
      </c>
      <c r="C1072" t="s">
        <v>7160</v>
      </c>
      <c r="D1072" t="s">
        <v>2655</v>
      </c>
      <c r="E1072" t="s">
        <v>2656</v>
      </c>
      <c r="F1072" s="2">
        <v>4500</v>
      </c>
      <c r="G1072" s="2">
        <v>0</v>
      </c>
      <c r="H1072" s="2">
        <v>0</v>
      </c>
      <c r="I1072" t="s">
        <v>1</v>
      </c>
      <c r="J1072" t="s">
        <v>2657</v>
      </c>
      <c r="K1072" s="3">
        <v>45589</v>
      </c>
      <c r="L1072" t="s">
        <v>2</v>
      </c>
      <c r="M1072" t="s">
        <v>10</v>
      </c>
      <c r="N1072" t="s">
        <v>6</v>
      </c>
      <c r="O1072" s="3"/>
      <c r="P1072" t="s">
        <v>5</v>
      </c>
    </row>
    <row r="1073" spans="1:16" x14ac:dyDescent="0.2">
      <c r="A1073" s="6">
        <v>7809532</v>
      </c>
      <c r="B1073" t="s">
        <v>0</v>
      </c>
      <c r="C1073" t="s">
        <v>7290</v>
      </c>
      <c r="D1073" t="s">
        <v>2658</v>
      </c>
      <c r="E1073" t="s">
        <v>2296</v>
      </c>
      <c r="F1073" s="2">
        <v>90000</v>
      </c>
      <c r="G1073" s="2">
        <v>0</v>
      </c>
      <c r="H1073" s="2">
        <v>0</v>
      </c>
      <c r="I1073" t="s">
        <v>1</v>
      </c>
      <c r="J1073" t="s">
        <v>2659</v>
      </c>
      <c r="K1073" s="3">
        <v>45592</v>
      </c>
      <c r="L1073" t="s">
        <v>2</v>
      </c>
      <c r="M1073" t="s">
        <v>10</v>
      </c>
      <c r="N1073" t="s">
        <v>6</v>
      </c>
      <c r="O1073" s="3"/>
      <c r="P1073" t="s">
        <v>5</v>
      </c>
    </row>
    <row r="1074" spans="1:16" x14ac:dyDescent="0.2">
      <c r="A1074" s="6">
        <v>7793593</v>
      </c>
      <c r="B1074" t="s">
        <v>0</v>
      </c>
      <c r="C1074" t="s">
        <v>7157</v>
      </c>
      <c r="D1074" t="s">
        <v>2660</v>
      </c>
      <c r="E1074" t="s">
        <v>2326</v>
      </c>
      <c r="F1074" s="2">
        <v>36000</v>
      </c>
      <c r="G1074" s="2">
        <v>0</v>
      </c>
      <c r="H1074" s="2">
        <v>0</v>
      </c>
      <c r="I1074" t="s">
        <v>1</v>
      </c>
      <c r="J1074" t="s">
        <v>2661</v>
      </c>
      <c r="K1074" s="3">
        <v>45552</v>
      </c>
      <c r="L1074" t="s">
        <v>2</v>
      </c>
      <c r="M1074" t="s">
        <v>10</v>
      </c>
      <c r="N1074" t="s">
        <v>6</v>
      </c>
      <c r="O1074" s="3"/>
      <c r="P1074" t="s">
        <v>5</v>
      </c>
    </row>
    <row r="1075" spans="1:16" x14ac:dyDescent="0.2">
      <c r="A1075" s="6">
        <v>7774136</v>
      </c>
      <c r="B1075" t="s">
        <v>0</v>
      </c>
      <c r="C1075" t="s">
        <v>7293</v>
      </c>
      <c r="D1075" t="s">
        <v>2662</v>
      </c>
      <c r="E1075" t="s">
        <v>2663</v>
      </c>
      <c r="F1075" s="2">
        <v>1600</v>
      </c>
      <c r="G1075" s="2">
        <v>0</v>
      </c>
      <c r="H1075" s="2">
        <v>0</v>
      </c>
      <c r="I1075" t="s">
        <v>1</v>
      </c>
      <c r="J1075" t="s">
        <v>2664</v>
      </c>
      <c r="K1075" s="3">
        <v>45493</v>
      </c>
      <c r="L1075" t="s">
        <v>2</v>
      </c>
      <c r="M1075" t="s">
        <v>10</v>
      </c>
      <c r="N1075" t="s">
        <v>6</v>
      </c>
      <c r="O1075" s="3"/>
      <c r="P1075" t="s">
        <v>5</v>
      </c>
    </row>
    <row r="1076" spans="1:16" x14ac:dyDescent="0.2">
      <c r="A1076" s="6">
        <v>7773240</v>
      </c>
      <c r="B1076" t="s">
        <v>0</v>
      </c>
      <c r="C1076" t="s">
        <v>7293</v>
      </c>
      <c r="D1076" t="s">
        <v>2665</v>
      </c>
      <c r="E1076" t="s">
        <v>2666</v>
      </c>
      <c r="F1076" s="2">
        <v>1500</v>
      </c>
      <c r="G1076" s="2">
        <v>0</v>
      </c>
      <c r="H1076" s="2">
        <v>0</v>
      </c>
      <c r="I1076" t="s">
        <v>1</v>
      </c>
      <c r="J1076" t="s">
        <v>2667</v>
      </c>
      <c r="K1076" s="3">
        <v>45491</v>
      </c>
      <c r="L1076" t="s">
        <v>2</v>
      </c>
      <c r="M1076" t="s">
        <v>10</v>
      </c>
      <c r="N1076" t="s">
        <v>6</v>
      </c>
      <c r="O1076" s="3"/>
      <c r="P1076" t="s">
        <v>5</v>
      </c>
    </row>
    <row r="1077" spans="1:16" x14ac:dyDescent="0.2">
      <c r="A1077" s="6">
        <v>7599564</v>
      </c>
      <c r="B1077" t="s">
        <v>0</v>
      </c>
      <c r="C1077" t="s">
        <v>7370</v>
      </c>
      <c r="D1077" t="s">
        <v>2669</v>
      </c>
      <c r="E1077" t="s">
        <v>2670</v>
      </c>
      <c r="F1077" s="2">
        <v>1</v>
      </c>
      <c r="G1077" s="2">
        <v>0</v>
      </c>
      <c r="H1077" s="2">
        <v>0</v>
      </c>
      <c r="I1077" t="s">
        <v>1</v>
      </c>
      <c r="J1077" t="s">
        <v>2668</v>
      </c>
      <c r="K1077" s="3">
        <v>45006</v>
      </c>
      <c r="L1077" t="s">
        <v>2</v>
      </c>
      <c r="M1077" t="s">
        <v>10</v>
      </c>
      <c r="N1077" t="s">
        <v>6</v>
      </c>
      <c r="O1077" s="3"/>
      <c r="P1077" t="s">
        <v>5</v>
      </c>
    </row>
    <row r="1078" spans="1:16" x14ac:dyDescent="0.2">
      <c r="A1078" s="6">
        <v>7599568</v>
      </c>
      <c r="B1078" t="s">
        <v>0</v>
      </c>
      <c r="C1078" t="s">
        <v>7370</v>
      </c>
      <c r="D1078" t="s">
        <v>2669</v>
      </c>
      <c r="E1078" t="s">
        <v>2670</v>
      </c>
      <c r="F1078" s="2">
        <v>1</v>
      </c>
      <c r="G1078" s="2">
        <v>0</v>
      </c>
      <c r="H1078" s="2">
        <v>0</v>
      </c>
      <c r="I1078" t="s">
        <v>1</v>
      </c>
      <c r="J1078" t="s">
        <v>2671</v>
      </c>
      <c r="K1078" s="3">
        <v>45006</v>
      </c>
      <c r="L1078" t="s">
        <v>2</v>
      </c>
      <c r="M1078" t="s">
        <v>10</v>
      </c>
      <c r="N1078" t="s">
        <v>6</v>
      </c>
      <c r="O1078" s="3"/>
      <c r="P1078" t="s">
        <v>5</v>
      </c>
    </row>
    <row r="1079" spans="1:16" x14ac:dyDescent="0.2">
      <c r="A1079" s="6">
        <v>7809847</v>
      </c>
      <c r="B1079" t="s">
        <v>0</v>
      </c>
      <c r="C1079" t="s">
        <v>7266</v>
      </c>
      <c r="D1079" t="s">
        <v>2672</v>
      </c>
      <c r="E1079" t="s">
        <v>2673</v>
      </c>
      <c r="F1079" s="2">
        <v>2200</v>
      </c>
      <c r="G1079" s="2">
        <v>0</v>
      </c>
      <c r="H1079" s="2">
        <v>0</v>
      </c>
      <c r="I1079" t="s">
        <v>1</v>
      </c>
      <c r="J1079" t="s">
        <v>2674</v>
      </c>
      <c r="K1079" s="3">
        <v>45593</v>
      </c>
      <c r="L1079" t="s">
        <v>2</v>
      </c>
      <c r="M1079" t="s">
        <v>10</v>
      </c>
      <c r="N1079" t="s">
        <v>6</v>
      </c>
      <c r="O1079" s="3"/>
      <c r="P1079" t="s">
        <v>5</v>
      </c>
    </row>
    <row r="1080" spans="1:16" x14ac:dyDescent="0.2">
      <c r="A1080" s="6">
        <v>7809862</v>
      </c>
      <c r="B1080" t="s">
        <v>0</v>
      </c>
      <c r="C1080" t="s">
        <v>7266</v>
      </c>
      <c r="D1080" t="s">
        <v>2675</v>
      </c>
      <c r="E1080" t="s">
        <v>2676</v>
      </c>
      <c r="F1080" s="2">
        <v>4800</v>
      </c>
      <c r="G1080" s="2">
        <v>0</v>
      </c>
      <c r="H1080" s="2">
        <v>0</v>
      </c>
      <c r="I1080" t="s">
        <v>1</v>
      </c>
      <c r="J1080" t="s">
        <v>2677</v>
      </c>
      <c r="K1080" s="3">
        <v>45593</v>
      </c>
      <c r="L1080" t="s">
        <v>2</v>
      </c>
      <c r="M1080" t="s">
        <v>10</v>
      </c>
      <c r="N1080" t="s">
        <v>6</v>
      </c>
      <c r="O1080" s="3"/>
      <c r="P1080" t="s">
        <v>5</v>
      </c>
    </row>
    <row r="1081" spans="1:16" x14ac:dyDescent="0.2">
      <c r="A1081" s="6">
        <v>7809848</v>
      </c>
      <c r="B1081" t="s">
        <v>0</v>
      </c>
      <c r="C1081" t="s">
        <v>7266</v>
      </c>
      <c r="D1081" t="s">
        <v>2678</v>
      </c>
      <c r="E1081" t="s">
        <v>2679</v>
      </c>
      <c r="F1081" s="2">
        <v>5000</v>
      </c>
      <c r="G1081" s="2">
        <v>0</v>
      </c>
      <c r="H1081" s="2">
        <v>0</v>
      </c>
      <c r="I1081" t="s">
        <v>1</v>
      </c>
      <c r="J1081" t="s">
        <v>2680</v>
      </c>
      <c r="K1081" s="3">
        <v>45593</v>
      </c>
      <c r="L1081" t="s">
        <v>2</v>
      </c>
      <c r="M1081" t="s">
        <v>10</v>
      </c>
      <c r="N1081" t="s">
        <v>6</v>
      </c>
      <c r="O1081" s="3"/>
      <c r="P1081" t="s">
        <v>5</v>
      </c>
    </row>
    <row r="1082" spans="1:16" x14ac:dyDescent="0.2">
      <c r="A1082" s="6">
        <v>7684041</v>
      </c>
      <c r="B1082" t="s">
        <v>0</v>
      </c>
      <c r="C1082" t="s">
        <v>7372</v>
      </c>
      <c r="D1082" t="s">
        <v>2681</v>
      </c>
      <c r="E1082" t="s">
        <v>2682</v>
      </c>
      <c r="F1082" s="2">
        <v>9678</v>
      </c>
      <c r="G1082" s="2">
        <v>9677</v>
      </c>
      <c r="H1082" s="2">
        <v>9677</v>
      </c>
      <c r="I1082" t="s">
        <v>1</v>
      </c>
      <c r="J1082" t="s">
        <v>2683</v>
      </c>
      <c r="K1082" s="3">
        <v>45238</v>
      </c>
      <c r="L1082" t="s">
        <v>2</v>
      </c>
      <c r="M1082" t="s">
        <v>14</v>
      </c>
      <c r="N1082" t="s">
        <v>6</v>
      </c>
      <c r="O1082" s="3"/>
      <c r="P1082" t="s">
        <v>5</v>
      </c>
    </row>
    <row r="1083" spans="1:16" x14ac:dyDescent="0.2">
      <c r="A1083" s="6">
        <v>7796982</v>
      </c>
      <c r="B1083" t="s">
        <v>0</v>
      </c>
      <c r="C1083" t="s">
        <v>7191</v>
      </c>
      <c r="D1083" t="s">
        <v>2681</v>
      </c>
      <c r="E1083" t="s">
        <v>2682</v>
      </c>
      <c r="F1083" s="2">
        <v>60628</v>
      </c>
      <c r="G1083" s="2">
        <v>0</v>
      </c>
      <c r="H1083" s="2">
        <v>0</v>
      </c>
      <c r="I1083" t="s">
        <v>1</v>
      </c>
      <c r="J1083" t="s">
        <v>2684</v>
      </c>
      <c r="K1083" s="3">
        <v>45562</v>
      </c>
      <c r="L1083" t="s">
        <v>2</v>
      </c>
      <c r="M1083" t="s">
        <v>10</v>
      </c>
      <c r="N1083" t="s">
        <v>6</v>
      </c>
      <c r="O1083" s="3"/>
      <c r="P1083" t="s">
        <v>5</v>
      </c>
    </row>
    <row r="1084" spans="1:16" x14ac:dyDescent="0.2">
      <c r="A1084" s="6">
        <v>7796983</v>
      </c>
      <c r="B1084" t="s">
        <v>0</v>
      </c>
      <c r="C1084" t="s">
        <v>7191</v>
      </c>
      <c r="D1084" t="s">
        <v>2685</v>
      </c>
      <c r="E1084" t="s">
        <v>2686</v>
      </c>
      <c r="F1084" s="2">
        <v>145872</v>
      </c>
      <c r="G1084" s="2">
        <v>142000</v>
      </c>
      <c r="H1084" s="2">
        <v>142000</v>
      </c>
      <c r="I1084" t="s">
        <v>1</v>
      </c>
      <c r="J1084" t="s">
        <v>2687</v>
      </c>
      <c r="K1084" s="3">
        <v>45562</v>
      </c>
      <c r="L1084" t="s">
        <v>2</v>
      </c>
      <c r="M1084" t="s">
        <v>14</v>
      </c>
      <c r="N1084" t="s">
        <v>6</v>
      </c>
      <c r="O1084" s="3"/>
      <c r="P1084" t="s">
        <v>5</v>
      </c>
    </row>
    <row r="1085" spans="1:16" x14ac:dyDescent="0.2">
      <c r="A1085" s="6">
        <v>7808322</v>
      </c>
      <c r="B1085" t="s">
        <v>0</v>
      </c>
      <c r="C1085" t="s">
        <v>7192</v>
      </c>
      <c r="D1085" t="s">
        <v>2688</v>
      </c>
      <c r="E1085" t="s">
        <v>2689</v>
      </c>
      <c r="F1085" s="2">
        <v>35000</v>
      </c>
      <c r="G1085" s="2">
        <v>0</v>
      </c>
      <c r="H1085" s="2">
        <v>0</v>
      </c>
      <c r="I1085" t="s">
        <v>1</v>
      </c>
      <c r="J1085" t="s">
        <v>2690</v>
      </c>
      <c r="K1085" s="3">
        <v>45590</v>
      </c>
      <c r="L1085" t="s">
        <v>2</v>
      </c>
      <c r="M1085" t="s">
        <v>10</v>
      </c>
      <c r="N1085" t="s">
        <v>6</v>
      </c>
      <c r="O1085" s="3"/>
      <c r="P1085" t="s">
        <v>5</v>
      </c>
    </row>
    <row r="1086" spans="1:16" x14ac:dyDescent="0.2">
      <c r="A1086" s="6">
        <v>7808323</v>
      </c>
      <c r="B1086" t="s">
        <v>0</v>
      </c>
      <c r="C1086" t="s">
        <v>7192</v>
      </c>
      <c r="D1086" t="s">
        <v>2691</v>
      </c>
      <c r="E1086" t="s">
        <v>2692</v>
      </c>
      <c r="F1086" s="2">
        <v>100000</v>
      </c>
      <c r="G1086" s="2">
        <v>32800</v>
      </c>
      <c r="H1086" s="2">
        <v>32800</v>
      </c>
      <c r="I1086" t="s">
        <v>1</v>
      </c>
      <c r="J1086" t="s">
        <v>2693</v>
      </c>
      <c r="K1086" s="3">
        <v>45590</v>
      </c>
      <c r="L1086" t="s">
        <v>2</v>
      </c>
      <c r="M1086" t="s">
        <v>14</v>
      </c>
      <c r="N1086" t="s">
        <v>6</v>
      </c>
      <c r="O1086" s="3"/>
      <c r="P1086" t="s">
        <v>5</v>
      </c>
    </row>
    <row r="1087" spans="1:16" x14ac:dyDescent="0.2">
      <c r="A1087" s="6">
        <v>7808324</v>
      </c>
      <c r="B1087" t="s">
        <v>0</v>
      </c>
      <c r="C1087" t="s">
        <v>7192</v>
      </c>
      <c r="D1087" t="s">
        <v>2694</v>
      </c>
      <c r="E1087" t="s">
        <v>2695</v>
      </c>
      <c r="F1087" s="2">
        <v>150000</v>
      </c>
      <c r="G1087" s="2">
        <v>0</v>
      </c>
      <c r="H1087" s="2">
        <v>0</v>
      </c>
      <c r="I1087" t="s">
        <v>1</v>
      </c>
      <c r="J1087" t="s">
        <v>2696</v>
      </c>
      <c r="K1087" s="3">
        <v>45590</v>
      </c>
      <c r="L1087" t="s">
        <v>2</v>
      </c>
      <c r="M1087" t="s">
        <v>10</v>
      </c>
      <c r="N1087" t="s">
        <v>6</v>
      </c>
      <c r="O1087" s="3"/>
      <c r="P1087" t="s">
        <v>5</v>
      </c>
    </row>
    <row r="1088" spans="1:16" x14ac:dyDescent="0.2">
      <c r="A1088" s="6">
        <v>7808255</v>
      </c>
      <c r="B1088" t="s">
        <v>0</v>
      </c>
      <c r="C1088" t="s">
        <v>7192</v>
      </c>
      <c r="D1088" t="s">
        <v>2697</v>
      </c>
      <c r="E1088" t="s">
        <v>2698</v>
      </c>
      <c r="F1088" s="2">
        <v>50000</v>
      </c>
      <c r="G1088" s="2">
        <v>5000</v>
      </c>
      <c r="H1088" s="2">
        <v>5000</v>
      </c>
      <c r="I1088" t="s">
        <v>1</v>
      </c>
      <c r="J1088" t="s">
        <v>2699</v>
      </c>
      <c r="K1088" s="3">
        <v>45590</v>
      </c>
      <c r="L1088" t="s">
        <v>2</v>
      </c>
      <c r="M1088" t="s">
        <v>14</v>
      </c>
      <c r="N1088" t="s">
        <v>6</v>
      </c>
      <c r="O1088" s="3"/>
      <c r="P1088" t="s">
        <v>5</v>
      </c>
    </row>
    <row r="1089" spans="1:16" x14ac:dyDescent="0.2">
      <c r="A1089" s="6">
        <v>7808257</v>
      </c>
      <c r="B1089" t="s">
        <v>0</v>
      </c>
      <c r="C1089" t="s">
        <v>7192</v>
      </c>
      <c r="D1089" t="s">
        <v>2700</v>
      </c>
      <c r="E1089" t="s">
        <v>2701</v>
      </c>
      <c r="F1089" s="2">
        <v>11000</v>
      </c>
      <c r="G1089" s="2">
        <v>0</v>
      </c>
      <c r="H1089" s="2">
        <v>0</v>
      </c>
      <c r="I1089" t="s">
        <v>1</v>
      </c>
      <c r="J1089" t="s">
        <v>2702</v>
      </c>
      <c r="K1089" s="3">
        <v>45590</v>
      </c>
      <c r="L1089" t="s">
        <v>2</v>
      </c>
      <c r="M1089" t="s">
        <v>10</v>
      </c>
      <c r="N1089" t="s">
        <v>6</v>
      </c>
      <c r="O1089" s="3"/>
      <c r="P1089" t="s">
        <v>5</v>
      </c>
    </row>
    <row r="1090" spans="1:16" x14ac:dyDescent="0.2">
      <c r="A1090" s="6">
        <v>7796822</v>
      </c>
      <c r="B1090" t="s">
        <v>0</v>
      </c>
      <c r="C1090" t="s">
        <v>7191</v>
      </c>
      <c r="D1090" t="s">
        <v>2703</v>
      </c>
      <c r="E1090" t="s">
        <v>2704</v>
      </c>
      <c r="F1090" s="2">
        <v>14943</v>
      </c>
      <c r="G1090" s="2">
        <v>6020</v>
      </c>
      <c r="H1090" s="2">
        <v>6020</v>
      </c>
      <c r="I1090" t="s">
        <v>1</v>
      </c>
      <c r="J1090" t="s">
        <v>2705</v>
      </c>
      <c r="K1090" s="3">
        <v>45562</v>
      </c>
      <c r="L1090" t="s">
        <v>2</v>
      </c>
      <c r="M1090" t="s">
        <v>14</v>
      </c>
      <c r="N1090" t="s">
        <v>6</v>
      </c>
      <c r="O1090" s="3"/>
      <c r="P1090" t="s">
        <v>5</v>
      </c>
    </row>
    <row r="1091" spans="1:16" x14ac:dyDescent="0.2">
      <c r="A1091" s="6">
        <v>7796823</v>
      </c>
      <c r="B1091" t="s">
        <v>0</v>
      </c>
      <c r="C1091" t="s">
        <v>7191</v>
      </c>
      <c r="D1091" t="s">
        <v>2706</v>
      </c>
      <c r="E1091" t="s">
        <v>2707</v>
      </c>
      <c r="F1091" s="2">
        <v>22253</v>
      </c>
      <c r="G1091" s="2">
        <v>12400</v>
      </c>
      <c r="H1091" s="2">
        <v>12400</v>
      </c>
      <c r="I1091" t="s">
        <v>1</v>
      </c>
      <c r="J1091" t="s">
        <v>2708</v>
      </c>
      <c r="K1091" s="3">
        <v>45562</v>
      </c>
      <c r="L1091" t="s">
        <v>2</v>
      </c>
      <c r="M1091" t="s">
        <v>14</v>
      </c>
      <c r="N1091" t="s">
        <v>6</v>
      </c>
      <c r="O1091" s="3"/>
      <c r="P1091" t="s">
        <v>5</v>
      </c>
    </row>
    <row r="1092" spans="1:16" x14ac:dyDescent="0.2">
      <c r="A1092" s="6">
        <v>7796824</v>
      </c>
      <c r="B1092" t="s">
        <v>0</v>
      </c>
      <c r="C1092" t="s">
        <v>7191</v>
      </c>
      <c r="D1092" t="s">
        <v>2709</v>
      </c>
      <c r="E1092" t="s">
        <v>2710</v>
      </c>
      <c r="F1092" s="2">
        <v>19437</v>
      </c>
      <c r="G1092" s="2">
        <v>5496</v>
      </c>
      <c r="H1092" s="2">
        <v>5496</v>
      </c>
      <c r="I1092" t="s">
        <v>1</v>
      </c>
      <c r="J1092" t="s">
        <v>2711</v>
      </c>
      <c r="K1092" s="3">
        <v>45562</v>
      </c>
      <c r="L1092" t="s">
        <v>2</v>
      </c>
      <c r="M1092" t="s">
        <v>14</v>
      </c>
      <c r="N1092" t="s">
        <v>6</v>
      </c>
      <c r="O1092" s="3"/>
      <c r="P1092" t="s">
        <v>5</v>
      </c>
    </row>
    <row r="1093" spans="1:16" x14ac:dyDescent="0.2">
      <c r="A1093" s="6">
        <v>7796825</v>
      </c>
      <c r="B1093" t="s">
        <v>0</v>
      </c>
      <c r="C1093" t="s">
        <v>7191</v>
      </c>
      <c r="D1093" t="s">
        <v>2712</v>
      </c>
      <c r="E1093" t="s">
        <v>2713</v>
      </c>
      <c r="F1093" s="2">
        <v>2919</v>
      </c>
      <c r="G1093" s="2">
        <v>0</v>
      </c>
      <c r="H1093" s="2">
        <v>0</v>
      </c>
      <c r="I1093" t="s">
        <v>1</v>
      </c>
      <c r="J1093" t="s">
        <v>2714</v>
      </c>
      <c r="K1093" s="3">
        <v>45562</v>
      </c>
      <c r="L1093" t="s">
        <v>2</v>
      </c>
      <c r="M1093" t="s">
        <v>10</v>
      </c>
      <c r="N1093" t="s">
        <v>6</v>
      </c>
      <c r="O1093" s="3"/>
      <c r="P1093" t="s">
        <v>5</v>
      </c>
    </row>
    <row r="1094" spans="1:16" x14ac:dyDescent="0.2">
      <c r="A1094" s="6">
        <v>7796826</v>
      </c>
      <c r="B1094" t="s">
        <v>0</v>
      </c>
      <c r="C1094" t="s">
        <v>7191</v>
      </c>
      <c r="D1094" t="s">
        <v>2715</v>
      </c>
      <c r="E1094" t="s">
        <v>2716</v>
      </c>
      <c r="F1094" s="2">
        <v>13594</v>
      </c>
      <c r="G1094" s="2">
        <v>2700</v>
      </c>
      <c r="H1094" s="2">
        <v>2700</v>
      </c>
      <c r="I1094" t="s">
        <v>1</v>
      </c>
      <c r="J1094" t="s">
        <v>2717</v>
      </c>
      <c r="K1094" s="3">
        <v>45562</v>
      </c>
      <c r="L1094" t="s">
        <v>2</v>
      </c>
      <c r="M1094" t="s">
        <v>14</v>
      </c>
      <c r="N1094" t="s">
        <v>6</v>
      </c>
      <c r="O1094" s="3"/>
      <c r="P1094" t="s">
        <v>5</v>
      </c>
    </row>
    <row r="1095" spans="1:16" x14ac:dyDescent="0.2">
      <c r="A1095" s="6">
        <v>7796827</v>
      </c>
      <c r="B1095" t="s">
        <v>0</v>
      </c>
      <c r="C1095" t="s">
        <v>7191</v>
      </c>
      <c r="D1095" t="s">
        <v>2718</v>
      </c>
      <c r="E1095" t="s">
        <v>2719</v>
      </c>
      <c r="F1095" s="2">
        <v>3943</v>
      </c>
      <c r="G1095" s="2">
        <v>0</v>
      </c>
      <c r="H1095" s="2">
        <v>0</v>
      </c>
      <c r="I1095" t="s">
        <v>1</v>
      </c>
      <c r="J1095" t="s">
        <v>2720</v>
      </c>
      <c r="K1095" s="3">
        <v>45562</v>
      </c>
      <c r="L1095" t="s">
        <v>2</v>
      </c>
      <c r="M1095" t="s">
        <v>10</v>
      </c>
      <c r="N1095" t="s">
        <v>6</v>
      </c>
      <c r="O1095" s="3"/>
      <c r="P1095" t="s">
        <v>5</v>
      </c>
    </row>
    <row r="1096" spans="1:16" x14ac:dyDescent="0.2">
      <c r="A1096" s="6">
        <v>7796828</v>
      </c>
      <c r="B1096" t="s">
        <v>0</v>
      </c>
      <c r="C1096" t="s">
        <v>7191</v>
      </c>
      <c r="D1096" t="s">
        <v>2721</v>
      </c>
      <c r="E1096" t="s">
        <v>2722</v>
      </c>
      <c r="F1096" s="2">
        <v>4880</v>
      </c>
      <c r="G1096" s="2">
        <v>0</v>
      </c>
      <c r="H1096" s="2">
        <v>0</v>
      </c>
      <c r="I1096" t="s">
        <v>1</v>
      </c>
      <c r="J1096" t="s">
        <v>2723</v>
      </c>
      <c r="K1096" s="3">
        <v>45562</v>
      </c>
      <c r="L1096" t="s">
        <v>2</v>
      </c>
      <c r="M1096" t="s">
        <v>10</v>
      </c>
      <c r="N1096" t="s">
        <v>6</v>
      </c>
      <c r="O1096" s="3"/>
      <c r="P1096" t="s">
        <v>5</v>
      </c>
    </row>
    <row r="1097" spans="1:16" x14ac:dyDescent="0.2">
      <c r="A1097" s="6">
        <v>7796829</v>
      </c>
      <c r="B1097" t="s">
        <v>0</v>
      </c>
      <c r="C1097" t="s">
        <v>7191</v>
      </c>
      <c r="D1097" t="s">
        <v>2724</v>
      </c>
      <c r="E1097" t="s">
        <v>2725</v>
      </c>
      <c r="F1097" s="2">
        <v>5877</v>
      </c>
      <c r="G1097" s="2">
        <v>0</v>
      </c>
      <c r="H1097" s="2">
        <v>0</v>
      </c>
      <c r="I1097" t="s">
        <v>1</v>
      </c>
      <c r="J1097" t="s">
        <v>2726</v>
      </c>
      <c r="K1097" s="3">
        <v>45562</v>
      </c>
      <c r="L1097" t="s">
        <v>2</v>
      </c>
      <c r="M1097" t="s">
        <v>10</v>
      </c>
      <c r="N1097" t="s">
        <v>6</v>
      </c>
      <c r="O1097" s="3"/>
      <c r="P1097" t="s">
        <v>5</v>
      </c>
    </row>
    <row r="1098" spans="1:16" x14ac:dyDescent="0.2">
      <c r="A1098" s="6">
        <v>7796830</v>
      </c>
      <c r="B1098" t="s">
        <v>0</v>
      </c>
      <c r="C1098" t="s">
        <v>7191</v>
      </c>
      <c r="D1098" t="s">
        <v>2727</v>
      </c>
      <c r="E1098" t="s">
        <v>2728</v>
      </c>
      <c r="F1098" s="2">
        <v>2947</v>
      </c>
      <c r="G1098" s="2">
        <v>0</v>
      </c>
      <c r="H1098" s="2">
        <v>0</v>
      </c>
      <c r="I1098" t="s">
        <v>1</v>
      </c>
      <c r="J1098" t="s">
        <v>2729</v>
      </c>
      <c r="K1098" s="3">
        <v>45562</v>
      </c>
      <c r="L1098" t="s">
        <v>2</v>
      </c>
      <c r="M1098" t="s">
        <v>10</v>
      </c>
      <c r="N1098" t="s">
        <v>6</v>
      </c>
      <c r="O1098" s="3"/>
      <c r="P1098" t="s">
        <v>5</v>
      </c>
    </row>
    <row r="1099" spans="1:16" x14ac:dyDescent="0.2">
      <c r="A1099" s="6">
        <v>7796831</v>
      </c>
      <c r="B1099" t="s">
        <v>0</v>
      </c>
      <c r="C1099" t="s">
        <v>7191</v>
      </c>
      <c r="D1099" t="s">
        <v>2730</v>
      </c>
      <c r="E1099" t="s">
        <v>2731</v>
      </c>
      <c r="F1099" s="2">
        <v>1775</v>
      </c>
      <c r="G1099" s="2">
        <v>0</v>
      </c>
      <c r="H1099" s="2">
        <v>0</v>
      </c>
      <c r="I1099" t="s">
        <v>1</v>
      </c>
      <c r="J1099" t="s">
        <v>2732</v>
      </c>
      <c r="K1099" s="3">
        <v>45562</v>
      </c>
      <c r="L1099" t="s">
        <v>2</v>
      </c>
      <c r="M1099" t="s">
        <v>10</v>
      </c>
      <c r="N1099" t="s">
        <v>6</v>
      </c>
      <c r="O1099" s="3"/>
      <c r="P1099" t="s">
        <v>5</v>
      </c>
    </row>
    <row r="1100" spans="1:16" x14ac:dyDescent="0.2">
      <c r="A1100" s="6">
        <v>7796832</v>
      </c>
      <c r="B1100" t="s">
        <v>0</v>
      </c>
      <c r="C1100" t="s">
        <v>7191</v>
      </c>
      <c r="D1100" t="s">
        <v>2733</v>
      </c>
      <c r="E1100" t="s">
        <v>2734</v>
      </c>
      <c r="F1100" s="2">
        <v>1303</v>
      </c>
      <c r="G1100" s="2">
        <v>0</v>
      </c>
      <c r="H1100" s="2">
        <v>0</v>
      </c>
      <c r="I1100" t="s">
        <v>1</v>
      </c>
      <c r="J1100" t="s">
        <v>2735</v>
      </c>
      <c r="K1100" s="3">
        <v>45562</v>
      </c>
      <c r="L1100" t="s">
        <v>2</v>
      </c>
      <c r="M1100" t="s">
        <v>10</v>
      </c>
      <c r="N1100" t="s">
        <v>6</v>
      </c>
      <c r="O1100" s="3"/>
      <c r="P1100" t="s">
        <v>5</v>
      </c>
    </row>
    <row r="1101" spans="1:16" x14ac:dyDescent="0.2">
      <c r="A1101" s="6">
        <v>7667866</v>
      </c>
      <c r="B1101" t="s">
        <v>0</v>
      </c>
      <c r="C1101" t="s">
        <v>7374</v>
      </c>
      <c r="D1101" t="s">
        <v>2736</v>
      </c>
      <c r="E1101" t="s">
        <v>2737</v>
      </c>
      <c r="F1101" s="2">
        <v>210778</v>
      </c>
      <c r="G1101" s="2">
        <v>210777</v>
      </c>
      <c r="H1101" s="2">
        <v>210777</v>
      </c>
      <c r="I1101" t="s">
        <v>1</v>
      </c>
      <c r="J1101" t="s">
        <v>2738</v>
      </c>
      <c r="K1101" s="3">
        <v>45195</v>
      </c>
      <c r="L1101" t="s">
        <v>2</v>
      </c>
      <c r="M1101" t="s">
        <v>14</v>
      </c>
      <c r="N1101" t="s">
        <v>6</v>
      </c>
      <c r="O1101" s="3"/>
      <c r="P1101" t="s">
        <v>5</v>
      </c>
    </row>
    <row r="1102" spans="1:16" x14ac:dyDescent="0.2">
      <c r="A1102" s="6">
        <v>7668889</v>
      </c>
      <c r="B1102" t="s">
        <v>0</v>
      </c>
      <c r="C1102" t="s">
        <v>7375</v>
      </c>
      <c r="D1102" t="s">
        <v>2736</v>
      </c>
      <c r="E1102" t="s">
        <v>2737</v>
      </c>
      <c r="F1102" s="2">
        <v>206841</v>
      </c>
      <c r="G1102" s="2">
        <v>206840</v>
      </c>
      <c r="H1102" s="2">
        <v>206840</v>
      </c>
      <c r="I1102" t="s">
        <v>1</v>
      </c>
      <c r="J1102" t="s">
        <v>2739</v>
      </c>
      <c r="K1102" s="3">
        <v>45195</v>
      </c>
      <c r="L1102" t="s">
        <v>2</v>
      </c>
      <c r="M1102" t="s">
        <v>14</v>
      </c>
      <c r="N1102" t="s">
        <v>6</v>
      </c>
      <c r="O1102" s="3"/>
      <c r="P1102" t="s">
        <v>5</v>
      </c>
    </row>
    <row r="1103" spans="1:16" x14ac:dyDescent="0.2">
      <c r="A1103" s="6">
        <v>7689247</v>
      </c>
      <c r="B1103" t="s">
        <v>0</v>
      </c>
      <c r="C1103" t="s">
        <v>7376</v>
      </c>
      <c r="D1103" t="s">
        <v>2736</v>
      </c>
      <c r="E1103" t="s">
        <v>2737</v>
      </c>
      <c r="F1103" s="2">
        <v>200000</v>
      </c>
      <c r="G1103" s="2">
        <v>199999</v>
      </c>
      <c r="H1103" s="2">
        <v>199999</v>
      </c>
      <c r="I1103" t="s">
        <v>1</v>
      </c>
      <c r="J1103" t="s">
        <v>2740</v>
      </c>
      <c r="K1103" s="3">
        <v>45258</v>
      </c>
      <c r="L1103" t="s">
        <v>2</v>
      </c>
      <c r="M1103" t="s">
        <v>14</v>
      </c>
      <c r="N1103" t="s">
        <v>6</v>
      </c>
      <c r="O1103" s="3"/>
      <c r="P1103" t="s">
        <v>5</v>
      </c>
    </row>
    <row r="1104" spans="1:16" x14ac:dyDescent="0.2">
      <c r="A1104" s="6">
        <v>7696887</v>
      </c>
      <c r="B1104" t="s">
        <v>0</v>
      </c>
      <c r="C1104" t="s">
        <v>7275</v>
      </c>
      <c r="D1104" t="s">
        <v>2736</v>
      </c>
      <c r="E1104" t="s">
        <v>2737</v>
      </c>
      <c r="F1104" s="2">
        <v>289108</v>
      </c>
      <c r="G1104" s="2">
        <v>289107</v>
      </c>
      <c r="H1104" s="2">
        <v>289107</v>
      </c>
      <c r="I1104" t="s">
        <v>1</v>
      </c>
      <c r="J1104" t="s">
        <v>2741</v>
      </c>
      <c r="K1104" s="3">
        <v>45278</v>
      </c>
      <c r="L1104" t="s">
        <v>2</v>
      </c>
      <c r="M1104" t="s">
        <v>14</v>
      </c>
      <c r="N1104" t="s">
        <v>6</v>
      </c>
      <c r="O1104" s="3"/>
      <c r="P1104" t="s">
        <v>5</v>
      </c>
    </row>
    <row r="1105" spans="1:16" x14ac:dyDescent="0.2">
      <c r="A1105" s="6">
        <v>7713096</v>
      </c>
      <c r="B1105" t="s">
        <v>0</v>
      </c>
      <c r="C1105" t="s">
        <v>7317</v>
      </c>
      <c r="D1105" t="s">
        <v>2736</v>
      </c>
      <c r="E1105" t="s">
        <v>2737</v>
      </c>
      <c r="F1105" s="2">
        <v>200000</v>
      </c>
      <c r="G1105" s="2">
        <v>199999</v>
      </c>
      <c r="H1105" s="2">
        <v>199999</v>
      </c>
      <c r="I1105" t="s">
        <v>1</v>
      </c>
      <c r="J1105" t="s">
        <v>2742</v>
      </c>
      <c r="K1105" s="3">
        <v>45330</v>
      </c>
      <c r="L1105" t="s">
        <v>2</v>
      </c>
      <c r="M1105" t="s">
        <v>14</v>
      </c>
      <c r="N1105" t="s">
        <v>6</v>
      </c>
      <c r="O1105" s="3"/>
      <c r="P1105" t="s">
        <v>5</v>
      </c>
    </row>
    <row r="1106" spans="1:16" x14ac:dyDescent="0.2">
      <c r="A1106" s="6">
        <v>7808439</v>
      </c>
      <c r="B1106" t="s">
        <v>0</v>
      </c>
      <c r="C1106" t="s">
        <v>7192</v>
      </c>
      <c r="D1106" t="s">
        <v>2736</v>
      </c>
      <c r="E1106" t="s">
        <v>2737</v>
      </c>
      <c r="F1106" s="2">
        <v>200000</v>
      </c>
      <c r="G1106" s="2">
        <v>43900</v>
      </c>
      <c r="H1106" s="2">
        <v>43900</v>
      </c>
      <c r="I1106" t="s">
        <v>1</v>
      </c>
      <c r="J1106" t="s">
        <v>2743</v>
      </c>
      <c r="K1106" s="3">
        <v>45590</v>
      </c>
      <c r="L1106" t="s">
        <v>2</v>
      </c>
      <c r="M1106" t="s">
        <v>14</v>
      </c>
      <c r="N1106" t="s">
        <v>6</v>
      </c>
      <c r="O1106" s="3"/>
      <c r="P1106" t="s">
        <v>5</v>
      </c>
    </row>
    <row r="1107" spans="1:16" x14ac:dyDescent="0.2">
      <c r="A1107" s="6">
        <v>7763140</v>
      </c>
      <c r="B1107" t="s">
        <v>0</v>
      </c>
      <c r="C1107" t="s">
        <v>7210</v>
      </c>
      <c r="D1107" t="s">
        <v>2744</v>
      </c>
      <c r="E1107" t="s">
        <v>2745</v>
      </c>
      <c r="F1107" s="2">
        <v>225000</v>
      </c>
      <c r="G1107" s="2">
        <v>0</v>
      </c>
      <c r="H1107" s="2">
        <v>0</v>
      </c>
      <c r="I1107" t="s">
        <v>1</v>
      </c>
      <c r="J1107" t="s">
        <v>2746</v>
      </c>
      <c r="K1107" s="3">
        <v>45467</v>
      </c>
      <c r="L1107" t="s">
        <v>2</v>
      </c>
      <c r="M1107" t="s">
        <v>10</v>
      </c>
      <c r="N1107" t="s">
        <v>6</v>
      </c>
      <c r="O1107" s="3"/>
      <c r="P1107" t="s">
        <v>5</v>
      </c>
    </row>
    <row r="1108" spans="1:16" x14ac:dyDescent="0.2">
      <c r="A1108" s="6">
        <v>7776119</v>
      </c>
      <c r="B1108" t="s">
        <v>0</v>
      </c>
      <c r="C1108" t="s">
        <v>7193</v>
      </c>
      <c r="D1108" t="s">
        <v>2744</v>
      </c>
      <c r="E1108" t="s">
        <v>2745</v>
      </c>
      <c r="F1108" s="2">
        <v>200000</v>
      </c>
      <c r="G1108" s="2">
        <v>0</v>
      </c>
      <c r="H1108" s="2">
        <v>0</v>
      </c>
      <c r="I1108" t="s">
        <v>1</v>
      </c>
      <c r="J1108" t="s">
        <v>2747</v>
      </c>
      <c r="K1108" s="3">
        <v>45500</v>
      </c>
      <c r="L1108" t="s">
        <v>2</v>
      </c>
      <c r="M1108" t="s">
        <v>10</v>
      </c>
      <c r="N1108" t="s">
        <v>6</v>
      </c>
      <c r="O1108" s="3"/>
      <c r="P1108" t="s">
        <v>5</v>
      </c>
    </row>
    <row r="1109" spans="1:16" x14ac:dyDescent="0.2">
      <c r="A1109" s="6">
        <v>7797334</v>
      </c>
      <c r="B1109" t="s">
        <v>0</v>
      </c>
      <c r="C1109" t="s">
        <v>7191</v>
      </c>
      <c r="D1109" t="s">
        <v>2748</v>
      </c>
      <c r="E1109" t="s">
        <v>2749</v>
      </c>
      <c r="F1109" s="2">
        <v>450000</v>
      </c>
      <c r="G1109" s="2">
        <v>9000</v>
      </c>
      <c r="H1109" s="2">
        <v>9000</v>
      </c>
      <c r="I1109" t="s">
        <v>1</v>
      </c>
      <c r="J1109" t="s">
        <v>2750</v>
      </c>
      <c r="K1109" s="3">
        <v>45562</v>
      </c>
      <c r="L1109" t="s">
        <v>2</v>
      </c>
      <c r="M1109" t="s">
        <v>14</v>
      </c>
      <c r="N1109" t="s">
        <v>6</v>
      </c>
      <c r="O1109" s="3"/>
      <c r="P1109" t="s">
        <v>5</v>
      </c>
    </row>
    <row r="1110" spans="1:16" x14ac:dyDescent="0.2">
      <c r="A1110" s="6">
        <v>7808444</v>
      </c>
      <c r="B1110" t="s">
        <v>0</v>
      </c>
      <c r="C1110" t="s">
        <v>7192</v>
      </c>
      <c r="D1110" t="s">
        <v>2748</v>
      </c>
      <c r="E1110" t="s">
        <v>2749</v>
      </c>
      <c r="F1110" s="2">
        <v>125000</v>
      </c>
      <c r="G1110" s="2">
        <v>0</v>
      </c>
      <c r="H1110" s="2">
        <v>0</v>
      </c>
      <c r="I1110" t="s">
        <v>1</v>
      </c>
      <c r="J1110" t="s">
        <v>2751</v>
      </c>
      <c r="K1110" s="3">
        <v>45590</v>
      </c>
      <c r="L1110" t="s">
        <v>2</v>
      </c>
      <c r="M1110" t="s">
        <v>10</v>
      </c>
      <c r="N1110" t="s">
        <v>6</v>
      </c>
      <c r="O1110" s="3"/>
      <c r="P1110" t="s">
        <v>5</v>
      </c>
    </row>
    <row r="1111" spans="1:16" x14ac:dyDescent="0.2">
      <c r="A1111" s="6">
        <v>7810603</v>
      </c>
      <c r="B1111" t="s">
        <v>0</v>
      </c>
      <c r="C1111" t="s">
        <v>7377</v>
      </c>
      <c r="D1111" t="s">
        <v>2748</v>
      </c>
      <c r="E1111" t="s">
        <v>2749</v>
      </c>
      <c r="F1111" s="2">
        <v>3468</v>
      </c>
      <c r="G1111" s="2">
        <v>0</v>
      </c>
      <c r="H1111" s="2">
        <v>0</v>
      </c>
      <c r="I1111" t="s">
        <v>1</v>
      </c>
      <c r="J1111" t="s">
        <v>2752</v>
      </c>
      <c r="K1111" s="3">
        <v>45596</v>
      </c>
      <c r="L1111" t="s">
        <v>2</v>
      </c>
      <c r="M1111" t="s">
        <v>10</v>
      </c>
      <c r="N1111" t="s">
        <v>6</v>
      </c>
      <c r="O1111" s="3"/>
      <c r="P1111" t="s">
        <v>5</v>
      </c>
    </row>
    <row r="1112" spans="1:16" x14ac:dyDescent="0.2">
      <c r="A1112" s="6">
        <v>7706128</v>
      </c>
      <c r="B1112" t="s">
        <v>0</v>
      </c>
      <c r="C1112" t="s">
        <v>7378</v>
      </c>
      <c r="D1112" t="s">
        <v>2753</v>
      </c>
      <c r="E1112" t="s">
        <v>2754</v>
      </c>
      <c r="F1112" s="2">
        <v>75000</v>
      </c>
      <c r="G1112" s="2">
        <v>40000</v>
      </c>
      <c r="H1112" s="2">
        <v>40000</v>
      </c>
      <c r="I1112" t="s">
        <v>1</v>
      </c>
      <c r="J1112" t="s">
        <v>2755</v>
      </c>
      <c r="K1112" s="3">
        <v>45306</v>
      </c>
      <c r="L1112" t="s">
        <v>2</v>
      </c>
      <c r="M1112" t="s">
        <v>541</v>
      </c>
      <c r="N1112" t="s">
        <v>6</v>
      </c>
      <c r="O1112" s="3"/>
      <c r="P1112" t="s">
        <v>5</v>
      </c>
    </row>
    <row r="1113" spans="1:16" x14ac:dyDescent="0.2">
      <c r="A1113" s="6">
        <v>7776104</v>
      </c>
      <c r="B1113" t="s">
        <v>0</v>
      </c>
      <c r="C1113" t="s">
        <v>7193</v>
      </c>
      <c r="D1113" t="s">
        <v>2753</v>
      </c>
      <c r="E1113" t="s">
        <v>2754</v>
      </c>
      <c r="F1113" s="2">
        <v>25000</v>
      </c>
      <c r="G1113" s="2">
        <v>0</v>
      </c>
      <c r="H1113" s="2">
        <v>0</v>
      </c>
      <c r="I1113" t="s">
        <v>1</v>
      </c>
      <c r="J1113" t="s">
        <v>2756</v>
      </c>
      <c r="K1113" s="3">
        <v>45500</v>
      </c>
      <c r="L1113" t="s">
        <v>2</v>
      </c>
      <c r="M1113" t="s">
        <v>602</v>
      </c>
      <c r="N1113" t="s">
        <v>6</v>
      </c>
      <c r="O1113" s="3"/>
      <c r="P1113" t="s">
        <v>5</v>
      </c>
    </row>
    <row r="1114" spans="1:16" x14ac:dyDescent="0.2">
      <c r="A1114" s="6">
        <v>7787233</v>
      </c>
      <c r="B1114" t="s">
        <v>0</v>
      </c>
      <c r="C1114" t="s">
        <v>7190</v>
      </c>
      <c r="D1114" t="s">
        <v>2753</v>
      </c>
      <c r="E1114" t="s">
        <v>2754</v>
      </c>
      <c r="F1114" s="2">
        <v>250000</v>
      </c>
      <c r="G1114" s="2">
        <v>0</v>
      </c>
      <c r="H1114" s="2">
        <v>0</v>
      </c>
      <c r="I1114" t="s">
        <v>1</v>
      </c>
      <c r="J1114" t="s">
        <v>2757</v>
      </c>
      <c r="K1114" s="3">
        <v>45534</v>
      </c>
      <c r="L1114" t="s">
        <v>2</v>
      </c>
      <c r="M1114" t="s">
        <v>602</v>
      </c>
      <c r="N1114" t="s">
        <v>6</v>
      </c>
      <c r="O1114" s="3"/>
      <c r="P1114" t="s">
        <v>5</v>
      </c>
    </row>
    <row r="1115" spans="1:16" x14ac:dyDescent="0.2">
      <c r="A1115" s="6">
        <v>7797192</v>
      </c>
      <c r="B1115" t="s">
        <v>0</v>
      </c>
      <c r="C1115" t="s">
        <v>7191</v>
      </c>
      <c r="D1115" t="s">
        <v>2758</v>
      </c>
      <c r="E1115" t="s">
        <v>2759</v>
      </c>
      <c r="F1115" s="2">
        <v>1527</v>
      </c>
      <c r="G1115" s="2">
        <v>300</v>
      </c>
      <c r="H1115" s="2">
        <v>300</v>
      </c>
      <c r="I1115" t="s">
        <v>1</v>
      </c>
      <c r="J1115" t="s">
        <v>2760</v>
      </c>
      <c r="K1115" s="3">
        <v>45562</v>
      </c>
      <c r="L1115" t="s">
        <v>2</v>
      </c>
      <c r="M1115" t="s">
        <v>14</v>
      </c>
      <c r="N1115" t="s">
        <v>6</v>
      </c>
      <c r="O1115" s="3"/>
      <c r="P1115" t="s">
        <v>5</v>
      </c>
    </row>
    <row r="1116" spans="1:16" x14ac:dyDescent="0.2">
      <c r="A1116" s="6">
        <v>7810114</v>
      </c>
      <c r="B1116" t="s">
        <v>0</v>
      </c>
      <c r="C1116" t="s">
        <v>7379</v>
      </c>
      <c r="D1116" t="s">
        <v>2761</v>
      </c>
      <c r="E1116" t="s">
        <v>2762</v>
      </c>
      <c r="F1116" s="2">
        <v>3400</v>
      </c>
      <c r="G1116" s="2">
        <v>0</v>
      </c>
      <c r="H1116" s="2">
        <v>0</v>
      </c>
      <c r="I1116" t="s">
        <v>1</v>
      </c>
      <c r="J1116" t="s">
        <v>2763</v>
      </c>
      <c r="K1116" s="3">
        <v>45594</v>
      </c>
      <c r="L1116" t="s">
        <v>2</v>
      </c>
      <c r="M1116" t="s">
        <v>10</v>
      </c>
      <c r="N1116" t="s">
        <v>6</v>
      </c>
      <c r="O1116" s="3"/>
      <c r="P1116" t="s">
        <v>5</v>
      </c>
    </row>
    <row r="1117" spans="1:16" x14ac:dyDescent="0.2">
      <c r="A1117" s="6">
        <v>7810115</v>
      </c>
      <c r="B1117" t="s">
        <v>0</v>
      </c>
      <c r="C1117" t="s">
        <v>7379</v>
      </c>
      <c r="D1117" t="s">
        <v>2764</v>
      </c>
      <c r="E1117" t="s">
        <v>2765</v>
      </c>
      <c r="F1117" s="2">
        <v>3300</v>
      </c>
      <c r="G1117" s="2">
        <v>0</v>
      </c>
      <c r="H1117" s="2">
        <v>0</v>
      </c>
      <c r="I1117" t="s">
        <v>1</v>
      </c>
      <c r="J1117" t="s">
        <v>2766</v>
      </c>
      <c r="K1117" s="3">
        <v>45594</v>
      </c>
      <c r="L1117" t="s">
        <v>2</v>
      </c>
      <c r="M1117" t="s">
        <v>10</v>
      </c>
      <c r="N1117" t="s">
        <v>6</v>
      </c>
      <c r="O1117" s="3"/>
      <c r="P1117" t="s">
        <v>5</v>
      </c>
    </row>
    <row r="1118" spans="1:16" x14ac:dyDescent="0.2">
      <c r="A1118" s="6">
        <v>7810113</v>
      </c>
      <c r="B1118" t="s">
        <v>0</v>
      </c>
      <c r="C1118" t="s">
        <v>7379</v>
      </c>
      <c r="D1118" t="s">
        <v>2767</v>
      </c>
      <c r="E1118" t="s">
        <v>2768</v>
      </c>
      <c r="F1118" s="2">
        <v>3750</v>
      </c>
      <c r="G1118" s="2">
        <v>0</v>
      </c>
      <c r="H1118" s="2">
        <v>0</v>
      </c>
      <c r="I1118" t="s">
        <v>1</v>
      </c>
      <c r="J1118" t="s">
        <v>2769</v>
      </c>
      <c r="K1118" s="3">
        <v>45594</v>
      </c>
      <c r="L1118" t="s">
        <v>2</v>
      </c>
      <c r="M1118" t="s">
        <v>10</v>
      </c>
      <c r="N1118" t="s">
        <v>6</v>
      </c>
      <c r="O1118" s="3"/>
      <c r="P1118" t="s">
        <v>5</v>
      </c>
    </row>
    <row r="1119" spans="1:16" x14ac:dyDescent="0.2">
      <c r="A1119" s="6">
        <v>7776151</v>
      </c>
      <c r="B1119" t="s">
        <v>0</v>
      </c>
      <c r="C1119" t="s">
        <v>7193</v>
      </c>
      <c r="D1119" t="s">
        <v>2770</v>
      </c>
      <c r="E1119" t="s">
        <v>2771</v>
      </c>
      <c r="F1119" s="2">
        <v>3226</v>
      </c>
      <c r="G1119" s="2">
        <v>0</v>
      </c>
      <c r="H1119" s="2">
        <v>0</v>
      </c>
      <c r="I1119" t="s">
        <v>1</v>
      </c>
      <c r="J1119" t="s">
        <v>2772</v>
      </c>
      <c r="K1119" s="3">
        <v>45500</v>
      </c>
      <c r="L1119" t="s">
        <v>2</v>
      </c>
      <c r="M1119" t="s">
        <v>10</v>
      </c>
      <c r="N1119" t="s">
        <v>6</v>
      </c>
      <c r="O1119" s="3"/>
      <c r="P1119" t="s">
        <v>5</v>
      </c>
    </row>
    <row r="1120" spans="1:16" x14ac:dyDescent="0.2">
      <c r="A1120" s="6">
        <v>7767019</v>
      </c>
      <c r="B1120" t="s">
        <v>0</v>
      </c>
      <c r="C1120" t="s">
        <v>7325</v>
      </c>
      <c r="D1120" t="s">
        <v>2773</v>
      </c>
      <c r="E1120" t="s">
        <v>2774</v>
      </c>
      <c r="F1120" s="2">
        <v>1953</v>
      </c>
      <c r="G1120" s="2">
        <v>0</v>
      </c>
      <c r="H1120" s="2">
        <v>0</v>
      </c>
      <c r="I1120" t="s">
        <v>1</v>
      </c>
      <c r="J1120" t="s">
        <v>2775</v>
      </c>
      <c r="K1120" s="3">
        <v>45477</v>
      </c>
      <c r="L1120" t="s">
        <v>2</v>
      </c>
      <c r="M1120" t="s">
        <v>10</v>
      </c>
      <c r="N1120" t="s">
        <v>6</v>
      </c>
      <c r="O1120" s="3"/>
      <c r="P1120" t="s">
        <v>5</v>
      </c>
    </row>
    <row r="1121" spans="1:16" x14ac:dyDescent="0.2">
      <c r="A1121" s="6">
        <v>7776152</v>
      </c>
      <c r="B1121" t="s">
        <v>0</v>
      </c>
      <c r="C1121" t="s">
        <v>7193</v>
      </c>
      <c r="D1121" t="s">
        <v>2773</v>
      </c>
      <c r="E1121" t="s">
        <v>2774</v>
      </c>
      <c r="F1121" s="2">
        <v>5156</v>
      </c>
      <c r="G1121" s="2">
        <v>0</v>
      </c>
      <c r="H1121" s="2">
        <v>0</v>
      </c>
      <c r="I1121" t="s">
        <v>1</v>
      </c>
      <c r="J1121" t="s">
        <v>2776</v>
      </c>
      <c r="K1121" s="3">
        <v>45500</v>
      </c>
      <c r="L1121" t="s">
        <v>2</v>
      </c>
      <c r="M1121" t="s">
        <v>10</v>
      </c>
      <c r="N1121" t="s">
        <v>6</v>
      </c>
      <c r="O1121" s="3"/>
      <c r="P1121" t="s">
        <v>5</v>
      </c>
    </row>
    <row r="1122" spans="1:16" x14ac:dyDescent="0.2">
      <c r="A1122" s="6">
        <v>7797353</v>
      </c>
      <c r="B1122" t="s">
        <v>0</v>
      </c>
      <c r="C1122" t="s">
        <v>7191</v>
      </c>
      <c r="D1122" t="s">
        <v>2777</v>
      </c>
      <c r="E1122" t="s">
        <v>2778</v>
      </c>
      <c r="F1122" s="2">
        <v>7178</v>
      </c>
      <c r="G1122" s="2">
        <v>0</v>
      </c>
      <c r="H1122" s="2">
        <v>0</v>
      </c>
      <c r="I1122" t="s">
        <v>1</v>
      </c>
      <c r="J1122" t="s">
        <v>2779</v>
      </c>
      <c r="K1122" s="3">
        <v>45562</v>
      </c>
      <c r="L1122" t="s">
        <v>2</v>
      </c>
      <c r="M1122" t="s">
        <v>10</v>
      </c>
      <c r="N1122" t="s">
        <v>6</v>
      </c>
      <c r="O1122" s="3"/>
      <c r="P1122" t="s">
        <v>5</v>
      </c>
    </row>
    <row r="1123" spans="1:16" x14ac:dyDescent="0.2">
      <c r="A1123" s="6">
        <v>7776153</v>
      </c>
      <c r="B1123" t="s">
        <v>0</v>
      </c>
      <c r="C1123" t="s">
        <v>7193</v>
      </c>
      <c r="D1123" t="s">
        <v>2780</v>
      </c>
      <c r="E1123" t="s">
        <v>2781</v>
      </c>
      <c r="F1123" s="2">
        <v>5390</v>
      </c>
      <c r="G1123" s="2">
        <v>3900</v>
      </c>
      <c r="H1123" s="2">
        <v>3900</v>
      </c>
      <c r="I1123" t="s">
        <v>1</v>
      </c>
      <c r="J1123" t="s">
        <v>2782</v>
      </c>
      <c r="K1123" s="3">
        <v>45500</v>
      </c>
      <c r="L1123" t="s">
        <v>2</v>
      </c>
      <c r="M1123" t="s">
        <v>14</v>
      </c>
      <c r="N1123" t="s">
        <v>6</v>
      </c>
      <c r="O1123" s="3"/>
      <c r="P1123" t="s">
        <v>5</v>
      </c>
    </row>
    <row r="1124" spans="1:16" x14ac:dyDescent="0.2">
      <c r="A1124" s="6">
        <v>7797354</v>
      </c>
      <c r="B1124" t="s">
        <v>0</v>
      </c>
      <c r="C1124" t="s">
        <v>7191</v>
      </c>
      <c r="D1124" t="s">
        <v>2780</v>
      </c>
      <c r="E1124" t="s">
        <v>2781</v>
      </c>
      <c r="F1124" s="2">
        <v>5169</v>
      </c>
      <c r="G1124" s="2">
        <v>0</v>
      </c>
      <c r="H1124" s="2">
        <v>0</v>
      </c>
      <c r="I1124" t="s">
        <v>1</v>
      </c>
      <c r="J1124" t="s">
        <v>2783</v>
      </c>
      <c r="K1124" s="3">
        <v>45562</v>
      </c>
      <c r="L1124" t="s">
        <v>2</v>
      </c>
      <c r="M1124" t="s">
        <v>10</v>
      </c>
      <c r="N1124" t="s">
        <v>6</v>
      </c>
      <c r="O1124" s="3"/>
      <c r="P1124" t="s">
        <v>5</v>
      </c>
    </row>
    <row r="1125" spans="1:16" x14ac:dyDescent="0.2">
      <c r="A1125" s="6">
        <v>7797355</v>
      </c>
      <c r="B1125" t="s">
        <v>0</v>
      </c>
      <c r="C1125" t="s">
        <v>7191</v>
      </c>
      <c r="D1125" t="s">
        <v>2784</v>
      </c>
      <c r="E1125" t="s">
        <v>2785</v>
      </c>
      <c r="F1125" s="2">
        <v>27375</v>
      </c>
      <c r="G1125" s="2">
        <v>16213</v>
      </c>
      <c r="H1125" s="2">
        <v>16213</v>
      </c>
      <c r="I1125" t="s">
        <v>1</v>
      </c>
      <c r="J1125" t="s">
        <v>2786</v>
      </c>
      <c r="K1125" s="3">
        <v>45562</v>
      </c>
      <c r="L1125" t="s">
        <v>2</v>
      </c>
      <c r="M1125" t="s">
        <v>14</v>
      </c>
      <c r="N1125" t="s">
        <v>6</v>
      </c>
      <c r="O1125" s="3"/>
      <c r="P1125" t="s">
        <v>5</v>
      </c>
    </row>
    <row r="1126" spans="1:16" x14ac:dyDescent="0.2">
      <c r="A1126" s="6">
        <v>7803799</v>
      </c>
      <c r="B1126" t="s">
        <v>0</v>
      </c>
      <c r="C1126" t="s">
        <v>7380</v>
      </c>
      <c r="D1126" t="s">
        <v>2784</v>
      </c>
      <c r="E1126" t="s">
        <v>2785</v>
      </c>
      <c r="F1126" s="2">
        <v>25000</v>
      </c>
      <c r="G1126" s="2">
        <v>0</v>
      </c>
      <c r="H1126" s="2">
        <v>0</v>
      </c>
      <c r="I1126" t="s">
        <v>1</v>
      </c>
      <c r="J1126" t="s">
        <v>2787</v>
      </c>
      <c r="K1126" s="3">
        <v>45577</v>
      </c>
      <c r="L1126" t="s">
        <v>2</v>
      </c>
      <c r="M1126" t="s">
        <v>10</v>
      </c>
      <c r="N1126" t="s">
        <v>6</v>
      </c>
      <c r="O1126" s="3"/>
      <c r="P1126" t="s">
        <v>5</v>
      </c>
    </row>
    <row r="1127" spans="1:16" x14ac:dyDescent="0.2">
      <c r="A1127" s="6">
        <v>7786517</v>
      </c>
      <c r="B1127" t="s">
        <v>0</v>
      </c>
      <c r="C1127" t="s">
        <v>7190</v>
      </c>
      <c r="D1127" t="s">
        <v>2788</v>
      </c>
      <c r="E1127" t="s">
        <v>2789</v>
      </c>
      <c r="F1127" s="2">
        <v>7138</v>
      </c>
      <c r="G1127" s="2">
        <v>4880</v>
      </c>
      <c r="H1127" s="2">
        <v>4888</v>
      </c>
      <c r="I1127" t="s">
        <v>1</v>
      </c>
      <c r="J1127" t="s">
        <v>2790</v>
      </c>
      <c r="K1127" s="3">
        <v>45534</v>
      </c>
      <c r="L1127" t="s">
        <v>2</v>
      </c>
      <c r="M1127" t="s">
        <v>14</v>
      </c>
      <c r="N1127" t="s">
        <v>307</v>
      </c>
      <c r="O1127" s="3"/>
      <c r="P1127" t="s">
        <v>5</v>
      </c>
    </row>
    <row r="1128" spans="1:16" x14ac:dyDescent="0.2">
      <c r="A1128" s="6">
        <v>7802245</v>
      </c>
      <c r="B1128" t="s">
        <v>0</v>
      </c>
      <c r="C1128" t="s">
        <v>7381</v>
      </c>
      <c r="D1128" t="s">
        <v>2788</v>
      </c>
      <c r="E1128" t="s">
        <v>2789</v>
      </c>
      <c r="F1128" s="2">
        <v>4938</v>
      </c>
      <c r="G1128" s="2">
        <v>0</v>
      </c>
      <c r="H1128" s="2">
        <v>0</v>
      </c>
      <c r="I1128" t="s">
        <v>1</v>
      </c>
      <c r="J1128" t="s">
        <v>2791</v>
      </c>
      <c r="K1128" s="3">
        <v>45572</v>
      </c>
      <c r="L1128" t="s">
        <v>2</v>
      </c>
      <c r="M1128" t="s">
        <v>10</v>
      </c>
      <c r="N1128" t="s">
        <v>6</v>
      </c>
      <c r="O1128" s="3"/>
      <c r="P1128" t="s">
        <v>5</v>
      </c>
    </row>
    <row r="1129" spans="1:16" x14ac:dyDescent="0.2">
      <c r="A1129" s="6">
        <v>7797356</v>
      </c>
      <c r="B1129" t="s">
        <v>0</v>
      </c>
      <c r="C1129" t="s">
        <v>7191</v>
      </c>
      <c r="D1129" t="s">
        <v>2792</v>
      </c>
      <c r="E1129" t="s">
        <v>2793</v>
      </c>
      <c r="F1129" s="2">
        <v>23910</v>
      </c>
      <c r="G1129" s="2">
        <v>13000</v>
      </c>
      <c r="H1129" s="2">
        <v>13000</v>
      </c>
      <c r="I1129" t="s">
        <v>1</v>
      </c>
      <c r="J1129" t="s">
        <v>2794</v>
      </c>
      <c r="K1129" s="3">
        <v>45562</v>
      </c>
      <c r="L1129" t="s">
        <v>2</v>
      </c>
      <c r="M1129" t="s">
        <v>14</v>
      </c>
      <c r="N1129" t="s">
        <v>6</v>
      </c>
      <c r="O1129" s="3"/>
      <c r="P1129" t="s">
        <v>5</v>
      </c>
    </row>
    <row r="1130" spans="1:16" x14ac:dyDescent="0.2">
      <c r="A1130" s="6">
        <v>7810643</v>
      </c>
      <c r="B1130" t="s">
        <v>0</v>
      </c>
      <c r="C1130" t="s">
        <v>7323</v>
      </c>
      <c r="D1130" t="s">
        <v>2792</v>
      </c>
      <c r="E1130" t="s">
        <v>2793</v>
      </c>
      <c r="F1130" s="2">
        <v>1873</v>
      </c>
      <c r="G1130" s="2">
        <v>0</v>
      </c>
      <c r="H1130" s="2">
        <v>0</v>
      </c>
      <c r="I1130" t="s">
        <v>1</v>
      </c>
      <c r="J1130" t="s">
        <v>2795</v>
      </c>
      <c r="K1130" s="3">
        <v>45596</v>
      </c>
      <c r="L1130" t="s">
        <v>2</v>
      </c>
      <c r="M1130" t="s">
        <v>10</v>
      </c>
      <c r="N1130" t="s">
        <v>6</v>
      </c>
      <c r="O1130" s="3"/>
      <c r="P1130" t="s">
        <v>5</v>
      </c>
    </row>
    <row r="1131" spans="1:16" x14ac:dyDescent="0.2">
      <c r="A1131" s="6">
        <v>7786521</v>
      </c>
      <c r="B1131" t="s">
        <v>0</v>
      </c>
      <c r="C1131" t="s">
        <v>7190</v>
      </c>
      <c r="D1131" t="s">
        <v>2796</v>
      </c>
      <c r="E1131" t="s">
        <v>2797</v>
      </c>
      <c r="F1131" s="2">
        <v>9281</v>
      </c>
      <c r="G1131" s="2">
        <v>0</v>
      </c>
      <c r="H1131" s="2">
        <v>0</v>
      </c>
      <c r="I1131" t="s">
        <v>1</v>
      </c>
      <c r="J1131" t="s">
        <v>2798</v>
      </c>
      <c r="K1131" s="3">
        <v>45534</v>
      </c>
      <c r="L1131" t="s">
        <v>2</v>
      </c>
      <c r="M1131" t="s">
        <v>10</v>
      </c>
      <c r="N1131" t="s">
        <v>307</v>
      </c>
      <c r="O1131" s="3"/>
      <c r="P1131" t="s">
        <v>5</v>
      </c>
    </row>
    <row r="1132" spans="1:16" x14ac:dyDescent="0.2">
      <c r="A1132" s="6">
        <v>7797358</v>
      </c>
      <c r="B1132" t="s">
        <v>0</v>
      </c>
      <c r="C1132" t="s">
        <v>7191</v>
      </c>
      <c r="D1132" t="s">
        <v>2796</v>
      </c>
      <c r="E1132" t="s">
        <v>2797</v>
      </c>
      <c r="F1132" s="2">
        <v>4361</v>
      </c>
      <c r="G1132" s="2">
        <v>0</v>
      </c>
      <c r="H1132" s="2">
        <v>0</v>
      </c>
      <c r="I1132" t="s">
        <v>1</v>
      </c>
      <c r="J1132" t="s">
        <v>2799</v>
      </c>
      <c r="K1132" s="3">
        <v>45562</v>
      </c>
      <c r="L1132" t="s">
        <v>2</v>
      </c>
      <c r="M1132" t="s">
        <v>10</v>
      </c>
      <c r="N1132" t="s">
        <v>6</v>
      </c>
      <c r="O1132" s="3"/>
      <c r="P1132" t="s">
        <v>5</v>
      </c>
    </row>
    <row r="1133" spans="1:16" x14ac:dyDescent="0.2">
      <c r="A1133" s="6">
        <v>7797359</v>
      </c>
      <c r="B1133" t="s">
        <v>0</v>
      </c>
      <c r="C1133" t="s">
        <v>7191</v>
      </c>
      <c r="D1133" t="s">
        <v>2800</v>
      </c>
      <c r="E1133" t="s">
        <v>2801</v>
      </c>
      <c r="F1133" s="2">
        <v>3586</v>
      </c>
      <c r="G1133" s="2">
        <v>850</v>
      </c>
      <c r="H1133" s="2">
        <v>850</v>
      </c>
      <c r="I1133" t="s">
        <v>1</v>
      </c>
      <c r="J1133" t="s">
        <v>2802</v>
      </c>
      <c r="K1133" s="3">
        <v>45562</v>
      </c>
      <c r="L1133" t="s">
        <v>2</v>
      </c>
      <c r="M1133" t="s">
        <v>14</v>
      </c>
      <c r="N1133" t="s">
        <v>6</v>
      </c>
      <c r="O1133" s="3"/>
      <c r="P1133" t="s">
        <v>5</v>
      </c>
    </row>
    <row r="1134" spans="1:16" x14ac:dyDescent="0.2">
      <c r="A1134" s="6">
        <v>7808455</v>
      </c>
      <c r="B1134" t="s">
        <v>0</v>
      </c>
      <c r="C1134" t="s">
        <v>7192</v>
      </c>
      <c r="D1134" t="s">
        <v>2803</v>
      </c>
      <c r="E1134" t="s">
        <v>2804</v>
      </c>
      <c r="F1134" s="2">
        <v>2000</v>
      </c>
      <c r="G1134" s="2">
        <v>0</v>
      </c>
      <c r="H1134" s="2">
        <v>0</v>
      </c>
      <c r="I1134" t="s">
        <v>1</v>
      </c>
      <c r="J1134" t="s">
        <v>2805</v>
      </c>
      <c r="K1134" s="3">
        <v>45590</v>
      </c>
      <c r="L1134" t="s">
        <v>2</v>
      </c>
      <c r="M1134" t="s">
        <v>10</v>
      </c>
      <c r="N1134" t="s">
        <v>6</v>
      </c>
      <c r="O1134" s="3"/>
      <c r="P1134" t="s">
        <v>5</v>
      </c>
    </row>
    <row r="1135" spans="1:16" x14ac:dyDescent="0.2">
      <c r="A1135" s="6">
        <v>7767021</v>
      </c>
      <c r="B1135" t="s">
        <v>0</v>
      </c>
      <c r="C1135" t="s">
        <v>7325</v>
      </c>
      <c r="D1135" t="s">
        <v>2806</v>
      </c>
      <c r="E1135" t="s">
        <v>2807</v>
      </c>
      <c r="F1135" s="2">
        <v>3600</v>
      </c>
      <c r="G1135" s="2">
        <v>0</v>
      </c>
      <c r="H1135" s="2">
        <v>0</v>
      </c>
      <c r="I1135" t="s">
        <v>1</v>
      </c>
      <c r="J1135" t="s">
        <v>2808</v>
      </c>
      <c r="K1135" s="3">
        <v>45477</v>
      </c>
      <c r="L1135" t="s">
        <v>2</v>
      </c>
      <c r="M1135" t="s">
        <v>10</v>
      </c>
      <c r="N1135" t="s">
        <v>6</v>
      </c>
      <c r="O1135" s="3"/>
      <c r="P1135" t="s">
        <v>5</v>
      </c>
    </row>
    <row r="1136" spans="1:16" x14ac:dyDescent="0.2">
      <c r="A1136" s="6">
        <v>7776158</v>
      </c>
      <c r="B1136" t="s">
        <v>0</v>
      </c>
      <c r="C1136" t="s">
        <v>7193</v>
      </c>
      <c r="D1136" t="s">
        <v>2806</v>
      </c>
      <c r="E1136" t="s">
        <v>2807</v>
      </c>
      <c r="F1136" s="2">
        <v>1515</v>
      </c>
      <c r="G1136" s="2">
        <v>0</v>
      </c>
      <c r="H1136" s="2">
        <v>0</v>
      </c>
      <c r="I1136" t="s">
        <v>1</v>
      </c>
      <c r="J1136" t="s">
        <v>2809</v>
      </c>
      <c r="K1136" s="3">
        <v>45500</v>
      </c>
      <c r="L1136" t="s">
        <v>2</v>
      </c>
      <c r="M1136" t="s">
        <v>10</v>
      </c>
      <c r="N1136" t="s">
        <v>6</v>
      </c>
      <c r="O1136" s="3"/>
      <c r="P1136" t="s">
        <v>5</v>
      </c>
    </row>
    <row r="1137" spans="1:16" x14ac:dyDescent="0.2">
      <c r="A1137" s="6">
        <v>7786527</v>
      </c>
      <c r="B1137" t="s">
        <v>0</v>
      </c>
      <c r="C1137" t="s">
        <v>7190</v>
      </c>
      <c r="D1137" t="s">
        <v>2806</v>
      </c>
      <c r="E1137" t="s">
        <v>2807</v>
      </c>
      <c r="F1137" s="2">
        <v>1515</v>
      </c>
      <c r="G1137" s="2">
        <v>0</v>
      </c>
      <c r="H1137" s="2">
        <v>0</v>
      </c>
      <c r="I1137" t="s">
        <v>1</v>
      </c>
      <c r="J1137" t="s">
        <v>2810</v>
      </c>
      <c r="K1137" s="3">
        <v>45534</v>
      </c>
      <c r="L1137" t="s">
        <v>2</v>
      </c>
      <c r="M1137" t="s">
        <v>10</v>
      </c>
      <c r="N1137" t="s">
        <v>307</v>
      </c>
      <c r="O1137" s="3"/>
      <c r="P1137" t="s">
        <v>5</v>
      </c>
    </row>
    <row r="1138" spans="1:16" x14ac:dyDescent="0.2">
      <c r="A1138" s="6">
        <v>7786528</v>
      </c>
      <c r="B1138" t="s">
        <v>0</v>
      </c>
      <c r="C1138" t="s">
        <v>7190</v>
      </c>
      <c r="D1138" t="s">
        <v>2811</v>
      </c>
      <c r="E1138" t="s">
        <v>2812</v>
      </c>
      <c r="F1138" s="2">
        <v>943</v>
      </c>
      <c r="G1138" s="2">
        <v>0</v>
      </c>
      <c r="H1138" s="2">
        <v>0</v>
      </c>
      <c r="I1138" t="s">
        <v>1</v>
      </c>
      <c r="J1138" t="s">
        <v>2813</v>
      </c>
      <c r="K1138" s="3">
        <v>45534</v>
      </c>
      <c r="L1138" t="s">
        <v>2</v>
      </c>
      <c r="M1138" t="s">
        <v>10</v>
      </c>
      <c r="N1138" t="s">
        <v>307</v>
      </c>
      <c r="O1138" s="3"/>
      <c r="P1138" t="s">
        <v>5</v>
      </c>
    </row>
    <row r="1139" spans="1:16" x14ac:dyDescent="0.2">
      <c r="A1139" s="6">
        <v>7776159</v>
      </c>
      <c r="B1139" t="s">
        <v>0</v>
      </c>
      <c r="C1139" t="s">
        <v>7193</v>
      </c>
      <c r="D1139" t="s">
        <v>2814</v>
      </c>
      <c r="E1139" t="s">
        <v>2815</v>
      </c>
      <c r="F1139" s="2">
        <v>813</v>
      </c>
      <c r="G1139" s="2">
        <v>0</v>
      </c>
      <c r="H1139" s="2">
        <v>0</v>
      </c>
      <c r="I1139" t="s">
        <v>1</v>
      </c>
      <c r="J1139" t="s">
        <v>2816</v>
      </c>
      <c r="K1139" s="3">
        <v>45500</v>
      </c>
      <c r="L1139" t="s">
        <v>2</v>
      </c>
      <c r="M1139" t="s">
        <v>10</v>
      </c>
      <c r="N1139" t="s">
        <v>6</v>
      </c>
      <c r="O1139" s="3"/>
      <c r="P1139" t="s">
        <v>5</v>
      </c>
    </row>
    <row r="1140" spans="1:16" x14ac:dyDescent="0.2">
      <c r="A1140" s="6">
        <v>7786529</v>
      </c>
      <c r="B1140" t="s">
        <v>0</v>
      </c>
      <c r="C1140" t="s">
        <v>7190</v>
      </c>
      <c r="D1140" t="s">
        <v>2814</v>
      </c>
      <c r="E1140" t="s">
        <v>2815</v>
      </c>
      <c r="F1140" s="2">
        <v>813</v>
      </c>
      <c r="G1140" s="2">
        <v>0</v>
      </c>
      <c r="H1140" s="2">
        <v>0</v>
      </c>
      <c r="I1140" t="s">
        <v>1</v>
      </c>
      <c r="J1140" t="s">
        <v>2817</v>
      </c>
      <c r="K1140" s="3">
        <v>45534</v>
      </c>
      <c r="L1140" t="s">
        <v>2</v>
      </c>
      <c r="M1140" t="s">
        <v>10</v>
      </c>
      <c r="N1140" t="s">
        <v>307</v>
      </c>
      <c r="O1140" s="3"/>
      <c r="P1140" t="s">
        <v>5</v>
      </c>
    </row>
    <row r="1141" spans="1:16" x14ac:dyDescent="0.2">
      <c r="A1141" s="6">
        <v>7786530</v>
      </c>
      <c r="B1141" t="s">
        <v>0</v>
      </c>
      <c r="C1141" t="s">
        <v>7190</v>
      </c>
      <c r="D1141" t="s">
        <v>2818</v>
      </c>
      <c r="E1141" t="s">
        <v>2819</v>
      </c>
      <c r="F1141" s="2">
        <v>671</v>
      </c>
      <c r="G1141" s="2">
        <v>0</v>
      </c>
      <c r="H1141" s="2">
        <v>0</v>
      </c>
      <c r="I1141" t="s">
        <v>1</v>
      </c>
      <c r="J1141" t="s">
        <v>2820</v>
      </c>
      <c r="K1141" s="3">
        <v>45534</v>
      </c>
      <c r="L1141" t="s">
        <v>2</v>
      </c>
      <c r="M1141" t="s">
        <v>10</v>
      </c>
      <c r="N1141" t="s">
        <v>307</v>
      </c>
      <c r="O1141" s="3"/>
      <c r="P1141" t="s">
        <v>5</v>
      </c>
    </row>
    <row r="1142" spans="1:16" x14ac:dyDescent="0.2">
      <c r="A1142" s="6">
        <v>7786531</v>
      </c>
      <c r="B1142" t="s">
        <v>0</v>
      </c>
      <c r="C1142" t="s">
        <v>7190</v>
      </c>
      <c r="D1142" t="s">
        <v>2821</v>
      </c>
      <c r="E1142" t="s">
        <v>2822</v>
      </c>
      <c r="F1142" s="2">
        <v>613</v>
      </c>
      <c r="G1142" s="2">
        <v>0</v>
      </c>
      <c r="H1142" s="2">
        <v>0</v>
      </c>
      <c r="I1142" t="s">
        <v>1</v>
      </c>
      <c r="J1142" t="s">
        <v>2823</v>
      </c>
      <c r="K1142" s="3">
        <v>45534</v>
      </c>
      <c r="L1142" t="s">
        <v>2</v>
      </c>
      <c r="M1142" t="s">
        <v>10</v>
      </c>
      <c r="N1142" t="s">
        <v>307</v>
      </c>
      <c r="O1142" s="3"/>
      <c r="P1142" t="s">
        <v>5</v>
      </c>
    </row>
    <row r="1143" spans="1:16" x14ac:dyDescent="0.2">
      <c r="A1143" s="6">
        <v>7776185</v>
      </c>
      <c r="B1143" t="s">
        <v>0</v>
      </c>
      <c r="C1143" t="s">
        <v>7193</v>
      </c>
      <c r="D1143" t="s">
        <v>2824</v>
      </c>
      <c r="E1143" t="s">
        <v>2825</v>
      </c>
      <c r="F1143" s="2">
        <v>2421</v>
      </c>
      <c r="G1143" s="2">
        <v>1938</v>
      </c>
      <c r="H1143" s="2">
        <v>1938</v>
      </c>
      <c r="I1143" t="s">
        <v>1</v>
      </c>
      <c r="J1143" t="s">
        <v>2826</v>
      </c>
      <c r="K1143" s="3">
        <v>45500</v>
      </c>
      <c r="L1143" t="s">
        <v>2</v>
      </c>
      <c r="M1143" t="s">
        <v>14</v>
      </c>
      <c r="N1143" t="s">
        <v>6</v>
      </c>
      <c r="O1143" s="3"/>
      <c r="P1143" t="s">
        <v>5</v>
      </c>
    </row>
    <row r="1144" spans="1:16" x14ac:dyDescent="0.2">
      <c r="A1144" s="6">
        <v>7808462</v>
      </c>
      <c r="B1144" t="s">
        <v>0</v>
      </c>
      <c r="C1144" t="s">
        <v>7192</v>
      </c>
      <c r="D1144" t="s">
        <v>2827</v>
      </c>
      <c r="E1144" t="s">
        <v>2828</v>
      </c>
      <c r="F1144" s="2">
        <v>3500</v>
      </c>
      <c r="G1144" s="2">
        <v>0</v>
      </c>
      <c r="H1144" s="2">
        <v>0</v>
      </c>
      <c r="I1144" t="s">
        <v>1</v>
      </c>
      <c r="J1144" t="s">
        <v>2829</v>
      </c>
      <c r="K1144" s="3">
        <v>45590</v>
      </c>
      <c r="L1144" t="s">
        <v>2</v>
      </c>
      <c r="M1144" t="s">
        <v>10</v>
      </c>
      <c r="N1144" t="s">
        <v>6</v>
      </c>
      <c r="O1144" s="3"/>
      <c r="P1144" t="s">
        <v>5</v>
      </c>
    </row>
    <row r="1145" spans="1:16" x14ac:dyDescent="0.2">
      <c r="A1145" s="6">
        <v>7776186</v>
      </c>
      <c r="B1145" t="s">
        <v>0</v>
      </c>
      <c r="C1145" t="s">
        <v>7193</v>
      </c>
      <c r="D1145" t="s">
        <v>2830</v>
      </c>
      <c r="E1145" t="s">
        <v>2831</v>
      </c>
      <c r="F1145" s="2">
        <v>2062</v>
      </c>
      <c r="G1145" s="2">
        <v>0</v>
      </c>
      <c r="H1145" s="2">
        <v>0</v>
      </c>
      <c r="I1145" t="s">
        <v>1</v>
      </c>
      <c r="J1145" t="s">
        <v>2832</v>
      </c>
      <c r="K1145" s="3">
        <v>45500</v>
      </c>
      <c r="L1145" t="s">
        <v>2</v>
      </c>
      <c r="M1145" t="s">
        <v>10</v>
      </c>
      <c r="N1145" t="s">
        <v>6</v>
      </c>
      <c r="O1145" s="3"/>
      <c r="P1145" t="s">
        <v>5</v>
      </c>
    </row>
    <row r="1146" spans="1:16" x14ac:dyDescent="0.2">
      <c r="A1146" s="6">
        <v>7808463</v>
      </c>
      <c r="B1146" t="s">
        <v>0</v>
      </c>
      <c r="C1146" t="s">
        <v>7192</v>
      </c>
      <c r="D1146" t="s">
        <v>2833</v>
      </c>
      <c r="E1146" t="s">
        <v>2834</v>
      </c>
      <c r="F1146" s="2">
        <v>2000</v>
      </c>
      <c r="G1146" s="2">
        <v>0</v>
      </c>
      <c r="H1146" s="2">
        <v>0</v>
      </c>
      <c r="I1146" t="s">
        <v>1</v>
      </c>
      <c r="J1146" t="s">
        <v>2835</v>
      </c>
      <c r="K1146" s="3">
        <v>45590</v>
      </c>
      <c r="L1146" t="s">
        <v>2</v>
      </c>
      <c r="M1146" t="s">
        <v>10</v>
      </c>
      <c r="N1146" t="s">
        <v>6</v>
      </c>
      <c r="O1146" s="3"/>
      <c r="P1146" t="s">
        <v>5</v>
      </c>
    </row>
    <row r="1147" spans="1:16" x14ac:dyDescent="0.2">
      <c r="A1147" s="6">
        <v>7786565</v>
      </c>
      <c r="B1147" t="s">
        <v>0</v>
      </c>
      <c r="C1147" t="s">
        <v>7190</v>
      </c>
      <c r="D1147" t="s">
        <v>2836</v>
      </c>
      <c r="E1147" t="s">
        <v>2837</v>
      </c>
      <c r="F1147" s="2">
        <v>10300</v>
      </c>
      <c r="G1147" s="2">
        <v>1800</v>
      </c>
      <c r="H1147" s="2">
        <v>1800</v>
      </c>
      <c r="I1147" t="s">
        <v>1</v>
      </c>
      <c r="J1147" t="s">
        <v>2838</v>
      </c>
      <c r="K1147" s="3">
        <v>45534</v>
      </c>
      <c r="L1147" t="s">
        <v>2</v>
      </c>
      <c r="M1147" t="s">
        <v>14</v>
      </c>
      <c r="N1147" t="s">
        <v>307</v>
      </c>
      <c r="O1147" s="3"/>
      <c r="P1147" t="s">
        <v>5</v>
      </c>
    </row>
    <row r="1148" spans="1:16" x14ac:dyDescent="0.2">
      <c r="A1148" s="6">
        <v>7808464</v>
      </c>
      <c r="B1148" t="s">
        <v>0</v>
      </c>
      <c r="C1148" t="s">
        <v>7192</v>
      </c>
      <c r="D1148" t="s">
        <v>2836</v>
      </c>
      <c r="E1148" t="s">
        <v>2837</v>
      </c>
      <c r="F1148" s="2">
        <v>3000</v>
      </c>
      <c r="G1148" s="2">
        <v>0</v>
      </c>
      <c r="H1148" s="2">
        <v>0</v>
      </c>
      <c r="I1148" t="s">
        <v>1</v>
      </c>
      <c r="J1148" t="s">
        <v>2839</v>
      </c>
      <c r="K1148" s="3">
        <v>45590</v>
      </c>
      <c r="L1148" t="s">
        <v>2</v>
      </c>
      <c r="M1148" t="s">
        <v>10</v>
      </c>
      <c r="N1148" t="s">
        <v>6</v>
      </c>
      <c r="O1148" s="3"/>
      <c r="P1148" t="s">
        <v>5</v>
      </c>
    </row>
    <row r="1149" spans="1:16" x14ac:dyDescent="0.2">
      <c r="A1149" s="6">
        <v>7808465</v>
      </c>
      <c r="B1149" t="s">
        <v>0</v>
      </c>
      <c r="C1149" t="s">
        <v>7192</v>
      </c>
      <c r="D1149" t="s">
        <v>2840</v>
      </c>
      <c r="E1149" t="s">
        <v>2841</v>
      </c>
      <c r="F1149" s="2">
        <v>2000</v>
      </c>
      <c r="G1149" s="2">
        <v>0</v>
      </c>
      <c r="H1149" s="2">
        <v>0</v>
      </c>
      <c r="I1149" t="s">
        <v>1</v>
      </c>
      <c r="J1149" t="s">
        <v>2842</v>
      </c>
      <c r="K1149" s="3">
        <v>45590</v>
      </c>
      <c r="L1149" t="s">
        <v>2</v>
      </c>
      <c r="M1149" t="s">
        <v>10</v>
      </c>
      <c r="N1149" t="s">
        <v>6</v>
      </c>
      <c r="O1149" s="3"/>
      <c r="P1149" t="s">
        <v>5</v>
      </c>
    </row>
    <row r="1150" spans="1:16" x14ac:dyDescent="0.2">
      <c r="A1150" s="6">
        <v>7776189</v>
      </c>
      <c r="B1150" t="s">
        <v>0</v>
      </c>
      <c r="C1150" t="s">
        <v>7193</v>
      </c>
      <c r="D1150" t="s">
        <v>2843</v>
      </c>
      <c r="E1150" t="s">
        <v>2844</v>
      </c>
      <c r="F1150" s="2">
        <v>1506</v>
      </c>
      <c r="G1150" s="2">
        <v>0</v>
      </c>
      <c r="H1150" s="2">
        <v>0</v>
      </c>
      <c r="I1150" t="s">
        <v>1</v>
      </c>
      <c r="J1150" t="s">
        <v>2845</v>
      </c>
      <c r="K1150" s="3">
        <v>45500</v>
      </c>
      <c r="L1150" t="s">
        <v>2</v>
      </c>
      <c r="M1150" t="s">
        <v>10</v>
      </c>
      <c r="N1150" t="s">
        <v>6</v>
      </c>
      <c r="O1150" s="3"/>
      <c r="P1150" t="s">
        <v>5</v>
      </c>
    </row>
    <row r="1151" spans="1:16" x14ac:dyDescent="0.2">
      <c r="A1151" s="6">
        <v>7786567</v>
      </c>
      <c r="B1151" t="s">
        <v>0</v>
      </c>
      <c r="C1151" t="s">
        <v>7190</v>
      </c>
      <c r="D1151" t="s">
        <v>2846</v>
      </c>
      <c r="E1151" t="s">
        <v>2847</v>
      </c>
      <c r="F1151" s="2">
        <v>1359</v>
      </c>
      <c r="G1151" s="2">
        <v>0</v>
      </c>
      <c r="H1151" s="2">
        <v>0</v>
      </c>
      <c r="I1151" t="s">
        <v>1</v>
      </c>
      <c r="J1151" t="s">
        <v>2848</v>
      </c>
      <c r="K1151" s="3">
        <v>45534</v>
      </c>
      <c r="L1151" t="s">
        <v>2</v>
      </c>
      <c r="M1151" t="s">
        <v>10</v>
      </c>
      <c r="N1151" t="s">
        <v>307</v>
      </c>
      <c r="O1151" s="3"/>
      <c r="P1151" t="s">
        <v>5</v>
      </c>
    </row>
    <row r="1152" spans="1:16" x14ac:dyDescent="0.2">
      <c r="A1152" s="6">
        <v>7776195</v>
      </c>
      <c r="B1152" t="s">
        <v>0</v>
      </c>
      <c r="C1152" t="s">
        <v>7193</v>
      </c>
      <c r="D1152" t="s">
        <v>2849</v>
      </c>
      <c r="E1152" t="s">
        <v>2850</v>
      </c>
      <c r="F1152" s="2">
        <v>1136</v>
      </c>
      <c r="G1152" s="2">
        <v>0</v>
      </c>
      <c r="H1152" s="2">
        <v>0</v>
      </c>
      <c r="I1152" t="s">
        <v>1</v>
      </c>
      <c r="J1152" t="s">
        <v>2851</v>
      </c>
      <c r="K1152" s="3">
        <v>45500</v>
      </c>
      <c r="L1152" t="s">
        <v>2</v>
      </c>
      <c r="M1152" t="s">
        <v>10</v>
      </c>
      <c r="N1152" t="s">
        <v>6</v>
      </c>
      <c r="O1152" s="3"/>
      <c r="P1152" t="s">
        <v>5</v>
      </c>
    </row>
    <row r="1153" spans="1:16" x14ac:dyDescent="0.2">
      <c r="A1153" s="6">
        <v>7525459</v>
      </c>
      <c r="B1153" t="s">
        <v>0</v>
      </c>
      <c r="C1153" t="s">
        <v>7330</v>
      </c>
      <c r="D1153" t="s">
        <v>2852</v>
      </c>
      <c r="E1153" t="s">
        <v>2853</v>
      </c>
      <c r="F1153" s="2">
        <v>1000</v>
      </c>
      <c r="G1153" s="2">
        <v>0</v>
      </c>
      <c r="H1153" s="2">
        <v>0</v>
      </c>
      <c r="I1153" t="s">
        <v>1</v>
      </c>
      <c r="J1153" t="s">
        <v>2854</v>
      </c>
      <c r="K1153" s="3">
        <v>44789</v>
      </c>
      <c r="L1153" t="s">
        <v>2</v>
      </c>
      <c r="M1153" t="s">
        <v>10</v>
      </c>
      <c r="N1153" t="s">
        <v>4</v>
      </c>
      <c r="O1153" s="3"/>
      <c r="P1153" t="s">
        <v>5</v>
      </c>
    </row>
    <row r="1154" spans="1:16" x14ac:dyDescent="0.2">
      <c r="A1154" s="6">
        <v>7771467</v>
      </c>
      <c r="B1154" t="s">
        <v>0</v>
      </c>
      <c r="C1154" t="s">
        <v>7207</v>
      </c>
      <c r="D1154" t="s">
        <v>2855</v>
      </c>
      <c r="E1154" t="s">
        <v>2856</v>
      </c>
      <c r="F1154" s="2">
        <v>800</v>
      </c>
      <c r="G1154" s="2">
        <v>0</v>
      </c>
      <c r="H1154" s="2">
        <v>0</v>
      </c>
      <c r="I1154" t="s">
        <v>1</v>
      </c>
      <c r="J1154" t="s">
        <v>2857</v>
      </c>
      <c r="K1154" s="3">
        <v>45489</v>
      </c>
      <c r="L1154" t="s">
        <v>2</v>
      </c>
      <c r="M1154" t="s">
        <v>10</v>
      </c>
      <c r="N1154" t="s">
        <v>6</v>
      </c>
      <c r="O1154" s="3"/>
      <c r="P1154" t="s">
        <v>5</v>
      </c>
    </row>
    <row r="1155" spans="1:16" x14ac:dyDescent="0.2">
      <c r="A1155" s="6">
        <v>7786615</v>
      </c>
      <c r="B1155" t="s">
        <v>0</v>
      </c>
      <c r="C1155" t="s">
        <v>7190</v>
      </c>
      <c r="D1155" t="s">
        <v>2858</v>
      </c>
      <c r="E1155" t="s">
        <v>2859</v>
      </c>
      <c r="F1155" s="2">
        <v>3115</v>
      </c>
      <c r="G1155" s="2">
        <v>0</v>
      </c>
      <c r="H1155" s="2">
        <v>0</v>
      </c>
      <c r="I1155" t="s">
        <v>1</v>
      </c>
      <c r="J1155" t="s">
        <v>2860</v>
      </c>
      <c r="K1155" s="3">
        <v>45534</v>
      </c>
      <c r="L1155" t="s">
        <v>2</v>
      </c>
      <c r="M1155" t="s">
        <v>10</v>
      </c>
      <c r="N1155" t="s">
        <v>307</v>
      </c>
      <c r="O1155" s="3"/>
      <c r="P1155" t="s">
        <v>5</v>
      </c>
    </row>
    <row r="1156" spans="1:16" x14ac:dyDescent="0.2">
      <c r="A1156" s="6">
        <v>7808474</v>
      </c>
      <c r="B1156" t="s">
        <v>0</v>
      </c>
      <c r="C1156" t="s">
        <v>7192</v>
      </c>
      <c r="D1156" t="s">
        <v>2858</v>
      </c>
      <c r="E1156" t="s">
        <v>2859</v>
      </c>
      <c r="F1156" s="2">
        <v>3500</v>
      </c>
      <c r="G1156" s="2">
        <v>0</v>
      </c>
      <c r="H1156" s="2">
        <v>0</v>
      </c>
      <c r="I1156" t="s">
        <v>1</v>
      </c>
      <c r="J1156" t="s">
        <v>2861</v>
      </c>
      <c r="K1156" s="3">
        <v>45590</v>
      </c>
      <c r="L1156" t="s">
        <v>2</v>
      </c>
      <c r="M1156" t="s">
        <v>10</v>
      </c>
      <c r="N1156" t="s">
        <v>6</v>
      </c>
      <c r="O1156" s="3"/>
      <c r="P1156" t="s">
        <v>5</v>
      </c>
    </row>
    <row r="1157" spans="1:16" x14ac:dyDescent="0.2">
      <c r="A1157" s="6">
        <v>7786616</v>
      </c>
      <c r="B1157" t="s">
        <v>0</v>
      </c>
      <c r="C1157" t="s">
        <v>7190</v>
      </c>
      <c r="D1157" t="s">
        <v>2862</v>
      </c>
      <c r="E1157" t="s">
        <v>2863</v>
      </c>
      <c r="F1157" s="2">
        <v>3595</v>
      </c>
      <c r="G1157" s="2">
        <v>0</v>
      </c>
      <c r="H1157" s="2">
        <v>0</v>
      </c>
      <c r="I1157" t="s">
        <v>1</v>
      </c>
      <c r="J1157" t="s">
        <v>2864</v>
      </c>
      <c r="K1157" s="3">
        <v>45534</v>
      </c>
      <c r="L1157" t="s">
        <v>2</v>
      </c>
      <c r="M1157" t="s">
        <v>10</v>
      </c>
      <c r="N1157" t="s">
        <v>307</v>
      </c>
      <c r="O1157" s="3"/>
      <c r="P1157" t="s">
        <v>5</v>
      </c>
    </row>
    <row r="1158" spans="1:16" x14ac:dyDescent="0.2">
      <c r="A1158" s="6">
        <v>7776205</v>
      </c>
      <c r="B1158" t="s">
        <v>0</v>
      </c>
      <c r="C1158" t="s">
        <v>7193</v>
      </c>
      <c r="D1158" t="s">
        <v>2865</v>
      </c>
      <c r="E1158" t="s">
        <v>2866</v>
      </c>
      <c r="F1158" s="2">
        <v>2545</v>
      </c>
      <c r="G1158" s="2">
        <v>0</v>
      </c>
      <c r="H1158" s="2">
        <v>0</v>
      </c>
      <c r="I1158" t="s">
        <v>1</v>
      </c>
      <c r="J1158" t="s">
        <v>2867</v>
      </c>
      <c r="K1158" s="3">
        <v>45500</v>
      </c>
      <c r="L1158" t="s">
        <v>2</v>
      </c>
      <c r="M1158" t="s">
        <v>10</v>
      </c>
      <c r="N1158" t="s">
        <v>6</v>
      </c>
      <c r="O1158" s="3"/>
      <c r="P1158" t="s">
        <v>5</v>
      </c>
    </row>
    <row r="1159" spans="1:16" x14ac:dyDescent="0.2">
      <c r="A1159" s="6">
        <v>7776206</v>
      </c>
      <c r="B1159" t="s">
        <v>0</v>
      </c>
      <c r="C1159" t="s">
        <v>7193</v>
      </c>
      <c r="D1159" t="s">
        <v>2868</v>
      </c>
      <c r="E1159" t="s">
        <v>2869</v>
      </c>
      <c r="F1159" s="2">
        <v>3394</v>
      </c>
      <c r="G1159" s="2">
        <v>2300</v>
      </c>
      <c r="H1159" s="2">
        <v>2300</v>
      </c>
      <c r="I1159" t="s">
        <v>1</v>
      </c>
      <c r="J1159" t="s">
        <v>2870</v>
      </c>
      <c r="K1159" s="3">
        <v>45500</v>
      </c>
      <c r="L1159" t="s">
        <v>2</v>
      </c>
      <c r="M1159" t="s">
        <v>14</v>
      </c>
      <c r="N1159" t="s">
        <v>6</v>
      </c>
      <c r="O1159" s="3"/>
      <c r="P1159" t="s">
        <v>5</v>
      </c>
    </row>
    <row r="1160" spans="1:16" x14ac:dyDescent="0.2">
      <c r="A1160" s="6">
        <v>7776207</v>
      </c>
      <c r="B1160" t="s">
        <v>0</v>
      </c>
      <c r="C1160" t="s">
        <v>7193</v>
      </c>
      <c r="D1160" t="s">
        <v>2871</v>
      </c>
      <c r="E1160" t="s">
        <v>2872</v>
      </c>
      <c r="F1160" s="2">
        <v>1835</v>
      </c>
      <c r="G1160" s="2">
        <v>0</v>
      </c>
      <c r="H1160" s="2">
        <v>0</v>
      </c>
      <c r="I1160" t="s">
        <v>1</v>
      </c>
      <c r="J1160" t="s">
        <v>2873</v>
      </c>
      <c r="K1160" s="3">
        <v>45500</v>
      </c>
      <c r="L1160" t="s">
        <v>2</v>
      </c>
      <c r="M1160" t="s">
        <v>10</v>
      </c>
      <c r="N1160" t="s">
        <v>6</v>
      </c>
      <c r="O1160" s="3"/>
      <c r="P1160" t="s">
        <v>5</v>
      </c>
    </row>
    <row r="1161" spans="1:16" x14ac:dyDescent="0.2">
      <c r="A1161" s="6">
        <v>7786617</v>
      </c>
      <c r="B1161" t="s">
        <v>0</v>
      </c>
      <c r="C1161" t="s">
        <v>7190</v>
      </c>
      <c r="D1161" t="s">
        <v>2871</v>
      </c>
      <c r="E1161" t="s">
        <v>2872</v>
      </c>
      <c r="F1161" s="2">
        <v>1835</v>
      </c>
      <c r="G1161" s="2">
        <v>0</v>
      </c>
      <c r="H1161" s="2">
        <v>0</v>
      </c>
      <c r="I1161" t="s">
        <v>1</v>
      </c>
      <c r="J1161" t="s">
        <v>2874</v>
      </c>
      <c r="K1161" s="3">
        <v>45534</v>
      </c>
      <c r="L1161" t="s">
        <v>2</v>
      </c>
      <c r="M1161" t="s">
        <v>10</v>
      </c>
      <c r="N1161" t="s">
        <v>307</v>
      </c>
      <c r="O1161" s="3"/>
      <c r="P1161" t="s">
        <v>5</v>
      </c>
    </row>
    <row r="1162" spans="1:16" x14ac:dyDescent="0.2">
      <c r="A1162" s="6">
        <v>7776208</v>
      </c>
      <c r="B1162" t="s">
        <v>0</v>
      </c>
      <c r="C1162" t="s">
        <v>7193</v>
      </c>
      <c r="D1162" t="s">
        <v>2875</v>
      </c>
      <c r="E1162" t="s">
        <v>2876</v>
      </c>
      <c r="F1162" s="2">
        <v>1577</v>
      </c>
      <c r="G1162" s="2">
        <v>0</v>
      </c>
      <c r="H1162" s="2">
        <v>0</v>
      </c>
      <c r="I1162" t="s">
        <v>1</v>
      </c>
      <c r="J1162" t="s">
        <v>2877</v>
      </c>
      <c r="K1162" s="3">
        <v>45500</v>
      </c>
      <c r="L1162" t="s">
        <v>2</v>
      </c>
      <c r="M1162" t="s">
        <v>10</v>
      </c>
      <c r="N1162" t="s">
        <v>6</v>
      </c>
      <c r="O1162" s="3"/>
      <c r="P1162" t="s">
        <v>5</v>
      </c>
    </row>
    <row r="1163" spans="1:16" x14ac:dyDescent="0.2">
      <c r="A1163" s="6">
        <v>7786618</v>
      </c>
      <c r="B1163" t="s">
        <v>0</v>
      </c>
      <c r="C1163" t="s">
        <v>7190</v>
      </c>
      <c r="D1163" t="s">
        <v>2878</v>
      </c>
      <c r="E1163" t="s">
        <v>2879</v>
      </c>
      <c r="F1163" s="2">
        <v>1550</v>
      </c>
      <c r="G1163" s="2">
        <v>0</v>
      </c>
      <c r="H1163" s="2">
        <v>0</v>
      </c>
      <c r="I1163" t="s">
        <v>1</v>
      </c>
      <c r="J1163" t="s">
        <v>2880</v>
      </c>
      <c r="K1163" s="3">
        <v>45534</v>
      </c>
      <c r="L1163" t="s">
        <v>2</v>
      </c>
      <c r="M1163" t="s">
        <v>10</v>
      </c>
      <c r="N1163" t="s">
        <v>307</v>
      </c>
      <c r="O1163" s="3"/>
      <c r="P1163" t="s">
        <v>5</v>
      </c>
    </row>
    <row r="1164" spans="1:16" x14ac:dyDescent="0.2">
      <c r="A1164" s="6">
        <v>7786619</v>
      </c>
      <c r="B1164" t="s">
        <v>0</v>
      </c>
      <c r="C1164" t="s">
        <v>7190</v>
      </c>
      <c r="D1164" t="s">
        <v>2881</v>
      </c>
      <c r="E1164" t="s">
        <v>2882</v>
      </c>
      <c r="F1164" s="2">
        <v>3444</v>
      </c>
      <c r="G1164" s="2">
        <v>0</v>
      </c>
      <c r="H1164" s="2">
        <v>0</v>
      </c>
      <c r="I1164" t="s">
        <v>1</v>
      </c>
      <c r="J1164" t="s">
        <v>2883</v>
      </c>
      <c r="K1164" s="3">
        <v>45534</v>
      </c>
      <c r="L1164" t="s">
        <v>2</v>
      </c>
      <c r="M1164" t="s">
        <v>10</v>
      </c>
      <c r="N1164" t="s">
        <v>307</v>
      </c>
      <c r="O1164" s="3"/>
      <c r="P1164" t="s">
        <v>5</v>
      </c>
    </row>
    <row r="1165" spans="1:16" x14ac:dyDescent="0.2">
      <c r="A1165" s="6">
        <v>7776209</v>
      </c>
      <c r="B1165" t="s">
        <v>0</v>
      </c>
      <c r="C1165" t="s">
        <v>7193</v>
      </c>
      <c r="D1165" t="s">
        <v>2884</v>
      </c>
      <c r="E1165" t="s">
        <v>2885</v>
      </c>
      <c r="F1165" s="2">
        <v>1020</v>
      </c>
      <c r="G1165" s="2">
        <v>0</v>
      </c>
      <c r="H1165" s="2">
        <v>0</v>
      </c>
      <c r="I1165" t="s">
        <v>1</v>
      </c>
      <c r="J1165" t="s">
        <v>2886</v>
      </c>
      <c r="K1165" s="3">
        <v>45500</v>
      </c>
      <c r="L1165" t="s">
        <v>2</v>
      </c>
      <c r="M1165" t="s">
        <v>10</v>
      </c>
      <c r="N1165" t="s">
        <v>6</v>
      </c>
      <c r="O1165" s="3"/>
      <c r="P1165" t="s">
        <v>5</v>
      </c>
    </row>
    <row r="1166" spans="1:16" x14ac:dyDescent="0.2">
      <c r="A1166" s="6">
        <v>7786620</v>
      </c>
      <c r="B1166" t="s">
        <v>0</v>
      </c>
      <c r="C1166" t="s">
        <v>7190</v>
      </c>
      <c r="D1166" t="s">
        <v>2887</v>
      </c>
      <c r="E1166" t="s">
        <v>2888</v>
      </c>
      <c r="F1166" s="2">
        <v>796</v>
      </c>
      <c r="G1166" s="2">
        <v>0</v>
      </c>
      <c r="H1166" s="2">
        <v>0</v>
      </c>
      <c r="I1166" t="s">
        <v>1</v>
      </c>
      <c r="J1166" t="s">
        <v>2889</v>
      </c>
      <c r="K1166" s="3">
        <v>45534</v>
      </c>
      <c r="L1166" t="s">
        <v>2</v>
      </c>
      <c r="M1166" t="s">
        <v>10</v>
      </c>
      <c r="N1166" t="s">
        <v>307</v>
      </c>
      <c r="O1166" s="3"/>
      <c r="P1166" t="s">
        <v>5</v>
      </c>
    </row>
    <row r="1167" spans="1:16" x14ac:dyDescent="0.2">
      <c r="A1167" s="6">
        <v>7786644</v>
      </c>
      <c r="B1167" t="s">
        <v>0</v>
      </c>
      <c r="C1167" t="s">
        <v>7190</v>
      </c>
      <c r="D1167" t="s">
        <v>2890</v>
      </c>
      <c r="E1167" t="s">
        <v>2891</v>
      </c>
      <c r="F1167" s="2">
        <v>2801</v>
      </c>
      <c r="G1167" s="2">
        <v>0</v>
      </c>
      <c r="H1167" s="2">
        <v>0</v>
      </c>
      <c r="I1167" t="s">
        <v>1</v>
      </c>
      <c r="J1167" t="s">
        <v>2892</v>
      </c>
      <c r="K1167" s="3">
        <v>45534</v>
      </c>
      <c r="L1167" t="s">
        <v>2</v>
      </c>
      <c r="M1167" t="s">
        <v>10</v>
      </c>
      <c r="N1167" t="s">
        <v>307</v>
      </c>
      <c r="O1167" s="3"/>
      <c r="P1167" t="s">
        <v>5</v>
      </c>
    </row>
    <row r="1168" spans="1:16" x14ac:dyDescent="0.2">
      <c r="A1168" s="6">
        <v>7776217</v>
      </c>
      <c r="B1168" t="s">
        <v>0</v>
      </c>
      <c r="C1168" t="s">
        <v>7193</v>
      </c>
      <c r="D1168" t="s">
        <v>2893</v>
      </c>
      <c r="E1168" t="s">
        <v>2894</v>
      </c>
      <c r="F1168" s="2">
        <v>3694</v>
      </c>
      <c r="G1168" s="2">
        <v>0</v>
      </c>
      <c r="H1168" s="2">
        <v>0</v>
      </c>
      <c r="I1168" t="s">
        <v>1</v>
      </c>
      <c r="J1168" t="s">
        <v>2895</v>
      </c>
      <c r="K1168" s="3">
        <v>45500</v>
      </c>
      <c r="L1168" t="s">
        <v>2</v>
      </c>
      <c r="M1168" t="s">
        <v>10</v>
      </c>
      <c r="N1168" t="s">
        <v>6</v>
      </c>
      <c r="O1168" s="3"/>
      <c r="P1168" t="s">
        <v>5</v>
      </c>
    </row>
    <row r="1169" spans="1:16" x14ac:dyDescent="0.2">
      <c r="A1169" s="6">
        <v>7776219</v>
      </c>
      <c r="B1169" t="s">
        <v>0</v>
      </c>
      <c r="C1169" t="s">
        <v>7193</v>
      </c>
      <c r="D1169" t="s">
        <v>2896</v>
      </c>
      <c r="E1169" t="s">
        <v>2897</v>
      </c>
      <c r="F1169" s="2">
        <v>100000</v>
      </c>
      <c r="G1169" s="2">
        <v>36000</v>
      </c>
      <c r="H1169" s="2">
        <v>36000</v>
      </c>
      <c r="I1169" t="s">
        <v>1</v>
      </c>
      <c r="J1169" t="s">
        <v>2898</v>
      </c>
      <c r="K1169" s="3">
        <v>45500</v>
      </c>
      <c r="L1169" t="s">
        <v>2</v>
      </c>
      <c r="M1169" t="s">
        <v>14</v>
      </c>
      <c r="N1169" t="s">
        <v>6</v>
      </c>
      <c r="O1169" s="3"/>
      <c r="P1169" t="s">
        <v>5</v>
      </c>
    </row>
    <row r="1170" spans="1:16" x14ac:dyDescent="0.2">
      <c r="A1170" s="6">
        <v>7797371</v>
      </c>
      <c r="B1170" t="s">
        <v>0</v>
      </c>
      <c r="C1170" t="s">
        <v>7191</v>
      </c>
      <c r="D1170" t="s">
        <v>2896</v>
      </c>
      <c r="E1170" t="s">
        <v>2897</v>
      </c>
      <c r="F1170" s="2">
        <v>100000</v>
      </c>
      <c r="G1170" s="2">
        <v>0</v>
      </c>
      <c r="H1170" s="2">
        <v>0</v>
      </c>
      <c r="I1170" t="s">
        <v>1</v>
      </c>
      <c r="J1170" t="s">
        <v>2899</v>
      </c>
      <c r="K1170" s="3">
        <v>45562</v>
      </c>
      <c r="L1170" t="s">
        <v>2</v>
      </c>
      <c r="M1170" t="s">
        <v>10</v>
      </c>
      <c r="N1170" t="s">
        <v>6</v>
      </c>
      <c r="O1170" s="3"/>
      <c r="P1170" t="s">
        <v>5</v>
      </c>
    </row>
    <row r="1171" spans="1:16" x14ac:dyDescent="0.2">
      <c r="A1171" s="6">
        <v>7786587</v>
      </c>
      <c r="B1171" t="s">
        <v>0</v>
      </c>
      <c r="C1171" t="s">
        <v>7190</v>
      </c>
      <c r="D1171" t="s">
        <v>2900</v>
      </c>
      <c r="E1171" t="s">
        <v>2901</v>
      </c>
      <c r="F1171" s="2">
        <v>15000</v>
      </c>
      <c r="G1171" s="2">
        <v>0</v>
      </c>
      <c r="H1171" s="2">
        <v>0</v>
      </c>
      <c r="I1171" t="s">
        <v>1</v>
      </c>
      <c r="J1171" t="s">
        <v>2902</v>
      </c>
      <c r="K1171" s="3">
        <v>45534</v>
      </c>
      <c r="L1171" t="s">
        <v>2</v>
      </c>
      <c r="M1171" t="s">
        <v>10</v>
      </c>
      <c r="N1171" t="s">
        <v>307</v>
      </c>
      <c r="O1171" s="3"/>
      <c r="P1171" t="s">
        <v>5</v>
      </c>
    </row>
    <row r="1172" spans="1:16" x14ac:dyDescent="0.2">
      <c r="A1172" s="6">
        <v>7802247</v>
      </c>
      <c r="B1172" t="s">
        <v>0</v>
      </c>
      <c r="C1172" t="s">
        <v>7381</v>
      </c>
      <c r="D1172" t="s">
        <v>2903</v>
      </c>
      <c r="E1172" t="s">
        <v>2904</v>
      </c>
      <c r="F1172" s="2">
        <v>5000</v>
      </c>
      <c r="G1172" s="2">
        <v>0</v>
      </c>
      <c r="H1172" s="2">
        <v>0</v>
      </c>
      <c r="I1172" t="s">
        <v>1</v>
      </c>
      <c r="J1172" t="s">
        <v>2905</v>
      </c>
      <c r="K1172" s="3">
        <v>45572</v>
      </c>
      <c r="L1172" t="s">
        <v>2</v>
      </c>
      <c r="M1172" t="s">
        <v>10</v>
      </c>
      <c r="N1172" t="s">
        <v>6</v>
      </c>
      <c r="O1172" s="3"/>
      <c r="P1172" t="s">
        <v>5</v>
      </c>
    </row>
    <row r="1173" spans="1:16" x14ac:dyDescent="0.2">
      <c r="A1173" s="6">
        <v>7797376</v>
      </c>
      <c r="B1173" t="s">
        <v>0</v>
      </c>
      <c r="C1173" t="s">
        <v>7191</v>
      </c>
      <c r="D1173" t="s">
        <v>2906</v>
      </c>
      <c r="E1173" t="s">
        <v>2907</v>
      </c>
      <c r="F1173" s="2">
        <v>298</v>
      </c>
      <c r="G1173" s="2">
        <v>0</v>
      </c>
      <c r="H1173" s="2">
        <v>0</v>
      </c>
      <c r="I1173" t="s">
        <v>1</v>
      </c>
      <c r="J1173" t="s">
        <v>2908</v>
      </c>
      <c r="K1173" s="3">
        <v>45562</v>
      </c>
      <c r="L1173" t="s">
        <v>2</v>
      </c>
      <c r="M1173" t="s">
        <v>10</v>
      </c>
      <c r="N1173" t="s">
        <v>6</v>
      </c>
      <c r="O1173" s="3"/>
      <c r="P1173" t="s">
        <v>5</v>
      </c>
    </row>
    <row r="1174" spans="1:16" x14ac:dyDescent="0.2">
      <c r="A1174" s="6">
        <v>7786643</v>
      </c>
      <c r="B1174" t="s">
        <v>0</v>
      </c>
      <c r="C1174" t="s">
        <v>7190</v>
      </c>
      <c r="D1174" t="s">
        <v>2909</v>
      </c>
      <c r="E1174" t="s">
        <v>2910</v>
      </c>
      <c r="F1174" s="2">
        <v>3115</v>
      </c>
      <c r="G1174" s="2">
        <v>0</v>
      </c>
      <c r="H1174" s="2">
        <v>0</v>
      </c>
      <c r="I1174" t="s">
        <v>1</v>
      </c>
      <c r="J1174" t="s">
        <v>2911</v>
      </c>
      <c r="K1174" s="3">
        <v>45534</v>
      </c>
      <c r="L1174" t="s">
        <v>2</v>
      </c>
      <c r="M1174" t="s">
        <v>10</v>
      </c>
      <c r="N1174" t="s">
        <v>307</v>
      </c>
      <c r="O1174" s="3"/>
      <c r="P1174" t="s">
        <v>5</v>
      </c>
    </row>
    <row r="1175" spans="1:16" x14ac:dyDescent="0.2">
      <c r="A1175" s="6">
        <v>7786532</v>
      </c>
      <c r="B1175" t="s">
        <v>0</v>
      </c>
      <c r="C1175" t="s">
        <v>7190</v>
      </c>
      <c r="D1175" t="s">
        <v>2912</v>
      </c>
      <c r="E1175" t="s">
        <v>2913</v>
      </c>
      <c r="F1175" s="2">
        <v>562</v>
      </c>
      <c r="G1175" s="2">
        <v>0</v>
      </c>
      <c r="H1175" s="2">
        <v>0</v>
      </c>
      <c r="I1175" t="s">
        <v>1</v>
      </c>
      <c r="J1175" t="s">
        <v>2914</v>
      </c>
      <c r="K1175" s="3">
        <v>45534</v>
      </c>
      <c r="L1175" t="s">
        <v>2</v>
      </c>
      <c r="M1175" t="s">
        <v>10</v>
      </c>
      <c r="N1175" t="s">
        <v>307</v>
      </c>
      <c r="O1175" s="3"/>
      <c r="P1175" t="s">
        <v>5</v>
      </c>
    </row>
    <row r="1176" spans="1:16" x14ac:dyDescent="0.2">
      <c r="A1176" s="6">
        <v>7786621</v>
      </c>
      <c r="B1176" t="s">
        <v>0</v>
      </c>
      <c r="C1176" t="s">
        <v>7190</v>
      </c>
      <c r="D1176" t="s">
        <v>2915</v>
      </c>
      <c r="E1176" t="s">
        <v>2916</v>
      </c>
      <c r="F1176" s="2">
        <v>472</v>
      </c>
      <c r="G1176" s="2">
        <v>0</v>
      </c>
      <c r="H1176" s="2">
        <v>0</v>
      </c>
      <c r="I1176" t="s">
        <v>1</v>
      </c>
      <c r="J1176" t="s">
        <v>2917</v>
      </c>
      <c r="K1176" s="3">
        <v>45534</v>
      </c>
      <c r="L1176" t="s">
        <v>2</v>
      </c>
      <c r="M1176" t="s">
        <v>10</v>
      </c>
      <c r="N1176" t="s">
        <v>307</v>
      </c>
      <c r="O1176" s="3"/>
      <c r="P1176" t="s">
        <v>5</v>
      </c>
    </row>
    <row r="1177" spans="1:16" x14ac:dyDescent="0.2">
      <c r="A1177" s="6">
        <v>7790594</v>
      </c>
      <c r="B1177" t="s">
        <v>0</v>
      </c>
      <c r="C1177" t="s">
        <v>7279</v>
      </c>
      <c r="D1177" t="s">
        <v>2918</v>
      </c>
      <c r="E1177" t="s">
        <v>2919</v>
      </c>
      <c r="F1177" s="2">
        <v>500</v>
      </c>
      <c r="G1177" s="2">
        <v>0</v>
      </c>
      <c r="H1177" s="2">
        <v>0</v>
      </c>
      <c r="I1177" t="s">
        <v>1</v>
      </c>
      <c r="J1177" t="s">
        <v>2920</v>
      </c>
      <c r="K1177" s="3">
        <v>45542</v>
      </c>
      <c r="L1177" t="s">
        <v>2</v>
      </c>
      <c r="M1177" t="s">
        <v>10</v>
      </c>
      <c r="N1177" t="s">
        <v>6</v>
      </c>
      <c r="O1177" s="3"/>
      <c r="P1177" t="s">
        <v>5</v>
      </c>
    </row>
    <row r="1178" spans="1:16" x14ac:dyDescent="0.2">
      <c r="A1178" s="6">
        <v>7776223</v>
      </c>
      <c r="B1178" t="s">
        <v>0</v>
      </c>
      <c r="C1178" t="s">
        <v>7193</v>
      </c>
      <c r="D1178" t="s">
        <v>2921</v>
      </c>
      <c r="E1178" t="s">
        <v>2922</v>
      </c>
      <c r="F1178" s="2">
        <v>10000</v>
      </c>
      <c r="G1178" s="2">
        <v>0</v>
      </c>
      <c r="H1178" s="2">
        <v>0</v>
      </c>
      <c r="I1178" t="s">
        <v>1</v>
      </c>
      <c r="J1178" t="s">
        <v>2923</v>
      </c>
      <c r="K1178" s="3">
        <v>45500</v>
      </c>
      <c r="L1178" t="s">
        <v>2</v>
      </c>
      <c r="M1178" t="s">
        <v>602</v>
      </c>
      <c r="N1178" t="s">
        <v>6</v>
      </c>
      <c r="O1178" s="3"/>
      <c r="P1178" t="s">
        <v>5</v>
      </c>
    </row>
    <row r="1179" spans="1:16" x14ac:dyDescent="0.2">
      <c r="A1179" s="6">
        <v>7767038</v>
      </c>
      <c r="B1179" t="s">
        <v>0</v>
      </c>
      <c r="C1179" t="s">
        <v>7325</v>
      </c>
      <c r="D1179" t="s">
        <v>2924</v>
      </c>
      <c r="E1179" t="s">
        <v>2925</v>
      </c>
      <c r="F1179" s="2">
        <v>14000</v>
      </c>
      <c r="G1179" s="2">
        <v>0</v>
      </c>
      <c r="H1179" s="2">
        <v>0</v>
      </c>
      <c r="I1179" t="s">
        <v>1</v>
      </c>
      <c r="J1179" t="s">
        <v>2926</v>
      </c>
      <c r="K1179" s="3">
        <v>45477</v>
      </c>
      <c r="L1179" t="s">
        <v>2</v>
      </c>
      <c r="M1179" t="s">
        <v>602</v>
      </c>
      <c r="N1179" t="s">
        <v>6</v>
      </c>
      <c r="O1179" s="3"/>
      <c r="P1179" t="s">
        <v>5</v>
      </c>
    </row>
    <row r="1180" spans="1:16" x14ac:dyDescent="0.2">
      <c r="A1180" s="6">
        <v>7783756</v>
      </c>
      <c r="B1180" t="s">
        <v>0</v>
      </c>
      <c r="C1180" t="s">
        <v>7382</v>
      </c>
      <c r="D1180" t="s">
        <v>2924</v>
      </c>
      <c r="E1180" t="s">
        <v>2925</v>
      </c>
      <c r="F1180" s="2">
        <v>4377</v>
      </c>
      <c r="G1180" s="2">
        <v>0</v>
      </c>
      <c r="H1180" s="2">
        <v>0</v>
      </c>
      <c r="I1180" t="s">
        <v>1</v>
      </c>
      <c r="J1180" t="s">
        <v>2927</v>
      </c>
      <c r="K1180" s="3">
        <v>45527</v>
      </c>
      <c r="L1180" t="s">
        <v>2</v>
      </c>
      <c r="M1180" t="s">
        <v>602</v>
      </c>
      <c r="N1180" t="s">
        <v>6</v>
      </c>
      <c r="O1180" s="3"/>
      <c r="P1180" t="s">
        <v>5</v>
      </c>
    </row>
    <row r="1181" spans="1:16" x14ac:dyDescent="0.2">
      <c r="A1181" s="6">
        <v>7798634</v>
      </c>
      <c r="B1181" t="s">
        <v>0</v>
      </c>
      <c r="C1181" t="s">
        <v>7191</v>
      </c>
      <c r="D1181" t="s">
        <v>2924</v>
      </c>
      <c r="E1181" t="s">
        <v>2925</v>
      </c>
      <c r="F1181" s="2">
        <v>15000</v>
      </c>
      <c r="G1181" s="2">
        <v>0</v>
      </c>
      <c r="H1181" s="2">
        <v>0</v>
      </c>
      <c r="I1181" t="s">
        <v>1</v>
      </c>
      <c r="J1181" t="s">
        <v>2928</v>
      </c>
      <c r="K1181" s="3">
        <v>45562</v>
      </c>
      <c r="L1181" t="s">
        <v>2</v>
      </c>
      <c r="M1181" t="s">
        <v>602</v>
      </c>
      <c r="N1181" t="s">
        <v>6</v>
      </c>
      <c r="O1181" s="3"/>
      <c r="P1181" t="s">
        <v>5</v>
      </c>
    </row>
    <row r="1182" spans="1:16" x14ac:dyDescent="0.2">
      <c r="A1182" s="6">
        <v>7806150</v>
      </c>
      <c r="B1182" t="s">
        <v>0</v>
      </c>
      <c r="C1182" t="s">
        <v>7383</v>
      </c>
      <c r="D1182" t="s">
        <v>2924</v>
      </c>
      <c r="E1182" t="s">
        <v>2925</v>
      </c>
      <c r="F1182" s="2">
        <v>5900</v>
      </c>
      <c r="G1182" s="2">
        <v>0</v>
      </c>
      <c r="H1182" s="2">
        <v>0</v>
      </c>
      <c r="I1182" t="s">
        <v>1</v>
      </c>
      <c r="J1182" t="s">
        <v>2929</v>
      </c>
      <c r="K1182" s="3">
        <v>45584</v>
      </c>
      <c r="L1182" t="s">
        <v>2</v>
      </c>
      <c r="M1182" t="s">
        <v>602</v>
      </c>
      <c r="N1182" t="s">
        <v>6</v>
      </c>
      <c r="O1182" s="3"/>
      <c r="P1182" t="s">
        <v>5</v>
      </c>
    </row>
    <row r="1183" spans="1:16" x14ac:dyDescent="0.2">
      <c r="A1183" s="6">
        <v>7810645</v>
      </c>
      <c r="B1183" t="s">
        <v>0</v>
      </c>
      <c r="C1183" t="s">
        <v>7323</v>
      </c>
      <c r="D1183" t="s">
        <v>2924</v>
      </c>
      <c r="E1183" t="s">
        <v>2925</v>
      </c>
      <c r="F1183" s="2">
        <v>2000</v>
      </c>
      <c r="G1183" s="2">
        <v>0</v>
      </c>
      <c r="H1183" s="2">
        <v>0</v>
      </c>
      <c r="I1183" t="s">
        <v>1</v>
      </c>
      <c r="J1183" t="s">
        <v>2930</v>
      </c>
      <c r="K1183" s="3">
        <v>45596</v>
      </c>
      <c r="L1183" t="s">
        <v>2</v>
      </c>
      <c r="M1183" t="s">
        <v>602</v>
      </c>
      <c r="N1183" t="s">
        <v>6</v>
      </c>
      <c r="O1183" s="3"/>
      <c r="P1183" t="s">
        <v>5</v>
      </c>
    </row>
    <row r="1184" spans="1:16" x14ac:dyDescent="0.2">
      <c r="A1184" s="6">
        <v>7658399</v>
      </c>
      <c r="B1184" t="s">
        <v>0</v>
      </c>
      <c r="C1184" t="s">
        <v>7385</v>
      </c>
      <c r="D1184" t="s">
        <v>2931</v>
      </c>
      <c r="E1184" t="s">
        <v>2932</v>
      </c>
      <c r="F1184" s="2">
        <v>500000</v>
      </c>
      <c r="G1184" s="2">
        <v>499999</v>
      </c>
      <c r="H1184" s="2">
        <v>499999</v>
      </c>
      <c r="I1184" t="s">
        <v>1</v>
      </c>
      <c r="J1184" t="s">
        <v>2933</v>
      </c>
      <c r="K1184" s="3">
        <v>45166</v>
      </c>
      <c r="L1184" t="s">
        <v>2</v>
      </c>
      <c r="M1184" t="s">
        <v>14</v>
      </c>
      <c r="N1184" t="s">
        <v>6</v>
      </c>
      <c r="O1184" s="3"/>
      <c r="P1184" t="s">
        <v>5</v>
      </c>
    </row>
    <row r="1185" spans="1:16" x14ac:dyDescent="0.2">
      <c r="A1185" s="6">
        <v>7679172</v>
      </c>
      <c r="B1185" t="s">
        <v>0</v>
      </c>
      <c r="C1185" t="s">
        <v>7386</v>
      </c>
      <c r="D1185" t="s">
        <v>2931</v>
      </c>
      <c r="E1185" t="s">
        <v>2932</v>
      </c>
      <c r="F1185" s="2">
        <v>468629</v>
      </c>
      <c r="G1185" s="2">
        <v>468628</v>
      </c>
      <c r="H1185" s="2">
        <v>468628</v>
      </c>
      <c r="I1185" t="s">
        <v>1</v>
      </c>
      <c r="J1185" t="s">
        <v>2934</v>
      </c>
      <c r="K1185" s="3">
        <v>45223</v>
      </c>
      <c r="L1185" t="s">
        <v>2</v>
      </c>
      <c r="M1185" t="s">
        <v>14</v>
      </c>
      <c r="N1185" t="s">
        <v>6</v>
      </c>
      <c r="O1185" s="3"/>
      <c r="P1185" t="s">
        <v>5</v>
      </c>
    </row>
    <row r="1186" spans="1:16" x14ac:dyDescent="0.2">
      <c r="A1186" s="6">
        <v>7689243</v>
      </c>
      <c r="B1186" t="s">
        <v>0</v>
      </c>
      <c r="C1186" t="s">
        <v>7376</v>
      </c>
      <c r="D1186" t="s">
        <v>2931</v>
      </c>
      <c r="E1186" t="s">
        <v>2932</v>
      </c>
      <c r="F1186" s="2">
        <v>670000</v>
      </c>
      <c r="G1186" s="2">
        <v>669999</v>
      </c>
      <c r="H1186" s="2">
        <v>669999</v>
      </c>
      <c r="I1186" t="s">
        <v>1</v>
      </c>
      <c r="J1186" t="s">
        <v>2935</v>
      </c>
      <c r="K1186" s="3">
        <v>45258</v>
      </c>
      <c r="L1186" t="s">
        <v>2</v>
      </c>
      <c r="M1186" t="s">
        <v>14</v>
      </c>
      <c r="N1186" t="s">
        <v>6</v>
      </c>
      <c r="O1186" s="3"/>
      <c r="P1186" t="s">
        <v>5</v>
      </c>
    </row>
    <row r="1187" spans="1:16" x14ac:dyDescent="0.2">
      <c r="A1187" s="6">
        <v>7797312</v>
      </c>
      <c r="B1187" t="s">
        <v>0</v>
      </c>
      <c r="C1187" t="s">
        <v>7191</v>
      </c>
      <c r="D1187" t="s">
        <v>2931</v>
      </c>
      <c r="E1187" t="s">
        <v>2932</v>
      </c>
      <c r="F1187" s="2">
        <v>250000</v>
      </c>
      <c r="G1187" s="2">
        <v>151000</v>
      </c>
      <c r="H1187" s="2">
        <v>151000</v>
      </c>
      <c r="I1187" t="s">
        <v>1</v>
      </c>
      <c r="J1187" t="s">
        <v>2936</v>
      </c>
      <c r="K1187" s="3">
        <v>45562</v>
      </c>
      <c r="L1187" t="s">
        <v>2</v>
      </c>
      <c r="M1187" t="s">
        <v>14</v>
      </c>
      <c r="N1187" t="s">
        <v>6</v>
      </c>
      <c r="O1187" s="3"/>
      <c r="P1187" t="s">
        <v>5</v>
      </c>
    </row>
    <row r="1188" spans="1:16" x14ac:dyDescent="0.2">
      <c r="A1188" s="6">
        <v>7808432</v>
      </c>
      <c r="B1188" t="s">
        <v>0</v>
      </c>
      <c r="C1188" t="s">
        <v>7192</v>
      </c>
      <c r="D1188" t="s">
        <v>2931</v>
      </c>
      <c r="E1188" t="s">
        <v>2932</v>
      </c>
      <c r="F1188" s="2">
        <v>350000</v>
      </c>
      <c r="G1188" s="2">
        <v>0</v>
      </c>
      <c r="H1188" s="2">
        <v>0</v>
      </c>
      <c r="I1188" t="s">
        <v>1</v>
      </c>
      <c r="J1188" t="s">
        <v>2937</v>
      </c>
      <c r="K1188" s="3">
        <v>45590</v>
      </c>
      <c r="L1188" t="s">
        <v>2</v>
      </c>
      <c r="M1188" t="s">
        <v>10</v>
      </c>
      <c r="N1188" t="s">
        <v>6</v>
      </c>
      <c r="O1188" s="3"/>
      <c r="P1188" t="s">
        <v>5</v>
      </c>
    </row>
    <row r="1189" spans="1:16" x14ac:dyDescent="0.2">
      <c r="A1189" s="6">
        <v>7786178</v>
      </c>
      <c r="B1189" t="s">
        <v>0</v>
      </c>
      <c r="C1189" t="s">
        <v>7190</v>
      </c>
      <c r="D1189" t="s">
        <v>2938</v>
      </c>
      <c r="E1189" t="s">
        <v>2939</v>
      </c>
      <c r="F1189" s="2">
        <v>10928</v>
      </c>
      <c r="G1189" s="2">
        <v>1456</v>
      </c>
      <c r="H1189" s="2">
        <v>4156</v>
      </c>
      <c r="I1189" t="s">
        <v>1</v>
      </c>
      <c r="J1189" t="s">
        <v>2940</v>
      </c>
      <c r="K1189" s="3">
        <v>45534</v>
      </c>
      <c r="L1189" t="s">
        <v>2</v>
      </c>
      <c r="M1189" t="s">
        <v>14</v>
      </c>
      <c r="N1189" t="s">
        <v>307</v>
      </c>
      <c r="O1189" s="3"/>
      <c r="P1189" t="s">
        <v>5</v>
      </c>
    </row>
    <row r="1190" spans="1:16" x14ac:dyDescent="0.2">
      <c r="A1190" s="6">
        <v>7808325</v>
      </c>
      <c r="B1190" t="s">
        <v>0</v>
      </c>
      <c r="C1190" t="s">
        <v>7192</v>
      </c>
      <c r="D1190" t="s">
        <v>2941</v>
      </c>
      <c r="E1190" t="s">
        <v>2942</v>
      </c>
      <c r="F1190" s="2">
        <v>50000</v>
      </c>
      <c r="G1190" s="2">
        <v>29000</v>
      </c>
      <c r="H1190" s="2">
        <v>29000</v>
      </c>
      <c r="I1190" t="s">
        <v>1</v>
      </c>
      <c r="J1190" t="s">
        <v>2943</v>
      </c>
      <c r="K1190" s="3">
        <v>45590</v>
      </c>
      <c r="L1190" t="s">
        <v>2</v>
      </c>
      <c r="M1190" t="s">
        <v>14</v>
      </c>
      <c r="N1190" t="s">
        <v>6</v>
      </c>
      <c r="O1190" s="3"/>
      <c r="P1190" t="s">
        <v>5</v>
      </c>
    </row>
    <row r="1191" spans="1:16" x14ac:dyDescent="0.2">
      <c r="A1191" s="6">
        <v>7658337</v>
      </c>
      <c r="B1191" t="s">
        <v>0</v>
      </c>
      <c r="C1191" t="s">
        <v>7385</v>
      </c>
      <c r="D1191" t="s">
        <v>2944</v>
      </c>
      <c r="E1191" t="s">
        <v>2945</v>
      </c>
      <c r="F1191" s="2">
        <v>151752</v>
      </c>
      <c r="G1191" s="2">
        <v>151751</v>
      </c>
      <c r="H1191" s="2">
        <v>151751</v>
      </c>
      <c r="I1191" t="s">
        <v>1</v>
      </c>
      <c r="J1191" t="s">
        <v>2946</v>
      </c>
      <c r="K1191" s="3">
        <v>45166</v>
      </c>
      <c r="L1191" t="s">
        <v>2</v>
      </c>
      <c r="M1191" t="s">
        <v>14</v>
      </c>
      <c r="N1191" t="s">
        <v>6</v>
      </c>
      <c r="O1191" s="3"/>
      <c r="P1191" t="s">
        <v>5</v>
      </c>
    </row>
    <row r="1192" spans="1:16" x14ac:dyDescent="0.2">
      <c r="A1192" s="6">
        <v>7696649</v>
      </c>
      <c r="B1192" t="s">
        <v>0</v>
      </c>
      <c r="C1192" t="s">
        <v>7275</v>
      </c>
      <c r="D1192" t="s">
        <v>2944</v>
      </c>
      <c r="E1192" t="s">
        <v>2945</v>
      </c>
      <c r="F1192" s="2">
        <v>104887</v>
      </c>
      <c r="G1192" s="2">
        <v>104886</v>
      </c>
      <c r="H1192" s="2">
        <v>104886</v>
      </c>
      <c r="I1192" t="s">
        <v>1</v>
      </c>
      <c r="J1192" t="s">
        <v>2947</v>
      </c>
      <c r="K1192" s="3">
        <v>45278</v>
      </c>
      <c r="L1192" t="s">
        <v>2</v>
      </c>
      <c r="M1192" t="s">
        <v>14</v>
      </c>
      <c r="N1192" t="s">
        <v>6</v>
      </c>
      <c r="O1192" s="3"/>
      <c r="P1192" t="s">
        <v>5</v>
      </c>
    </row>
    <row r="1193" spans="1:16" x14ac:dyDescent="0.2">
      <c r="A1193" s="6">
        <v>7796988</v>
      </c>
      <c r="B1193" t="s">
        <v>0</v>
      </c>
      <c r="C1193" t="s">
        <v>7191</v>
      </c>
      <c r="D1193" t="s">
        <v>2944</v>
      </c>
      <c r="E1193" t="s">
        <v>2945</v>
      </c>
      <c r="F1193" s="2">
        <v>100000</v>
      </c>
      <c r="G1193" s="2">
        <v>99999</v>
      </c>
      <c r="H1193" s="2">
        <v>99999</v>
      </c>
      <c r="I1193" t="s">
        <v>1</v>
      </c>
      <c r="J1193" t="s">
        <v>2948</v>
      </c>
      <c r="K1193" s="3">
        <v>45562</v>
      </c>
      <c r="L1193" t="s">
        <v>2</v>
      </c>
      <c r="M1193" t="s">
        <v>14</v>
      </c>
      <c r="N1193" t="s">
        <v>6</v>
      </c>
      <c r="O1193" s="3"/>
      <c r="P1193" t="s">
        <v>5</v>
      </c>
    </row>
    <row r="1194" spans="1:16" x14ac:dyDescent="0.2">
      <c r="A1194" s="6">
        <v>7796989</v>
      </c>
      <c r="B1194" t="s">
        <v>0</v>
      </c>
      <c r="C1194" t="s">
        <v>7191</v>
      </c>
      <c r="D1194" t="s">
        <v>2949</v>
      </c>
      <c r="E1194" t="s">
        <v>2950</v>
      </c>
      <c r="F1194" s="2">
        <v>18453</v>
      </c>
      <c r="G1194" s="2">
        <v>7100</v>
      </c>
      <c r="H1194" s="2">
        <v>7100</v>
      </c>
      <c r="I1194" t="s">
        <v>1</v>
      </c>
      <c r="J1194" t="s">
        <v>2951</v>
      </c>
      <c r="K1194" s="3">
        <v>45562</v>
      </c>
      <c r="L1194" t="s">
        <v>2</v>
      </c>
      <c r="M1194" t="s">
        <v>14</v>
      </c>
      <c r="N1194" t="s">
        <v>6</v>
      </c>
      <c r="O1194" s="3"/>
      <c r="P1194" t="s">
        <v>5</v>
      </c>
    </row>
    <row r="1195" spans="1:16" x14ac:dyDescent="0.2">
      <c r="A1195" s="6">
        <v>7796990</v>
      </c>
      <c r="B1195" t="s">
        <v>0</v>
      </c>
      <c r="C1195" t="s">
        <v>7191</v>
      </c>
      <c r="D1195" t="s">
        <v>2952</v>
      </c>
      <c r="E1195" t="s">
        <v>2953</v>
      </c>
      <c r="F1195" s="2">
        <v>39330</v>
      </c>
      <c r="G1195" s="2">
        <v>39329</v>
      </c>
      <c r="H1195" s="2">
        <v>39329</v>
      </c>
      <c r="I1195" t="s">
        <v>1</v>
      </c>
      <c r="J1195" t="s">
        <v>2954</v>
      </c>
      <c r="K1195" s="3">
        <v>45562</v>
      </c>
      <c r="L1195" t="s">
        <v>2</v>
      </c>
      <c r="M1195" t="s">
        <v>14</v>
      </c>
      <c r="N1195" t="s">
        <v>6</v>
      </c>
      <c r="O1195" s="3"/>
      <c r="P1195" t="s">
        <v>5</v>
      </c>
    </row>
    <row r="1196" spans="1:16" x14ac:dyDescent="0.2">
      <c r="A1196" s="6">
        <v>7808327</v>
      </c>
      <c r="B1196" t="s">
        <v>0</v>
      </c>
      <c r="C1196" t="s">
        <v>7192</v>
      </c>
      <c r="D1196" t="s">
        <v>2955</v>
      </c>
      <c r="E1196" t="s">
        <v>2956</v>
      </c>
      <c r="F1196" s="2">
        <v>17000</v>
      </c>
      <c r="G1196" s="2">
        <v>0</v>
      </c>
      <c r="H1196" s="2">
        <v>0</v>
      </c>
      <c r="I1196" t="s">
        <v>1</v>
      </c>
      <c r="J1196" t="s">
        <v>2957</v>
      </c>
      <c r="K1196" s="3">
        <v>45590</v>
      </c>
      <c r="L1196" t="s">
        <v>2</v>
      </c>
      <c r="M1196" t="s">
        <v>10</v>
      </c>
      <c r="N1196" t="s">
        <v>6</v>
      </c>
      <c r="O1196" s="3"/>
      <c r="P1196" t="s">
        <v>5</v>
      </c>
    </row>
    <row r="1197" spans="1:16" x14ac:dyDescent="0.2">
      <c r="A1197" s="6">
        <v>7796994</v>
      </c>
      <c r="B1197" t="s">
        <v>0</v>
      </c>
      <c r="C1197" t="s">
        <v>7191</v>
      </c>
      <c r="D1197" t="s">
        <v>2958</v>
      </c>
      <c r="E1197" t="s">
        <v>2959</v>
      </c>
      <c r="F1197" s="2">
        <v>21435</v>
      </c>
      <c r="G1197" s="2">
        <v>20184</v>
      </c>
      <c r="H1197" s="2">
        <v>20184</v>
      </c>
      <c r="I1197" t="s">
        <v>1</v>
      </c>
      <c r="J1197" t="s">
        <v>2960</v>
      </c>
      <c r="K1197" s="3">
        <v>45562</v>
      </c>
      <c r="L1197" t="s">
        <v>2</v>
      </c>
      <c r="M1197" t="s">
        <v>14</v>
      </c>
      <c r="N1197" t="s">
        <v>6</v>
      </c>
      <c r="O1197" s="3"/>
      <c r="P1197" t="s">
        <v>5</v>
      </c>
    </row>
    <row r="1198" spans="1:16" x14ac:dyDescent="0.2">
      <c r="A1198" s="6">
        <v>7796997</v>
      </c>
      <c r="B1198" t="s">
        <v>0</v>
      </c>
      <c r="C1198" t="s">
        <v>7191</v>
      </c>
      <c r="D1198" t="s">
        <v>2961</v>
      </c>
      <c r="E1198" t="s">
        <v>2962</v>
      </c>
      <c r="F1198" s="2">
        <v>6686</v>
      </c>
      <c r="G1198" s="2">
        <v>0</v>
      </c>
      <c r="H1198" s="2">
        <v>0</v>
      </c>
      <c r="I1198" t="s">
        <v>1</v>
      </c>
      <c r="J1198" t="s">
        <v>2963</v>
      </c>
      <c r="K1198" s="3">
        <v>45562</v>
      </c>
      <c r="L1198" t="s">
        <v>2</v>
      </c>
      <c r="M1198" t="s">
        <v>10</v>
      </c>
      <c r="N1198" t="s">
        <v>6</v>
      </c>
      <c r="O1198" s="3"/>
      <c r="P1198" t="s">
        <v>5</v>
      </c>
    </row>
    <row r="1199" spans="1:16" x14ac:dyDescent="0.2">
      <c r="A1199" s="6">
        <v>7796998</v>
      </c>
      <c r="B1199" t="s">
        <v>0</v>
      </c>
      <c r="C1199" t="s">
        <v>7191</v>
      </c>
      <c r="D1199" t="s">
        <v>2964</v>
      </c>
      <c r="E1199" t="s">
        <v>2965</v>
      </c>
      <c r="F1199" s="2">
        <v>13075</v>
      </c>
      <c r="G1199" s="2">
        <v>1950</v>
      </c>
      <c r="H1199" s="2">
        <v>1950</v>
      </c>
      <c r="I1199" t="s">
        <v>1</v>
      </c>
      <c r="J1199" t="s">
        <v>2966</v>
      </c>
      <c r="K1199" s="3">
        <v>45562</v>
      </c>
      <c r="L1199" t="s">
        <v>2</v>
      </c>
      <c r="M1199" t="s">
        <v>14</v>
      </c>
      <c r="N1199" t="s">
        <v>6</v>
      </c>
      <c r="O1199" s="3"/>
      <c r="P1199" t="s">
        <v>5</v>
      </c>
    </row>
    <row r="1200" spans="1:16" x14ac:dyDescent="0.2">
      <c r="A1200" s="6">
        <v>7796999</v>
      </c>
      <c r="B1200" t="s">
        <v>0</v>
      </c>
      <c r="C1200" t="s">
        <v>7191</v>
      </c>
      <c r="D1200" t="s">
        <v>2967</v>
      </c>
      <c r="E1200" t="s">
        <v>2968</v>
      </c>
      <c r="F1200" s="2">
        <v>6868</v>
      </c>
      <c r="G1200" s="2">
        <v>4731</v>
      </c>
      <c r="H1200" s="2">
        <v>4731</v>
      </c>
      <c r="I1200" t="s">
        <v>1</v>
      </c>
      <c r="J1200" t="s">
        <v>2969</v>
      </c>
      <c r="K1200" s="3">
        <v>45562</v>
      </c>
      <c r="L1200" t="s">
        <v>2</v>
      </c>
      <c r="M1200" t="s">
        <v>14</v>
      </c>
      <c r="N1200" t="s">
        <v>6</v>
      </c>
      <c r="O1200" s="3"/>
      <c r="P1200" t="s">
        <v>5</v>
      </c>
    </row>
    <row r="1201" spans="1:16" x14ac:dyDescent="0.2">
      <c r="A1201" s="6">
        <v>7808328</v>
      </c>
      <c r="B1201" t="s">
        <v>0</v>
      </c>
      <c r="C1201" t="s">
        <v>7192</v>
      </c>
      <c r="D1201" t="s">
        <v>2970</v>
      </c>
      <c r="E1201" t="s">
        <v>2971</v>
      </c>
      <c r="F1201" s="2">
        <v>3000</v>
      </c>
      <c r="G1201" s="2">
        <v>0</v>
      </c>
      <c r="H1201" s="2">
        <v>0</v>
      </c>
      <c r="I1201" t="s">
        <v>1</v>
      </c>
      <c r="J1201" t="s">
        <v>2972</v>
      </c>
      <c r="K1201" s="3">
        <v>45590</v>
      </c>
      <c r="L1201" t="s">
        <v>2</v>
      </c>
      <c r="M1201" t="s">
        <v>10</v>
      </c>
      <c r="N1201" t="s">
        <v>6</v>
      </c>
      <c r="O1201" s="3"/>
      <c r="P1201" t="s">
        <v>5</v>
      </c>
    </row>
    <row r="1202" spans="1:16" x14ac:dyDescent="0.2">
      <c r="A1202" s="6">
        <v>7786179</v>
      </c>
      <c r="B1202" t="s">
        <v>0</v>
      </c>
      <c r="C1202" t="s">
        <v>7190</v>
      </c>
      <c r="D1202" t="s">
        <v>2973</v>
      </c>
      <c r="E1202" t="s">
        <v>2974</v>
      </c>
      <c r="F1202" s="2">
        <v>4845</v>
      </c>
      <c r="G1202" s="2">
        <v>199</v>
      </c>
      <c r="H1202" s="2">
        <v>200</v>
      </c>
      <c r="I1202" t="s">
        <v>1</v>
      </c>
      <c r="J1202" t="s">
        <v>2975</v>
      </c>
      <c r="K1202" s="3">
        <v>45534</v>
      </c>
      <c r="L1202" t="s">
        <v>2</v>
      </c>
      <c r="M1202" t="s">
        <v>14</v>
      </c>
      <c r="N1202" t="s">
        <v>307</v>
      </c>
      <c r="O1202" s="3"/>
      <c r="P1202" t="s">
        <v>5</v>
      </c>
    </row>
    <row r="1203" spans="1:16" x14ac:dyDescent="0.2">
      <c r="A1203" s="6">
        <v>7797000</v>
      </c>
      <c r="B1203" t="s">
        <v>0</v>
      </c>
      <c r="C1203" t="s">
        <v>7191</v>
      </c>
      <c r="D1203" t="s">
        <v>2973</v>
      </c>
      <c r="E1203" t="s">
        <v>2974</v>
      </c>
      <c r="F1203" s="2">
        <v>10735</v>
      </c>
      <c r="G1203" s="2">
        <v>8237</v>
      </c>
      <c r="H1203" s="2">
        <v>8237</v>
      </c>
      <c r="I1203" t="s">
        <v>1</v>
      </c>
      <c r="J1203" t="s">
        <v>2976</v>
      </c>
      <c r="K1203" s="3">
        <v>45562</v>
      </c>
      <c r="L1203" t="s">
        <v>2</v>
      </c>
      <c r="M1203" t="s">
        <v>14</v>
      </c>
      <c r="N1203" t="s">
        <v>6</v>
      </c>
      <c r="O1203" s="3"/>
      <c r="P1203" t="s">
        <v>5</v>
      </c>
    </row>
    <row r="1204" spans="1:16" x14ac:dyDescent="0.2">
      <c r="A1204" s="6">
        <v>7808329</v>
      </c>
      <c r="B1204" t="s">
        <v>0</v>
      </c>
      <c r="C1204" t="s">
        <v>7192</v>
      </c>
      <c r="D1204" t="s">
        <v>2977</v>
      </c>
      <c r="E1204" t="s">
        <v>2978</v>
      </c>
      <c r="F1204" s="2">
        <v>2500</v>
      </c>
      <c r="G1204" s="2">
        <v>0</v>
      </c>
      <c r="H1204" s="2">
        <v>0</v>
      </c>
      <c r="I1204" t="s">
        <v>1</v>
      </c>
      <c r="J1204" t="s">
        <v>2979</v>
      </c>
      <c r="K1204" s="3">
        <v>45590</v>
      </c>
      <c r="L1204" t="s">
        <v>2</v>
      </c>
      <c r="M1204" t="s">
        <v>10</v>
      </c>
      <c r="N1204" t="s">
        <v>6</v>
      </c>
      <c r="O1204" s="3"/>
      <c r="P1204" t="s">
        <v>5</v>
      </c>
    </row>
    <row r="1205" spans="1:16" x14ac:dyDescent="0.2">
      <c r="A1205" s="6">
        <v>7775795</v>
      </c>
      <c r="B1205" t="s">
        <v>0</v>
      </c>
      <c r="C1205" t="s">
        <v>7193</v>
      </c>
      <c r="D1205" t="s">
        <v>2980</v>
      </c>
      <c r="E1205" t="s">
        <v>2981</v>
      </c>
      <c r="F1205" s="2">
        <v>2065</v>
      </c>
      <c r="G1205" s="2">
        <v>1320</v>
      </c>
      <c r="H1205" s="2">
        <v>1320</v>
      </c>
      <c r="I1205" t="s">
        <v>1</v>
      </c>
      <c r="J1205" t="s">
        <v>2982</v>
      </c>
      <c r="K1205" s="3">
        <v>45500</v>
      </c>
      <c r="L1205" t="s">
        <v>2</v>
      </c>
      <c r="M1205" t="s">
        <v>14</v>
      </c>
      <c r="N1205" t="s">
        <v>6</v>
      </c>
      <c r="O1205" s="3"/>
      <c r="P1205" t="s">
        <v>5</v>
      </c>
    </row>
    <row r="1206" spans="1:16" x14ac:dyDescent="0.2">
      <c r="A1206" s="6">
        <v>7786180</v>
      </c>
      <c r="B1206" t="s">
        <v>0</v>
      </c>
      <c r="C1206" t="s">
        <v>7190</v>
      </c>
      <c r="D1206" t="s">
        <v>2983</v>
      </c>
      <c r="E1206" t="s">
        <v>2984</v>
      </c>
      <c r="F1206" s="2">
        <v>3225</v>
      </c>
      <c r="G1206" s="2">
        <v>1913</v>
      </c>
      <c r="H1206" s="2">
        <v>1913</v>
      </c>
      <c r="I1206" t="s">
        <v>1</v>
      </c>
      <c r="J1206" t="s">
        <v>2985</v>
      </c>
      <c r="K1206" s="3">
        <v>45534</v>
      </c>
      <c r="L1206" t="s">
        <v>2</v>
      </c>
      <c r="M1206" t="s">
        <v>14</v>
      </c>
      <c r="N1206" t="s">
        <v>307</v>
      </c>
      <c r="O1206" s="3"/>
      <c r="P1206" t="s">
        <v>5</v>
      </c>
    </row>
    <row r="1207" spans="1:16" x14ac:dyDescent="0.2">
      <c r="A1207" s="6">
        <v>7797001</v>
      </c>
      <c r="B1207" t="s">
        <v>0</v>
      </c>
      <c r="C1207" t="s">
        <v>7191</v>
      </c>
      <c r="D1207" t="s">
        <v>2983</v>
      </c>
      <c r="E1207" t="s">
        <v>2984</v>
      </c>
      <c r="F1207" s="2">
        <v>2538</v>
      </c>
      <c r="G1207" s="2">
        <v>0</v>
      </c>
      <c r="H1207" s="2">
        <v>0</v>
      </c>
      <c r="I1207" t="s">
        <v>1</v>
      </c>
      <c r="J1207" t="s">
        <v>2986</v>
      </c>
      <c r="K1207" s="3">
        <v>45562</v>
      </c>
      <c r="L1207" t="s">
        <v>2</v>
      </c>
      <c r="M1207" t="s">
        <v>10</v>
      </c>
      <c r="N1207" t="s">
        <v>6</v>
      </c>
      <c r="O1207" s="3"/>
      <c r="P1207" t="s">
        <v>5</v>
      </c>
    </row>
    <row r="1208" spans="1:16" x14ac:dyDescent="0.2">
      <c r="A1208" s="6">
        <v>7806382</v>
      </c>
      <c r="B1208" t="s">
        <v>0</v>
      </c>
      <c r="C1208" t="s">
        <v>7321</v>
      </c>
      <c r="D1208" t="s">
        <v>2987</v>
      </c>
      <c r="E1208" t="s">
        <v>2988</v>
      </c>
      <c r="F1208" s="2">
        <v>10</v>
      </c>
      <c r="G1208" s="2">
        <v>0</v>
      </c>
      <c r="H1208" s="2">
        <v>0</v>
      </c>
      <c r="I1208" t="s">
        <v>1</v>
      </c>
      <c r="J1208" t="s">
        <v>2989</v>
      </c>
      <c r="K1208" s="3">
        <v>45586</v>
      </c>
      <c r="L1208" t="s">
        <v>2</v>
      </c>
      <c r="M1208" t="s">
        <v>10</v>
      </c>
      <c r="N1208" t="s">
        <v>6</v>
      </c>
      <c r="O1208" s="3"/>
      <c r="P1208" t="s">
        <v>5</v>
      </c>
    </row>
    <row r="1209" spans="1:16" x14ac:dyDescent="0.2">
      <c r="A1209" s="6">
        <v>7806379</v>
      </c>
      <c r="B1209" t="s">
        <v>0</v>
      </c>
      <c r="C1209" t="s">
        <v>7321</v>
      </c>
      <c r="D1209" t="s">
        <v>2990</v>
      </c>
      <c r="E1209" t="s">
        <v>2991</v>
      </c>
      <c r="F1209" s="2">
        <v>45</v>
      </c>
      <c r="G1209" s="2">
        <v>0</v>
      </c>
      <c r="H1209" s="2">
        <v>0</v>
      </c>
      <c r="I1209" t="s">
        <v>1</v>
      </c>
      <c r="J1209" t="s">
        <v>2992</v>
      </c>
      <c r="K1209" s="3">
        <v>45586</v>
      </c>
      <c r="L1209" t="s">
        <v>2</v>
      </c>
      <c r="M1209" t="s">
        <v>10</v>
      </c>
      <c r="N1209" t="s">
        <v>6</v>
      </c>
      <c r="O1209" s="3"/>
      <c r="P1209" t="s">
        <v>5</v>
      </c>
    </row>
    <row r="1210" spans="1:16" x14ac:dyDescent="0.2">
      <c r="A1210" s="6">
        <v>7806378</v>
      </c>
      <c r="B1210" t="s">
        <v>0</v>
      </c>
      <c r="C1210" t="s">
        <v>7321</v>
      </c>
      <c r="D1210" t="s">
        <v>2993</v>
      </c>
      <c r="E1210" t="s">
        <v>2994</v>
      </c>
      <c r="F1210" s="2">
        <v>20</v>
      </c>
      <c r="G1210" s="2">
        <v>0</v>
      </c>
      <c r="H1210" s="2">
        <v>0</v>
      </c>
      <c r="I1210" t="s">
        <v>1</v>
      </c>
      <c r="J1210" t="s">
        <v>2995</v>
      </c>
      <c r="K1210" s="3">
        <v>45586</v>
      </c>
      <c r="L1210" t="s">
        <v>2</v>
      </c>
      <c r="M1210" t="s">
        <v>10</v>
      </c>
      <c r="N1210" t="s">
        <v>6</v>
      </c>
      <c r="O1210" s="3"/>
      <c r="P1210" t="s">
        <v>5</v>
      </c>
    </row>
    <row r="1211" spans="1:16" x14ac:dyDescent="0.2">
      <c r="A1211" s="6">
        <v>7806380</v>
      </c>
      <c r="B1211" t="s">
        <v>0</v>
      </c>
      <c r="C1211" t="s">
        <v>7321</v>
      </c>
      <c r="D1211" t="s">
        <v>2996</v>
      </c>
      <c r="E1211" t="s">
        <v>2997</v>
      </c>
      <c r="F1211" s="2">
        <v>1110</v>
      </c>
      <c r="G1211" s="2">
        <v>0</v>
      </c>
      <c r="H1211" s="2">
        <v>0</v>
      </c>
      <c r="I1211" t="s">
        <v>1</v>
      </c>
      <c r="J1211" t="s">
        <v>2998</v>
      </c>
      <c r="K1211" s="3">
        <v>45586</v>
      </c>
      <c r="L1211" t="s">
        <v>2</v>
      </c>
      <c r="M1211" t="s">
        <v>10</v>
      </c>
      <c r="N1211" t="s">
        <v>6</v>
      </c>
      <c r="O1211" s="3"/>
      <c r="P1211" t="s">
        <v>5</v>
      </c>
    </row>
    <row r="1212" spans="1:16" x14ac:dyDescent="0.2">
      <c r="A1212" s="6">
        <v>7806381</v>
      </c>
      <c r="B1212" t="s">
        <v>0</v>
      </c>
      <c r="C1212" t="s">
        <v>7321</v>
      </c>
      <c r="D1212" t="s">
        <v>2999</v>
      </c>
      <c r="E1212" t="s">
        <v>3000</v>
      </c>
      <c r="F1212" s="2">
        <v>60</v>
      </c>
      <c r="G1212" s="2">
        <v>0</v>
      </c>
      <c r="H1212" s="2">
        <v>0</v>
      </c>
      <c r="I1212" t="s">
        <v>1</v>
      </c>
      <c r="J1212" t="s">
        <v>3001</v>
      </c>
      <c r="K1212" s="3">
        <v>45586</v>
      </c>
      <c r="L1212" t="s">
        <v>2</v>
      </c>
      <c r="M1212" t="s">
        <v>10</v>
      </c>
      <c r="N1212" t="s">
        <v>6</v>
      </c>
      <c r="O1212" s="3"/>
      <c r="P1212" t="s">
        <v>5</v>
      </c>
    </row>
    <row r="1213" spans="1:16" x14ac:dyDescent="0.2">
      <c r="A1213" s="6">
        <v>7790927</v>
      </c>
      <c r="B1213" t="s">
        <v>0</v>
      </c>
      <c r="C1213" t="s">
        <v>7352</v>
      </c>
      <c r="D1213" t="s">
        <v>3002</v>
      </c>
      <c r="E1213" t="s">
        <v>3003</v>
      </c>
      <c r="F1213" s="2">
        <v>100</v>
      </c>
      <c r="G1213" s="2">
        <v>0</v>
      </c>
      <c r="H1213" s="2">
        <v>0</v>
      </c>
      <c r="I1213" t="s">
        <v>1</v>
      </c>
      <c r="J1213" t="s">
        <v>3004</v>
      </c>
      <c r="K1213" s="3">
        <v>45544</v>
      </c>
      <c r="L1213" t="s">
        <v>2</v>
      </c>
      <c r="M1213" t="s">
        <v>10</v>
      </c>
      <c r="N1213" t="s">
        <v>6</v>
      </c>
      <c r="O1213" s="3"/>
      <c r="P1213" t="s">
        <v>5</v>
      </c>
    </row>
    <row r="1214" spans="1:16" x14ac:dyDescent="0.2">
      <c r="A1214" s="6">
        <v>7795155</v>
      </c>
      <c r="B1214" t="s">
        <v>0</v>
      </c>
      <c r="C1214" t="s">
        <v>7387</v>
      </c>
      <c r="D1214" t="s">
        <v>3005</v>
      </c>
      <c r="E1214" t="s">
        <v>3006</v>
      </c>
      <c r="F1214" s="2">
        <v>500</v>
      </c>
      <c r="G1214" s="2">
        <v>0</v>
      </c>
      <c r="H1214" s="2">
        <v>0</v>
      </c>
      <c r="I1214" t="s">
        <v>1</v>
      </c>
      <c r="J1214" t="s">
        <v>3007</v>
      </c>
      <c r="K1214" s="3">
        <v>45558</v>
      </c>
      <c r="L1214" t="s">
        <v>2</v>
      </c>
      <c r="M1214" t="s">
        <v>10</v>
      </c>
      <c r="N1214" t="s">
        <v>6</v>
      </c>
      <c r="O1214" s="3"/>
      <c r="P1214" t="s">
        <v>5</v>
      </c>
    </row>
    <row r="1215" spans="1:16" x14ac:dyDescent="0.2">
      <c r="A1215" s="6">
        <v>7801378</v>
      </c>
      <c r="B1215" t="s">
        <v>0</v>
      </c>
      <c r="C1215" t="s">
        <v>7358</v>
      </c>
      <c r="D1215" t="s">
        <v>3008</v>
      </c>
      <c r="E1215" t="s">
        <v>3009</v>
      </c>
      <c r="F1215" s="2">
        <v>300</v>
      </c>
      <c r="G1215" s="2">
        <v>0</v>
      </c>
      <c r="H1215" s="2">
        <v>0</v>
      </c>
      <c r="I1215" t="s">
        <v>1</v>
      </c>
      <c r="J1215" t="s">
        <v>3010</v>
      </c>
      <c r="K1215" s="3">
        <v>45570</v>
      </c>
      <c r="L1215" t="s">
        <v>2</v>
      </c>
      <c r="M1215" t="s">
        <v>10</v>
      </c>
      <c r="N1215" t="s">
        <v>6</v>
      </c>
      <c r="O1215" s="3"/>
      <c r="P1215" t="s">
        <v>5</v>
      </c>
    </row>
    <row r="1216" spans="1:16" x14ac:dyDescent="0.2">
      <c r="A1216" s="6">
        <v>7802683</v>
      </c>
      <c r="B1216" t="s">
        <v>0</v>
      </c>
      <c r="C1216" t="s">
        <v>7388</v>
      </c>
      <c r="D1216" t="s">
        <v>3012</v>
      </c>
      <c r="E1216" t="s">
        <v>3013</v>
      </c>
      <c r="F1216" s="2">
        <v>3000</v>
      </c>
      <c r="G1216" s="2">
        <v>0</v>
      </c>
      <c r="H1216" s="2">
        <v>0</v>
      </c>
      <c r="I1216" t="s">
        <v>1</v>
      </c>
      <c r="J1216" t="s">
        <v>3014</v>
      </c>
      <c r="K1216" s="3">
        <v>45574</v>
      </c>
      <c r="L1216" t="s">
        <v>2</v>
      </c>
      <c r="M1216" t="s">
        <v>10</v>
      </c>
      <c r="N1216" t="s">
        <v>6</v>
      </c>
      <c r="O1216" s="3"/>
      <c r="P1216" t="s">
        <v>5</v>
      </c>
    </row>
    <row r="1217" spans="1:16" x14ac:dyDescent="0.2">
      <c r="A1217" s="6">
        <v>7675782</v>
      </c>
      <c r="B1217" t="s">
        <v>0</v>
      </c>
      <c r="C1217" t="s">
        <v>7389</v>
      </c>
      <c r="D1217" t="s">
        <v>3015</v>
      </c>
      <c r="E1217" t="s">
        <v>3016</v>
      </c>
      <c r="F1217" s="2">
        <v>41000</v>
      </c>
      <c r="G1217" s="2">
        <v>36473</v>
      </c>
      <c r="H1217" s="2">
        <v>36473</v>
      </c>
      <c r="I1217" t="s">
        <v>1</v>
      </c>
      <c r="J1217" t="s">
        <v>3017</v>
      </c>
      <c r="K1217" s="3">
        <v>45217</v>
      </c>
      <c r="L1217" t="s">
        <v>2</v>
      </c>
      <c r="M1217" t="s">
        <v>14</v>
      </c>
      <c r="N1217" t="s">
        <v>6</v>
      </c>
      <c r="O1217" s="3"/>
      <c r="P1217" t="s">
        <v>5</v>
      </c>
    </row>
    <row r="1218" spans="1:16" x14ac:dyDescent="0.2">
      <c r="A1218" s="6">
        <v>7748531</v>
      </c>
      <c r="B1218" t="s">
        <v>0</v>
      </c>
      <c r="C1218" t="s">
        <v>7390</v>
      </c>
      <c r="D1218" t="s">
        <v>3015</v>
      </c>
      <c r="E1218" t="s">
        <v>3016</v>
      </c>
      <c r="F1218" s="2">
        <v>10000</v>
      </c>
      <c r="G1218" s="2">
        <v>0</v>
      </c>
      <c r="H1218" s="2">
        <v>0</v>
      </c>
      <c r="I1218" t="s">
        <v>1</v>
      </c>
      <c r="J1218" t="s">
        <v>3018</v>
      </c>
      <c r="K1218" s="3">
        <v>45425</v>
      </c>
      <c r="L1218" t="s">
        <v>2</v>
      </c>
      <c r="M1218" t="s">
        <v>10</v>
      </c>
      <c r="N1218" t="s">
        <v>6</v>
      </c>
      <c r="O1218" s="3"/>
      <c r="P1218" t="s">
        <v>5</v>
      </c>
    </row>
    <row r="1219" spans="1:16" x14ac:dyDescent="0.2">
      <c r="A1219" s="6">
        <v>7671183</v>
      </c>
      <c r="B1219" t="s">
        <v>0</v>
      </c>
      <c r="C1219" t="s">
        <v>7391</v>
      </c>
      <c r="D1219" t="s">
        <v>3019</v>
      </c>
      <c r="E1219" t="s">
        <v>3020</v>
      </c>
      <c r="F1219" s="2">
        <v>134000</v>
      </c>
      <c r="G1219" s="2">
        <v>133999</v>
      </c>
      <c r="H1219" s="2">
        <v>133999</v>
      </c>
      <c r="I1219" t="s">
        <v>1</v>
      </c>
      <c r="J1219" t="s">
        <v>3021</v>
      </c>
      <c r="K1219" s="3">
        <v>45202</v>
      </c>
      <c r="L1219" t="s">
        <v>2</v>
      </c>
      <c r="M1219" t="s">
        <v>14</v>
      </c>
      <c r="N1219" t="s">
        <v>6</v>
      </c>
      <c r="O1219" s="3"/>
      <c r="P1219" t="s">
        <v>5</v>
      </c>
    </row>
    <row r="1220" spans="1:16" x14ac:dyDescent="0.2">
      <c r="A1220" s="6">
        <v>7700150</v>
      </c>
      <c r="B1220" t="s">
        <v>0</v>
      </c>
      <c r="C1220" t="s">
        <v>7392</v>
      </c>
      <c r="D1220" t="s">
        <v>3019</v>
      </c>
      <c r="E1220" t="s">
        <v>3020</v>
      </c>
      <c r="F1220" s="2">
        <v>154000</v>
      </c>
      <c r="G1220" s="2">
        <v>153999</v>
      </c>
      <c r="H1220" s="2">
        <v>153999</v>
      </c>
      <c r="I1220" t="s">
        <v>1</v>
      </c>
      <c r="J1220" t="s">
        <v>3022</v>
      </c>
      <c r="K1220" s="3">
        <v>45286</v>
      </c>
      <c r="L1220" t="s">
        <v>2</v>
      </c>
      <c r="M1220" t="s">
        <v>14</v>
      </c>
      <c r="N1220" t="s">
        <v>6</v>
      </c>
      <c r="O1220" s="3"/>
      <c r="P1220" t="s">
        <v>5</v>
      </c>
    </row>
    <row r="1221" spans="1:16" x14ac:dyDescent="0.2">
      <c r="A1221" s="6">
        <v>7802342</v>
      </c>
      <c r="B1221" t="s">
        <v>0</v>
      </c>
      <c r="C1221" t="s">
        <v>7333</v>
      </c>
      <c r="D1221" t="s">
        <v>3023</v>
      </c>
      <c r="E1221" t="s">
        <v>3024</v>
      </c>
      <c r="F1221" s="2">
        <v>32000</v>
      </c>
      <c r="G1221" s="2">
        <v>0</v>
      </c>
      <c r="H1221" s="2">
        <v>0</v>
      </c>
      <c r="I1221" t="s">
        <v>1</v>
      </c>
      <c r="J1221" t="s">
        <v>3025</v>
      </c>
      <c r="K1221" s="3">
        <v>45573</v>
      </c>
      <c r="L1221" t="s">
        <v>2</v>
      </c>
      <c r="M1221" t="s">
        <v>10</v>
      </c>
      <c r="N1221" t="s">
        <v>6</v>
      </c>
      <c r="O1221" s="3"/>
      <c r="P1221" t="s">
        <v>5</v>
      </c>
    </row>
    <row r="1222" spans="1:16" x14ac:dyDescent="0.2">
      <c r="A1222" s="6">
        <v>7810601</v>
      </c>
      <c r="B1222" t="s">
        <v>0</v>
      </c>
      <c r="C1222" t="s">
        <v>7377</v>
      </c>
      <c r="D1222" t="s">
        <v>3026</v>
      </c>
      <c r="E1222" t="s">
        <v>3027</v>
      </c>
      <c r="F1222" s="2">
        <v>6000</v>
      </c>
      <c r="G1222" s="2">
        <v>0</v>
      </c>
      <c r="H1222" s="2">
        <v>0</v>
      </c>
      <c r="I1222" t="s">
        <v>1</v>
      </c>
      <c r="J1222" t="s">
        <v>3028</v>
      </c>
      <c r="K1222" s="3">
        <v>45596</v>
      </c>
      <c r="L1222" t="s">
        <v>2</v>
      </c>
      <c r="M1222" t="s">
        <v>10</v>
      </c>
      <c r="N1222" t="s">
        <v>6</v>
      </c>
      <c r="O1222" s="3"/>
      <c r="P1222" t="s">
        <v>5</v>
      </c>
    </row>
    <row r="1223" spans="1:16" x14ac:dyDescent="0.2">
      <c r="A1223" s="6">
        <v>7800027</v>
      </c>
      <c r="B1223" t="s">
        <v>0</v>
      </c>
      <c r="C1223" t="s">
        <v>7335</v>
      </c>
      <c r="D1223" t="s">
        <v>3029</v>
      </c>
      <c r="E1223" t="s">
        <v>3030</v>
      </c>
      <c r="F1223" s="2">
        <v>375</v>
      </c>
      <c r="G1223" s="2">
        <v>0</v>
      </c>
      <c r="H1223" s="2">
        <v>0</v>
      </c>
      <c r="I1223" t="s">
        <v>1</v>
      </c>
      <c r="J1223" t="s">
        <v>3031</v>
      </c>
      <c r="K1223" s="3">
        <v>45565</v>
      </c>
      <c r="L1223" t="s">
        <v>2</v>
      </c>
      <c r="M1223" t="s">
        <v>10</v>
      </c>
      <c r="N1223" t="s">
        <v>6</v>
      </c>
      <c r="O1223" s="3"/>
      <c r="P1223" t="s">
        <v>5</v>
      </c>
    </row>
    <row r="1224" spans="1:16" x14ac:dyDescent="0.2">
      <c r="A1224" s="6">
        <v>7809796</v>
      </c>
      <c r="B1224" t="s">
        <v>0</v>
      </c>
      <c r="C1224" t="s">
        <v>7312</v>
      </c>
      <c r="D1224" t="s">
        <v>3032</v>
      </c>
      <c r="E1224" t="s">
        <v>3033</v>
      </c>
      <c r="F1224" s="2">
        <v>50</v>
      </c>
      <c r="G1224" s="2">
        <v>0</v>
      </c>
      <c r="H1224" s="2">
        <v>0</v>
      </c>
      <c r="I1224" t="s">
        <v>1</v>
      </c>
      <c r="J1224" t="s">
        <v>3034</v>
      </c>
      <c r="K1224" s="3">
        <v>45593</v>
      </c>
      <c r="L1224" t="s">
        <v>2</v>
      </c>
      <c r="M1224" t="s">
        <v>10</v>
      </c>
      <c r="N1224" t="s">
        <v>6</v>
      </c>
      <c r="O1224" s="3"/>
      <c r="P1224" t="s">
        <v>5</v>
      </c>
    </row>
    <row r="1225" spans="1:16" x14ac:dyDescent="0.2">
      <c r="A1225" s="6">
        <v>7808231</v>
      </c>
      <c r="B1225" t="s">
        <v>0</v>
      </c>
      <c r="C1225" t="s">
        <v>7192</v>
      </c>
      <c r="D1225" t="s">
        <v>3036</v>
      </c>
      <c r="E1225" t="s">
        <v>3037</v>
      </c>
      <c r="F1225" s="2">
        <v>2500</v>
      </c>
      <c r="G1225" s="2">
        <v>0</v>
      </c>
      <c r="H1225" s="2">
        <v>0</v>
      </c>
      <c r="I1225" t="s">
        <v>1</v>
      </c>
      <c r="J1225" t="s">
        <v>3038</v>
      </c>
      <c r="K1225" s="3">
        <v>45590</v>
      </c>
      <c r="L1225" t="s">
        <v>2</v>
      </c>
      <c r="M1225" t="s">
        <v>10</v>
      </c>
      <c r="N1225" t="s">
        <v>6</v>
      </c>
      <c r="O1225" s="3"/>
      <c r="P1225" t="s">
        <v>5</v>
      </c>
    </row>
    <row r="1226" spans="1:16" x14ac:dyDescent="0.2">
      <c r="A1226" s="6">
        <v>7809750</v>
      </c>
      <c r="B1226" t="s">
        <v>0</v>
      </c>
      <c r="C1226" t="s">
        <v>7305</v>
      </c>
      <c r="D1226" t="s">
        <v>3040</v>
      </c>
      <c r="E1226" t="s">
        <v>3041</v>
      </c>
      <c r="F1226" s="2">
        <v>50000</v>
      </c>
      <c r="G1226" s="2">
        <v>0</v>
      </c>
      <c r="H1226" s="2">
        <v>0</v>
      </c>
      <c r="I1226" t="s">
        <v>1</v>
      </c>
      <c r="J1226" t="s">
        <v>3042</v>
      </c>
      <c r="K1226" s="3">
        <v>45593</v>
      </c>
      <c r="L1226" t="s">
        <v>2</v>
      </c>
      <c r="M1226" t="s">
        <v>1883</v>
      </c>
      <c r="N1226" t="s">
        <v>6</v>
      </c>
      <c r="O1226" s="3"/>
      <c r="P1226" t="s">
        <v>5</v>
      </c>
    </row>
    <row r="1227" spans="1:16" x14ac:dyDescent="0.2">
      <c r="A1227" s="6">
        <v>7788508</v>
      </c>
      <c r="B1227" t="s">
        <v>0</v>
      </c>
      <c r="C1227" t="s">
        <v>7396</v>
      </c>
      <c r="D1227" t="s">
        <v>3043</v>
      </c>
      <c r="E1227" t="s">
        <v>3044</v>
      </c>
      <c r="F1227" s="2">
        <v>858</v>
      </c>
      <c r="G1227" s="2">
        <v>0</v>
      </c>
      <c r="H1227" s="2">
        <v>0</v>
      </c>
      <c r="I1227" t="s">
        <v>1</v>
      </c>
      <c r="J1227" t="s">
        <v>3045</v>
      </c>
      <c r="K1227" s="3">
        <v>45538</v>
      </c>
      <c r="L1227" t="s">
        <v>2</v>
      </c>
      <c r="M1227" t="s">
        <v>10</v>
      </c>
      <c r="N1227" t="s">
        <v>6</v>
      </c>
      <c r="O1227" s="3"/>
      <c r="P1227" t="s">
        <v>5</v>
      </c>
    </row>
    <row r="1228" spans="1:16" x14ac:dyDescent="0.2">
      <c r="A1228" s="6">
        <v>7809864</v>
      </c>
      <c r="B1228" t="s">
        <v>0</v>
      </c>
      <c r="C1228" t="s">
        <v>7397</v>
      </c>
      <c r="D1228" t="s">
        <v>3043</v>
      </c>
      <c r="E1228" t="s">
        <v>3044</v>
      </c>
      <c r="F1228" s="2">
        <v>462</v>
      </c>
      <c r="G1228" s="2">
        <v>0</v>
      </c>
      <c r="H1228" s="2">
        <v>0</v>
      </c>
      <c r="I1228" t="s">
        <v>1</v>
      </c>
      <c r="J1228" t="s">
        <v>3046</v>
      </c>
      <c r="K1228" s="3">
        <v>45593</v>
      </c>
      <c r="L1228" t="s">
        <v>2</v>
      </c>
      <c r="M1228" t="s">
        <v>10</v>
      </c>
      <c r="N1228" t="s">
        <v>6</v>
      </c>
      <c r="O1228" s="3"/>
      <c r="P1228" t="s">
        <v>5</v>
      </c>
    </row>
    <row r="1229" spans="1:16" x14ac:dyDescent="0.2">
      <c r="A1229" s="6">
        <v>7682223</v>
      </c>
      <c r="B1229" t="s">
        <v>0</v>
      </c>
      <c r="C1229" t="s">
        <v>7398</v>
      </c>
      <c r="D1229" t="s">
        <v>3047</v>
      </c>
      <c r="E1229" t="s">
        <v>3011</v>
      </c>
      <c r="F1229" s="2">
        <v>200000</v>
      </c>
      <c r="G1229" s="2">
        <v>199999</v>
      </c>
      <c r="H1229" s="2">
        <v>199999</v>
      </c>
      <c r="I1229" t="s">
        <v>1</v>
      </c>
      <c r="J1229" t="s">
        <v>3048</v>
      </c>
      <c r="K1229" s="3">
        <v>45232</v>
      </c>
      <c r="L1229" t="s">
        <v>2</v>
      </c>
      <c r="M1229" t="s">
        <v>14</v>
      </c>
      <c r="N1229" t="s">
        <v>6</v>
      </c>
      <c r="O1229" s="3"/>
      <c r="P1229" t="s">
        <v>5</v>
      </c>
    </row>
    <row r="1230" spans="1:16" x14ac:dyDescent="0.2">
      <c r="A1230" s="6">
        <v>7809752</v>
      </c>
      <c r="B1230" t="s">
        <v>0</v>
      </c>
      <c r="C1230" t="s">
        <v>7305</v>
      </c>
      <c r="D1230" t="s">
        <v>3049</v>
      </c>
      <c r="E1230" t="s">
        <v>3050</v>
      </c>
      <c r="F1230" s="2">
        <v>50000</v>
      </c>
      <c r="G1230" s="2">
        <v>0</v>
      </c>
      <c r="H1230" s="2">
        <v>0</v>
      </c>
      <c r="I1230" t="s">
        <v>1</v>
      </c>
      <c r="J1230" t="s">
        <v>3051</v>
      </c>
      <c r="K1230" s="3">
        <v>45593</v>
      </c>
      <c r="L1230" t="s">
        <v>2</v>
      </c>
      <c r="M1230" t="s">
        <v>1883</v>
      </c>
      <c r="N1230" t="s">
        <v>6</v>
      </c>
      <c r="O1230" s="3"/>
      <c r="P1230" t="s">
        <v>5</v>
      </c>
    </row>
    <row r="1231" spans="1:16" x14ac:dyDescent="0.2">
      <c r="A1231" s="6">
        <v>7809883</v>
      </c>
      <c r="B1231" t="s">
        <v>0</v>
      </c>
      <c r="C1231" t="s">
        <v>7397</v>
      </c>
      <c r="D1231" t="s">
        <v>3052</v>
      </c>
      <c r="E1231" t="s">
        <v>3053</v>
      </c>
      <c r="F1231" s="2">
        <v>462</v>
      </c>
      <c r="G1231" s="2">
        <v>0</v>
      </c>
      <c r="H1231" s="2">
        <v>0</v>
      </c>
      <c r="I1231" t="s">
        <v>1</v>
      </c>
      <c r="J1231" t="s">
        <v>3054</v>
      </c>
      <c r="K1231" s="3">
        <v>45593</v>
      </c>
      <c r="L1231" t="s">
        <v>2</v>
      </c>
      <c r="M1231" t="s">
        <v>10</v>
      </c>
      <c r="N1231" t="s">
        <v>6</v>
      </c>
      <c r="O1231" s="3"/>
      <c r="P1231" t="s">
        <v>5</v>
      </c>
    </row>
    <row r="1232" spans="1:16" x14ac:dyDescent="0.2">
      <c r="A1232" s="6">
        <v>7803806</v>
      </c>
      <c r="B1232" t="s">
        <v>0</v>
      </c>
      <c r="C1232" t="s">
        <v>7283</v>
      </c>
      <c r="D1232" t="s">
        <v>3055</v>
      </c>
      <c r="E1232" t="s">
        <v>3056</v>
      </c>
      <c r="F1232" s="2">
        <v>1837</v>
      </c>
      <c r="G1232" s="2">
        <v>0</v>
      </c>
      <c r="H1232" s="2">
        <v>0</v>
      </c>
      <c r="I1232" t="s">
        <v>1</v>
      </c>
      <c r="J1232" t="s">
        <v>3057</v>
      </c>
      <c r="K1232" s="3">
        <v>45577</v>
      </c>
      <c r="L1232" t="s">
        <v>2</v>
      </c>
      <c r="M1232" t="s">
        <v>10</v>
      </c>
      <c r="N1232" t="s">
        <v>6</v>
      </c>
      <c r="O1232" s="3"/>
      <c r="P1232" t="s">
        <v>5</v>
      </c>
    </row>
    <row r="1233" spans="1:16" x14ac:dyDescent="0.2">
      <c r="A1233" s="6">
        <v>7786020</v>
      </c>
      <c r="B1233" t="s">
        <v>0</v>
      </c>
      <c r="C1233" t="s">
        <v>7190</v>
      </c>
      <c r="D1233" t="s">
        <v>3058</v>
      </c>
      <c r="E1233" t="s">
        <v>3059</v>
      </c>
      <c r="F1233" s="2">
        <v>1934</v>
      </c>
      <c r="G1233" s="2">
        <v>0</v>
      </c>
      <c r="H1233" s="2">
        <v>0</v>
      </c>
      <c r="I1233" t="s">
        <v>1</v>
      </c>
      <c r="J1233" t="s">
        <v>3060</v>
      </c>
      <c r="K1233" s="3">
        <v>45534</v>
      </c>
      <c r="L1233" t="s">
        <v>2</v>
      </c>
      <c r="M1233" t="s">
        <v>10</v>
      </c>
      <c r="N1233" t="s">
        <v>307</v>
      </c>
      <c r="O1233" s="3"/>
      <c r="P1233" t="s">
        <v>5</v>
      </c>
    </row>
    <row r="1234" spans="1:16" x14ac:dyDescent="0.2">
      <c r="A1234" s="6">
        <v>7803757</v>
      </c>
      <c r="B1234" t="s">
        <v>0</v>
      </c>
      <c r="C1234" t="s">
        <v>7399</v>
      </c>
      <c r="D1234" t="s">
        <v>3061</v>
      </c>
      <c r="E1234" t="s">
        <v>3062</v>
      </c>
      <c r="F1234" s="2">
        <v>14400</v>
      </c>
      <c r="G1234" s="2">
        <v>0</v>
      </c>
      <c r="H1234" s="2">
        <v>0</v>
      </c>
      <c r="I1234" t="s">
        <v>1</v>
      </c>
      <c r="J1234" t="s">
        <v>3063</v>
      </c>
      <c r="K1234" s="3">
        <v>45577</v>
      </c>
      <c r="L1234" t="s">
        <v>2</v>
      </c>
      <c r="M1234" t="s">
        <v>10</v>
      </c>
      <c r="N1234" t="s">
        <v>6</v>
      </c>
      <c r="O1234" s="3"/>
      <c r="P1234" t="s">
        <v>5</v>
      </c>
    </row>
    <row r="1235" spans="1:16" x14ac:dyDescent="0.2">
      <c r="A1235" s="6">
        <v>7803758</v>
      </c>
      <c r="B1235" t="s">
        <v>0</v>
      </c>
      <c r="C1235" t="s">
        <v>7399</v>
      </c>
      <c r="D1235" t="s">
        <v>3064</v>
      </c>
      <c r="E1235" t="s">
        <v>3065</v>
      </c>
      <c r="F1235" s="2">
        <v>7200</v>
      </c>
      <c r="G1235" s="2">
        <v>0</v>
      </c>
      <c r="H1235" s="2">
        <v>0</v>
      </c>
      <c r="I1235" t="s">
        <v>1</v>
      </c>
      <c r="J1235" t="s">
        <v>3066</v>
      </c>
      <c r="K1235" s="3">
        <v>45577</v>
      </c>
      <c r="L1235" t="s">
        <v>2</v>
      </c>
      <c r="M1235" t="s">
        <v>10</v>
      </c>
      <c r="N1235" t="s">
        <v>6</v>
      </c>
      <c r="O1235" s="3"/>
      <c r="P1235" t="s">
        <v>5</v>
      </c>
    </row>
    <row r="1236" spans="1:16" x14ac:dyDescent="0.2">
      <c r="A1236" s="6">
        <v>7803759</v>
      </c>
      <c r="B1236" t="s">
        <v>0</v>
      </c>
      <c r="C1236" t="s">
        <v>7399</v>
      </c>
      <c r="D1236" t="s">
        <v>3067</v>
      </c>
      <c r="E1236" t="s">
        <v>3068</v>
      </c>
      <c r="F1236" s="2">
        <v>2700</v>
      </c>
      <c r="G1236" s="2">
        <v>0</v>
      </c>
      <c r="H1236" s="2">
        <v>0</v>
      </c>
      <c r="I1236" t="s">
        <v>1</v>
      </c>
      <c r="J1236" t="s">
        <v>3069</v>
      </c>
      <c r="K1236" s="3">
        <v>45577</v>
      </c>
      <c r="L1236" t="s">
        <v>2</v>
      </c>
      <c r="M1236" t="s">
        <v>10</v>
      </c>
      <c r="N1236" t="s">
        <v>6</v>
      </c>
      <c r="O1236" s="3"/>
      <c r="P1236" t="s">
        <v>5</v>
      </c>
    </row>
    <row r="1237" spans="1:16" x14ac:dyDescent="0.2">
      <c r="A1237" s="6">
        <v>7803760</v>
      </c>
      <c r="B1237" t="s">
        <v>0</v>
      </c>
      <c r="C1237" t="s">
        <v>7399</v>
      </c>
      <c r="D1237" t="s">
        <v>3070</v>
      </c>
      <c r="E1237" t="s">
        <v>3071</v>
      </c>
      <c r="F1237" s="2">
        <v>2700</v>
      </c>
      <c r="G1237" s="2">
        <v>0</v>
      </c>
      <c r="H1237" s="2">
        <v>0</v>
      </c>
      <c r="I1237" t="s">
        <v>1</v>
      </c>
      <c r="J1237" t="s">
        <v>3072</v>
      </c>
      <c r="K1237" s="3">
        <v>45577</v>
      </c>
      <c r="L1237" t="s">
        <v>2</v>
      </c>
      <c r="M1237" t="s">
        <v>10</v>
      </c>
      <c r="N1237" t="s">
        <v>6</v>
      </c>
      <c r="O1237" s="3"/>
      <c r="P1237" t="s">
        <v>5</v>
      </c>
    </row>
    <row r="1238" spans="1:16" x14ac:dyDescent="0.2">
      <c r="A1238" s="6">
        <v>7807375</v>
      </c>
      <c r="B1238" t="s">
        <v>0</v>
      </c>
      <c r="C1238" t="s">
        <v>7404</v>
      </c>
      <c r="D1238" t="s">
        <v>3073</v>
      </c>
      <c r="E1238" t="s">
        <v>3074</v>
      </c>
      <c r="F1238" s="2">
        <v>14400</v>
      </c>
      <c r="G1238" s="2">
        <v>0</v>
      </c>
      <c r="H1238" s="2">
        <v>0</v>
      </c>
      <c r="I1238" t="s">
        <v>1</v>
      </c>
      <c r="J1238" t="s">
        <v>3075</v>
      </c>
      <c r="K1238" s="3">
        <v>45589</v>
      </c>
      <c r="L1238" t="s">
        <v>2</v>
      </c>
      <c r="M1238" t="s">
        <v>10</v>
      </c>
      <c r="N1238" t="s">
        <v>6</v>
      </c>
      <c r="O1238" s="3"/>
      <c r="P1238" t="s">
        <v>5</v>
      </c>
    </row>
    <row r="1239" spans="1:16" x14ac:dyDescent="0.2">
      <c r="A1239" s="6">
        <v>7788982</v>
      </c>
      <c r="B1239" t="s">
        <v>0</v>
      </c>
      <c r="C1239" t="s">
        <v>7405</v>
      </c>
      <c r="D1239" t="s">
        <v>3076</v>
      </c>
      <c r="E1239" t="s">
        <v>3077</v>
      </c>
      <c r="F1239" s="2">
        <v>1310</v>
      </c>
      <c r="G1239" s="2">
        <v>0</v>
      </c>
      <c r="H1239" s="2">
        <v>0</v>
      </c>
      <c r="I1239" t="s">
        <v>1</v>
      </c>
      <c r="J1239" t="s">
        <v>3078</v>
      </c>
      <c r="K1239" s="3">
        <v>45538</v>
      </c>
      <c r="L1239" t="s">
        <v>2</v>
      </c>
      <c r="M1239" t="s">
        <v>10</v>
      </c>
      <c r="N1239" t="s">
        <v>6</v>
      </c>
      <c r="O1239" s="3"/>
      <c r="P1239" t="s">
        <v>5</v>
      </c>
    </row>
    <row r="1240" spans="1:16" x14ac:dyDescent="0.2">
      <c r="A1240" s="6">
        <v>7807401</v>
      </c>
      <c r="B1240" t="s">
        <v>0</v>
      </c>
      <c r="C1240" t="s">
        <v>7406</v>
      </c>
      <c r="D1240" t="s">
        <v>3076</v>
      </c>
      <c r="E1240" t="s">
        <v>3077</v>
      </c>
      <c r="F1240" s="2">
        <v>1120</v>
      </c>
      <c r="G1240" s="2">
        <v>0</v>
      </c>
      <c r="H1240" s="2">
        <v>0</v>
      </c>
      <c r="I1240" t="s">
        <v>1</v>
      </c>
      <c r="J1240" t="s">
        <v>3079</v>
      </c>
      <c r="K1240" s="3">
        <v>45589</v>
      </c>
      <c r="L1240" t="s">
        <v>2</v>
      </c>
      <c r="M1240" t="s">
        <v>10</v>
      </c>
      <c r="N1240" t="s">
        <v>6</v>
      </c>
      <c r="O1240" s="3"/>
      <c r="P1240" t="s">
        <v>5</v>
      </c>
    </row>
    <row r="1241" spans="1:16" x14ac:dyDescent="0.2">
      <c r="A1241" s="6">
        <v>7807380</v>
      </c>
      <c r="B1241" t="s">
        <v>0</v>
      </c>
      <c r="C1241" t="s">
        <v>7404</v>
      </c>
      <c r="D1241" t="s">
        <v>3080</v>
      </c>
      <c r="E1241" t="s">
        <v>3081</v>
      </c>
      <c r="F1241" s="2">
        <v>10800</v>
      </c>
      <c r="G1241" s="2">
        <v>0</v>
      </c>
      <c r="H1241" s="2">
        <v>0</v>
      </c>
      <c r="I1241" t="s">
        <v>1</v>
      </c>
      <c r="J1241" t="s">
        <v>3082</v>
      </c>
      <c r="K1241" s="3">
        <v>45589</v>
      </c>
      <c r="L1241" t="s">
        <v>2</v>
      </c>
      <c r="M1241" t="s">
        <v>10</v>
      </c>
      <c r="N1241" t="s">
        <v>6</v>
      </c>
      <c r="O1241" s="3"/>
      <c r="P1241" t="s">
        <v>5</v>
      </c>
    </row>
    <row r="1242" spans="1:16" x14ac:dyDescent="0.2">
      <c r="A1242" s="6">
        <v>7788972</v>
      </c>
      <c r="B1242" t="s">
        <v>0</v>
      </c>
      <c r="C1242" t="s">
        <v>7405</v>
      </c>
      <c r="D1242" t="s">
        <v>3083</v>
      </c>
      <c r="E1242" t="s">
        <v>3084</v>
      </c>
      <c r="F1242" s="2">
        <v>1310</v>
      </c>
      <c r="G1242" s="2">
        <v>0</v>
      </c>
      <c r="H1242" s="2">
        <v>0</v>
      </c>
      <c r="I1242" t="s">
        <v>1</v>
      </c>
      <c r="J1242" t="s">
        <v>3085</v>
      </c>
      <c r="K1242" s="3">
        <v>45538</v>
      </c>
      <c r="L1242" t="s">
        <v>2</v>
      </c>
      <c r="M1242" t="s">
        <v>10</v>
      </c>
      <c r="N1242" t="s">
        <v>6</v>
      </c>
      <c r="O1242" s="3"/>
      <c r="P1242" t="s">
        <v>5</v>
      </c>
    </row>
    <row r="1243" spans="1:16" x14ac:dyDescent="0.2">
      <c r="A1243" s="6">
        <v>7807381</v>
      </c>
      <c r="B1243" t="s">
        <v>0</v>
      </c>
      <c r="C1243" t="s">
        <v>7404</v>
      </c>
      <c r="D1243" t="s">
        <v>3083</v>
      </c>
      <c r="E1243" t="s">
        <v>3084</v>
      </c>
      <c r="F1243" s="2">
        <v>10800</v>
      </c>
      <c r="G1243" s="2">
        <v>0</v>
      </c>
      <c r="H1243" s="2">
        <v>0</v>
      </c>
      <c r="I1243" t="s">
        <v>1</v>
      </c>
      <c r="J1243" t="s">
        <v>3086</v>
      </c>
      <c r="K1243" s="3">
        <v>45589</v>
      </c>
      <c r="L1243" t="s">
        <v>2</v>
      </c>
      <c r="M1243" t="s">
        <v>10</v>
      </c>
      <c r="N1243" t="s">
        <v>6</v>
      </c>
      <c r="O1243" s="3"/>
      <c r="P1243" t="s">
        <v>5</v>
      </c>
    </row>
    <row r="1244" spans="1:16" x14ac:dyDescent="0.2">
      <c r="A1244" s="6">
        <v>7807382</v>
      </c>
      <c r="B1244" t="s">
        <v>0</v>
      </c>
      <c r="C1244" t="s">
        <v>7404</v>
      </c>
      <c r="D1244" t="s">
        <v>3087</v>
      </c>
      <c r="E1244" t="s">
        <v>3088</v>
      </c>
      <c r="F1244" s="2">
        <v>14400</v>
      </c>
      <c r="G1244" s="2">
        <v>0</v>
      </c>
      <c r="H1244" s="2">
        <v>0</v>
      </c>
      <c r="I1244" t="s">
        <v>1</v>
      </c>
      <c r="J1244" t="s">
        <v>3089</v>
      </c>
      <c r="K1244" s="3">
        <v>45589</v>
      </c>
      <c r="L1244" t="s">
        <v>2</v>
      </c>
      <c r="M1244" t="s">
        <v>10</v>
      </c>
      <c r="N1244" t="s">
        <v>6</v>
      </c>
      <c r="O1244" s="3"/>
      <c r="P1244" t="s">
        <v>5</v>
      </c>
    </row>
    <row r="1245" spans="1:16" x14ac:dyDescent="0.2">
      <c r="A1245" s="6">
        <v>7808205</v>
      </c>
      <c r="B1245" t="s">
        <v>0</v>
      </c>
      <c r="C1245" t="s">
        <v>7406</v>
      </c>
      <c r="D1245" t="s">
        <v>3090</v>
      </c>
      <c r="E1245" t="s">
        <v>3091</v>
      </c>
      <c r="F1245" s="2">
        <v>1120</v>
      </c>
      <c r="G1245" s="2">
        <v>0</v>
      </c>
      <c r="H1245" s="2">
        <v>0</v>
      </c>
      <c r="I1245" t="s">
        <v>1</v>
      </c>
      <c r="J1245" t="s">
        <v>3092</v>
      </c>
      <c r="K1245" s="3">
        <v>45590</v>
      </c>
      <c r="L1245" t="s">
        <v>2</v>
      </c>
      <c r="M1245" t="s">
        <v>10</v>
      </c>
      <c r="N1245" t="s">
        <v>6</v>
      </c>
      <c r="O1245" s="3"/>
      <c r="P1245" t="s">
        <v>5</v>
      </c>
    </row>
    <row r="1246" spans="1:16" x14ac:dyDescent="0.2">
      <c r="A1246" s="6">
        <v>7808210</v>
      </c>
      <c r="B1246" t="s">
        <v>0</v>
      </c>
      <c r="C1246" t="s">
        <v>7404</v>
      </c>
      <c r="D1246" t="s">
        <v>3093</v>
      </c>
      <c r="E1246" t="s">
        <v>3094</v>
      </c>
      <c r="F1246" s="2">
        <v>2700</v>
      </c>
      <c r="G1246" s="2">
        <v>0</v>
      </c>
      <c r="H1246" s="2">
        <v>0</v>
      </c>
      <c r="I1246" t="s">
        <v>1</v>
      </c>
      <c r="J1246" t="s">
        <v>3095</v>
      </c>
      <c r="K1246" s="3">
        <v>45590</v>
      </c>
      <c r="L1246" t="s">
        <v>2</v>
      </c>
      <c r="M1246" t="s">
        <v>10</v>
      </c>
      <c r="N1246" t="s">
        <v>6</v>
      </c>
      <c r="O1246" s="3"/>
      <c r="P1246" t="s">
        <v>5</v>
      </c>
    </row>
    <row r="1247" spans="1:16" x14ac:dyDescent="0.2">
      <c r="A1247" s="6">
        <v>7807377</v>
      </c>
      <c r="B1247" t="s">
        <v>0</v>
      </c>
      <c r="C1247" t="s">
        <v>7404</v>
      </c>
      <c r="D1247" t="s">
        <v>3096</v>
      </c>
      <c r="E1247" t="s">
        <v>3097</v>
      </c>
      <c r="F1247" s="2">
        <v>2700</v>
      </c>
      <c r="G1247" s="2">
        <v>0</v>
      </c>
      <c r="H1247" s="2">
        <v>0</v>
      </c>
      <c r="I1247" t="s">
        <v>1</v>
      </c>
      <c r="J1247" t="s">
        <v>3098</v>
      </c>
      <c r="K1247" s="3">
        <v>45589</v>
      </c>
      <c r="L1247" t="s">
        <v>2</v>
      </c>
      <c r="M1247" t="s">
        <v>10</v>
      </c>
      <c r="N1247" t="s">
        <v>6</v>
      </c>
      <c r="O1247" s="3"/>
      <c r="P1247" t="s">
        <v>5</v>
      </c>
    </row>
    <row r="1248" spans="1:16" x14ac:dyDescent="0.2">
      <c r="A1248" s="6">
        <v>7770582</v>
      </c>
      <c r="B1248" t="s">
        <v>0</v>
      </c>
      <c r="C1248" t="s">
        <v>7207</v>
      </c>
      <c r="D1248" t="s">
        <v>3099</v>
      </c>
      <c r="E1248" t="s">
        <v>2754</v>
      </c>
      <c r="F1248" s="2">
        <v>20833</v>
      </c>
      <c r="G1248" s="2">
        <v>0</v>
      </c>
      <c r="H1248" s="2">
        <v>0</v>
      </c>
      <c r="I1248" t="s">
        <v>1</v>
      </c>
      <c r="J1248" t="s">
        <v>3100</v>
      </c>
      <c r="K1248" s="3">
        <v>45486</v>
      </c>
      <c r="L1248" t="s">
        <v>2</v>
      </c>
      <c r="M1248" t="s">
        <v>602</v>
      </c>
      <c r="N1248" t="s">
        <v>6</v>
      </c>
      <c r="O1248" s="3"/>
      <c r="P1248" t="s">
        <v>5</v>
      </c>
    </row>
    <row r="1249" spans="1:16" x14ac:dyDescent="0.2">
      <c r="A1249" s="6">
        <v>7777704</v>
      </c>
      <c r="B1249" t="s">
        <v>0</v>
      </c>
      <c r="C1249" t="s">
        <v>7193</v>
      </c>
      <c r="D1249" t="s">
        <v>3101</v>
      </c>
      <c r="E1249" t="s">
        <v>3102</v>
      </c>
      <c r="F1249" s="2">
        <v>25000</v>
      </c>
      <c r="G1249" s="2">
        <v>0</v>
      </c>
      <c r="H1249" s="2">
        <v>0</v>
      </c>
      <c r="I1249" t="s">
        <v>1</v>
      </c>
      <c r="J1249" t="s">
        <v>3103</v>
      </c>
      <c r="K1249" s="3">
        <v>45502</v>
      </c>
      <c r="L1249" t="s">
        <v>2</v>
      </c>
      <c r="M1249" t="s">
        <v>602</v>
      </c>
      <c r="N1249" t="s">
        <v>6</v>
      </c>
      <c r="O1249" s="3"/>
      <c r="P1249" t="s">
        <v>5</v>
      </c>
    </row>
    <row r="1250" spans="1:16" x14ac:dyDescent="0.2">
      <c r="A1250" s="6">
        <v>7787239</v>
      </c>
      <c r="B1250" t="s">
        <v>0</v>
      </c>
      <c r="C1250" t="s">
        <v>7190</v>
      </c>
      <c r="D1250" t="s">
        <v>3101</v>
      </c>
      <c r="E1250" t="s">
        <v>3102</v>
      </c>
      <c r="F1250" s="2">
        <v>50000</v>
      </c>
      <c r="G1250" s="2">
        <v>0</v>
      </c>
      <c r="H1250" s="2">
        <v>0</v>
      </c>
      <c r="I1250" t="s">
        <v>1</v>
      </c>
      <c r="J1250" t="s">
        <v>3104</v>
      </c>
      <c r="K1250" s="3">
        <v>45534</v>
      </c>
      <c r="L1250" t="s">
        <v>2</v>
      </c>
      <c r="M1250" t="s">
        <v>602</v>
      </c>
      <c r="N1250" t="s">
        <v>6</v>
      </c>
      <c r="O1250" s="3"/>
      <c r="P1250" t="s">
        <v>5</v>
      </c>
    </row>
    <row r="1251" spans="1:16" x14ac:dyDescent="0.2">
      <c r="A1251" s="6">
        <v>7794757</v>
      </c>
      <c r="B1251" t="s">
        <v>0</v>
      </c>
      <c r="C1251" t="s">
        <v>7373</v>
      </c>
      <c r="D1251" t="s">
        <v>3101</v>
      </c>
      <c r="E1251" t="s">
        <v>3102</v>
      </c>
      <c r="F1251" s="2">
        <v>4835</v>
      </c>
      <c r="G1251" s="2">
        <v>0</v>
      </c>
      <c r="H1251" s="2">
        <v>0</v>
      </c>
      <c r="I1251" t="s">
        <v>1</v>
      </c>
      <c r="J1251" t="s">
        <v>3105</v>
      </c>
      <c r="K1251" s="3">
        <v>45555</v>
      </c>
      <c r="L1251" t="s">
        <v>2</v>
      </c>
      <c r="M1251" t="s">
        <v>602</v>
      </c>
      <c r="N1251" t="s">
        <v>6</v>
      </c>
      <c r="O1251" s="3"/>
      <c r="P1251" t="s">
        <v>5</v>
      </c>
    </row>
    <row r="1252" spans="1:16" x14ac:dyDescent="0.2">
      <c r="A1252" s="6">
        <v>7798624</v>
      </c>
      <c r="B1252" t="s">
        <v>0</v>
      </c>
      <c r="C1252" t="s">
        <v>7191</v>
      </c>
      <c r="D1252" t="s">
        <v>3101</v>
      </c>
      <c r="E1252" t="s">
        <v>3102</v>
      </c>
      <c r="F1252" s="2">
        <v>50000</v>
      </c>
      <c r="G1252" s="2">
        <v>0</v>
      </c>
      <c r="H1252" s="2">
        <v>0</v>
      </c>
      <c r="I1252" t="s">
        <v>1</v>
      </c>
      <c r="J1252" t="s">
        <v>3106</v>
      </c>
      <c r="K1252" s="3">
        <v>45562</v>
      </c>
      <c r="L1252" t="s">
        <v>2</v>
      </c>
      <c r="M1252" t="s">
        <v>602</v>
      </c>
      <c r="N1252" t="s">
        <v>6</v>
      </c>
      <c r="O1252" s="3"/>
      <c r="P1252" t="s">
        <v>5</v>
      </c>
    </row>
    <row r="1253" spans="1:16" x14ac:dyDescent="0.2">
      <c r="A1253" s="6">
        <v>7776106</v>
      </c>
      <c r="B1253" t="s">
        <v>0</v>
      </c>
      <c r="C1253" t="s">
        <v>7193</v>
      </c>
      <c r="D1253" t="s">
        <v>3107</v>
      </c>
      <c r="E1253" t="s">
        <v>3108</v>
      </c>
      <c r="F1253" s="2">
        <v>25000</v>
      </c>
      <c r="G1253" s="2">
        <v>6850</v>
      </c>
      <c r="H1253" s="2">
        <v>6850</v>
      </c>
      <c r="I1253" t="s">
        <v>1</v>
      </c>
      <c r="J1253" t="s">
        <v>3109</v>
      </c>
      <c r="K1253" s="3">
        <v>45500</v>
      </c>
      <c r="L1253" t="s">
        <v>2</v>
      </c>
      <c r="M1253" t="s">
        <v>541</v>
      </c>
      <c r="N1253" t="s">
        <v>6</v>
      </c>
      <c r="O1253" s="3"/>
      <c r="P1253" t="s">
        <v>5</v>
      </c>
    </row>
    <row r="1254" spans="1:16" x14ac:dyDescent="0.2">
      <c r="A1254" s="6">
        <v>7787244</v>
      </c>
      <c r="B1254" t="s">
        <v>0</v>
      </c>
      <c r="C1254" t="s">
        <v>7190</v>
      </c>
      <c r="D1254" t="s">
        <v>3107</v>
      </c>
      <c r="E1254" t="s">
        <v>3108</v>
      </c>
      <c r="F1254" s="2">
        <v>20000</v>
      </c>
      <c r="G1254" s="2">
        <v>0</v>
      </c>
      <c r="H1254" s="2">
        <v>0</v>
      </c>
      <c r="I1254" t="s">
        <v>1</v>
      </c>
      <c r="J1254" t="s">
        <v>3110</v>
      </c>
      <c r="K1254" s="3">
        <v>45534</v>
      </c>
      <c r="L1254" t="s">
        <v>2</v>
      </c>
      <c r="M1254" t="s">
        <v>602</v>
      </c>
      <c r="N1254" t="s">
        <v>6</v>
      </c>
      <c r="O1254" s="3"/>
      <c r="P1254" t="s">
        <v>5</v>
      </c>
    </row>
    <row r="1255" spans="1:16" x14ac:dyDescent="0.2">
      <c r="A1255" s="6">
        <v>7798627</v>
      </c>
      <c r="B1255" t="s">
        <v>0</v>
      </c>
      <c r="C1255" t="s">
        <v>7191</v>
      </c>
      <c r="D1255" t="s">
        <v>3107</v>
      </c>
      <c r="E1255" t="s">
        <v>3108</v>
      </c>
      <c r="F1255" s="2">
        <v>17000</v>
      </c>
      <c r="G1255" s="2">
        <v>0</v>
      </c>
      <c r="H1255" s="2">
        <v>0</v>
      </c>
      <c r="I1255" t="s">
        <v>1</v>
      </c>
      <c r="J1255" t="s">
        <v>3111</v>
      </c>
      <c r="K1255" s="3">
        <v>45562</v>
      </c>
      <c r="L1255" t="s">
        <v>2</v>
      </c>
      <c r="M1255" t="s">
        <v>602</v>
      </c>
      <c r="N1255" t="s">
        <v>6</v>
      </c>
      <c r="O1255" s="3"/>
      <c r="P1255" t="s">
        <v>5</v>
      </c>
    </row>
    <row r="1256" spans="1:16" x14ac:dyDescent="0.2">
      <c r="A1256" s="6">
        <v>7810665</v>
      </c>
      <c r="B1256" t="s">
        <v>0</v>
      </c>
      <c r="C1256" t="s">
        <v>7377</v>
      </c>
      <c r="D1256" t="s">
        <v>3107</v>
      </c>
      <c r="E1256" t="s">
        <v>3108</v>
      </c>
      <c r="F1256" s="2">
        <v>6000</v>
      </c>
      <c r="G1256" s="2">
        <v>0</v>
      </c>
      <c r="H1256" s="2">
        <v>0</v>
      </c>
      <c r="I1256" t="s">
        <v>1</v>
      </c>
      <c r="J1256" t="s">
        <v>3112</v>
      </c>
      <c r="K1256" s="3">
        <v>45596</v>
      </c>
      <c r="L1256" t="s">
        <v>2</v>
      </c>
      <c r="M1256" t="s">
        <v>602</v>
      </c>
      <c r="N1256" t="s">
        <v>6</v>
      </c>
      <c r="O1256" s="3"/>
      <c r="P1256" t="s">
        <v>5</v>
      </c>
    </row>
    <row r="1257" spans="1:16" x14ac:dyDescent="0.2">
      <c r="A1257" s="6">
        <v>7798630</v>
      </c>
      <c r="B1257" t="s">
        <v>0</v>
      </c>
      <c r="C1257" t="s">
        <v>7191</v>
      </c>
      <c r="D1257" t="s">
        <v>3113</v>
      </c>
      <c r="E1257" t="s">
        <v>3114</v>
      </c>
      <c r="F1257" s="2">
        <v>20000</v>
      </c>
      <c r="G1257" s="2">
        <v>0</v>
      </c>
      <c r="H1257" s="2">
        <v>0</v>
      </c>
      <c r="I1257" t="s">
        <v>1</v>
      </c>
      <c r="J1257" t="s">
        <v>3115</v>
      </c>
      <c r="K1257" s="3">
        <v>45562</v>
      </c>
      <c r="L1257" t="s">
        <v>2</v>
      </c>
      <c r="M1257" t="s">
        <v>602</v>
      </c>
      <c r="N1257" t="s">
        <v>6</v>
      </c>
      <c r="O1257" s="3"/>
      <c r="P1257" t="s">
        <v>5</v>
      </c>
    </row>
    <row r="1258" spans="1:16" x14ac:dyDescent="0.2">
      <c r="A1258" s="6">
        <v>7790938</v>
      </c>
      <c r="B1258" t="s">
        <v>0</v>
      </c>
      <c r="C1258" t="s">
        <v>7352</v>
      </c>
      <c r="D1258" t="s">
        <v>3116</v>
      </c>
      <c r="E1258" t="s">
        <v>3117</v>
      </c>
      <c r="F1258" s="2">
        <v>300</v>
      </c>
      <c r="G1258" s="2">
        <v>0</v>
      </c>
      <c r="H1258" s="2">
        <v>0</v>
      </c>
      <c r="I1258" t="s">
        <v>1</v>
      </c>
      <c r="J1258" t="s">
        <v>3118</v>
      </c>
      <c r="K1258" s="3">
        <v>45544</v>
      </c>
      <c r="L1258" t="s">
        <v>2</v>
      </c>
      <c r="M1258" t="s">
        <v>10</v>
      </c>
      <c r="N1258" t="s">
        <v>6</v>
      </c>
      <c r="O1258" s="3"/>
      <c r="P1258" t="s">
        <v>5</v>
      </c>
    </row>
    <row r="1259" spans="1:16" x14ac:dyDescent="0.2">
      <c r="A1259" s="6">
        <v>7801380</v>
      </c>
      <c r="B1259" t="s">
        <v>0</v>
      </c>
      <c r="C1259" t="s">
        <v>7358</v>
      </c>
      <c r="D1259" t="s">
        <v>3116</v>
      </c>
      <c r="E1259" t="s">
        <v>3117</v>
      </c>
      <c r="F1259" s="2">
        <v>300</v>
      </c>
      <c r="G1259" s="2">
        <v>0</v>
      </c>
      <c r="H1259" s="2">
        <v>0</v>
      </c>
      <c r="I1259" t="s">
        <v>1</v>
      </c>
      <c r="J1259" t="s">
        <v>3119</v>
      </c>
      <c r="K1259" s="3">
        <v>45570</v>
      </c>
      <c r="L1259" t="s">
        <v>2</v>
      </c>
      <c r="M1259" t="s">
        <v>10</v>
      </c>
      <c r="N1259" t="s">
        <v>6</v>
      </c>
      <c r="O1259" s="3"/>
      <c r="P1259" t="s">
        <v>5</v>
      </c>
    </row>
    <row r="1260" spans="1:16" x14ac:dyDescent="0.2">
      <c r="A1260" s="6">
        <v>7803726</v>
      </c>
      <c r="B1260" t="s">
        <v>0</v>
      </c>
      <c r="C1260" t="s">
        <v>7393</v>
      </c>
      <c r="D1260" t="s">
        <v>3116</v>
      </c>
      <c r="E1260" t="s">
        <v>3117</v>
      </c>
      <c r="F1260" s="2">
        <v>3600</v>
      </c>
      <c r="G1260" s="2">
        <v>0</v>
      </c>
      <c r="H1260" s="2">
        <v>0</v>
      </c>
      <c r="I1260" t="s">
        <v>1</v>
      </c>
      <c r="J1260" t="s">
        <v>3120</v>
      </c>
      <c r="K1260" s="3">
        <v>45577</v>
      </c>
      <c r="L1260" t="s">
        <v>2</v>
      </c>
      <c r="M1260" t="s">
        <v>10</v>
      </c>
      <c r="N1260" t="s">
        <v>6</v>
      </c>
      <c r="O1260" s="3"/>
      <c r="P1260" t="s">
        <v>5</v>
      </c>
    </row>
    <row r="1261" spans="1:16" x14ac:dyDescent="0.2">
      <c r="A1261" s="6">
        <v>7806678</v>
      </c>
      <c r="B1261" t="s">
        <v>0</v>
      </c>
      <c r="C1261" t="s">
        <v>7312</v>
      </c>
      <c r="D1261" t="s">
        <v>3116</v>
      </c>
      <c r="E1261" t="s">
        <v>3117</v>
      </c>
      <c r="F1261" s="2">
        <v>100</v>
      </c>
      <c r="G1261" s="2">
        <v>0</v>
      </c>
      <c r="H1261" s="2">
        <v>0</v>
      </c>
      <c r="I1261" t="s">
        <v>1</v>
      </c>
      <c r="J1261" t="s">
        <v>3121</v>
      </c>
      <c r="K1261" s="3">
        <v>45587</v>
      </c>
      <c r="L1261" t="s">
        <v>2</v>
      </c>
      <c r="M1261" t="s">
        <v>10</v>
      </c>
      <c r="N1261" t="s">
        <v>6</v>
      </c>
      <c r="O1261" s="3"/>
      <c r="P1261" t="s">
        <v>5</v>
      </c>
    </row>
    <row r="1262" spans="1:16" x14ac:dyDescent="0.2">
      <c r="A1262" s="6">
        <v>7807378</v>
      </c>
      <c r="B1262" t="s">
        <v>0</v>
      </c>
      <c r="C1262" t="s">
        <v>7404</v>
      </c>
      <c r="D1262" t="s">
        <v>3122</v>
      </c>
      <c r="E1262" t="s">
        <v>3123</v>
      </c>
      <c r="F1262" s="2">
        <v>1800</v>
      </c>
      <c r="G1262" s="2">
        <v>0</v>
      </c>
      <c r="H1262" s="2">
        <v>0</v>
      </c>
      <c r="I1262" t="s">
        <v>1</v>
      </c>
      <c r="J1262" t="s">
        <v>3124</v>
      </c>
      <c r="K1262" s="3">
        <v>45589</v>
      </c>
      <c r="L1262" t="s">
        <v>2</v>
      </c>
      <c r="M1262" t="s">
        <v>10</v>
      </c>
      <c r="N1262" t="s">
        <v>6</v>
      </c>
      <c r="O1262" s="3"/>
      <c r="P1262" t="s">
        <v>5</v>
      </c>
    </row>
    <row r="1263" spans="1:16" x14ac:dyDescent="0.2">
      <c r="A1263" s="6">
        <v>7794800</v>
      </c>
      <c r="B1263" t="s">
        <v>0</v>
      </c>
      <c r="C1263" t="s">
        <v>7309</v>
      </c>
      <c r="D1263" t="s">
        <v>3125</v>
      </c>
      <c r="E1263" t="s">
        <v>3126</v>
      </c>
      <c r="F1263" s="2">
        <v>25000</v>
      </c>
      <c r="G1263" s="2">
        <v>0</v>
      </c>
      <c r="H1263" s="2">
        <v>0</v>
      </c>
      <c r="I1263" t="s">
        <v>1</v>
      </c>
      <c r="J1263" t="s">
        <v>3127</v>
      </c>
      <c r="K1263" s="3">
        <v>45555</v>
      </c>
      <c r="L1263" t="s">
        <v>2</v>
      </c>
      <c r="M1263" t="s">
        <v>10</v>
      </c>
      <c r="N1263" t="s">
        <v>6</v>
      </c>
      <c r="O1263" s="3"/>
      <c r="P1263" t="s">
        <v>5</v>
      </c>
    </row>
    <row r="1264" spans="1:16" x14ac:dyDescent="0.2">
      <c r="A1264" s="6">
        <v>7810647</v>
      </c>
      <c r="B1264" t="s">
        <v>0</v>
      </c>
      <c r="C1264" t="s">
        <v>7407</v>
      </c>
      <c r="D1264" t="s">
        <v>3125</v>
      </c>
      <c r="E1264" t="s">
        <v>3126</v>
      </c>
      <c r="F1264" s="2">
        <v>50000</v>
      </c>
      <c r="G1264" s="2">
        <v>0</v>
      </c>
      <c r="H1264" s="2">
        <v>0</v>
      </c>
      <c r="I1264" t="s">
        <v>1</v>
      </c>
      <c r="J1264" t="s">
        <v>3128</v>
      </c>
      <c r="K1264" s="3">
        <v>45596</v>
      </c>
      <c r="L1264" t="s">
        <v>2</v>
      </c>
      <c r="M1264" t="s">
        <v>10</v>
      </c>
      <c r="N1264" t="s">
        <v>6</v>
      </c>
      <c r="O1264" s="3"/>
      <c r="P1264" t="s">
        <v>5</v>
      </c>
    </row>
    <row r="1265" spans="1:16" x14ac:dyDescent="0.2">
      <c r="A1265" s="6">
        <v>7741031</v>
      </c>
      <c r="B1265" t="s">
        <v>0</v>
      </c>
      <c r="C1265" t="s">
        <v>7400</v>
      </c>
      <c r="D1265" t="s">
        <v>3129</v>
      </c>
      <c r="E1265" t="s">
        <v>3130</v>
      </c>
      <c r="F1265" s="2">
        <v>5400</v>
      </c>
      <c r="G1265" s="2">
        <v>0</v>
      </c>
      <c r="H1265" s="2">
        <v>0</v>
      </c>
      <c r="I1265" t="s">
        <v>1</v>
      </c>
      <c r="J1265" t="s">
        <v>3131</v>
      </c>
      <c r="K1265" s="3">
        <v>45402</v>
      </c>
      <c r="L1265" t="s">
        <v>2</v>
      </c>
      <c r="M1265" t="s">
        <v>10</v>
      </c>
      <c r="N1265" t="s">
        <v>6</v>
      </c>
      <c r="O1265" s="3"/>
      <c r="P1265" t="s">
        <v>5</v>
      </c>
    </row>
    <row r="1266" spans="1:16" x14ac:dyDescent="0.2">
      <c r="A1266" s="6">
        <v>7803788</v>
      </c>
      <c r="B1266" t="s">
        <v>0</v>
      </c>
      <c r="C1266" t="s">
        <v>7399</v>
      </c>
      <c r="D1266" t="s">
        <v>3129</v>
      </c>
      <c r="E1266" t="s">
        <v>3130</v>
      </c>
      <c r="F1266" s="2">
        <v>27000</v>
      </c>
      <c r="G1266" s="2">
        <v>0</v>
      </c>
      <c r="H1266" s="2">
        <v>0</v>
      </c>
      <c r="I1266" t="s">
        <v>1</v>
      </c>
      <c r="J1266" t="s">
        <v>3132</v>
      </c>
      <c r="K1266" s="3">
        <v>45577</v>
      </c>
      <c r="L1266" t="s">
        <v>2</v>
      </c>
      <c r="M1266" t="s">
        <v>10</v>
      </c>
      <c r="N1266" t="s">
        <v>6</v>
      </c>
      <c r="O1266" s="3"/>
      <c r="P1266" t="s">
        <v>5</v>
      </c>
    </row>
    <row r="1267" spans="1:16" x14ac:dyDescent="0.2">
      <c r="A1267" s="6">
        <v>7800576</v>
      </c>
      <c r="B1267" t="s">
        <v>0</v>
      </c>
      <c r="C1267" t="s">
        <v>7408</v>
      </c>
      <c r="D1267" t="s">
        <v>3133</v>
      </c>
      <c r="E1267" t="s">
        <v>3134</v>
      </c>
      <c r="F1267" s="2">
        <v>1390</v>
      </c>
      <c r="G1267" s="2">
        <v>0</v>
      </c>
      <c r="H1267" s="2">
        <v>0</v>
      </c>
      <c r="I1267" t="s">
        <v>1</v>
      </c>
      <c r="J1267" t="s">
        <v>3135</v>
      </c>
      <c r="K1267" s="3">
        <v>45566</v>
      </c>
      <c r="L1267" t="s">
        <v>2</v>
      </c>
      <c r="M1267" t="s">
        <v>10</v>
      </c>
      <c r="N1267" t="s">
        <v>6</v>
      </c>
      <c r="O1267" s="3"/>
      <c r="P1267" t="s">
        <v>5</v>
      </c>
    </row>
    <row r="1268" spans="1:16" x14ac:dyDescent="0.2">
      <c r="A1268" s="6">
        <v>7810640</v>
      </c>
      <c r="B1268" t="s">
        <v>0</v>
      </c>
      <c r="C1268" t="s">
        <v>7284</v>
      </c>
      <c r="D1268" t="s">
        <v>3136</v>
      </c>
      <c r="E1268" t="s">
        <v>3137</v>
      </c>
      <c r="F1268" s="2">
        <v>150000</v>
      </c>
      <c r="G1268" s="2">
        <v>0</v>
      </c>
      <c r="H1268" s="2">
        <v>0</v>
      </c>
      <c r="I1268" t="s">
        <v>1</v>
      </c>
      <c r="J1268" t="s">
        <v>3138</v>
      </c>
      <c r="K1268" s="3">
        <v>45596</v>
      </c>
      <c r="L1268" t="s">
        <v>2</v>
      </c>
      <c r="M1268" t="s">
        <v>10</v>
      </c>
      <c r="N1268" t="s">
        <v>6</v>
      </c>
      <c r="O1268" s="3"/>
      <c r="P1268" t="s">
        <v>5</v>
      </c>
    </row>
    <row r="1269" spans="1:16" x14ac:dyDescent="0.2">
      <c r="A1269" s="6">
        <v>7801356</v>
      </c>
      <c r="B1269" t="s">
        <v>0</v>
      </c>
      <c r="C1269" t="s">
        <v>7409</v>
      </c>
      <c r="D1269" t="s">
        <v>3139</v>
      </c>
      <c r="E1269" t="s">
        <v>3140</v>
      </c>
      <c r="F1269" s="2">
        <v>6000</v>
      </c>
      <c r="G1269" s="2">
        <v>0</v>
      </c>
      <c r="H1269" s="2">
        <v>0</v>
      </c>
      <c r="I1269" t="s">
        <v>1</v>
      </c>
      <c r="J1269" t="s">
        <v>3141</v>
      </c>
      <c r="K1269" s="3">
        <v>45570</v>
      </c>
      <c r="L1269" t="s">
        <v>2</v>
      </c>
      <c r="M1269" t="s">
        <v>10</v>
      </c>
      <c r="N1269" t="s">
        <v>6</v>
      </c>
      <c r="O1269" s="3"/>
      <c r="P1269" t="s">
        <v>5</v>
      </c>
    </row>
    <row r="1270" spans="1:16" x14ac:dyDescent="0.2">
      <c r="A1270" s="6">
        <v>7810605</v>
      </c>
      <c r="B1270" t="s">
        <v>0</v>
      </c>
      <c r="C1270" t="s">
        <v>7277</v>
      </c>
      <c r="D1270" t="s">
        <v>3139</v>
      </c>
      <c r="E1270" t="s">
        <v>3140</v>
      </c>
      <c r="F1270" s="2">
        <v>15008</v>
      </c>
      <c r="G1270" s="2">
        <v>0</v>
      </c>
      <c r="H1270" s="2">
        <v>0</v>
      </c>
      <c r="I1270" t="s">
        <v>1</v>
      </c>
      <c r="J1270" t="s">
        <v>3142</v>
      </c>
      <c r="K1270" s="3">
        <v>45596</v>
      </c>
      <c r="L1270" t="s">
        <v>2</v>
      </c>
      <c r="M1270" t="s">
        <v>10</v>
      </c>
      <c r="N1270" t="s">
        <v>6</v>
      </c>
      <c r="O1270" s="3"/>
      <c r="P1270" t="s">
        <v>5</v>
      </c>
    </row>
    <row r="1271" spans="1:16" x14ac:dyDescent="0.2">
      <c r="A1271" s="6">
        <v>7765758</v>
      </c>
      <c r="B1271" t="s">
        <v>0</v>
      </c>
      <c r="C1271" t="s">
        <v>7410</v>
      </c>
      <c r="D1271" t="s">
        <v>3143</v>
      </c>
      <c r="E1271" t="s">
        <v>3144</v>
      </c>
      <c r="F1271" s="2">
        <v>512</v>
      </c>
      <c r="G1271" s="2">
        <v>0</v>
      </c>
      <c r="H1271" s="2">
        <v>0</v>
      </c>
      <c r="I1271" t="s">
        <v>1</v>
      </c>
      <c r="J1271" t="s">
        <v>3145</v>
      </c>
      <c r="K1271" s="3">
        <v>45472</v>
      </c>
      <c r="L1271" t="s">
        <v>2</v>
      </c>
      <c r="M1271" t="s">
        <v>10</v>
      </c>
      <c r="N1271" t="s">
        <v>6</v>
      </c>
      <c r="O1271" s="3"/>
      <c r="P1271" t="s">
        <v>5</v>
      </c>
    </row>
    <row r="1272" spans="1:16" x14ac:dyDescent="0.2">
      <c r="A1272" s="6">
        <v>7621865</v>
      </c>
      <c r="B1272" t="s">
        <v>0</v>
      </c>
      <c r="C1272" t="s">
        <v>7411</v>
      </c>
      <c r="D1272" t="s">
        <v>3146</v>
      </c>
      <c r="E1272" t="s">
        <v>3147</v>
      </c>
      <c r="F1272" s="2">
        <v>164200</v>
      </c>
      <c r="G1272" s="2">
        <v>154900</v>
      </c>
      <c r="H1272" s="2">
        <v>154900</v>
      </c>
      <c r="I1272" t="s">
        <v>1</v>
      </c>
      <c r="J1272" t="s">
        <v>3148</v>
      </c>
      <c r="K1272" s="3">
        <v>45077</v>
      </c>
      <c r="L1272" t="s">
        <v>2</v>
      </c>
      <c r="M1272" t="s">
        <v>14</v>
      </c>
      <c r="N1272" t="s">
        <v>307</v>
      </c>
      <c r="O1272" s="3"/>
      <c r="P1272" t="s">
        <v>5</v>
      </c>
    </row>
    <row r="1273" spans="1:16" x14ac:dyDescent="0.2">
      <c r="A1273" s="6">
        <v>7744147</v>
      </c>
      <c r="B1273" t="s">
        <v>0</v>
      </c>
      <c r="C1273" t="s">
        <v>7341</v>
      </c>
      <c r="D1273" t="s">
        <v>3149</v>
      </c>
      <c r="E1273" t="s">
        <v>3150</v>
      </c>
      <c r="F1273" s="2">
        <v>1500</v>
      </c>
      <c r="G1273" s="2">
        <v>1000</v>
      </c>
      <c r="H1273" s="2">
        <v>1000</v>
      </c>
      <c r="I1273" t="s">
        <v>1</v>
      </c>
      <c r="J1273" t="s">
        <v>3151</v>
      </c>
      <c r="K1273" s="3">
        <v>45411</v>
      </c>
      <c r="L1273" t="s">
        <v>2</v>
      </c>
      <c r="M1273" t="s">
        <v>14</v>
      </c>
      <c r="N1273" t="s">
        <v>6</v>
      </c>
      <c r="O1273" s="3"/>
      <c r="P1273" t="s">
        <v>5</v>
      </c>
    </row>
    <row r="1274" spans="1:16" x14ac:dyDescent="0.2">
      <c r="A1274" s="6">
        <v>7769435</v>
      </c>
      <c r="B1274" t="s">
        <v>0</v>
      </c>
      <c r="C1274" t="s">
        <v>7342</v>
      </c>
      <c r="D1274" t="s">
        <v>3149</v>
      </c>
      <c r="E1274" t="s">
        <v>3150</v>
      </c>
      <c r="F1274" s="2">
        <v>4000</v>
      </c>
      <c r="G1274" s="2">
        <v>2500</v>
      </c>
      <c r="H1274" s="2">
        <v>2500</v>
      </c>
      <c r="I1274" t="s">
        <v>1</v>
      </c>
      <c r="J1274" t="s">
        <v>3152</v>
      </c>
      <c r="K1274" s="3">
        <v>45486</v>
      </c>
      <c r="L1274" t="s">
        <v>2</v>
      </c>
      <c r="M1274" t="s">
        <v>14</v>
      </c>
      <c r="N1274" t="s">
        <v>6</v>
      </c>
      <c r="O1274" s="3"/>
      <c r="P1274" t="s">
        <v>5</v>
      </c>
    </row>
    <row r="1275" spans="1:16" x14ac:dyDescent="0.2">
      <c r="A1275" s="6">
        <v>7744148</v>
      </c>
      <c r="B1275" t="s">
        <v>0</v>
      </c>
      <c r="C1275" t="s">
        <v>7341</v>
      </c>
      <c r="D1275" t="s">
        <v>3153</v>
      </c>
      <c r="E1275" t="s">
        <v>3154</v>
      </c>
      <c r="F1275" s="2">
        <v>1000</v>
      </c>
      <c r="G1275" s="2">
        <v>950</v>
      </c>
      <c r="H1275" s="2">
        <v>950</v>
      </c>
      <c r="I1275" t="s">
        <v>1</v>
      </c>
      <c r="J1275" t="s">
        <v>3155</v>
      </c>
      <c r="K1275" s="3">
        <v>45411</v>
      </c>
      <c r="L1275" t="s">
        <v>2</v>
      </c>
      <c r="M1275" t="s">
        <v>14</v>
      </c>
      <c r="N1275" t="s">
        <v>6</v>
      </c>
      <c r="O1275" s="3"/>
      <c r="P1275" t="s">
        <v>5</v>
      </c>
    </row>
    <row r="1276" spans="1:16" x14ac:dyDescent="0.2">
      <c r="A1276" s="6">
        <v>7753723</v>
      </c>
      <c r="B1276" t="s">
        <v>0</v>
      </c>
      <c r="C1276" t="s">
        <v>7340</v>
      </c>
      <c r="D1276" t="s">
        <v>3153</v>
      </c>
      <c r="E1276" t="s">
        <v>3154</v>
      </c>
      <c r="F1276" s="2">
        <v>1000</v>
      </c>
      <c r="G1276" s="2">
        <v>450</v>
      </c>
      <c r="H1276" s="2">
        <v>450</v>
      </c>
      <c r="I1276" t="s">
        <v>1</v>
      </c>
      <c r="J1276" t="s">
        <v>3156</v>
      </c>
      <c r="K1276" s="3">
        <v>45441</v>
      </c>
      <c r="L1276" t="s">
        <v>2</v>
      </c>
      <c r="M1276" t="s">
        <v>14</v>
      </c>
      <c r="N1276" t="s">
        <v>6</v>
      </c>
      <c r="O1276" s="3"/>
      <c r="P1276" t="s">
        <v>5</v>
      </c>
    </row>
    <row r="1277" spans="1:16" x14ac:dyDescent="0.2">
      <c r="A1277" s="6">
        <v>7769434</v>
      </c>
      <c r="B1277" t="s">
        <v>0</v>
      </c>
      <c r="C1277" t="s">
        <v>7342</v>
      </c>
      <c r="D1277" t="s">
        <v>3153</v>
      </c>
      <c r="E1277" t="s">
        <v>3154</v>
      </c>
      <c r="F1277" s="2">
        <v>5000</v>
      </c>
      <c r="G1277" s="2">
        <v>3750</v>
      </c>
      <c r="H1277" s="2">
        <v>3750</v>
      </c>
      <c r="I1277" t="s">
        <v>1</v>
      </c>
      <c r="J1277" t="s">
        <v>3157</v>
      </c>
      <c r="K1277" s="3">
        <v>45486</v>
      </c>
      <c r="L1277" t="s">
        <v>2</v>
      </c>
      <c r="M1277" t="s">
        <v>14</v>
      </c>
      <c r="N1277" t="s">
        <v>6</v>
      </c>
      <c r="O1277" s="3"/>
      <c r="P1277" t="s">
        <v>5</v>
      </c>
    </row>
    <row r="1278" spans="1:16" x14ac:dyDescent="0.2">
      <c r="A1278" s="6">
        <v>7790949</v>
      </c>
      <c r="B1278" t="s">
        <v>0</v>
      </c>
      <c r="C1278" t="s">
        <v>7146</v>
      </c>
      <c r="D1278" t="s">
        <v>3158</v>
      </c>
      <c r="E1278" t="s">
        <v>3159</v>
      </c>
      <c r="F1278" s="2">
        <v>200</v>
      </c>
      <c r="G1278" s="2">
        <v>0</v>
      </c>
      <c r="H1278" s="2">
        <v>0</v>
      </c>
      <c r="I1278" t="s">
        <v>1</v>
      </c>
      <c r="J1278" t="s">
        <v>3160</v>
      </c>
      <c r="K1278" s="3">
        <v>45544</v>
      </c>
      <c r="L1278" t="s">
        <v>2</v>
      </c>
      <c r="M1278" t="s">
        <v>10</v>
      </c>
      <c r="N1278" t="s">
        <v>6</v>
      </c>
      <c r="O1278" s="3"/>
      <c r="P1278" t="s">
        <v>5</v>
      </c>
    </row>
    <row r="1279" spans="1:16" x14ac:dyDescent="0.2">
      <c r="A1279" s="6">
        <v>7810635</v>
      </c>
      <c r="B1279" t="s">
        <v>0</v>
      </c>
      <c r="C1279" t="s">
        <v>7284</v>
      </c>
      <c r="D1279" t="s">
        <v>3161</v>
      </c>
      <c r="E1279" t="s">
        <v>3162</v>
      </c>
      <c r="F1279" s="2">
        <v>9000</v>
      </c>
      <c r="G1279" s="2">
        <v>0</v>
      </c>
      <c r="H1279" s="2">
        <v>0</v>
      </c>
      <c r="I1279" t="s">
        <v>1</v>
      </c>
      <c r="J1279" t="s">
        <v>3163</v>
      </c>
      <c r="K1279" s="3">
        <v>45596</v>
      </c>
      <c r="L1279" t="s">
        <v>2</v>
      </c>
      <c r="M1279" t="s">
        <v>10</v>
      </c>
      <c r="N1279" t="s">
        <v>6</v>
      </c>
      <c r="O1279" s="3"/>
      <c r="P1279" t="s">
        <v>5</v>
      </c>
    </row>
    <row r="1280" spans="1:16" x14ac:dyDescent="0.2">
      <c r="A1280" s="6">
        <v>7788846</v>
      </c>
      <c r="B1280" t="s">
        <v>0</v>
      </c>
      <c r="C1280" t="s">
        <v>7412</v>
      </c>
      <c r="D1280" t="s">
        <v>3164</v>
      </c>
      <c r="E1280" t="s">
        <v>3165</v>
      </c>
      <c r="F1280" s="2">
        <v>6000</v>
      </c>
      <c r="G1280" s="2">
        <v>4500</v>
      </c>
      <c r="H1280" s="2">
        <v>4500</v>
      </c>
      <c r="I1280" t="s">
        <v>1</v>
      </c>
      <c r="J1280" t="s">
        <v>3166</v>
      </c>
      <c r="K1280" s="3">
        <v>45538</v>
      </c>
      <c r="L1280" t="s">
        <v>2</v>
      </c>
      <c r="M1280" t="s">
        <v>14</v>
      </c>
      <c r="N1280" t="s">
        <v>6</v>
      </c>
      <c r="O1280" s="3"/>
      <c r="P1280" t="s">
        <v>5</v>
      </c>
    </row>
    <row r="1281" spans="1:16" x14ac:dyDescent="0.2">
      <c r="A1281" s="6">
        <v>7807176</v>
      </c>
      <c r="B1281" t="s">
        <v>0</v>
      </c>
      <c r="C1281" t="s">
        <v>7354</v>
      </c>
      <c r="D1281" t="s">
        <v>3164</v>
      </c>
      <c r="E1281" t="s">
        <v>3165</v>
      </c>
      <c r="F1281" s="2">
        <v>200</v>
      </c>
      <c r="G1281" s="2">
        <v>0</v>
      </c>
      <c r="H1281" s="2">
        <v>0</v>
      </c>
      <c r="I1281" t="s">
        <v>1</v>
      </c>
      <c r="J1281" t="s">
        <v>3167</v>
      </c>
      <c r="K1281" s="3">
        <v>45588</v>
      </c>
      <c r="L1281" t="s">
        <v>2</v>
      </c>
      <c r="M1281" t="s">
        <v>10</v>
      </c>
      <c r="N1281" t="s">
        <v>6</v>
      </c>
      <c r="O1281" s="3"/>
      <c r="P1281" t="s">
        <v>5</v>
      </c>
    </row>
    <row r="1282" spans="1:16" x14ac:dyDescent="0.2">
      <c r="A1282" s="6">
        <v>7810919</v>
      </c>
      <c r="B1282" t="s">
        <v>0</v>
      </c>
      <c r="C1282" t="s">
        <v>7413</v>
      </c>
      <c r="D1282" t="s">
        <v>3164</v>
      </c>
      <c r="E1282" t="s">
        <v>3165</v>
      </c>
      <c r="F1282" s="2">
        <v>500</v>
      </c>
      <c r="G1282" s="2">
        <v>0</v>
      </c>
      <c r="H1282" s="2">
        <v>0</v>
      </c>
      <c r="I1282" t="s">
        <v>1</v>
      </c>
      <c r="J1282" t="s">
        <v>3168</v>
      </c>
      <c r="K1282" s="3">
        <v>45601</v>
      </c>
      <c r="L1282" t="s">
        <v>2</v>
      </c>
      <c r="M1282" t="s">
        <v>10</v>
      </c>
      <c r="N1282" t="s">
        <v>6</v>
      </c>
      <c r="O1282" s="3"/>
      <c r="P1282" t="s">
        <v>5</v>
      </c>
    </row>
    <row r="1283" spans="1:16" x14ac:dyDescent="0.2">
      <c r="A1283" s="6">
        <v>7785973</v>
      </c>
      <c r="B1283" t="s">
        <v>0</v>
      </c>
      <c r="C1283" t="s">
        <v>7414</v>
      </c>
      <c r="D1283" t="s">
        <v>3169</v>
      </c>
      <c r="E1283" t="s">
        <v>3170</v>
      </c>
      <c r="F1283" s="2">
        <v>50000</v>
      </c>
      <c r="G1283" s="2">
        <v>0</v>
      </c>
      <c r="H1283" s="2">
        <v>0</v>
      </c>
      <c r="I1283" t="s">
        <v>1</v>
      </c>
      <c r="J1283" t="s">
        <v>3171</v>
      </c>
      <c r="K1283" s="3">
        <v>45534</v>
      </c>
      <c r="L1283" t="s">
        <v>2</v>
      </c>
      <c r="M1283" t="s">
        <v>10</v>
      </c>
      <c r="N1283" t="s">
        <v>6</v>
      </c>
      <c r="O1283" s="3"/>
      <c r="P1283" t="s">
        <v>5</v>
      </c>
    </row>
    <row r="1284" spans="1:16" x14ac:dyDescent="0.2">
      <c r="A1284" s="6">
        <v>7803801</v>
      </c>
      <c r="B1284" t="s">
        <v>0</v>
      </c>
      <c r="C1284" t="s">
        <v>7415</v>
      </c>
      <c r="D1284" t="s">
        <v>3169</v>
      </c>
      <c r="E1284" t="s">
        <v>3170</v>
      </c>
      <c r="F1284" s="2">
        <v>150000</v>
      </c>
      <c r="G1284" s="2">
        <v>0</v>
      </c>
      <c r="H1284" s="2">
        <v>0</v>
      </c>
      <c r="I1284" t="s">
        <v>1</v>
      </c>
      <c r="J1284" t="s">
        <v>3172</v>
      </c>
      <c r="K1284" s="3">
        <v>45577</v>
      </c>
      <c r="L1284" t="s">
        <v>2</v>
      </c>
      <c r="M1284" t="s">
        <v>10</v>
      </c>
      <c r="N1284" t="s">
        <v>6</v>
      </c>
      <c r="O1284" s="3"/>
      <c r="P1284" t="s">
        <v>5</v>
      </c>
    </row>
    <row r="1285" spans="1:16" x14ac:dyDescent="0.2">
      <c r="A1285" s="6">
        <v>7785977</v>
      </c>
      <c r="B1285" t="s">
        <v>0</v>
      </c>
      <c r="C1285" t="s">
        <v>7414</v>
      </c>
      <c r="D1285" t="s">
        <v>3173</v>
      </c>
      <c r="E1285" t="s">
        <v>3174</v>
      </c>
      <c r="F1285" s="2">
        <v>50000</v>
      </c>
      <c r="G1285" s="2">
        <v>44000</v>
      </c>
      <c r="H1285" s="2">
        <v>44001</v>
      </c>
      <c r="I1285" t="s">
        <v>1</v>
      </c>
      <c r="J1285" t="s">
        <v>3175</v>
      </c>
      <c r="K1285" s="3">
        <v>45534</v>
      </c>
      <c r="L1285" t="s">
        <v>2</v>
      </c>
      <c r="M1285" t="s">
        <v>14</v>
      </c>
      <c r="N1285" t="s">
        <v>6</v>
      </c>
      <c r="O1285" s="3"/>
      <c r="P1285" t="s">
        <v>5</v>
      </c>
    </row>
    <row r="1286" spans="1:16" x14ac:dyDescent="0.2">
      <c r="A1286" s="6">
        <v>7803802</v>
      </c>
      <c r="B1286" t="s">
        <v>0</v>
      </c>
      <c r="C1286" t="s">
        <v>7415</v>
      </c>
      <c r="D1286" t="s">
        <v>3173</v>
      </c>
      <c r="E1286" t="s">
        <v>3174</v>
      </c>
      <c r="F1286" s="2">
        <v>200000</v>
      </c>
      <c r="G1286" s="2">
        <v>0</v>
      </c>
      <c r="H1286" s="2">
        <v>0</v>
      </c>
      <c r="I1286" t="s">
        <v>1</v>
      </c>
      <c r="J1286" t="s">
        <v>3176</v>
      </c>
      <c r="K1286" s="3">
        <v>45577</v>
      </c>
      <c r="L1286" t="s">
        <v>2</v>
      </c>
      <c r="M1286" t="s">
        <v>10</v>
      </c>
      <c r="N1286" t="s">
        <v>6</v>
      </c>
      <c r="O1286" s="3"/>
      <c r="P1286" t="s">
        <v>5</v>
      </c>
    </row>
    <row r="1287" spans="1:16" x14ac:dyDescent="0.2">
      <c r="A1287" s="6">
        <v>7810223</v>
      </c>
      <c r="B1287" t="s">
        <v>0</v>
      </c>
      <c r="C1287" t="s">
        <v>7230</v>
      </c>
      <c r="D1287" t="s">
        <v>3177</v>
      </c>
      <c r="E1287" t="s">
        <v>3178</v>
      </c>
      <c r="F1287" s="2">
        <v>200</v>
      </c>
      <c r="G1287" s="2">
        <v>0</v>
      </c>
      <c r="H1287" s="2">
        <v>0</v>
      </c>
      <c r="I1287" t="s">
        <v>1</v>
      </c>
      <c r="J1287" t="s">
        <v>3179</v>
      </c>
      <c r="K1287" s="3">
        <v>45595</v>
      </c>
      <c r="L1287" t="s">
        <v>2</v>
      </c>
      <c r="M1287" t="s">
        <v>10</v>
      </c>
      <c r="N1287" t="s">
        <v>6</v>
      </c>
      <c r="O1287" s="3"/>
      <c r="P1287" t="s">
        <v>5</v>
      </c>
    </row>
    <row r="1288" spans="1:16" x14ac:dyDescent="0.2">
      <c r="A1288" s="6">
        <v>7807405</v>
      </c>
      <c r="B1288" t="s">
        <v>0</v>
      </c>
      <c r="C1288" t="s">
        <v>7406</v>
      </c>
      <c r="D1288" t="s">
        <v>3180</v>
      </c>
      <c r="E1288" t="s">
        <v>3181</v>
      </c>
      <c r="F1288" s="2">
        <v>2240</v>
      </c>
      <c r="G1288" s="2">
        <v>0</v>
      </c>
      <c r="H1288" s="2">
        <v>0</v>
      </c>
      <c r="I1288" t="s">
        <v>1</v>
      </c>
      <c r="J1288" t="s">
        <v>3182</v>
      </c>
      <c r="K1288" s="3">
        <v>45589</v>
      </c>
      <c r="L1288" t="s">
        <v>2</v>
      </c>
      <c r="M1288" t="s">
        <v>10</v>
      </c>
      <c r="N1288" t="s">
        <v>6</v>
      </c>
      <c r="O1288" s="3"/>
      <c r="P1288" t="s">
        <v>5</v>
      </c>
    </row>
    <row r="1289" spans="1:16" x14ac:dyDescent="0.2">
      <c r="A1289" s="6">
        <v>7809800</v>
      </c>
      <c r="B1289" t="s">
        <v>0</v>
      </c>
      <c r="C1289" t="s">
        <v>7353</v>
      </c>
      <c r="D1289" t="s">
        <v>3183</v>
      </c>
      <c r="E1289" t="s">
        <v>3184</v>
      </c>
      <c r="F1289" s="2">
        <v>700</v>
      </c>
      <c r="G1289" s="2">
        <v>0</v>
      </c>
      <c r="H1289" s="2">
        <v>0</v>
      </c>
      <c r="I1289" t="s">
        <v>1</v>
      </c>
      <c r="J1289" t="s">
        <v>3185</v>
      </c>
      <c r="K1289" s="3">
        <v>45593</v>
      </c>
      <c r="L1289" t="s">
        <v>2</v>
      </c>
      <c r="M1289" t="s">
        <v>10</v>
      </c>
      <c r="N1289" t="s">
        <v>6</v>
      </c>
      <c r="O1289" s="3"/>
      <c r="P1289" t="s">
        <v>5</v>
      </c>
    </row>
    <row r="1290" spans="1:16" x14ac:dyDescent="0.2">
      <c r="A1290" s="6">
        <v>7777824</v>
      </c>
      <c r="B1290" t="s">
        <v>0</v>
      </c>
      <c r="C1290" t="s">
        <v>7416</v>
      </c>
      <c r="D1290" t="s">
        <v>3186</v>
      </c>
      <c r="E1290" t="s">
        <v>3187</v>
      </c>
      <c r="F1290" s="2">
        <v>200</v>
      </c>
      <c r="G1290" s="2">
        <v>0</v>
      </c>
      <c r="H1290" s="2">
        <v>0</v>
      </c>
      <c r="I1290" t="s">
        <v>1</v>
      </c>
      <c r="J1290" t="s">
        <v>3188</v>
      </c>
      <c r="K1290" s="3">
        <v>45502</v>
      </c>
      <c r="L1290" t="s">
        <v>2</v>
      </c>
      <c r="M1290" t="s">
        <v>10</v>
      </c>
      <c r="N1290" t="s">
        <v>6</v>
      </c>
      <c r="O1290" s="3"/>
      <c r="P1290" t="s">
        <v>5</v>
      </c>
    </row>
    <row r="1291" spans="1:16" x14ac:dyDescent="0.2">
      <c r="A1291" s="6">
        <v>7792655</v>
      </c>
      <c r="B1291" t="s">
        <v>0</v>
      </c>
      <c r="C1291" t="s">
        <v>7349</v>
      </c>
      <c r="D1291" t="s">
        <v>3186</v>
      </c>
      <c r="E1291" t="s">
        <v>3187</v>
      </c>
      <c r="F1291" s="2">
        <v>100</v>
      </c>
      <c r="G1291" s="2">
        <v>0</v>
      </c>
      <c r="H1291" s="2">
        <v>0</v>
      </c>
      <c r="I1291" t="s">
        <v>1</v>
      </c>
      <c r="J1291" t="s">
        <v>3189</v>
      </c>
      <c r="K1291" s="3">
        <v>45548</v>
      </c>
      <c r="L1291" t="s">
        <v>2</v>
      </c>
      <c r="M1291" t="s">
        <v>10</v>
      </c>
      <c r="N1291" t="s">
        <v>6</v>
      </c>
      <c r="O1291" s="3"/>
      <c r="P1291" t="s">
        <v>5</v>
      </c>
    </row>
    <row r="1292" spans="1:16" x14ac:dyDescent="0.2">
      <c r="A1292" s="6">
        <v>7806677</v>
      </c>
      <c r="B1292" t="s">
        <v>0</v>
      </c>
      <c r="C1292" t="s">
        <v>7312</v>
      </c>
      <c r="D1292" t="s">
        <v>3190</v>
      </c>
      <c r="E1292" t="s">
        <v>3191</v>
      </c>
      <c r="F1292" s="2">
        <v>50</v>
      </c>
      <c r="G1292" s="2">
        <v>0</v>
      </c>
      <c r="H1292" s="2">
        <v>0</v>
      </c>
      <c r="I1292" t="s">
        <v>1</v>
      </c>
      <c r="J1292" t="s">
        <v>3192</v>
      </c>
      <c r="K1292" s="3">
        <v>45587</v>
      </c>
      <c r="L1292" t="s">
        <v>2</v>
      </c>
      <c r="M1292" t="s">
        <v>10</v>
      </c>
      <c r="N1292" t="s">
        <v>6</v>
      </c>
      <c r="O1292" s="3"/>
      <c r="P1292" t="s">
        <v>5</v>
      </c>
    </row>
    <row r="1293" spans="1:16" x14ac:dyDescent="0.2">
      <c r="A1293" s="6">
        <v>6961506</v>
      </c>
      <c r="B1293" t="s">
        <v>0</v>
      </c>
      <c r="C1293" t="s">
        <v>7417</v>
      </c>
      <c r="D1293" t="s">
        <v>3193</v>
      </c>
      <c r="E1293" t="s">
        <v>3194</v>
      </c>
      <c r="F1293" s="2">
        <v>20</v>
      </c>
      <c r="G1293" s="2">
        <v>0</v>
      </c>
      <c r="H1293" s="2">
        <v>0</v>
      </c>
      <c r="I1293" t="s">
        <v>1</v>
      </c>
      <c r="J1293" t="s">
        <v>3195</v>
      </c>
      <c r="K1293" s="3">
        <v>44624</v>
      </c>
      <c r="L1293" t="s">
        <v>2</v>
      </c>
      <c r="M1293" t="s">
        <v>10</v>
      </c>
      <c r="N1293" t="s">
        <v>4</v>
      </c>
      <c r="O1293" s="3"/>
      <c r="P1293" t="s">
        <v>5</v>
      </c>
    </row>
    <row r="1294" spans="1:16" x14ac:dyDescent="0.2">
      <c r="A1294" s="6">
        <v>7747503</v>
      </c>
      <c r="B1294" t="s">
        <v>0</v>
      </c>
      <c r="C1294" t="s">
        <v>7344</v>
      </c>
      <c r="D1294" t="s">
        <v>3196</v>
      </c>
      <c r="E1294" t="s">
        <v>3197</v>
      </c>
      <c r="F1294" s="2">
        <v>184</v>
      </c>
      <c r="G1294" s="2">
        <v>0</v>
      </c>
      <c r="H1294" s="2">
        <v>0</v>
      </c>
      <c r="I1294" t="s">
        <v>1</v>
      </c>
      <c r="J1294" t="s">
        <v>3198</v>
      </c>
      <c r="K1294" s="3">
        <v>45421</v>
      </c>
      <c r="L1294" t="s">
        <v>2</v>
      </c>
      <c r="M1294" t="s">
        <v>602</v>
      </c>
      <c r="N1294" t="s">
        <v>6</v>
      </c>
      <c r="O1294" s="3"/>
      <c r="P1294" t="s">
        <v>5</v>
      </c>
    </row>
    <row r="1295" spans="1:16" x14ac:dyDescent="0.2">
      <c r="A1295" s="6">
        <v>7766771</v>
      </c>
      <c r="B1295" t="s">
        <v>0</v>
      </c>
      <c r="C1295" t="s">
        <v>7345</v>
      </c>
      <c r="D1295" t="s">
        <v>3196</v>
      </c>
      <c r="E1295" t="s">
        <v>3197</v>
      </c>
      <c r="F1295" s="2">
        <v>320</v>
      </c>
      <c r="G1295" s="2">
        <v>0</v>
      </c>
      <c r="H1295" s="2">
        <v>0</v>
      </c>
      <c r="I1295" t="s">
        <v>1</v>
      </c>
      <c r="J1295" t="s">
        <v>3199</v>
      </c>
      <c r="K1295" s="3">
        <v>45476</v>
      </c>
      <c r="L1295" t="s">
        <v>2</v>
      </c>
      <c r="M1295" t="s">
        <v>602</v>
      </c>
      <c r="N1295" t="s">
        <v>6</v>
      </c>
      <c r="O1295" s="3"/>
      <c r="P1295" t="s">
        <v>5</v>
      </c>
    </row>
    <row r="1296" spans="1:16" x14ac:dyDescent="0.2">
      <c r="A1296" s="6">
        <v>7766776</v>
      </c>
      <c r="B1296" t="s">
        <v>0</v>
      </c>
      <c r="C1296" t="s">
        <v>7345</v>
      </c>
      <c r="D1296" t="s">
        <v>3200</v>
      </c>
      <c r="E1296" t="s">
        <v>3201</v>
      </c>
      <c r="F1296" s="2">
        <v>320</v>
      </c>
      <c r="G1296" s="2">
        <v>0</v>
      </c>
      <c r="H1296" s="2">
        <v>0</v>
      </c>
      <c r="I1296" t="s">
        <v>1</v>
      </c>
      <c r="J1296" t="s">
        <v>3202</v>
      </c>
      <c r="K1296" s="3">
        <v>45476</v>
      </c>
      <c r="L1296" t="s">
        <v>2</v>
      </c>
      <c r="M1296" t="s">
        <v>10</v>
      </c>
      <c r="N1296" t="s">
        <v>6</v>
      </c>
      <c r="O1296" s="3"/>
      <c r="P1296" t="s">
        <v>5</v>
      </c>
    </row>
    <row r="1297" spans="1:16" x14ac:dyDescent="0.2">
      <c r="A1297" s="6">
        <v>7806453</v>
      </c>
      <c r="B1297" t="s">
        <v>0</v>
      </c>
      <c r="C1297" t="s">
        <v>7152</v>
      </c>
      <c r="D1297" t="s">
        <v>3203</v>
      </c>
      <c r="E1297" t="s">
        <v>3204</v>
      </c>
      <c r="F1297" s="2">
        <v>3000</v>
      </c>
      <c r="G1297" s="2">
        <v>0</v>
      </c>
      <c r="H1297" s="2">
        <v>0</v>
      </c>
      <c r="I1297" t="s">
        <v>1</v>
      </c>
      <c r="J1297" t="s">
        <v>3205</v>
      </c>
      <c r="K1297" s="3">
        <v>45586</v>
      </c>
      <c r="L1297" t="s">
        <v>2</v>
      </c>
      <c r="M1297" t="s">
        <v>10</v>
      </c>
      <c r="N1297" t="s">
        <v>6</v>
      </c>
      <c r="O1297" s="3"/>
      <c r="P1297" t="s">
        <v>5</v>
      </c>
    </row>
    <row r="1298" spans="1:16" x14ac:dyDescent="0.2">
      <c r="A1298" s="6">
        <v>7687679</v>
      </c>
      <c r="B1298" t="s">
        <v>0</v>
      </c>
      <c r="C1298" t="s">
        <v>7269</v>
      </c>
      <c r="D1298" t="s">
        <v>3206</v>
      </c>
      <c r="E1298" t="s">
        <v>3207</v>
      </c>
      <c r="F1298" s="2">
        <v>42000</v>
      </c>
      <c r="G1298" s="2">
        <v>41999</v>
      </c>
      <c r="H1298" s="2">
        <v>41999</v>
      </c>
      <c r="I1298" t="s">
        <v>1</v>
      </c>
      <c r="J1298" t="s">
        <v>3208</v>
      </c>
      <c r="K1298" s="3">
        <v>45257</v>
      </c>
      <c r="L1298" t="s">
        <v>2</v>
      </c>
      <c r="M1298" t="s">
        <v>14</v>
      </c>
      <c r="N1298" t="s">
        <v>6</v>
      </c>
      <c r="O1298" s="3"/>
      <c r="P1298" t="s">
        <v>5</v>
      </c>
    </row>
    <row r="1299" spans="1:16" x14ac:dyDescent="0.2">
      <c r="A1299" s="6">
        <v>7700146</v>
      </c>
      <c r="B1299" t="s">
        <v>0</v>
      </c>
      <c r="C1299" t="s">
        <v>7392</v>
      </c>
      <c r="D1299" t="s">
        <v>3206</v>
      </c>
      <c r="E1299" t="s">
        <v>3207</v>
      </c>
      <c r="F1299" s="2">
        <v>51000</v>
      </c>
      <c r="G1299" s="2">
        <v>50999</v>
      </c>
      <c r="H1299" s="2">
        <v>50999</v>
      </c>
      <c r="I1299" t="s">
        <v>1</v>
      </c>
      <c r="J1299" t="s">
        <v>3209</v>
      </c>
      <c r="K1299" s="3">
        <v>45286</v>
      </c>
      <c r="L1299" t="s">
        <v>2</v>
      </c>
      <c r="M1299" t="s">
        <v>14</v>
      </c>
      <c r="N1299" t="s">
        <v>6</v>
      </c>
      <c r="O1299" s="3"/>
      <c r="P1299" t="s">
        <v>5</v>
      </c>
    </row>
    <row r="1300" spans="1:16" x14ac:dyDescent="0.2">
      <c r="A1300" s="6">
        <v>7760588</v>
      </c>
      <c r="B1300" t="s">
        <v>0</v>
      </c>
      <c r="C1300" t="s">
        <v>7336</v>
      </c>
      <c r="D1300" t="s">
        <v>3210</v>
      </c>
      <c r="E1300" t="s">
        <v>3211</v>
      </c>
      <c r="F1300" s="2">
        <v>86400</v>
      </c>
      <c r="G1300" s="2">
        <v>0</v>
      </c>
      <c r="H1300" s="2">
        <v>0</v>
      </c>
      <c r="I1300" t="s">
        <v>1</v>
      </c>
      <c r="J1300" t="s">
        <v>3212</v>
      </c>
      <c r="K1300" s="3">
        <v>45458</v>
      </c>
      <c r="L1300" t="s">
        <v>2</v>
      </c>
      <c r="M1300" t="s">
        <v>10</v>
      </c>
      <c r="N1300" t="s">
        <v>6</v>
      </c>
      <c r="O1300" s="3"/>
      <c r="P1300" t="s">
        <v>5</v>
      </c>
    </row>
    <row r="1301" spans="1:16" x14ac:dyDescent="0.2">
      <c r="A1301" s="6">
        <v>7807394</v>
      </c>
      <c r="B1301" t="s">
        <v>0</v>
      </c>
      <c r="C1301" t="s">
        <v>7404</v>
      </c>
      <c r="D1301" t="s">
        <v>3210</v>
      </c>
      <c r="E1301" t="s">
        <v>3211</v>
      </c>
      <c r="F1301" s="2">
        <v>43200</v>
      </c>
      <c r="G1301" s="2">
        <v>0</v>
      </c>
      <c r="H1301" s="2">
        <v>0</v>
      </c>
      <c r="I1301" t="s">
        <v>1</v>
      </c>
      <c r="J1301" t="s">
        <v>3213</v>
      </c>
      <c r="K1301" s="3">
        <v>45589</v>
      </c>
      <c r="L1301" t="s">
        <v>2</v>
      </c>
      <c r="M1301" t="s">
        <v>10</v>
      </c>
      <c r="N1301" t="s">
        <v>6</v>
      </c>
      <c r="O1301" s="3"/>
      <c r="P1301" t="s">
        <v>5</v>
      </c>
    </row>
    <row r="1302" spans="1:16" x14ac:dyDescent="0.2">
      <c r="A1302" s="6">
        <v>7785217</v>
      </c>
      <c r="B1302" t="s">
        <v>0</v>
      </c>
      <c r="C1302" t="s">
        <v>7220</v>
      </c>
      <c r="D1302" t="s">
        <v>3214</v>
      </c>
      <c r="E1302" t="s">
        <v>3215</v>
      </c>
      <c r="F1302" s="2">
        <v>15000</v>
      </c>
      <c r="G1302" s="2">
        <v>0</v>
      </c>
      <c r="H1302" s="2">
        <v>0</v>
      </c>
      <c r="I1302" t="s">
        <v>1</v>
      </c>
      <c r="J1302" t="s">
        <v>3216</v>
      </c>
      <c r="K1302" s="3">
        <v>45532</v>
      </c>
      <c r="L1302" t="s">
        <v>2</v>
      </c>
      <c r="M1302" t="s">
        <v>10</v>
      </c>
      <c r="N1302" t="s">
        <v>6</v>
      </c>
      <c r="O1302" s="3"/>
      <c r="P1302" t="s">
        <v>5</v>
      </c>
    </row>
    <row r="1303" spans="1:16" x14ac:dyDescent="0.2">
      <c r="A1303" s="6">
        <v>7760592</v>
      </c>
      <c r="B1303" t="s">
        <v>0</v>
      </c>
      <c r="C1303" t="s">
        <v>7418</v>
      </c>
      <c r="D1303" t="s">
        <v>3217</v>
      </c>
      <c r="E1303" t="s">
        <v>3218</v>
      </c>
      <c r="F1303" s="2">
        <v>1000</v>
      </c>
      <c r="G1303" s="2">
        <v>0</v>
      </c>
      <c r="H1303" s="2">
        <v>0</v>
      </c>
      <c r="I1303" t="s">
        <v>1</v>
      </c>
      <c r="J1303" t="s">
        <v>3219</v>
      </c>
      <c r="K1303" s="3">
        <v>45458</v>
      </c>
      <c r="L1303" t="s">
        <v>2</v>
      </c>
      <c r="M1303" t="s">
        <v>10</v>
      </c>
      <c r="N1303" t="s">
        <v>6</v>
      </c>
      <c r="O1303" s="3"/>
      <c r="P1303" t="s">
        <v>5</v>
      </c>
    </row>
    <row r="1304" spans="1:16" x14ac:dyDescent="0.2">
      <c r="A1304" s="6">
        <v>7802684</v>
      </c>
      <c r="B1304" t="s">
        <v>0</v>
      </c>
      <c r="C1304" t="s">
        <v>7388</v>
      </c>
      <c r="D1304" t="s">
        <v>3217</v>
      </c>
      <c r="E1304" t="s">
        <v>3218</v>
      </c>
      <c r="F1304" s="2">
        <v>1000</v>
      </c>
      <c r="G1304" s="2">
        <v>0</v>
      </c>
      <c r="H1304" s="2">
        <v>0</v>
      </c>
      <c r="I1304" t="s">
        <v>1</v>
      </c>
      <c r="J1304" t="s">
        <v>3220</v>
      </c>
      <c r="K1304" s="3">
        <v>45574</v>
      </c>
      <c r="L1304" t="s">
        <v>2</v>
      </c>
      <c r="M1304" t="s">
        <v>10</v>
      </c>
      <c r="N1304" t="s">
        <v>6</v>
      </c>
      <c r="O1304" s="3"/>
      <c r="P1304" t="s">
        <v>5</v>
      </c>
    </row>
    <row r="1305" spans="1:16" x14ac:dyDescent="0.2">
      <c r="A1305" s="6">
        <v>7755016</v>
      </c>
      <c r="B1305" t="s">
        <v>0</v>
      </c>
      <c r="C1305" t="s">
        <v>7182</v>
      </c>
      <c r="D1305" t="s">
        <v>3221</v>
      </c>
      <c r="E1305" t="s">
        <v>3222</v>
      </c>
      <c r="F1305" s="2">
        <v>1500</v>
      </c>
      <c r="G1305" s="2">
        <v>0</v>
      </c>
      <c r="H1305" s="2">
        <v>0</v>
      </c>
      <c r="I1305" t="s">
        <v>1</v>
      </c>
      <c r="J1305" t="s">
        <v>3223</v>
      </c>
      <c r="K1305" s="3">
        <v>45447</v>
      </c>
      <c r="L1305" t="s">
        <v>2</v>
      </c>
      <c r="M1305" t="s">
        <v>10</v>
      </c>
      <c r="N1305" t="s">
        <v>6</v>
      </c>
      <c r="O1305" s="3"/>
      <c r="P1305" t="s">
        <v>5</v>
      </c>
    </row>
    <row r="1306" spans="1:16" x14ac:dyDescent="0.2">
      <c r="A1306" s="6">
        <v>7674212</v>
      </c>
      <c r="B1306" t="s">
        <v>0</v>
      </c>
      <c r="C1306" t="s">
        <v>5</v>
      </c>
      <c r="D1306" t="s">
        <v>3224</v>
      </c>
      <c r="E1306" t="s">
        <v>3225</v>
      </c>
      <c r="F1306" s="2">
        <v>1</v>
      </c>
      <c r="G1306" s="2">
        <v>0</v>
      </c>
      <c r="H1306" s="2">
        <v>0</v>
      </c>
      <c r="I1306" t="s">
        <v>1</v>
      </c>
      <c r="J1306" t="s">
        <v>5</v>
      </c>
      <c r="K1306" s="3">
        <v>45212</v>
      </c>
      <c r="L1306" t="s">
        <v>2</v>
      </c>
      <c r="M1306" t="s">
        <v>2064</v>
      </c>
      <c r="N1306" t="s">
        <v>3226</v>
      </c>
      <c r="O1306" s="3"/>
      <c r="P1306" t="s">
        <v>5</v>
      </c>
    </row>
    <row r="1307" spans="1:16" x14ac:dyDescent="0.2">
      <c r="A1307" s="6">
        <v>7807371</v>
      </c>
      <c r="B1307" t="s">
        <v>0</v>
      </c>
      <c r="C1307" t="s">
        <v>7404</v>
      </c>
      <c r="D1307" t="s">
        <v>3227</v>
      </c>
      <c r="E1307" t="s">
        <v>3228</v>
      </c>
      <c r="F1307" s="2">
        <v>14400</v>
      </c>
      <c r="G1307" s="2">
        <v>0</v>
      </c>
      <c r="H1307" s="2">
        <v>0</v>
      </c>
      <c r="I1307" t="s">
        <v>1</v>
      </c>
      <c r="J1307" t="s">
        <v>3229</v>
      </c>
      <c r="K1307" s="3">
        <v>45589</v>
      </c>
      <c r="L1307" t="s">
        <v>2</v>
      </c>
      <c r="M1307" t="s">
        <v>10</v>
      </c>
      <c r="N1307" t="s">
        <v>6</v>
      </c>
      <c r="O1307" s="3"/>
      <c r="P1307" t="s">
        <v>5</v>
      </c>
    </row>
    <row r="1308" spans="1:16" x14ac:dyDescent="0.2">
      <c r="A1308" s="6">
        <v>7806388</v>
      </c>
      <c r="B1308" t="s">
        <v>0</v>
      </c>
      <c r="C1308" t="s">
        <v>7321</v>
      </c>
      <c r="D1308" t="s">
        <v>3230</v>
      </c>
      <c r="E1308" t="s">
        <v>3231</v>
      </c>
      <c r="F1308" s="2">
        <v>1336</v>
      </c>
      <c r="G1308" s="2">
        <v>0</v>
      </c>
      <c r="H1308" s="2">
        <v>0</v>
      </c>
      <c r="I1308" t="s">
        <v>1</v>
      </c>
      <c r="J1308" t="s">
        <v>3232</v>
      </c>
      <c r="K1308" s="3">
        <v>45586</v>
      </c>
      <c r="L1308" t="s">
        <v>2</v>
      </c>
      <c r="M1308" t="s">
        <v>10</v>
      </c>
      <c r="N1308" t="s">
        <v>6</v>
      </c>
      <c r="O1308" s="3"/>
      <c r="P1308" t="s">
        <v>5</v>
      </c>
    </row>
    <row r="1309" spans="1:16" x14ac:dyDescent="0.2">
      <c r="A1309" s="6">
        <v>7771849</v>
      </c>
      <c r="B1309" t="s">
        <v>0</v>
      </c>
      <c r="C1309" t="s">
        <v>7419</v>
      </c>
      <c r="D1309" t="s">
        <v>3233</v>
      </c>
      <c r="E1309" t="s">
        <v>3234</v>
      </c>
      <c r="F1309" s="2">
        <v>12000</v>
      </c>
      <c r="G1309" s="2">
        <v>4000</v>
      </c>
      <c r="H1309" s="2">
        <v>4000</v>
      </c>
      <c r="I1309" t="s">
        <v>1</v>
      </c>
      <c r="J1309" t="s">
        <v>3235</v>
      </c>
      <c r="K1309" s="3">
        <v>45489</v>
      </c>
      <c r="L1309" t="s">
        <v>2</v>
      </c>
      <c r="M1309" t="s">
        <v>14</v>
      </c>
      <c r="N1309" t="s">
        <v>6</v>
      </c>
      <c r="O1309" s="3"/>
      <c r="P1309" t="s">
        <v>5</v>
      </c>
    </row>
    <row r="1310" spans="1:16" x14ac:dyDescent="0.2">
      <c r="A1310" s="6">
        <v>7711885</v>
      </c>
      <c r="B1310" t="s">
        <v>0</v>
      </c>
      <c r="C1310" t="s">
        <v>7421</v>
      </c>
      <c r="D1310" t="s">
        <v>3236</v>
      </c>
      <c r="E1310" t="s">
        <v>3237</v>
      </c>
      <c r="F1310" s="2">
        <v>50</v>
      </c>
      <c r="G1310" s="2">
        <v>0</v>
      </c>
      <c r="H1310" s="2">
        <v>0</v>
      </c>
      <c r="I1310" t="s">
        <v>1</v>
      </c>
      <c r="J1310" t="s">
        <v>3238</v>
      </c>
      <c r="K1310" s="3">
        <v>45328</v>
      </c>
      <c r="L1310" t="s">
        <v>2</v>
      </c>
      <c r="M1310" t="s">
        <v>10</v>
      </c>
      <c r="N1310" t="s">
        <v>6</v>
      </c>
      <c r="O1310" s="3"/>
      <c r="P1310" t="s">
        <v>5</v>
      </c>
    </row>
    <row r="1311" spans="1:16" x14ac:dyDescent="0.2">
      <c r="A1311" s="6">
        <v>7711497</v>
      </c>
      <c r="B1311" t="s">
        <v>0</v>
      </c>
      <c r="C1311" t="s">
        <v>7144</v>
      </c>
      <c r="D1311" t="s">
        <v>3239</v>
      </c>
      <c r="E1311" t="s">
        <v>3240</v>
      </c>
      <c r="F1311" s="2">
        <v>100</v>
      </c>
      <c r="G1311" s="2">
        <v>0</v>
      </c>
      <c r="H1311" s="2">
        <v>0</v>
      </c>
      <c r="I1311" t="s">
        <v>1</v>
      </c>
      <c r="J1311" t="s">
        <v>3241</v>
      </c>
      <c r="K1311" s="3">
        <v>45327</v>
      </c>
      <c r="L1311" t="s">
        <v>2</v>
      </c>
      <c r="M1311" t="s">
        <v>10</v>
      </c>
      <c r="N1311" t="s">
        <v>6</v>
      </c>
      <c r="O1311" s="3"/>
      <c r="P1311" t="s">
        <v>5</v>
      </c>
    </row>
    <row r="1312" spans="1:16" x14ac:dyDescent="0.2">
      <c r="A1312" s="6">
        <v>7762476</v>
      </c>
      <c r="B1312" t="s">
        <v>0</v>
      </c>
      <c r="C1312" t="s">
        <v>7422</v>
      </c>
      <c r="D1312" t="s">
        <v>3242</v>
      </c>
      <c r="E1312" t="s">
        <v>3243</v>
      </c>
      <c r="F1312" s="2">
        <v>285000</v>
      </c>
      <c r="G1312" s="2">
        <v>173300</v>
      </c>
      <c r="H1312" s="2">
        <v>173300</v>
      </c>
      <c r="I1312" t="s">
        <v>1</v>
      </c>
      <c r="J1312" t="s">
        <v>3244</v>
      </c>
      <c r="K1312" s="3">
        <v>45464</v>
      </c>
      <c r="L1312" t="s">
        <v>2</v>
      </c>
      <c r="M1312" t="s">
        <v>14</v>
      </c>
      <c r="N1312" t="s">
        <v>6</v>
      </c>
      <c r="O1312" s="3"/>
      <c r="P1312" t="s">
        <v>5</v>
      </c>
    </row>
    <row r="1313" spans="1:16" x14ac:dyDescent="0.2">
      <c r="A1313" s="6">
        <v>7767555</v>
      </c>
      <c r="B1313" t="s">
        <v>0</v>
      </c>
      <c r="C1313" t="s">
        <v>7271</v>
      </c>
      <c r="D1313" t="s">
        <v>3245</v>
      </c>
      <c r="E1313" t="s">
        <v>3246</v>
      </c>
      <c r="F1313" s="2">
        <v>1000</v>
      </c>
      <c r="G1313" s="2">
        <v>600</v>
      </c>
      <c r="H1313" s="2">
        <v>600</v>
      </c>
      <c r="I1313" t="s">
        <v>1</v>
      </c>
      <c r="J1313" t="s">
        <v>3247</v>
      </c>
      <c r="K1313" s="3">
        <v>45479</v>
      </c>
      <c r="L1313" t="s">
        <v>2</v>
      </c>
      <c r="M1313" t="s">
        <v>14</v>
      </c>
      <c r="N1313" t="s">
        <v>6</v>
      </c>
      <c r="O1313" s="3"/>
      <c r="P1313" t="s">
        <v>5</v>
      </c>
    </row>
    <row r="1314" spans="1:16" x14ac:dyDescent="0.2">
      <c r="A1314" s="6">
        <v>7801992</v>
      </c>
      <c r="B1314" t="s">
        <v>0</v>
      </c>
      <c r="C1314" t="s">
        <v>7127</v>
      </c>
      <c r="D1314" t="s">
        <v>3248</v>
      </c>
      <c r="E1314" t="s">
        <v>3249</v>
      </c>
      <c r="F1314" s="2">
        <v>5000</v>
      </c>
      <c r="G1314" s="2">
        <v>600</v>
      </c>
      <c r="H1314" s="2">
        <v>600</v>
      </c>
      <c r="I1314" t="s">
        <v>1</v>
      </c>
      <c r="J1314" t="s">
        <v>3250</v>
      </c>
      <c r="K1314" s="3">
        <v>45572</v>
      </c>
      <c r="L1314" t="s">
        <v>2</v>
      </c>
      <c r="M1314" t="s">
        <v>14</v>
      </c>
      <c r="N1314" t="s">
        <v>6</v>
      </c>
      <c r="O1314" s="3"/>
      <c r="P1314" t="s">
        <v>5</v>
      </c>
    </row>
    <row r="1315" spans="1:16" x14ac:dyDescent="0.2">
      <c r="A1315" s="6">
        <v>7767571</v>
      </c>
      <c r="B1315" t="s">
        <v>0</v>
      </c>
      <c r="C1315" t="s">
        <v>7271</v>
      </c>
      <c r="D1315" t="s">
        <v>3251</v>
      </c>
      <c r="E1315" t="s">
        <v>3252</v>
      </c>
      <c r="F1315" s="2">
        <v>2000</v>
      </c>
      <c r="G1315" s="2">
        <v>0</v>
      </c>
      <c r="H1315" s="2">
        <v>0</v>
      </c>
      <c r="I1315" t="s">
        <v>1</v>
      </c>
      <c r="J1315" t="s">
        <v>3253</v>
      </c>
      <c r="K1315" s="3">
        <v>45479</v>
      </c>
      <c r="L1315" t="s">
        <v>2</v>
      </c>
      <c r="M1315" t="s">
        <v>10</v>
      </c>
      <c r="N1315" t="s">
        <v>6</v>
      </c>
      <c r="O1315" s="3"/>
      <c r="P1315" t="s">
        <v>5</v>
      </c>
    </row>
    <row r="1316" spans="1:16" x14ac:dyDescent="0.2">
      <c r="A1316" s="6">
        <v>7791720</v>
      </c>
      <c r="B1316" t="s">
        <v>0</v>
      </c>
      <c r="C1316" t="s">
        <v>7423</v>
      </c>
      <c r="D1316" t="s">
        <v>3254</v>
      </c>
      <c r="E1316" t="s">
        <v>3255</v>
      </c>
      <c r="F1316" s="2">
        <v>480</v>
      </c>
      <c r="G1316" s="2">
        <v>0</v>
      </c>
      <c r="H1316" s="2">
        <v>0</v>
      </c>
      <c r="I1316" t="s">
        <v>1</v>
      </c>
      <c r="J1316" t="s">
        <v>3256</v>
      </c>
      <c r="K1316" s="3">
        <v>45546</v>
      </c>
      <c r="L1316" t="s">
        <v>2</v>
      </c>
      <c r="M1316" t="s">
        <v>10</v>
      </c>
      <c r="N1316" t="s">
        <v>6</v>
      </c>
      <c r="O1316" s="3"/>
      <c r="P1316" t="s">
        <v>5</v>
      </c>
    </row>
    <row r="1317" spans="1:16" x14ac:dyDescent="0.2">
      <c r="A1317" s="6">
        <v>7791721</v>
      </c>
      <c r="B1317" t="s">
        <v>0</v>
      </c>
      <c r="C1317" t="s">
        <v>7423</v>
      </c>
      <c r="D1317" t="s">
        <v>3257</v>
      </c>
      <c r="E1317" t="s">
        <v>3258</v>
      </c>
      <c r="F1317" s="2">
        <v>372</v>
      </c>
      <c r="G1317" s="2">
        <v>0</v>
      </c>
      <c r="H1317" s="2">
        <v>0</v>
      </c>
      <c r="I1317" t="s">
        <v>1</v>
      </c>
      <c r="J1317" t="s">
        <v>3259</v>
      </c>
      <c r="K1317" s="3">
        <v>45546</v>
      </c>
      <c r="L1317" t="s">
        <v>2</v>
      </c>
      <c r="M1317" t="s">
        <v>10</v>
      </c>
      <c r="N1317" t="s">
        <v>6</v>
      </c>
      <c r="O1317" s="3"/>
      <c r="P1317" t="s">
        <v>5</v>
      </c>
    </row>
    <row r="1318" spans="1:16" x14ac:dyDescent="0.2">
      <c r="A1318" s="6">
        <v>7791722</v>
      </c>
      <c r="B1318" t="s">
        <v>0</v>
      </c>
      <c r="C1318" t="s">
        <v>7423</v>
      </c>
      <c r="D1318" t="s">
        <v>3260</v>
      </c>
      <c r="E1318" t="s">
        <v>3261</v>
      </c>
      <c r="F1318" s="2">
        <v>500</v>
      </c>
      <c r="G1318" s="2">
        <v>0</v>
      </c>
      <c r="H1318" s="2">
        <v>0</v>
      </c>
      <c r="I1318" t="s">
        <v>1</v>
      </c>
      <c r="J1318" t="s">
        <v>3262</v>
      </c>
      <c r="K1318" s="3">
        <v>45546</v>
      </c>
      <c r="L1318" t="s">
        <v>2</v>
      </c>
      <c r="M1318" t="s">
        <v>10</v>
      </c>
      <c r="N1318" t="s">
        <v>6</v>
      </c>
      <c r="O1318" s="3"/>
      <c r="P1318" t="s">
        <v>5</v>
      </c>
    </row>
    <row r="1319" spans="1:16" x14ac:dyDescent="0.2">
      <c r="A1319" s="6">
        <v>7801268</v>
      </c>
      <c r="B1319" t="s">
        <v>0</v>
      </c>
      <c r="C1319" t="s">
        <v>7272</v>
      </c>
      <c r="D1319" t="s">
        <v>3263</v>
      </c>
      <c r="E1319" t="s">
        <v>3264</v>
      </c>
      <c r="F1319" s="2">
        <v>11765</v>
      </c>
      <c r="G1319" s="2">
        <v>0</v>
      </c>
      <c r="H1319" s="2">
        <v>0</v>
      </c>
      <c r="I1319" t="s">
        <v>1</v>
      </c>
      <c r="J1319" t="s">
        <v>3265</v>
      </c>
      <c r="K1319" s="3">
        <v>45569</v>
      </c>
      <c r="L1319" t="s">
        <v>2</v>
      </c>
      <c r="M1319" t="s">
        <v>10</v>
      </c>
      <c r="N1319" t="s">
        <v>6</v>
      </c>
      <c r="O1319" s="3"/>
      <c r="P1319" t="s">
        <v>5</v>
      </c>
    </row>
    <row r="1320" spans="1:16" x14ac:dyDescent="0.2">
      <c r="A1320" s="6">
        <v>7801269</v>
      </c>
      <c r="B1320" t="s">
        <v>0</v>
      </c>
      <c r="C1320" t="s">
        <v>7272</v>
      </c>
      <c r="D1320" t="s">
        <v>3266</v>
      </c>
      <c r="E1320" t="s">
        <v>3267</v>
      </c>
      <c r="F1320" s="2">
        <v>8824</v>
      </c>
      <c r="G1320" s="2">
        <v>0</v>
      </c>
      <c r="H1320" s="2">
        <v>0</v>
      </c>
      <c r="I1320" t="s">
        <v>1</v>
      </c>
      <c r="J1320" t="s">
        <v>3268</v>
      </c>
      <c r="K1320" s="3">
        <v>45569</v>
      </c>
      <c r="L1320" t="s">
        <v>2</v>
      </c>
      <c r="M1320" t="s">
        <v>10</v>
      </c>
      <c r="N1320" t="s">
        <v>6</v>
      </c>
      <c r="O1320" s="3"/>
      <c r="P1320" t="s">
        <v>5</v>
      </c>
    </row>
    <row r="1321" spans="1:16" x14ac:dyDescent="0.2">
      <c r="A1321" s="6">
        <v>7801256</v>
      </c>
      <c r="B1321" t="s">
        <v>0</v>
      </c>
      <c r="C1321" t="s">
        <v>7272</v>
      </c>
      <c r="D1321" t="s">
        <v>3269</v>
      </c>
      <c r="E1321" t="s">
        <v>3270</v>
      </c>
      <c r="F1321" s="2">
        <v>4992</v>
      </c>
      <c r="G1321" s="2">
        <v>0</v>
      </c>
      <c r="H1321" s="2">
        <v>0</v>
      </c>
      <c r="I1321" t="s">
        <v>1</v>
      </c>
      <c r="J1321" t="s">
        <v>3271</v>
      </c>
      <c r="K1321" s="3">
        <v>45569</v>
      </c>
      <c r="L1321" t="s">
        <v>2</v>
      </c>
      <c r="M1321" t="s">
        <v>10</v>
      </c>
      <c r="N1321" t="s">
        <v>6</v>
      </c>
      <c r="O1321" s="3"/>
      <c r="P1321" t="s">
        <v>5</v>
      </c>
    </row>
    <row r="1322" spans="1:16" x14ac:dyDescent="0.2">
      <c r="A1322" s="6">
        <v>7801255</v>
      </c>
      <c r="B1322" t="s">
        <v>0</v>
      </c>
      <c r="C1322" t="s">
        <v>7272</v>
      </c>
      <c r="D1322" t="s">
        <v>3272</v>
      </c>
      <c r="E1322" t="s">
        <v>3273</v>
      </c>
      <c r="F1322" s="2">
        <v>5837</v>
      </c>
      <c r="G1322" s="2">
        <v>0</v>
      </c>
      <c r="H1322" s="2">
        <v>0</v>
      </c>
      <c r="I1322" t="s">
        <v>1</v>
      </c>
      <c r="J1322" t="s">
        <v>3274</v>
      </c>
      <c r="K1322" s="3">
        <v>45569</v>
      </c>
      <c r="L1322" t="s">
        <v>2</v>
      </c>
      <c r="M1322" t="s">
        <v>10</v>
      </c>
      <c r="N1322" t="s">
        <v>6</v>
      </c>
      <c r="O1322" s="3"/>
      <c r="P1322" t="s">
        <v>5</v>
      </c>
    </row>
    <row r="1323" spans="1:16" x14ac:dyDescent="0.2">
      <c r="A1323" s="6">
        <v>7802750</v>
      </c>
      <c r="B1323" t="s">
        <v>0</v>
      </c>
      <c r="C1323" t="s">
        <v>7313</v>
      </c>
      <c r="D1323" t="s">
        <v>3275</v>
      </c>
      <c r="E1323" t="s">
        <v>3276</v>
      </c>
      <c r="F1323" s="2">
        <v>30</v>
      </c>
      <c r="G1323" s="2">
        <v>0</v>
      </c>
      <c r="H1323" s="2">
        <v>0</v>
      </c>
      <c r="I1323" t="s">
        <v>1</v>
      </c>
      <c r="J1323" t="s">
        <v>3277</v>
      </c>
      <c r="K1323" s="3">
        <v>45574</v>
      </c>
      <c r="L1323" t="s">
        <v>2</v>
      </c>
      <c r="M1323" t="s">
        <v>10</v>
      </c>
      <c r="N1323" t="s">
        <v>6</v>
      </c>
      <c r="O1323" s="3"/>
      <c r="P1323" t="s">
        <v>5</v>
      </c>
    </row>
    <row r="1324" spans="1:16" x14ac:dyDescent="0.2">
      <c r="A1324" s="6">
        <v>7802748</v>
      </c>
      <c r="B1324" t="s">
        <v>0</v>
      </c>
      <c r="C1324" t="s">
        <v>7313</v>
      </c>
      <c r="D1324" t="s">
        <v>3278</v>
      </c>
      <c r="E1324" t="s">
        <v>3279</v>
      </c>
      <c r="F1324" s="2">
        <v>30</v>
      </c>
      <c r="G1324" s="2">
        <v>0</v>
      </c>
      <c r="H1324" s="2">
        <v>0</v>
      </c>
      <c r="I1324" t="s">
        <v>1</v>
      </c>
      <c r="J1324" t="s">
        <v>3280</v>
      </c>
      <c r="K1324" s="3">
        <v>45574</v>
      </c>
      <c r="L1324" t="s">
        <v>2</v>
      </c>
      <c r="M1324" t="s">
        <v>10</v>
      </c>
      <c r="N1324" t="s">
        <v>6</v>
      </c>
      <c r="O1324" s="3"/>
      <c r="P1324" t="s">
        <v>5</v>
      </c>
    </row>
    <row r="1325" spans="1:16" x14ac:dyDescent="0.2">
      <c r="A1325" s="6">
        <v>7802744</v>
      </c>
      <c r="B1325" t="s">
        <v>0</v>
      </c>
      <c r="C1325" t="s">
        <v>7313</v>
      </c>
      <c r="D1325" t="s">
        <v>3281</v>
      </c>
      <c r="E1325" t="s">
        <v>3282</v>
      </c>
      <c r="F1325" s="2">
        <v>30</v>
      </c>
      <c r="G1325" s="2">
        <v>0</v>
      </c>
      <c r="H1325" s="2">
        <v>0</v>
      </c>
      <c r="I1325" t="s">
        <v>1</v>
      </c>
      <c r="J1325" t="s">
        <v>3283</v>
      </c>
      <c r="K1325" s="3">
        <v>45574</v>
      </c>
      <c r="L1325" t="s">
        <v>2</v>
      </c>
      <c r="M1325" t="s">
        <v>10</v>
      </c>
      <c r="N1325" t="s">
        <v>6</v>
      </c>
      <c r="O1325" s="3"/>
      <c r="P1325" t="s">
        <v>5</v>
      </c>
    </row>
    <row r="1326" spans="1:16" x14ac:dyDescent="0.2">
      <c r="A1326" s="6">
        <v>7809799</v>
      </c>
      <c r="B1326" t="s">
        <v>0</v>
      </c>
      <c r="C1326" t="s">
        <v>7312</v>
      </c>
      <c r="D1326" t="s">
        <v>3284</v>
      </c>
      <c r="E1326" t="s">
        <v>3285</v>
      </c>
      <c r="F1326" s="2">
        <v>200</v>
      </c>
      <c r="G1326" s="2">
        <v>0</v>
      </c>
      <c r="H1326" s="2">
        <v>0</v>
      </c>
      <c r="I1326" t="s">
        <v>1</v>
      </c>
      <c r="J1326" t="s">
        <v>3286</v>
      </c>
      <c r="K1326" s="3">
        <v>45593</v>
      </c>
      <c r="L1326" t="s">
        <v>2</v>
      </c>
      <c r="M1326" t="s">
        <v>10</v>
      </c>
      <c r="N1326" t="s">
        <v>6</v>
      </c>
      <c r="O1326" s="3"/>
      <c r="P1326" t="s">
        <v>5</v>
      </c>
    </row>
    <row r="1327" spans="1:16" x14ac:dyDescent="0.2">
      <c r="A1327" s="6">
        <v>7806538</v>
      </c>
      <c r="B1327" t="s">
        <v>0</v>
      </c>
      <c r="C1327" t="s">
        <v>7262</v>
      </c>
      <c r="D1327" t="s">
        <v>3287</v>
      </c>
      <c r="E1327" t="s">
        <v>3288</v>
      </c>
      <c r="F1327" s="2">
        <v>50</v>
      </c>
      <c r="G1327" s="2">
        <v>0</v>
      </c>
      <c r="H1327" s="2">
        <v>0</v>
      </c>
      <c r="I1327" t="s">
        <v>1</v>
      </c>
      <c r="J1327" t="s">
        <v>3289</v>
      </c>
      <c r="K1327" s="3">
        <v>45587</v>
      </c>
      <c r="L1327" t="s">
        <v>2</v>
      </c>
      <c r="M1327" t="s">
        <v>10</v>
      </c>
      <c r="N1327" t="s">
        <v>6</v>
      </c>
      <c r="O1327" s="3"/>
      <c r="P1327" t="s">
        <v>5</v>
      </c>
    </row>
    <row r="1328" spans="1:16" x14ac:dyDescent="0.2">
      <c r="A1328" s="6">
        <v>7809830</v>
      </c>
      <c r="B1328" t="s">
        <v>0</v>
      </c>
      <c r="C1328" t="s">
        <v>7368</v>
      </c>
      <c r="D1328" t="s">
        <v>3290</v>
      </c>
      <c r="E1328" t="s">
        <v>3291</v>
      </c>
      <c r="F1328" s="2">
        <v>2000</v>
      </c>
      <c r="G1328" s="2">
        <v>0</v>
      </c>
      <c r="H1328" s="2">
        <v>0</v>
      </c>
      <c r="I1328" t="s">
        <v>1</v>
      </c>
      <c r="J1328" t="s">
        <v>3292</v>
      </c>
      <c r="K1328" s="3">
        <v>45593</v>
      </c>
      <c r="L1328" t="s">
        <v>2</v>
      </c>
      <c r="M1328" t="s">
        <v>10</v>
      </c>
      <c r="N1328" t="s">
        <v>6</v>
      </c>
      <c r="O1328" s="3"/>
      <c r="P1328" t="s">
        <v>5</v>
      </c>
    </row>
    <row r="1329" spans="1:16" x14ac:dyDescent="0.2">
      <c r="A1329" s="6">
        <v>7801872</v>
      </c>
      <c r="B1329" t="s">
        <v>0</v>
      </c>
      <c r="C1329" t="s">
        <v>7314</v>
      </c>
      <c r="D1329" t="s">
        <v>3293</v>
      </c>
      <c r="E1329" t="s">
        <v>3294</v>
      </c>
      <c r="F1329" s="2">
        <v>21000</v>
      </c>
      <c r="G1329" s="2">
        <v>693</v>
      </c>
      <c r="H1329" s="2">
        <v>693</v>
      </c>
      <c r="I1329" t="s">
        <v>1</v>
      </c>
      <c r="J1329" t="s">
        <v>3295</v>
      </c>
      <c r="K1329" s="3">
        <v>45570</v>
      </c>
      <c r="L1329" t="s">
        <v>2</v>
      </c>
      <c r="M1329" t="s">
        <v>14</v>
      </c>
      <c r="N1329" t="s">
        <v>6</v>
      </c>
      <c r="O1329" s="3"/>
      <c r="P1329" t="s">
        <v>5</v>
      </c>
    </row>
    <row r="1330" spans="1:16" x14ac:dyDescent="0.2">
      <c r="A1330" s="6">
        <v>7809504</v>
      </c>
      <c r="B1330" t="s">
        <v>0</v>
      </c>
      <c r="C1330" t="s">
        <v>7290</v>
      </c>
      <c r="D1330" t="s">
        <v>3293</v>
      </c>
      <c r="E1330" t="s">
        <v>3294</v>
      </c>
      <c r="F1330" s="2">
        <v>18000</v>
      </c>
      <c r="G1330" s="2">
        <v>0</v>
      </c>
      <c r="H1330" s="2">
        <v>0</v>
      </c>
      <c r="I1330" t="s">
        <v>1</v>
      </c>
      <c r="J1330" t="s">
        <v>3296</v>
      </c>
      <c r="K1330" s="3">
        <v>45592</v>
      </c>
      <c r="L1330" t="s">
        <v>2</v>
      </c>
      <c r="M1330" t="s">
        <v>10</v>
      </c>
      <c r="N1330" t="s">
        <v>6</v>
      </c>
      <c r="O1330" s="3"/>
      <c r="P1330" t="s">
        <v>5</v>
      </c>
    </row>
    <row r="1331" spans="1:16" x14ac:dyDescent="0.2">
      <c r="A1331" s="6">
        <v>7708291</v>
      </c>
      <c r="B1331" t="s">
        <v>0</v>
      </c>
      <c r="C1331" t="s">
        <v>7425</v>
      </c>
      <c r="D1331" t="s">
        <v>3297</v>
      </c>
      <c r="E1331" t="s">
        <v>3035</v>
      </c>
      <c r="F1331" s="2">
        <v>72000</v>
      </c>
      <c r="G1331" s="2">
        <v>71999</v>
      </c>
      <c r="H1331" s="2">
        <v>71999</v>
      </c>
      <c r="I1331" t="s">
        <v>1</v>
      </c>
      <c r="J1331" t="s">
        <v>3298</v>
      </c>
      <c r="K1331" s="3">
        <v>45314</v>
      </c>
      <c r="L1331" t="s">
        <v>2</v>
      </c>
      <c r="M1331" t="s">
        <v>14</v>
      </c>
      <c r="N1331" t="s">
        <v>6</v>
      </c>
      <c r="O1331" s="3"/>
      <c r="P1331" t="s">
        <v>5</v>
      </c>
    </row>
    <row r="1332" spans="1:16" x14ac:dyDescent="0.2">
      <c r="A1332" s="6">
        <v>7809505</v>
      </c>
      <c r="B1332" t="s">
        <v>0</v>
      </c>
      <c r="C1332" t="s">
        <v>7290</v>
      </c>
      <c r="D1332" t="s">
        <v>3299</v>
      </c>
      <c r="E1332" t="s">
        <v>3300</v>
      </c>
      <c r="F1332" s="2">
        <v>2100</v>
      </c>
      <c r="G1332" s="2">
        <v>0</v>
      </c>
      <c r="H1332" s="2">
        <v>0</v>
      </c>
      <c r="I1332" t="s">
        <v>1</v>
      </c>
      <c r="J1332" t="s">
        <v>3301</v>
      </c>
      <c r="K1332" s="3">
        <v>45592</v>
      </c>
      <c r="L1332" t="s">
        <v>2</v>
      </c>
      <c r="M1332" t="s">
        <v>10</v>
      </c>
      <c r="N1332" t="s">
        <v>6</v>
      </c>
      <c r="O1332" s="3"/>
      <c r="P1332" t="s">
        <v>5</v>
      </c>
    </row>
    <row r="1333" spans="1:16" x14ac:dyDescent="0.2">
      <c r="A1333" s="6">
        <v>7775438</v>
      </c>
      <c r="B1333" t="s">
        <v>0</v>
      </c>
      <c r="C1333" t="s">
        <v>7158</v>
      </c>
      <c r="D1333" t="s">
        <v>3302</v>
      </c>
      <c r="E1333" t="s">
        <v>3303</v>
      </c>
      <c r="F1333" s="2">
        <v>6400</v>
      </c>
      <c r="G1333" s="2">
        <v>6140</v>
      </c>
      <c r="H1333" s="2">
        <v>6140</v>
      </c>
      <c r="I1333" t="s">
        <v>1</v>
      </c>
      <c r="J1333" t="s">
        <v>3304</v>
      </c>
      <c r="K1333" s="3">
        <v>45499</v>
      </c>
      <c r="L1333" t="s">
        <v>2</v>
      </c>
      <c r="M1333" t="s">
        <v>14</v>
      </c>
      <c r="N1333" t="s">
        <v>6</v>
      </c>
      <c r="O1333" s="3"/>
      <c r="P1333" t="s">
        <v>5</v>
      </c>
    </row>
    <row r="1334" spans="1:16" x14ac:dyDescent="0.2">
      <c r="A1334" s="6">
        <v>7810085</v>
      </c>
      <c r="B1334" t="s">
        <v>0</v>
      </c>
      <c r="C1334" t="s">
        <v>7159</v>
      </c>
      <c r="D1334" t="s">
        <v>3305</v>
      </c>
      <c r="E1334" t="s">
        <v>3039</v>
      </c>
      <c r="F1334" s="2">
        <v>6000</v>
      </c>
      <c r="G1334" s="2">
        <v>0</v>
      </c>
      <c r="H1334" s="2">
        <v>0</v>
      </c>
      <c r="I1334" t="s">
        <v>1</v>
      </c>
      <c r="J1334" t="s">
        <v>3306</v>
      </c>
      <c r="K1334" s="3">
        <v>45594</v>
      </c>
      <c r="L1334" t="s">
        <v>2</v>
      </c>
      <c r="M1334" t="s">
        <v>10</v>
      </c>
      <c r="N1334" t="s">
        <v>6</v>
      </c>
      <c r="O1334" s="3"/>
      <c r="P1334" t="s">
        <v>5</v>
      </c>
    </row>
    <row r="1335" spans="1:16" x14ac:dyDescent="0.2">
      <c r="A1335" s="6">
        <v>7807337</v>
      </c>
      <c r="B1335" t="s">
        <v>0</v>
      </c>
      <c r="C1335" t="s">
        <v>7160</v>
      </c>
      <c r="D1335" t="s">
        <v>3307</v>
      </c>
      <c r="E1335" t="s">
        <v>3041</v>
      </c>
      <c r="F1335" s="2">
        <v>4400</v>
      </c>
      <c r="G1335" s="2">
        <v>0</v>
      </c>
      <c r="H1335" s="2">
        <v>0</v>
      </c>
      <c r="I1335" t="s">
        <v>1</v>
      </c>
      <c r="J1335" t="s">
        <v>3308</v>
      </c>
      <c r="K1335" s="3">
        <v>45589</v>
      </c>
      <c r="L1335" t="s">
        <v>2</v>
      </c>
      <c r="M1335" t="s">
        <v>10</v>
      </c>
      <c r="N1335" t="s">
        <v>6</v>
      </c>
      <c r="O1335" s="3"/>
      <c r="P1335" t="s">
        <v>5</v>
      </c>
    </row>
    <row r="1336" spans="1:16" x14ac:dyDescent="0.2">
      <c r="A1336" s="6">
        <v>7807339</v>
      </c>
      <c r="B1336" t="s">
        <v>0</v>
      </c>
      <c r="C1336" t="s">
        <v>7160</v>
      </c>
      <c r="D1336" t="s">
        <v>3309</v>
      </c>
      <c r="E1336" t="s">
        <v>3310</v>
      </c>
      <c r="F1336" s="2">
        <v>4500</v>
      </c>
      <c r="G1336" s="2">
        <v>0</v>
      </c>
      <c r="H1336" s="2">
        <v>0</v>
      </c>
      <c r="I1336" t="s">
        <v>1</v>
      </c>
      <c r="J1336" t="s">
        <v>3311</v>
      </c>
      <c r="K1336" s="3">
        <v>45589</v>
      </c>
      <c r="L1336" t="s">
        <v>2</v>
      </c>
      <c r="M1336" t="s">
        <v>10</v>
      </c>
      <c r="N1336" t="s">
        <v>6</v>
      </c>
      <c r="O1336" s="3"/>
      <c r="P1336" t="s">
        <v>5</v>
      </c>
    </row>
    <row r="1337" spans="1:16" x14ac:dyDescent="0.2">
      <c r="A1337" s="6">
        <v>7810087</v>
      </c>
      <c r="B1337" t="s">
        <v>0</v>
      </c>
      <c r="C1337" t="s">
        <v>7159</v>
      </c>
      <c r="D1337" t="s">
        <v>3309</v>
      </c>
      <c r="E1337" t="s">
        <v>3310</v>
      </c>
      <c r="F1337" s="2">
        <v>3000</v>
      </c>
      <c r="G1337" s="2">
        <v>0</v>
      </c>
      <c r="H1337" s="2">
        <v>0</v>
      </c>
      <c r="I1337" t="s">
        <v>1</v>
      </c>
      <c r="J1337" t="s">
        <v>3312</v>
      </c>
      <c r="K1337" s="3">
        <v>45594</v>
      </c>
      <c r="L1337" t="s">
        <v>2</v>
      </c>
      <c r="M1337" t="s">
        <v>10</v>
      </c>
      <c r="N1337" t="s">
        <v>6</v>
      </c>
      <c r="O1337" s="3"/>
      <c r="P1337" t="s">
        <v>5</v>
      </c>
    </row>
    <row r="1338" spans="1:16" x14ac:dyDescent="0.2">
      <c r="A1338" s="6">
        <v>7810088</v>
      </c>
      <c r="B1338" t="s">
        <v>0</v>
      </c>
      <c r="C1338" t="s">
        <v>7159</v>
      </c>
      <c r="D1338" t="s">
        <v>3313</v>
      </c>
      <c r="E1338" t="s">
        <v>3314</v>
      </c>
      <c r="F1338" s="2">
        <v>2800</v>
      </c>
      <c r="G1338" s="2">
        <v>0</v>
      </c>
      <c r="H1338" s="2">
        <v>0</v>
      </c>
      <c r="I1338" t="s">
        <v>1</v>
      </c>
      <c r="J1338" t="s">
        <v>3315</v>
      </c>
      <c r="K1338" s="3">
        <v>45594</v>
      </c>
      <c r="L1338" t="s">
        <v>2</v>
      </c>
      <c r="M1338" t="s">
        <v>10</v>
      </c>
      <c r="N1338" t="s">
        <v>6</v>
      </c>
      <c r="O1338" s="3"/>
      <c r="P1338" t="s">
        <v>5</v>
      </c>
    </row>
    <row r="1339" spans="1:16" x14ac:dyDescent="0.2">
      <c r="A1339" s="6">
        <v>7793945</v>
      </c>
      <c r="B1339" t="s">
        <v>0</v>
      </c>
      <c r="C1339" t="s">
        <v>7263</v>
      </c>
      <c r="D1339" t="s">
        <v>3316</v>
      </c>
      <c r="E1339" t="s">
        <v>2932</v>
      </c>
      <c r="F1339" s="2">
        <v>420000</v>
      </c>
      <c r="G1339" s="2">
        <v>236000</v>
      </c>
      <c r="H1339" s="2">
        <v>236000</v>
      </c>
      <c r="I1339" t="s">
        <v>1</v>
      </c>
      <c r="J1339" t="s">
        <v>3317</v>
      </c>
      <c r="K1339" s="3">
        <v>45552</v>
      </c>
      <c r="L1339" t="s">
        <v>2</v>
      </c>
      <c r="M1339" t="s">
        <v>14</v>
      </c>
      <c r="N1339" t="s">
        <v>6</v>
      </c>
      <c r="O1339" s="3"/>
      <c r="P1339" t="s">
        <v>5</v>
      </c>
    </row>
    <row r="1340" spans="1:16" x14ac:dyDescent="0.2">
      <c r="A1340" s="6">
        <v>7809533</v>
      </c>
      <c r="B1340" t="s">
        <v>0</v>
      </c>
      <c r="C1340" t="s">
        <v>7290</v>
      </c>
      <c r="D1340" t="s">
        <v>3316</v>
      </c>
      <c r="E1340" t="s">
        <v>2932</v>
      </c>
      <c r="F1340" s="2">
        <v>108000</v>
      </c>
      <c r="G1340" s="2">
        <v>0</v>
      </c>
      <c r="H1340" s="2">
        <v>0</v>
      </c>
      <c r="I1340" t="s">
        <v>1</v>
      </c>
      <c r="J1340" t="s">
        <v>3318</v>
      </c>
      <c r="K1340" s="3">
        <v>45592</v>
      </c>
      <c r="L1340" t="s">
        <v>2</v>
      </c>
      <c r="M1340" t="s">
        <v>10</v>
      </c>
      <c r="N1340" t="s">
        <v>6</v>
      </c>
      <c r="O1340" s="3"/>
      <c r="P1340" t="s">
        <v>5</v>
      </c>
    </row>
    <row r="1341" spans="1:16" x14ac:dyDescent="0.2">
      <c r="A1341" s="6">
        <v>7801861</v>
      </c>
      <c r="B1341" t="s">
        <v>0</v>
      </c>
      <c r="C1341" t="s">
        <v>7314</v>
      </c>
      <c r="D1341" t="s">
        <v>3319</v>
      </c>
      <c r="E1341" t="s">
        <v>3056</v>
      </c>
      <c r="F1341" s="2">
        <v>4200</v>
      </c>
      <c r="G1341" s="2">
        <v>523</v>
      </c>
      <c r="H1341" s="2">
        <v>523</v>
      </c>
      <c r="I1341" t="s">
        <v>1</v>
      </c>
      <c r="J1341" t="s">
        <v>3320</v>
      </c>
      <c r="K1341" s="3">
        <v>45570</v>
      </c>
      <c r="L1341" t="s">
        <v>2</v>
      </c>
      <c r="M1341" t="s">
        <v>14</v>
      </c>
      <c r="N1341" t="s">
        <v>6</v>
      </c>
      <c r="O1341" s="3"/>
      <c r="P1341" t="s">
        <v>5</v>
      </c>
    </row>
    <row r="1342" spans="1:16" x14ac:dyDescent="0.2">
      <c r="A1342" s="6">
        <v>7809474</v>
      </c>
      <c r="B1342" t="s">
        <v>0</v>
      </c>
      <c r="C1342" t="s">
        <v>7290</v>
      </c>
      <c r="D1342" t="s">
        <v>3321</v>
      </c>
      <c r="E1342" t="s">
        <v>3322</v>
      </c>
      <c r="F1342" s="2">
        <v>2080</v>
      </c>
      <c r="G1342" s="2">
        <v>0</v>
      </c>
      <c r="H1342" s="2">
        <v>0</v>
      </c>
      <c r="I1342" t="s">
        <v>1</v>
      </c>
      <c r="J1342" t="s">
        <v>3323</v>
      </c>
      <c r="K1342" s="3">
        <v>45592</v>
      </c>
      <c r="L1342" t="s">
        <v>2</v>
      </c>
      <c r="M1342" t="s">
        <v>10</v>
      </c>
      <c r="N1342" t="s">
        <v>6</v>
      </c>
      <c r="O1342" s="3"/>
      <c r="P1342" t="s">
        <v>5</v>
      </c>
    </row>
    <row r="1343" spans="1:16" x14ac:dyDescent="0.2">
      <c r="A1343" s="6">
        <v>7801873</v>
      </c>
      <c r="B1343" t="s">
        <v>0</v>
      </c>
      <c r="C1343" t="s">
        <v>7314</v>
      </c>
      <c r="D1343" t="s">
        <v>3324</v>
      </c>
      <c r="E1343" t="s">
        <v>3059</v>
      </c>
      <c r="F1343" s="2">
        <v>2000</v>
      </c>
      <c r="G1343" s="2">
        <v>0</v>
      </c>
      <c r="H1343" s="2">
        <v>0</v>
      </c>
      <c r="I1343" t="s">
        <v>1</v>
      </c>
      <c r="J1343" t="s">
        <v>3325</v>
      </c>
      <c r="K1343" s="3">
        <v>45570</v>
      </c>
      <c r="L1343" t="s">
        <v>2</v>
      </c>
      <c r="M1343" t="s">
        <v>10</v>
      </c>
      <c r="N1343" t="s">
        <v>6</v>
      </c>
      <c r="O1343" s="3"/>
      <c r="P1343" t="s">
        <v>5</v>
      </c>
    </row>
    <row r="1344" spans="1:16" x14ac:dyDescent="0.2">
      <c r="A1344" s="6">
        <v>7664948</v>
      </c>
      <c r="B1344" t="s">
        <v>0</v>
      </c>
      <c r="C1344" t="s">
        <v>7427</v>
      </c>
      <c r="D1344" t="s">
        <v>3326</v>
      </c>
      <c r="E1344" t="s">
        <v>2754</v>
      </c>
      <c r="F1344" s="2">
        <v>25500</v>
      </c>
      <c r="G1344" s="2">
        <v>9000</v>
      </c>
      <c r="H1344" s="2">
        <v>9000</v>
      </c>
      <c r="I1344" t="s">
        <v>1</v>
      </c>
      <c r="J1344" t="s">
        <v>3327</v>
      </c>
      <c r="K1344" s="3">
        <v>45187</v>
      </c>
      <c r="L1344" t="s">
        <v>2</v>
      </c>
      <c r="M1344" t="s">
        <v>541</v>
      </c>
      <c r="N1344" t="s">
        <v>6</v>
      </c>
      <c r="O1344" s="3"/>
      <c r="P1344" t="s">
        <v>5</v>
      </c>
    </row>
    <row r="1345" spans="1:16" x14ac:dyDescent="0.2">
      <c r="A1345" s="6">
        <v>7794030</v>
      </c>
      <c r="B1345" t="s">
        <v>0</v>
      </c>
      <c r="C1345" t="s">
        <v>7263</v>
      </c>
      <c r="D1345" t="s">
        <v>3326</v>
      </c>
      <c r="E1345" t="s">
        <v>2754</v>
      </c>
      <c r="F1345" s="2">
        <v>170000</v>
      </c>
      <c r="G1345" s="2">
        <v>0</v>
      </c>
      <c r="H1345" s="2">
        <v>0</v>
      </c>
      <c r="I1345" t="s">
        <v>1</v>
      </c>
      <c r="J1345" t="s">
        <v>3328</v>
      </c>
      <c r="K1345" s="3">
        <v>45552</v>
      </c>
      <c r="L1345" t="s">
        <v>2</v>
      </c>
      <c r="M1345" t="s">
        <v>602</v>
      </c>
      <c r="N1345" t="s">
        <v>6</v>
      </c>
      <c r="O1345" s="3"/>
      <c r="P1345" t="s">
        <v>5</v>
      </c>
    </row>
    <row r="1346" spans="1:16" x14ac:dyDescent="0.2">
      <c r="A1346" s="6">
        <v>7793910</v>
      </c>
      <c r="B1346" t="s">
        <v>0</v>
      </c>
      <c r="C1346" t="s">
        <v>7263</v>
      </c>
      <c r="D1346" t="s">
        <v>3329</v>
      </c>
      <c r="E1346" t="s">
        <v>3330</v>
      </c>
      <c r="F1346" s="2">
        <v>1000</v>
      </c>
      <c r="G1346" s="2">
        <v>0</v>
      </c>
      <c r="H1346" s="2">
        <v>0</v>
      </c>
      <c r="I1346" t="s">
        <v>1</v>
      </c>
      <c r="J1346" t="s">
        <v>3331</v>
      </c>
      <c r="K1346" s="3">
        <v>45552</v>
      </c>
      <c r="L1346" t="s">
        <v>2</v>
      </c>
      <c r="M1346" t="s">
        <v>10</v>
      </c>
      <c r="N1346" t="s">
        <v>6</v>
      </c>
      <c r="O1346" s="3"/>
      <c r="P1346" t="s">
        <v>5</v>
      </c>
    </row>
    <row r="1347" spans="1:16" x14ac:dyDescent="0.2">
      <c r="A1347" s="6">
        <v>7808258</v>
      </c>
      <c r="B1347" t="s">
        <v>0</v>
      </c>
      <c r="C1347" t="s">
        <v>7192</v>
      </c>
      <c r="D1347" t="s">
        <v>3332</v>
      </c>
      <c r="E1347" t="s">
        <v>3333</v>
      </c>
      <c r="F1347" s="2">
        <v>2000</v>
      </c>
      <c r="G1347" s="2">
        <v>0</v>
      </c>
      <c r="H1347" s="2">
        <v>0</v>
      </c>
      <c r="I1347" t="s">
        <v>1</v>
      </c>
      <c r="J1347" t="s">
        <v>3334</v>
      </c>
      <c r="K1347" s="3">
        <v>45590</v>
      </c>
      <c r="L1347" t="s">
        <v>2</v>
      </c>
      <c r="M1347" t="s">
        <v>10</v>
      </c>
      <c r="N1347" t="s">
        <v>6</v>
      </c>
      <c r="O1347" s="3"/>
      <c r="P1347" t="s">
        <v>5</v>
      </c>
    </row>
    <row r="1348" spans="1:16" x14ac:dyDescent="0.2">
      <c r="A1348" s="6">
        <v>7786071</v>
      </c>
      <c r="B1348" t="s">
        <v>0</v>
      </c>
      <c r="C1348" t="s">
        <v>7190</v>
      </c>
      <c r="D1348" t="s">
        <v>3335</v>
      </c>
      <c r="E1348" t="s">
        <v>3336</v>
      </c>
      <c r="F1348" s="2">
        <v>1473</v>
      </c>
      <c r="G1348" s="2">
        <v>441</v>
      </c>
      <c r="H1348" s="2">
        <v>441</v>
      </c>
      <c r="I1348" t="s">
        <v>1</v>
      </c>
      <c r="J1348" t="s">
        <v>3337</v>
      </c>
      <c r="K1348" s="3">
        <v>45534</v>
      </c>
      <c r="L1348" t="s">
        <v>2</v>
      </c>
      <c r="M1348" t="s">
        <v>14</v>
      </c>
      <c r="N1348" t="s">
        <v>307</v>
      </c>
      <c r="O1348" s="3"/>
      <c r="P1348" t="s">
        <v>5</v>
      </c>
    </row>
    <row r="1349" spans="1:16" x14ac:dyDescent="0.2">
      <c r="A1349" s="6">
        <v>7786479</v>
      </c>
      <c r="B1349" t="s">
        <v>0</v>
      </c>
      <c r="C1349" t="s">
        <v>7190</v>
      </c>
      <c r="D1349" t="s">
        <v>3338</v>
      </c>
      <c r="E1349" t="s">
        <v>3339</v>
      </c>
      <c r="F1349" s="2">
        <v>75000</v>
      </c>
      <c r="G1349" s="2">
        <v>0</v>
      </c>
      <c r="H1349" s="2">
        <v>0</v>
      </c>
      <c r="I1349" t="s">
        <v>1</v>
      </c>
      <c r="J1349" t="s">
        <v>3340</v>
      </c>
      <c r="K1349" s="3">
        <v>45534</v>
      </c>
      <c r="L1349" t="s">
        <v>2</v>
      </c>
      <c r="M1349" t="s">
        <v>10</v>
      </c>
      <c r="N1349" t="s">
        <v>307</v>
      </c>
      <c r="O1349" s="3"/>
      <c r="P1349" t="s">
        <v>5</v>
      </c>
    </row>
    <row r="1350" spans="1:16" x14ac:dyDescent="0.2">
      <c r="A1350" s="6">
        <v>7797335</v>
      </c>
      <c r="B1350" t="s">
        <v>0</v>
      </c>
      <c r="C1350" t="s">
        <v>7191</v>
      </c>
      <c r="D1350" t="s">
        <v>3338</v>
      </c>
      <c r="E1350" t="s">
        <v>3339</v>
      </c>
      <c r="F1350" s="2">
        <v>75000</v>
      </c>
      <c r="G1350" s="2">
        <v>0</v>
      </c>
      <c r="H1350" s="2">
        <v>0</v>
      </c>
      <c r="I1350" t="s">
        <v>1</v>
      </c>
      <c r="J1350" t="s">
        <v>3341</v>
      </c>
      <c r="K1350" s="3">
        <v>45562</v>
      </c>
      <c r="L1350" t="s">
        <v>2</v>
      </c>
      <c r="M1350" t="s">
        <v>10</v>
      </c>
      <c r="N1350" t="s">
        <v>6</v>
      </c>
      <c r="O1350" s="3"/>
      <c r="P1350" t="s">
        <v>5</v>
      </c>
    </row>
    <row r="1351" spans="1:16" x14ac:dyDescent="0.2">
      <c r="A1351" s="6">
        <v>7786342</v>
      </c>
      <c r="B1351" t="s">
        <v>0</v>
      </c>
      <c r="C1351" t="s">
        <v>7190</v>
      </c>
      <c r="D1351" t="s">
        <v>3342</v>
      </c>
      <c r="E1351" t="s">
        <v>3343</v>
      </c>
      <c r="F1351" s="2">
        <v>1471</v>
      </c>
      <c r="G1351" s="2">
        <v>0</v>
      </c>
      <c r="H1351" s="2">
        <v>0</v>
      </c>
      <c r="I1351" t="s">
        <v>1</v>
      </c>
      <c r="J1351" t="s">
        <v>3344</v>
      </c>
      <c r="K1351" s="3">
        <v>45534</v>
      </c>
      <c r="L1351" t="s">
        <v>2</v>
      </c>
      <c r="M1351" t="s">
        <v>10</v>
      </c>
      <c r="N1351" t="s">
        <v>307</v>
      </c>
      <c r="O1351" s="3"/>
      <c r="P1351" t="s">
        <v>5</v>
      </c>
    </row>
    <row r="1352" spans="1:16" x14ac:dyDescent="0.2">
      <c r="A1352" s="6">
        <v>7808406</v>
      </c>
      <c r="B1352" t="s">
        <v>0</v>
      </c>
      <c r="C1352" t="s">
        <v>7192</v>
      </c>
      <c r="D1352" t="s">
        <v>3345</v>
      </c>
      <c r="E1352" t="s">
        <v>3346</v>
      </c>
      <c r="F1352" s="2">
        <v>1500</v>
      </c>
      <c r="G1352" s="2">
        <v>0</v>
      </c>
      <c r="H1352" s="2">
        <v>0</v>
      </c>
      <c r="I1352" t="s">
        <v>1</v>
      </c>
      <c r="J1352" t="s">
        <v>3347</v>
      </c>
      <c r="K1352" s="3">
        <v>45590</v>
      </c>
      <c r="L1352" t="s">
        <v>2</v>
      </c>
      <c r="M1352" t="s">
        <v>10</v>
      </c>
      <c r="N1352" t="s">
        <v>6</v>
      </c>
      <c r="O1352" s="3"/>
      <c r="P1352" t="s">
        <v>5</v>
      </c>
    </row>
    <row r="1353" spans="1:16" x14ac:dyDescent="0.2">
      <c r="A1353" s="6">
        <v>7771864</v>
      </c>
      <c r="B1353" t="s">
        <v>0</v>
      </c>
      <c r="C1353" t="s">
        <v>7294</v>
      </c>
      <c r="D1353" t="s">
        <v>3348</v>
      </c>
      <c r="E1353" t="s">
        <v>3349</v>
      </c>
      <c r="F1353" s="2">
        <v>5000</v>
      </c>
      <c r="G1353" s="2">
        <v>0</v>
      </c>
      <c r="H1353" s="2">
        <v>0</v>
      </c>
      <c r="I1353" t="s">
        <v>1</v>
      </c>
      <c r="J1353" t="s">
        <v>3350</v>
      </c>
      <c r="K1353" s="3">
        <v>45489</v>
      </c>
      <c r="L1353" t="s">
        <v>2</v>
      </c>
      <c r="M1353" t="s">
        <v>10</v>
      </c>
      <c r="N1353" t="s">
        <v>6</v>
      </c>
      <c r="O1353" s="3"/>
      <c r="P1353" t="s">
        <v>5</v>
      </c>
    </row>
    <row r="1354" spans="1:16" x14ac:dyDescent="0.2">
      <c r="A1354" s="6">
        <v>7770583</v>
      </c>
      <c r="B1354" t="s">
        <v>0</v>
      </c>
      <c r="C1354" t="s">
        <v>7207</v>
      </c>
      <c r="D1354" t="s">
        <v>3351</v>
      </c>
      <c r="E1354" t="s">
        <v>3352</v>
      </c>
      <c r="F1354" s="2">
        <v>20242</v>
      </c>
      <c r="G1354" s="2">
        <v>0</v>
      </c>
      <c r="H1354" s="2">
        <v>0</v>
      </c>
      <c r="I1354" t="s">
        <v>1</v>
      </c>
      <c r="J1354" t="s">
        <v>3353</v>
      </c>
      <c r="K1354" s="3">
        <v>45486</v>
      </c>
      <c r="L1354" t="s">
        <v>2</v>
      </c>
      <c r="M1354" t="s">
        <v>602</v>
      </c>
      <c r="N1354" t="s">
        <v>6</v>
      </c>
      <c r="O1354" s="3"/>
      <c r="P1354" t="s">
        <v>5</v>
      </c>
    </row>
    <row r="1355" spans="1:16" x14ac:dyDescent="0.2">
      <c r="A1355" s="6">
        <v>7787235</v>
      </c>
      <c r="B1355" t="s">
        <v>0</v>
      </c>
      <c r="C1355" t="s">
        <v>7190</v>
      </c>
      <c r="D1355" t="s">
        <v>3351</v>
      </c>
      <c r="E1355" t="s">
        <v>3352</v>
      </c>
      <c r="F1355" s="2">
        <v>30000</v>
      </c>
      <c r="G1355" s="2">
        <v>0</v>
      </c>
      <c r="H1355" s="2">
        <v>0</v>
      </c>
      <c r="I1355" t="s">
        <v>1</v>
      </c>
      <c r="J1355" t="s">
        <v>3354</v>
      </c>
      <c r="K1355" s="3">
        <v>45534</v>
      </c>
      <c r="L1355" t="s">
        <v>2</v>
      </c>
      <c r="M1355" t="s">
        <v>602</v>
      </c>
      <c r="N1355" t="s">
        <v>6</v>
      </c>
      <c r="O1355" s="3"/>
      <c r="P1355" t="s">
        <v>5</v>
      </c>
    </row>
    <row r="1356" spans="1:16" x14ac:dyDescent="0.2">
      <c r="A1356" s="6">
        <v>7786411</v>
      </c>
      <c r="B1356" t="s">
        <v>0</v>
      </c>
      <c r="C1356" t="s">
        <v>7190</v>
      </c>
      <c r="D1356" t="s">
        <v>3355</v>
      </c>
      <c r="E1356" t="s">
        <v>3356</v>
      </c>
      <c r="F1356" s="2">
        <v>6250</v>
      </c>
      <c r="G1356" s="2">
        <v>0</v>
      </c>
      <c r="H1356" s="2">
        <v>0</v>
      </c>
      <c r="I1356" t="s">
        <v>1</v>
      </c>
      <c r="J1356" t="s">
        <v>3357</v>
      </c>
      <c r="K1356" s="3">
        <v>45534</v>
      </c>
      <c r="L1356" t="s">
        <v>2</v>
      </c>
      <c r="M1356" t="s">
        <v>10</v>
      </c>
      <c r="N1356" t="s">
        <v>307</v>
      </c>
      <c r="O1356" s="3"/>
      <c r="P1356" t="s">
        <v>5</v>
      </c>
    </row>
    <row r="1357" spans="1:16" x14ac:dyDescent="0.2">
      <c r="A1357" s="6">
        <v>7786568</v>
      </c>
      <c r="B1357" t="s">
        <v>0</v>
      </c>
      <c r="C1357" t="s">
        <v>7190</v>
      </c>
      <c r="D1357" t="s">
        <v>3358</v>
      </c>
      <c r="E1357" t="s">
        <v>3359</v>
      </c>
      <c r="F1357" s="2">
        <v>1284</v>
      </c>
      <c r="G1357" s="2">
        <v>0</v>
      </c>
      <c r="H1357" s="2">
        <v>0</v>
      </c>
      <c r="I1357" t="s">
        <v>1</v>
      </c>
      <c r="J1357" t="s">
        <v>3360</v>
      </c>
      <c r="K1357" s="3">
        <v>45534</v>
      </c>
      <c r="L1357" t="s">
        <v>2</v>
      </c>
      <c r="M1357" t="s">
        <v>10</v>
      </c>
      <c r="N1357" t="s">
        <v>307</v>
      </c>
      <c r="O1357" s="3"/>
      <c r="P1357" t="s">
        <v>5</v>
      </c>
    </row>
    <row r="1358" spans="1:16" x14ac:dyDescent="0.2">
      <c r="A1358" s="6">
        <v>7776220</v>
      </c>
      <c r="B1358" t="s">
        <v>0</v>
      </c>
      <c r="C1358" t="s">
        <v>7193</v>
      </c>
      <c r="D1358" t="s">
        <v>3361</v>
      </c>
      <c r="E1358" t="s">
        <v>3362</v>
      </c>
      <c r="F1358" s="2">
        <v>10000</v>
      </c>
      <c r="G1358" s="2">
        <v>0</v>
      </c>
      <c r="H1358" s="2">
        <v>0</v>
      </c>
      <c r="I1358" t="s">
        <v>1</v>
      </c>
      <c r="J1358" t="s">
        <v>3363</v>
      </c>
      <c r="K1358" s="3">
        <v>45500</v>
      </c>
      <c r="L1358" t="s">
        <v>2</v>
      </c>
      <c r="M1358" t="s">
        <v>10</v>
      </c>
      <c r="N1358" t="s">
        <v>6</v>
      </c>
      <c r="O1358" s="3"/>
      <c r="P1358" t="s">
        <v>5</v>
      </c>
    </row>
    <row r="1359" spans="1:16" x14ac:dyDescent="0.2">
      <c r="A1359" s="6">
        <v>7786588</v>
      </c>
      <c r="B1359" t="s">
        <v>0</v>
      </c>
      <c r="C1359" t="s">
        <v>7190</v>
      </c>
      <c r="D1359" t="s">
        <v>3364</v>
      </c>
      <c r="E1359" t="s">
        <v>3365</v>
      </c>
      <c r="F1359" s="2">
        <v>5000</v>
      </c>
      <c r="G1359" s="2">
        <v>0</v>
      </c>
      <c r="H1359" s="2">
        <v>0</v>
      </c>
      <c r="I1359" t="s">
        <v>1</v>
      </c>
      <c r="J1359" t="s">
        <v>3366</v>
      </c>
      <c r="K1359" s="3">
        <v>45534</v>
      </c>
      <c r="L1359" t="s">
        <v>2</v>
      </c>
      <c r="M1359" t="s">
        <v>10</v>
      </c>
      <c r="N1359" t="s">
        <v>307</v>
      </c>
      <c r="O1359" s="3"/>
      <c r="P1359" t="s">
        <v>5</v>
      </c>
    </row>
    <row r="1360" spans="1:16" x14ac:dyDescent="0.2">
      <c r="A1360" s="6">
        <v>7802261</v>
      </c>
      <c r="B1360" t="s">
        <v>0</v>
      </c>
      <c r="C1360" t="s">
        <v>7428</v>
      </c>
      <c r="D1360" t="s">
        <v>3364</v>
      </c>
      <c r="E1360" t="s">
        <v>3365</v>
      </c>
      <c r="F1360" s="2">
        <v>4000</v>
      </c>
      <c r="G1360" s="2">
        <v>0</v>
      </c>
      <c r="H1360" s="2">
        <v>0</v>
      </c>
      <c r="I1360" t="s">
        <v>1</v>
      </c>
      <c r="J1360" t="s">
        <v>3367</v>
      </c>
      <c r="K1360" s="3">
        <v>45572</v>
      </c>
      <c r="L1360" t="s">
        <v>2</v>
      </c>
      <c r="M1360" t="s">
        <v>10</v>
      </c>
      <c r="N1360" t="s">
        <v>6</v>
      </c>
      <c r="O1360" s="3"/>
      <c r="P1360" t="s">
        <v>5</v>
      </c>
    </row>
    <row r="1361" spans="1:16" x14ac:dyDescent="0.2">
      <c r="A1361" s="6">
        <v>7808330</v>
      </c>
      <c r="B1361" t="s">
        <v>0</v>
      </c>
      <c r="C1361" t="s">
        <v>7192</v>
      </c>
      <c r="D1361" t="s">
        <v>3368</v>
      </c>
      <c r="E1361" t="s">
        <v>3369</v>
      </c>
      <c r="F1361" s="2">
        <v>1500</v>
      </c>
      <c r="G1361" s="2">
        <v>0</v>
      </c>
      <c r="H1361" s="2">
        <v>0</v>
      </c>
      <c r="I1361" t="s">
        <v>1</v>
      </c>
      <c r="J1361" t="s">
        <v>3370</v>
      </c>
      <c r="K1361" s="3">
        <v>45590</v>
      </c>
      <c r="L1361" t="s">
        <v>2</v>
      </c>
      <c r="M1361" t="s">
        <v>10</v>
      </c>
      <c r="N1361" t="s">
        <v>6</v>
      </c>
      <c r="O1361" s="3"/>
      <c r="P1361" t="s">
        <v>5</v>
      </c>
    </row>
    <row r="1362" spans="1:16" x14ac:dyDescent="0.2">
      <c r="A1362" s="6">
        <v>7808259</v>
      </c>
      <c r="B1362" t="s">
        <v>0</v>
      </c>
      <c r="C1362" t="s">
        <v>7192</v>
      </c>
      <c r="D1362" t="s">
        <v>3371</v>
      </c>
      <c r="E1362" t="s">
        <v>3372</v>
      </c>
      <c r="F1362" s="2">
        <v>5000</v>
      </c>
      <c r="G1362" s="2">
        <v>0</v>
      </c>
      <c r="H1362" s="2">
        <v>0</v>
      </c>
      <c r="I1362" t="s">
        <v>1</v>
      </c>
      <c r="J1362" t="s">
        <v>3373</v>
      </c>
      <c r="K1362" s="3">
        <v>45590</v>
      </c>
      <c r="L1362" t="s">
        <v>2</v>
      </c>
      <c r="M1362" t="s">
        <v>10</v>
      </c>
      <c r="N1362" t="s">
        <v>6</v>
      </c>
      <c r="O1362" s="3"/>
      <c r="P1362" t="s">
        <v>5</v>
      </c>
    </row>
    <row r="1363" spans="1:16" x14ac:dyDescent="0.2">
      <c r="A1363" s="6">
        <v>7810993</v>
      </c>
      <c r="B1363" t="s">
        <v>0</v>
      </c>
      <c r="C1363" t="s">
        <v>7429</v>
      </c>
      <c r="D1363" t="s">
        <v>3374</v>
      </c>
      <c r="E1363" t="s">
        <v>3375</v>
      </c>
      <c r="F1363" s="2">
        <v>200</v>
      </c>
      <c r="G1363" s="2">
        <v>0</v>
      </c>
      <c r="H1363" s="2">
        <v>0</v>
      </c>
      <c r="I1363" t="s">
        <v>1</v>
      </c>
      <c r="J1363" t="s">
        <v>3376</v>
      </c>
      <c r="K1363" s="3">
        <v>45601</v>
      </c>
      <c r="L1363" t="s">
        <v>2</v>
      </c>
      <c r="M1363" t="s">
        <v>10</v>
      </c>
      <c r="N1363" t="s">
        <v>6</v>
      </c>
      <c r="O1363" s="3"/>
      <c r="P1363" t="s">
        <v>5</v>
      </c>
    </row>
    <row r="1364" spans="1:16" x14ac:dyDescent="0.2">
      <c r="A1364" s="6">
        <v>7797193</v>
      </c>
      <c r="B1364" t="s">
        <v>0</v>
      </c>
      <c r="C1364" t="s">
        <v>7191</v>
      </c>
      <c r="D1364" t="s">
        <v>3377</v>
      </c>
      <c r="E1364" t="s">
        <v>3378</v>
      </c>
      <c r="F1364" s="2">
        <v>1402</v>
      </c>
      <c r="G1364" s="2">
        <v>0</v>
      </c>
      <c r="H1364" s="2">
        <v>0</v>
      </c>
      <c r="I1364" t="s">
        <v>1</v>
      </c>
      <c r="J1364" t="s">
        <v>3379</v>
      </c>
      <c r="K1364" s="3">
        <v>45562</v>
      </c>
      <c r="L1364" t="s">
        <v>2</v>
      </c>
      <c r="M1364" t="s">
        <v>10</v>
      </c>
      <c r="N1364" t="s">
        <v>6</v>
      </c>
      <c r="O1364" s="3"/>
      <c r="P1364" t="s">
        <v>5</v>
      </c>
    </row>
    <row r="1365" spans="1:16" x14ac:dyDescent="0.2">
      <c r="A1365" s="6">
        <v>7810994</v>
      </c>
      <c r="B1365" t="s">
        <v>0</v>
      </c>
      <c r="C1365" t="s">
        <v>7429</v>
      </c>
      <c r="D1365" t="s">
        <v>3381</v>
      </c>
      <c r="E1365" t="s">
        <v>3382</v>
      </c>
      <c r="F1365" s="2">
        <v>200</v>
      </c>
      <c r="G1365" s="2">
        <v>0</v>
      </c>
      <c r="H1365" s="2">
        <v>0</v>
      </c>
      <c r="I1365" t="s">
        <v>1</v>
      </c>
      <c r="J1365" t="s">
        <v>3383</v>
      </c>
      <c r="K1365" s="3">
        <v>45601</v>
      </c>
      <c r="L1365" t="s">
        <v>2</v>
      </c>
      <c r="M1365" t="s">
        <v>10</v>
      </c>
      <c r="N1365" t="s">
        <v>6</v>
      </c>
      <c r="O1365" s="3"/>
      <c r="P1365" t="s">
        <v>5</v>
      </c>
    </row>
    <row r="1366" spans="1:16" x14ac:dyDescent="0.2">
      <c r="A1366" s="6">
        <v>7787246</v>
      </c>
      <c r="B1366" t="s">
        <v>0</v>
      </c>
      <c r="C1366" t="s">
        <v>7190</v>
      </c>
      <c r="D1366" t="s">
        <v>3384</v>
      </c>
      <c r="E1366" t="s">
        <v>3385</v>
      </c>
      <c r="F1366" s="2">
        <v>10000</v>
      </c>
      <c r="G1366" s="2">
        <v>0</v>
      </c>
      <c r="H1366" s="2">
        <v>0</v>
      </c>
      <c r="I1366" t="s">
        <v>1</v>
      </c>
      <c r="J1366" t="s">
        <v>3386</v>
      </c>
      <c r="K1366" s="3">
        <v>45534</v>
      </c>
      <c r="L1366" t="s">
        <v>2</v>
      </c>
      <c r="M1366" t="s">
        <v>602</v>
      </c>
      <c r="N1366" t="s">
        <v>6</v>
      </c>
      <c r="O1366" s="3"/>
      <c r="P1366" t="s">
        <v>5</v>
      </c>
    </row>
    <row r="1367" spans="1:16" x14ac:dyDescent="0.2">
      <c r="A1367" s="6">
        <v>7810995</v>
      </c>
      <c r="B1367" t="s">
        <v>0</v>
      </c>
      <c r="C1367" t="s">
        <v>7429</v>
      </c>
      <c r="D1367" t="s">
        <v>3387</v>
      </c>
      <c r="E1367" t="s">
        <v>3388</v>
      </c>
      <c r="F1367" s="2">
        <v>400</v>
      </c>
      <c r="G1367" s="2">
        <v>0</v>
      </c>
      <c r="H1367" s="2">
        <v>0</v>
      </c>
      <c r="I1367" t="s">
        <v>1</v>
      </c>
      <c r="J1367" t="s">
        <v>3389</v>
      </c>
      <c r="K1367" s="3">
        <v>45601</v>
      </c>
      <c r="L1367" t="s">
        <v>2</v>
      </c>
      <c r="M1367" t="s">
        <v>10</v>
      </c>
      <c r="N1367" t="s">
        <v>6</v>
      </c>
      <c r="O1367" s="3"/>
      <c r="P1367" t="s">
        <v>5</v>
      </c>
    </row>
    <row r="1368" spans="1:16" x14ac:dyDescent="0.2">
      <c r="A1368" s="6">
        <v>7796238</v>
      </c>
      <c r="B1368" t="s">
        <v>0</v>
      </c>
      <c r="C1368" t="s">
        <v>7146</v>
      </c>
      <c r="D1368" t="s">
        <v>3390</v>
      </c>
      <c r="E1368" t="s">
        <v>3391</v>
      </c>
      <c r="F1368" s="2">
        <v>200</v>
      </c>
      <c r="G1368" s="2">
        <v>0</v>
      </c>
      <c r="H1368" s="2">
        <v>0</v>
      </c>
      <c r="I1368" t="s">
        <v>1</v>
      </c>
      <c r="J1368" t="s">
        <v>3392</v>
      </c>
      <c r="K1368" s="3">
        <v>45560</v>
      </c>
      <c r="L1368" t="s">
        <v>2</v>
      </c>
      <c r="M1368" t="s">
        <v>10</v>
      </c>
      <c r="N1368" t="s">
        <v>6</v>
      </c>
      <c r="O1368" s="3"/>
      <c r="P1368" t="s">
        <v>5</v>
      </c>
    </row>
    <row r="1369" spans="1:16" x14ac:dyDescent="0.2">
      <c r="A1369" s="6">
        <v>7800122</v>
      </c>
      <c r="B1369" t="s">
        <v>0</v>
      </c>
      <c r="C1369" t="s">
        <v>7232</v>
      </c>
      <c r="D1369" t="s">
        <v>3393</v>
      </c>
      <c r="E1369" t="s">
        <v>3394</v>
      </c>
      <c r="F1369" s="2">
        <v>300</v>
      </c>
      <c r="G1369" s="2">
        <v>0</v>
      </c>
      <c r="H1369" s="2">
        <v>0</v>
      </c>
      <c r="I1369" t="s">
        <v>1</v>
      </c>
      <c r="J1369" t="s">
        <v>3395</v>
      </c>
      <c r="K1369" s="3">
        <v>45565</v>
      </c>
      <c r="L1369" t="s">
        <v>2</v>
      </c>
      <c r="M1369" t="s">
        <v>10</v>
      </c>
      <c r="N1369" t="s">
        <v>6</v>
      </c>
      <c r="O1369" s="3"/>
      <c r="P1369" t="s">
        <v>5</v>
      </c>
    </row>
    <row r="1370" spans="1:16" x14ac:dyDescent="0.2">
      <c r="A1370" s="6">
        <v>7790158</v>
      </c>
      <c r="B1370" t="s">
        <v>0</v>
      </c>
      <c r="C1370" t="s">
        <v>7205</v>
      </c>
      <c r="D1370" t="s">
        <v>3396</v>
      </c>
      <c r="E1370" t="s">
        <v>3397</v>
      </c>
      <c r="F1370" s="2">
        <v>100</v>
      </c>
      <c r="G1370" s="2">
        <v>0</v>
      </c>
      <c r="H1370" s="2">
        <v>0</v>
      </c>
      <c r="I1370" t="s">
        <v>1</v>
      </c>
      <c r="J1370" t="s">
        <v>3398</v>
      </c>
      <c r="K1370" s="3">
        <v>45542</v>
      </c>
      <c r="L1370" t="s">
        <v>2</v>
      </c>
      <c r="M1370" t="s">
        <v>10</v>
      </c>
      <c r="N1370" t="s">
        <v>6</v>
      </c>
      <c r="O1370" s="3"/>
      <c r="P1370" t="s">
        <v>5</v>
      </c>
    </row>
    <row r="1371" spans="1:16" x14ac:dyDescent="0.2">
      <c r="A1371" s="6">
        <v>7800131</v>
      </c>
      <c r="B1371" t="s">
        <v>0</v>
      </c>
      <c r="C1371" t="s">
        <v>7232</v>
      </c>
      <c r="D1371" t="s">
        <v>3399</v>
      </c>
      <c r="E1371" t="s">
        <v>3400</v>
      </c>
      <c r="F1371" s="2">
        <v>600</v>
      </c>
      <c r="G1371" s="2">
        <v>0</v>
      </c>
      <c r="H1371" s="2">
        <v>0</v>
      </c>
      <c r="I1371" t="s">
        <v>1</v>
      </c>
      <c r="J1371" t="s">
        <v>3401</v>
      </c>
      <c r="K1371" s="3">
        <v>45565</v>
      </c>
      <c r="L1371" t="s">
        <v>2</v>
      </c>
      <c r="M1371" t="s">
        <v>10</v>
      </c>
      <c r="N1371" t="s">
        <v>6</v>
      </c>
      <c r="O1371" s="3"/>
      <c r="P1371" t="s">
        <v>5</v>
      </c>
    </row>
    <row r="1372" spans="1:16" x14ac:dyDescent="0.2">
      <c r="A1372" s="6">
        <v>7796232</v>
      </c>
      <c r="B1372" t="s">
        <v>0</v>
      </c>
      <c r="C1372" t="s">
        <v>7352</v>
      </c>
      <c r="D1372" t="s">
        <v>3402</v>
      </c>
      <c r="E1372" t="s">
        <v>3403</v>
      </c>
      <c r="F1372" s="2">
        <v>100</v>
      </c>
      <c r="G1372" s="2">
        <v>0</v>
      </c>
      <c r="H1372" s="2">
        <v>0</v>
      </c>
      <c r="I1372" t="s">
        <v>1</v>
      </c>
      <c r="J1372" t="s">
        <v>3404</v>
      </c>
      <c r="K1372" s="3">
        <v>45560</v>
      </c>
      <c r="L1372" t="s">
        <v>2</v>
      </c>
      <c r="M1372" t="s">
        <v>10</v>
      </c>
      <c r="N1372" t="s">
        <v>6</v>
      </c>
      <c r="O1372" s="3"/>
      <c r="P1372" t="s">
        <v>5</v>
      </c>
    </row>
    <row r="1373" spans="1:16" x14ac:dyDescent="0.2">
      <c r="A1373" s="6">
        <v>7796233</v>
      </c>
      <c r="B1373" t="s">
        <v>0</v>
      </c>
      <c r="C1373" t="s">
        <v>7352</v>
      </c>
      <c r="D1373" t="s">
        <v>3405</v>
      </c>
      <c r="E1373" t="s">
        <v>3406</v>
      </c>
      <c r="F1373" s="2">
        <v>100</v>
      </c>
      <c r="G1373" s="2">
        <v>0</v>
      </c>
      <c r="H1373" s="2">
        <v>0</v>
      </c>
      <c r="I1373" t="s">
        <v>1</v>
      </c>
      <c r="J1373" t="s">
        <v>3407</v>
      </c>
      <c r="K1373" s="3">
        <v>45560</v>
      </c>
      <c r="L1373" t="s">
        <v>2</v>
      </c>
      <c r="M1373" t="s">
        <v>10</v>
      </c>
      <c r="N1373" t="s">
        <v>6</v>
      </c>
      <c r="O1373" s="3"/>
      <c r="P1373" t="s">
        <v>5</v>
      </c>
    </row>
    <row r="1374" spans="1:16" x14ac:dyDescent="0.2">
      <c r="A1374" s="6">
        <v>7796241</v>
      </c>
      <c r="B1374" t="s">
        <v>0</v>
      </c>
      <c r="C1374" t="s">
        <v>7146</v>
      </c>
      <c r="D1374" t="s">
        <v>3408</v>
      </c>
      <c r="E1374" t="s">
        <v>3409</v>
      </c>
      <c r="F1374" s="2">
        <v>200</v>
      </c>
      <c r="G1374" s="2">
        <v>0</v>
      </c>
      <c r="H1374" s="2">
        <v>0</v>
      </c>
      <c r="I1374" t="s">
        <v>1</v>
      </c>
      <c r="J1374" t="s">
        <v>3410</v>
      </c>
      <c r="K1374" s="3">
        <v>45560</v>
      </c>
      <c r="L1374" t="s">
        <v>2</v>
      </c>
      <c r="M1374" t="s">
        <v>10</v>
      </c>
      <c r="N1374" t="s">
        <v>6</v>
      </c>
      <c r="O1374" s="3"/>
      <c r="P1374" t="s">
        <v>5</v>
      </c>
    </row>
    <row r="1375" spans="1:16" x14ac:dyDescent="0.2">
      <c r="A1375" s="6">
        <v>7800129</v>
      </c>
      <c r="B1375" t="s">
        <v>0</v>
      </c>
      <c r="C1375" t="s">
        <v>7232</v>
      </c>
      <c r="D1375" t="s">
        <v>3408</v>
      </c>
      <c r="E1375" t="s">
        <v>3409</v>
      </c>
      <c r="F1375" s="2">
        <v>300</v>
      </c>
      <c r="G1375" s="2">
        <v>0</v>
      </c>
      <c r="H1375" s="2">
        <v>0</v>
      </c>
      <c r="I1375" t="s">
        <v>1</v>
      </c>
      <c r="J1375" t="s">
        <v>3411</v>
      </c>
      <c r="K1375" s="3">
        <v>45565</v>
      </c>
      <c r="L1375" t="s">
        <v>2</v>
      </c>
      <c r="M1375" t="s">
        <v>10</v>
      </c>
      <c r="N1375" t="s">
        <v>6</v>
      </c>
      <c r="O1375" s="3"/>
      <c r="P1375" t="s">
        <v>5</v>
      </c>
    </row>
    <row r="1376" spans="1:16" x14ac:dyDescent="0.2">
      <c r="A1376" s="6">
        <v>7796239</v>
      </c>
      <c r="B1376" t="s">
        <v>0</v>
      </c>
      <c r="C1376" t="s">
        <v>7146</v>
      </c>
      <c r="D1376" t="s">
        <v>3412</v>
      </c>
      <c r="E1376" t="s">
        <v>3413</v>
      </c>
      <c r="F1376" s="2">
        <v>200</v>
      </c>
      <c r="G1376" s="2">
        <v>0</v>
      </c>
      <c r="H1376" s="2">
        <v>0</v>
      </c>
      <c r="I1376" t="s">
        <v>1</v>
      </c>
      <c r="J1376" t="s">
        <v>3414</v>
      </c>
      <c r="K1376" s="3">
        <v>45560</v>
      </c>
      <c r="L1376" t="s">
        <v>2</v>
      </c>
      <c r="M1376" t="s">
        <v>10</v>
      </c>
      <c r="N1376" t="s">
        <v>6</v>
      </c>
      <c r="O1376" s="3"/>
      <c r="P1376" t="s">
        <v>5</v>
      </c>
    </row>
    <row r="1377" spans="1:16" x14ac:dyDescent="0.2">
      <c r="A1377" s="6">
        <v>7809506</v>
      </c>
      <c r="B1377" t="s">
        <v>0</v>
      </c>
      <c r="C1377" t="s">
        <v>7290</v>
      </c>
      <c r="D1377" t="s">
        <v>3415</v>
      </c>
      <c r="E1377" t="s">
        <v>3416</v>
      </c>
      <c r="F1377" s="2">
        <v>3025</v>
      </c>
      <c r="G1377" s="2">
        <v>0</v>
      </c>
      <c r="H1377" s="2">
        <v>0</v>
      </c>
      <c r="I1377" t="s">
        <v>1</v>
      </c>
      <c r="J1377" t="s">
        <v>3417</v>
      </c>
      <c r="K1377" s="3">
        <v>45592</v>
      </c>
      <c r="L1377" t="s">
        <v>2</v>
      </c>
      <c r="M1377" t="s">
        <v>10</v>
      </c>
      <c r="N1377" t="s">
        <v>6</v>
      </c>
      <c r="O1377" s="3"/>
      <c r="P1377" t="s">
        <v>5</v>
      </c>
    </row>
    <row r="1378" spans="1:16" x14ac:dyDescent="0.2">
      <c r="A1378" s="6">
        <v>7809507</v>
      </c>
      <c r="B1378" t="s">
        <v>0</v>
      </c>
      <c r="C1378" t="s">
        <v>7290</v>
      </c>
      <c r="D1378" t="s">
        <v>3418</v>
      </c>
      <c r="E1378" t="s">
        <v>3380</v>
      </c>
      <c r="F1378" s="2">
        <v>2100</v>
      </c>
      <c r="G1378" s="2">
        <v>500</v>
      </c>
      <c r="H1378" s="2">
        <v>500</v>
      </c>
      <c r="I1378" t="s">
        <v>1</v>
      </c>
      <c r="J1378" t="s">
        <v>3419</v>
      </c>
      <c r="K1378" s="3">
        <v>45592</v>
      </c>
      <c r="L1378" t="s">
        <v>2</v>
      </c>
      <c r="M1378" t="s">
        <v>14</v>
      </c>
      <c r="N1378" t="s">
        <v>6</v>
      </c>
      <c r="O1378" s="3"/>
      <c r="P1378" t="s">
        <v>5</v>
      </c>
    </row>
    <row r="1379" spans="1:16" x14ac:dyDescent="0.2">
      <c r="A1379" s="6">
        <v>7793946</v>
      </c>
      <c r="B1379" t="s">
        <v>0</v>
      </c>
      <c r="C1379" t="s">
        <v>7263</v>
      </c>
      <c r="D1379" t="s">
        <v>3420</v>
      </c>
      <c r="E1379" t="s">
        <v>3421</v>
      </c>
      <c r="F1379" s="2">
        <v>20000</v>
      </c>
      <c r="G1379" s="2">
        <v>0</v>
      </c>
      <c r="H1379" s="2">
        <v>0</v>
      </c>
      <c r="I1379" t="s">
        <v>1</v>
      </c>
      <c r="J1379" t="s">
        <v>3422</v>
      </c>
      <c r="K1379" s="3">
        <v>45552</v>
      </c>
      <c r="L1379" t="s">
        <v>2</v>
      </c>
      <c r="M1379" t="s">
        <v>10</v>
      </c>
      <c r="N1379" t="s">
        <v>6</v>
      </c>
      <c r="O1379" s="3"/>
      <c r="P1379" t="s">
        <v>5</v>
      </c>
    </row>
    <row r="1380" spans="1:16" x14ac:dyDescent="0.2">
      <c r="A1380" s="6">
        <v>7786418</v>
      </c>
      <c r="B1380" t="s">
        <v>0</v>
      </c>
      <c r="C1380" t="s">
        <v>7190</v>
      </c>
      <c r="D1380" t="s">
        <v>3423</v>
      </c>
      <c r="E1380" t="s">
        <v>3424</v>
      </c>
      <c r="F1380" s="2">
        <v>46819</v>
      </c>
      <c r="G1380" s="2">
        <v>28921</v>
      </c>
      <c r="H1380" s="2">
        <v>28921</v>
      </c>
      <c r="I1380" t="s">
        <v>1</v>
      </c>
      <c r="J1380" t="s">
        <v>3425</v>
      </c>
      <c r="K1380" s="3">
        <v>45534</v>
      </c>
      <c r="L1380" t="s">
        <v>2</v>
      </c>
      <c r="M1380" t="s">
        <v>14</v>
      </c>
      <c r="N1380" t="s">
        <v>307</v>
      </c>
      <c r="O1380" s="3"/>
      <c r="P1380" t="s">
        <v>5</v>
      </c>
    </row>
    <row r="1381" spans="1:16" x14ac:dyDescent="0.2">
      <c r="A1381" s="6">
        <v>7797267</v>
      </c>
      <c r="B1381" t="s">
        <v>0</v>
      </c>
      <c r="C1381" t="s">
        <v>7191</v>
      </c>
      <c r="D1381" t="s">
        <v>3423</v>
      </c>
      <c r="E1381" t="s">
        <v>3424</v>
      </c>
      <c r="F1381" s="2">
        <v>31411</v>
      </c>
      <c r="G1381" s="2">
        <v>0</v>
      </c>
      <c r="H1381" s="2">
        <v>0</v>
      </c>
      <c r="I1381" t="s">
        <v>1</v>
      </c>
      <c r="J1381" t="s">
        <v>3426</v>
      </c>
      <c r="K1381" s="3">
        <v>45562</v>
      </c>
      <c r="L1381" t="s">
        <v>2</v>
      </c>
      <c r="M1381" t="s">
        <v>10</v>
      </c>
      <c r="N1381" t="s">
        <v>6</v>
      </c>
      <c r="O1381" s="3"/>
      <c r="P1381" t="s">
        <v>5</v>
      </c>
    </row>
    <row r="1382" spans="1:16" x14ac:dyDescent="0.2">
      <c r="A1382" s="6">
        <v>7809856</v>
      </c>
      <c r="B1382" t="s">
        <v>0</v>
      </c>
      <c r="C1382" t="s">
        <v>7266</v>
      </c>
      <c r="D1382" t="s">
        <v>3423</v>
      </c>
      <c r="E1382" t="s">
        <v>3424</v>
      </c>
      <c r="F1382" s="2">
        <v>5000</v>
      </c>
      <c r="G1382" s="2">
        <v>0</v>
      </c>
      <c r="H1382" s="2">
        <v>0</v>
      </c>
      <c r="I1382" t="s">
        <v>1</v>
      </c>
      <c r="J1382" t="s">
        <v>3427</v>
      </c>
      <c r="K1382" s="3">
        <v>45593</v>
      </c>
      <c r="L1382" t="s">
        <v>2</v>
      </c>
      <c r="M1382" t="s">
        <v>10</v>
      </c>
      <c r="N1382" t="s">
        <v>6</v>
      </c>
      <c r="O1382" s="3"/>
      <c r="P1382" t="s">
        <v>5</v>
      </c>
    </row>
    <row r="1383" spans="1:16" x14ac:dyDescent="0.2">
      <c r="A1383" s="6">
        <v>7810127</v>
      </c>
      <c r="B1383" t="s">
        <v>0</v>
      </c>
      <c r="C1383" t="s">
        <v>7379</v>
      </c>
      <c r="D1383" t="s">
        <v>3423</v>
      </c>
      <c r="E1383" t="s">
        <v>3424</v>
      </c>
      <c r="F1383" s="2">
        <v>6000</v>
      </c>
      <c r="G1383" s="2">
        <v>0</v>
      </c>
      <c r="H1383" s="2">
        <v>0</v>
      </c>
      <c r="I1383" t="s">
        <v>1</v>
      </c>
      <c r="J1383" t="s">
        <v>3428</v>
      </c>
      <c r="K1383" s="3">
        <v>45594</v>
      </c>
      <c r="L1383" t="s">
        <v>2</v>
      </c>
      <c r="M1383" t="s">
        <v>10</v>
      </c>
      <c r="N1383" t="s">
        <v>6</v>
      </c>
      <c r="O1383" s="3"/>
      <c r="P1383" t="s">
        <v>5</v>
      </c>
    </row>
    <row r="1384" spans="1:16" x14ac:dyDescent="0.2">
      <c r="A1384" s="6">
        <v>7786419</v>
      </c>
      <c r="B1384" t="s">
        <v>0</v>
      </c>
      <c r="C1384" t="s">
        <v>7190</v>
      </c>
      <c r="D1384" t="s">
        <v>3429</v>
      </c>
      <c r="E1384" t="s">
        <v>3430</v>
      </c>
      <c r="F1384" s="2">
        <v>70741</v>
      </c>
      <c r="G1384" s="2">
        <v>70740</v>
      </c>
      <c r="H1384" s="2">
        <v>70740</v>
      </c>
      <c r="I1384" t="s">
        <v>1</v>
      </c>
      <c r="J1384" t="s">
        <v>3431</v>
      </c>
      <c r="K1384" s="3">
        <v>45534</v>
      </c>
      <c r="L1384" t="s">
        <v>2</v>
      </c>
      <c r="M1384" t="s">
        <v>14</v>
      </c>
      <c r="N1384" t="s">
        <v>307</v>
      </c>
      <c r="O1384" s="3"/>
      <c r="P1384" t="s">
        <v>5</v>
      </c>
    </row>
    <row r="1385" spans="1:16" x14ac:dyDescent="0.2">
      <c r="A1385" s="6">
        <v>7797268</v>
      </c>
      <c r="B1385" t="s">
        <v>0</v>
      </c>
      <c r="C1385" t="s">
        <v>7191</v>
      </c>
      <c r="D1385" t="s">
        <v>3429</v>
      </c>
      <c r="E1385" t="s">
        <v>3430</v>
      </c>
      <c r="F1385" s="2">
        <v>23641</v>
      </c>
      <c r="G1385" s="2">
        <v>5900</v>
      </c>
      <c r="H1385" s="2">
        <v>5900</v>
      </c>
      <c r="I1385" t="s">
        <v>1</v>
      </c>
      <c r="J1385" t="s">
        <v>3432</v>
      </c>
      <c r="K1385" s="3">
        <v>45562</v>
      </c>
      <c r="L1385" t="s">
        <v>2</v>
      </c>
      <c r="M1385" t="s">
        <v>14</v>
      </c>
      <c r="N1385" t="s">
        <v>6</v>
      </c>
      <c r="O1385" s="3"/>
      <c r="P1385" t="s">
        <v>5</v>
      </c>
    </row>
    <row r="1386" spans="1:16" x14ac:dyDescent="0.2">
      <c r="A1386" s="6">
        <v>7808420</v>
      </c>
      <c r="B1386" t="s">
        <v>0</v>
      </c>
      <c r="C1386" t="s">
        <v>7192</v>
      </c>
      <c r="D1386" t="s">
        <v>3429</v>
      </c>
      <c r="E1386" t="s">
        <v>3430</v>
      </c>
      <c r="F1386" s="2">
        <v>15577</v>
      </c>
      <c r="G1386" s="2">
        <v>0</v>
      </c>
      <c r="H1386" s="2">
        <v>0</v>
      </c>
      <c r="I1386" t="s">
        <v>1</v>
      </c>
      <c r="J1386" t="s">
        <v>3433</v>
      </c>
      <c r="K1386" s="3">
        <v>45590</v>
      </c>
      <c r="L1386" t="s">
        <v>2</v>
      </c>
      <c r="M1386" t="s">
        <v>10</v>
      </c>
      <c r="N1386" t="s">
        <v>6</v>
      </c>
      <c r="O1386" s="3"/>
      <c r="P1386" t="s">
        <v>5</v>
      </c>
    </row>
    <row r="1387" spans="1:16" x14ac:dyDescent="0.2">
      <c r="A1387" s="6">
        <v>7809857</v>
      </c>
      <c r="B1387" t="s">
        <v>0</v>
      </c>
      <c r="C1387" t="s">
        <v>7266</v>
      </c>
      <c r="D1387" t="s">
        <v>3429</v>
      </c>
      <c r="E1387" t="s">
        <v>3430</v>
      </c>
      <c r="F1387" s="2">
        <v>5000</v>
      </c>
      <c r="G1387" s="2">
        <v>0</v>
      </c>
      <c r="H1387" s="2">
        <v>0</v>
      </c>
      <c r="I1387" t="s">
        <v>1</v>
      </c>
      <c r="J1387" t="s">
        <v>3434</v>
      </c>
      <c r="K1387" s="3">
        <v>45593</v>
      </c>
      <c r="L1387" t="s">
        <v>2</v>
      </c>
      <c r="M1387" t="s">
        <v>10</v>
      </c>
      <c r="N1387" t="s">
        <v>6</v>
      </c>
      <c r="O1387" s="3"/>
      <c r="P1387" t="s">
        <v>5</v>
      </c>
    </row>
    <row r="1388" spans="1:16" x14ac:dyDescent="0.2">
      <c r="A1388" s="6">
        <v>7767186</v>
      </c>
      <c r="B1388" t="s">
        <v>0</v>
      </c>
      <c r="C1388" t="s">
        <v>7273</v>
      </c>
      <c r="D1388" t="s">
        <v>3435</v>
      </c>
      <c r="E1388" t="s">
        <v>3436</v>
      </c>
      <c r="F1388" s="2">
        <v>864</v>
      </c>
      <c r="G1388" s="2">
        <v>0</v>
      </c>
      <c r="H1388" s="2">
        <v>0</v>
      </c>
      <c r="I1388" t="s">
        <v>1</v>
      </c>
      <c r="J1388" t="s">
        <v>3437</v>
      </c>
      <c r="K1388" s="3">
        <v>45478</v>
      </c>
      <c r="L1388" t="s">
        <v>2</v>
      </c>
      <c r="M1388" t="s">
        <v>10</v>
      </c>
      <c r="N1388" t="s">
        <v>6</v>
      </c>
      <c r="O1388" s="3"/>
      <c r="P1388" t="s">
        <v>5</v>
      </c>
    </row>
    <row r="1389" spans="1:16" x14ac:dyDescent="0.2">
      <c r="A1389" s="6">
        <v>7774499</v>
      </c>
      <c r="B1389" t="s">
        <v>0</v>
      </c>
      <c r="C1389" t="s">
        <v>7264</v>
      </c>
      <c r="D1389" t="s">
        <v>3435</v>
      </c>
      <c r="E1389" t="s">
        <v>3436</v>
      </c>
      <c r="F1389" s="2">
        <v>8000</v>
      </c>
      <c r="G1389" s="2">
        <v>0</v>
      </c>
      <c r="H1389" s="2">
        <v>0</v>
      </c>
      <c r="I1389" t="s">
        <v>1</v>
      </c>
      <c r="J1389" t="s">
        <v>3438</v>
      </c>
      <c r="K1389" s="3">
        <v>45496</v>
      </c>
      <c r="L1389" t="s">
        <v>2</v>
      </c>
      <c r="M1389" t="s">
        <v>10</v>
      </c>
      <c r="N1389" t="s">
        <v>6</v>
      </c>
      <c r="O1389" s="3"/>
      <c r="P1389" t="s">
        <v>5</v>
      </c>
    </row>
    <row r="1390" spans="1:16" x14ac:dyDescent="0.2">
      <c r="A1390" s="6">
        <v>7776040</v>
      </c>
      <c r="B1390" t="s">
        <v>0</v>
      </c>
      <c r="C1390" t="s">
        <v>7193</v>
      </c>
      <c r="D1390" t="s">
        <v>3435</v>
      </c>
      <c r="E1390" t="s">
        <v>3436</v>
      </c>
      <c r="F1390" s="2">
        <v>10000</v>
      </c>
      <c r="G1390" s="2">
        <v>7247</v>
      </c>
      <c r="H1390" s="2">
        <v>7247</v>
      </c>
      <c r="I1390" t="s">
        <v>1</v>
      </c>
      <c r="J1390" t="s">
        <v>3439</v>
      </c>
      <c r="K1390" s="3">
        <v>45500</v>
      </c>
      <c r="L1390" t="s">
        <v>2</v>
      </c>
      <c r="M1390" t="s">
        <v>14</v>
      </c>
      <c r="N1390" t="s">
        <v>6</v>
      </c>
      <c r="O1390" s="3"/>
      <c r="P1390" t="s">
        <v>5</v>
      </c>
    </row>
    <row r="1391" spans="1:16" x14ac:dyDescent="0.2">
      <c r="A1391" s="6">
        <v>7786421</v>
      </c>
      <c r="B1391" t="s">
        <v>0</v>
      </c>
      <c r="C1391" t="s">
        <v>7190</v>
      </c>
      <c r="D1391" t="s">
        <v>3435</v>
      </c>
      <c r="E1391" t="s">
        <v>3436</v>
      </c>
      <c r="F1391" s="2">
        <v>35542</v>
      </c>
      <c r="G1391" s="2">
        <v>0</v>
      </c>
      <c r="H1391" s="2">
        <v>0</v>
      </c>
      <c r="I1391" t="s">
        <v>1</v>
      </c>
      <c r="J1391" t="s">
        <v>3440</v>
      </c>
      <c r="K1391" s="3">
        <v>45534</v>
      </c>
      <c r="L1391" t="s">
        <v>2</v>
      </c>
      <c r="M1391" t="s">
        <v>10</v>
      </c>
      <c r="N1391" t="s">
        <v>307</v>
      </c>
      <c r="O1391" s="3"/>
      <c r="P1391" t="s">
        <v>5</v>
      </c>
    </row>
    <row r="1392" spans="1:16" x14ac:dyDescent="0.2">
      <c r="A1392" s="6">
        <v>7797270</v>
      </c>
      <c r="B1392" t="s">
        <v>0</v>
      </c>
      <c r="C1392" t="s">
        <v>7191</v>
      </c>
      <c r="D1392" t="s">
        <v>3435</v>
      </c>
      <c r="E1392" t="s">
        <v>3436</v>
      </c>
      <c r="F1392" s="2">
        <v>42603</v>
      </c>
      <c r="G1392" s="2">
        <v>18200</v>
      </c>
      <c r="H1392" s="2">
        <v>18200</v>
      </c>
      <c r="I1392" t="s">
        <v>1</v>
      </c>
      <c r="J1392" t="s">
        <v>3441</v>
      </c>
      <c r="K1392" s="3">
        <v>45562</v>
      </c>
      <c r="L1392" t="s">
        <v>2</v>
      </c>
      <c r="M1392" t="s">
        <v>14</v>
      </c>
      <c r="N1392" t="s">
        <v>6</v>
      </c>
      <c r="O1392" s="3"/>
      <c r="P1392" t="s">
        <v>5</v>
      </c>
    </row>
    <row r="1393" spans="1:16" x14ac:dyDescent="0.2">
      <c r="A1393" s="6">
        <v>7809858</v>
      </c>
      <c r="B1393" t="s">
        <v>0</v>
      </c>
      <c r="C1393" t="s">
        <v>7266</v>
      </c>
      <c r="D1393" t="s">
        <v>3435</v>
      </c>
      <c r="E1393" t="s">
        <v>3436</v>
      </c>
      <c r="F1393" s="2">
        <v>5000</v>
      </c>
      <c r="G1393" s="2">
        <v>0</v>
      </c>
      <c r="H1393" s="2">
        <v>0</v>
      </c>
      <c r="I1393" t="s">
        <v>1</v>
      </c>
      <c r="J1393" t="s">
        <v>3442</v>
      </c>
      <c r="K1393" s="3">
        <v>45593</v>
      </c>
      <c r="L1393" t="s">
        <v>2</v>
      </c>
      <c r="M1393" t="s">
        <v>10</v>
      </c>
      <c r="N1393" t="s">
        <v>6</v>
      </c>
      <c r="O1393" s="3"/>
      <c r="P1393" t="s">
        <v>5</v>
      </c>
    </row>
    <row r="1394" spans="1:16" x14ac:dyDescent="0.2">
      <c r="A1394" s="6">
        <v>7776042</v>
      </c>
      <c r="B1394" t="s">
        <v>0</v>
      </c>
      <c r="C1394" t="s">
        <v>7193</v>
      </c>
      <c r="D1394" t="s">
        <v>3443</v>
      </c>
      <c r="E1394" t="s">
        <v>3444</v>
      </c>
      <c r="F1394" s="2">
        <v>15425</v>
      </c>
      <c r="G1394" s="2">
        <v>0</v>
      </c>
      <c r="H1394" s="2">
        <v>0</v>
      </c>
      <c r="I1394" t="s">
        <v>1</v>
      </c>
      <c r="J1394" t="s">
        <v>3445</v>
      </c>
      <c r="K1394" s="3">
        <v>45500</v>
      </c>
      <c r="L1394" t="s">
        <v>2</v>
      </c>
      <c r="M1394" t="s">
        <v>10</v>
      </c>
      <c r="N1394" t="s">
        <v>6</v>
      </c>
      <c r="O1394" s="3"/>
      <c r="P1394" t="s">
        <v>5</v>
      </c>
    </row>
    <row r="1395" spans="1:16" x14ac:dyDescent="0.2">
      <c r="A1395" s="6">
        <v>7786423</v>
      </c>
      <c r="B1395" t="s">
        <v>0</v>
      </c>
      <c r="C1395" t="s">
        <v>7190</v>
      </c>
      <c r="D1395" t="s">
        <v>3443</v>
      </c>
      <c r="E1395" t="s">
        <v>3444</v>
      </c>
      <c r="F1395" s="2">
        <v>9361</v>
      </c>
      <c r="G1395" s="2">
        <v>0</v>
      </c>
      <c r="H1395" s="2">
        <v>0</v>
      </c>
      <c r="I1395" t="s">
        <v>1</v>
      </c>
      <c r="J1395" t="s">
        <v>3446</v>
      </c>
      <c r="K1395" s="3">
        <v>45534</v>
      </c>
      <c r="L1395" t="s">
        <v>2</v>
      </c>
      <c r="M1395" t="s">
        <v>10</v>
      </c>
      <c r="N1395" t="s">
        <v>307</v>
      </c>
      <c r="O1395" s="3"/>
      <c r="P1395" t="s">
        <v>5</v>
      </c>
    </row>
    <row r="1396" spans="1:16" x14ac:dyDescent="0.2">
      <c r="A1396" s="6">
        <v>7797272</v>
      </c>
      <c r="B1396" t="s">
        <v>0</v>
      </c>
      <c r="C1396" t="s">
        <v>7191</v>
      </c>
      <c r="D1396" t="s">
        <v>3443</v>
      </c>
      <c r="E1396" t="s">
        <v>3444</v>
      </c>
      <c r="F1396" s="2">
        <v>33102</v>
      </c>
      <c r="G1396" s="2">
        <v>26500</v>
      </c>
      <c r="H1396" s="2">
        <v>26500</v>
      </c>
      <c r="I1396" t="s">
        <v>1</v>
      </c>
      <c r="J1396" t="s">
        <v>3447</v>
      </c>
      <c r="K1396" s="3">
        <v>45562</v>
      </c>
      <c r="L1396" t="s">
        <v>2</v>
      </c>
      <c r="M1396" t="s">
        <v>14</v>
      </c>
      <c r="N1396" t="s">
        <v>6</v>
      </c>
      <c r="O1396" s="3"/>
      <c r="P1396" t="s">
        <v>5</v>
      </c>
    </row>
    <row r="1397" spans="1:16" x14ac:dyDescent="0.2">
      <c r="A1397" s="6">
        <v>7786343</v>
      </c>
      <c r="B1397" t="s">
        <v>0</v>
      </c>
      <c r="C1397" t="s">
        <v>7190</v>
      </c>
      <c r="D1397" t="s">
        <v>3448</v>
      </c>
      <c r="E1397" t="s">
        <v>3449</v>
      </c>
      <c r="F1397" s="2">
        <v>7685</v>
      </c>
      <c r="G1397" s="2">
        <v>0</v>
      </c>
      <c r="H1397" s="2">
        <v>0</v>
      </c>
      <c r="I1397" t="s">
        <v>1</v>
      </c>
      <c r="J1397" t="s">
        <v>3450</v>
      </c>
      <c r="K1397" s="3">
        <v>45534</v>
      </c>
      <c r="L1397" t="s">
        <v>2</v>
      </c>
      <c r="M1397" t="s">
        <v>10</v>
      </c>
      <c r="N1397" t="s">
        <v>307</v>
      </c>
      <c r="O1397" s="3"/>
      <c r="P1397" t="s">
        <v>5</v>
      </c>
    </row>
    <row r="1398" spans="1:16" x14ac:dyDescent="0.2">
      <c r="A1398" s="6">
        <v>7797194</v>
      </c>
      <c r="B1398" t="s">
        <v>0</v>
      </c>
      <c r="C1398" t="s">
        <v>7191</v>
      </c>
      <c r="D1398" t="s">
        <v>3448</v>
      </c>
      <c r="E1398" t="s">
        <v>3449</v>
      </c>
      <c r="F1398" s="2">
        <v>35385</v>
      </c>
      <c r="G1398" s="2">
        <v>13610</v>
      </c>
      <c r="H1398" s="2">
        <v>13610</v>
      </c>
      <c r="I1398" t="s">
        <v>1</v>
      </c>
      <c r="J1398" t="s">
        <v>3451</v>
      </c>
      <c r="K1398" s="3">
        <v>45562</v>
      </c>
      <c r="L1398" t="s">
        <v>2</v>
      </c>
      <c r="M1398" t="s">
        <v>14</v>
      </c>
      <c r="N1398" t="s">
        <v>6</v>
      </c>
      <c r="O1398" s="3"/>
      <c r="P1398" t="s">
        <v>5</v>
      </c>
    </row>
    <row r="1399" spans="1:16" x14ac:dyDescent="0.2">
      <c r="A1399" s="6">
        <v>7775976</v>
      </c>
      <c r="B1399" t="s">
        <v>0</v>
      </c>
      <c r="C1399" t="s">
        <v>7193</v>
      </c>
      <c r="D1399" t="s">
        <v>3452</v>
      </c>
      <c r="E1399" t="s">
        <v>3453</v>
      </c>
      <c r="F1399" s="2">
        <v>25000</v>
      </c>
      <c r="G1399" s="2">
        <v>24999</v>
      </c>
      <c r="H1399" s="2">
        <v>24999</v>
      </c>
      <c r="I1399" t="s">
        <v>1</v>
      </c>
      <c r="J1399" t="s">
        <v>3454</v>
      </c>
      <c r="K1399" s="3">
        <v>45500</v>
      </c>
      <c r="L1399" t="s">
        <v>2</v>
      </c>
      <c r="M1399" t="s">
        <v>14</v>
      </c>
      <c r="N1399" t="s">
        <v>6</v>
      </c>
      <c r="O1399" s="3"/>
      <c r="P1399" t="s">
        <v>5</v>
      </c>
    </row>
    <row r="1400" spans="1:16" x14ac:dyDescent="0.2">
      <c r="A1400" s="6">
        <v>7786344</v>
      </c>
      <c r="B1400" t="s">
        <v>0</v>
      </c>
      <c r="C1400" t="s">
        <v>7190</v>
      </c>
      <c r="D1400" t="s">
        <v>3452</v>
      </c>
      <c r="E1400" t="s">
        <v>3453</v>
      </c>
      <c r="F1400" s="2">
        <v>5350</v>
      </c>
      <c r="G1400" s="2">
        <v>160</v>
      </c>
      <c r="H1400" s="2">
        <v>160</v>
      </c>
      <c r="I1400" t="s">
        <v>1</v>
      </c>
      <c r="J1400" t="s">
        <v>3455</v>
      </c>
      <c r="K1400" s="3">
        <v>45534</v>
      </c>
      <c r="L1400" t="s">
        <v>2</v>
      </c>
      <c r="M1400" t="s">
        <v>14</v>
      </c>
      <c r="N1400" t="s">
        <v>307</v>
      </c>
      <c r="O1400" s="3"/>
      <c r="P1400" t="s">
        <v>5</v>
      </c>
    </row>
    <row r="1401" spans="1:16" x14ac:dyDescent="0.2">
      <c r="A1401" s="6">
        <v>7797195</v>
      </c>
      <c r="B1401" t="s">
        <v>0</v>
      </c>
      <c r="C1401" t="s">
        <v>7191</v>
      </c>
      <c r="D1401" t="s">
        <v>3452</v>
      </c>
      <c r="E1401" t="s">
        <v>3453</v>
      </c>
      <c r="F1401" s="2">
        <v>25000</v>
      </c>
      <c r="G1401" s="2">
        <v>0</v>
      </c>
      <c r="H1401" s="2">
        <v>0</v>
      </c>
      <c r="I1401" t="s">
        <v>1</v>
      </c>
      <c r="J1401" t="s">
        <v>3456</v>
      </c>
      <c r="K1401" s="3">
        <v>45562</v>
      </c>
      <c r="L1401" t="s">
        <v>2</v>
      </c>
      <c r="M1401" t="s">
        <v>10</v>
      </c>
      <c r="N1401" t="s">
        <v>6</v>
      </c>
      <c r="O1401" s="3"/>
      <c r="P1401" t="s">
        <v>5</v>
      </c>
    </row>
    <row r="1402" spans="1:16" x14ac:dyDescent="0.2">
      <c r="A1402" s="6">
        <v>7808407</v>
      </c>
      <c r="B1402" t="s">
        <v>0</v>
      </c>
      <c r="C1402" t="s">
        <v>7192</v>
      </c>
      <c r="D1402" t="s">
        <v>3452</v>
      </c>
      <c r="E1402" t="s">
        <v>3453</v>
      </c>
      <c r="F1402" s="2">
        <v>11293</v>
      </c>
      <c r="G1402" s="2">
        <v>0</v>
      </c>
      <c r="H1402" s="2">
        <v>0</v>
      </c>
      <c r="I1402" t="s">
        <v>1</v>
      </c>
      <c r="J1402" t="s">
        <v>3457</v>
      </c>
      <c r="K1402" s="3">
        <v>45590</v>
      </c>
      <c r="L1402" t="s">
        <v>2</v>
      </c>
      <c r="M1402" t="s">
        <v>10</v>
      </c>
      <c r="N1402" t="s">
        <v>6</v>
      </c>
      <c r="O1402" s="3"/>
      <c r="P1402" t="s">
        <v>5</v>
      </c>
    </row>
    <row r="1403" spans="1:16" x14ac:dyDescent="0.2">
      <c r="A1403" s="6">
        <v>7775977</v>
      </c>
      <c r="B1403" t="s">
        <v>0</v>
      </c>
      <c r="C1403" t="s">
        <v>7193</v>
      </c>
      <c r="D1403" t="s">
        <v>3458</v>
      </c>
      <c r="E1403" t="s">
        <v>3459</v>
      </c>
      <c r="F1403" s="2">
        <v>25000</v>
      </c>
      <c r="G1403" s="2">
        <v>24999</v>
      </c>
      <c r="H1403" s="2">
        <v>24999</v>
      </c>
      <c r="I1403" t="s">
        <v>1</v>
      </c>
      <c r="J1403" t="s">
        <v>3460</v>
      </c>
      <c r="K1403" s="3">
        <v>45500</v>
      </c>
      <c r="L1403" t="s">
        <v>2</v>
      </c>
      <c r="M1403" t="s">
        <v>14</v>
      </c>
      <c r="N1403" t="s">
        <v>6</v>
      </c>
      <c r="O1403" s="3"/>
      <c r="P1403" t="s">
        <v>5</v>
      </c>
    </row>
    <row r="1404" spans="1:16" x14ac:dyDescent="0.2">
      <c r="A1404" s="6">
        <v>7786345</v>
      </c>
      <c r="B1404" t="s">
        <v>0</v>
      </c>
      <c r="C1404" t="s">
        <v>7190</v>
      </c>
      <c r="D1404" t="s">
        <v>3458</v>
      </c>
      <c r="E1404" t="s">
        <v>3459</v>
      </c>
      <c r="F1404" s="2">
        <v>3702</v>
      </c>
      <c r="G1404" s="2">
        <v>0</v>
      </c>
      <c r="H1404" s="2">
        <v>0</v>
      </c>
      <c r="I1404" t="s">
        <v>1</v>
      </c>
      <c r="J1404" t="s">
        <v>3461</v>
      </c>
      <c r="K1404" s="3">
        <v>45534</v>
      </c>
      <c r="L1404" t="s">
        <v>2</v>
      </c>
      <c r="M1404" t="s">
        <v>10</v>
      </c>
      <c r="N1404" t="s">
        <v>307</v>
      </c>
      <c r="O1404" s="3"/>
      <c r="P1404" t="s">
        <v>5</v>
      </c>
    </row>
    <row r="1405" spans="1:16" x14ac:dyDescent="0.2">
      <c r="A1405" s="6">
        <v>7797196</v>
      </c>
      <c r="B1405" t="s">
        <v>0</v>
      </c>
      <c r="C1405" t="s">
        <v>7191</v>
      </c>
      <c r="D1405" t="s">
        <v>3458</v>
      </c>
      <c r="E1405" t="s">
        <v>3459</v>
      </c>
      <c r="F1405" s="2">
        <v>26123</v>
      </c>
      <c r="G1405" s="2">
        <v>9637</v>
      </c>
      <c r="H1405" s="2">
        <v>9637</v>
      </c>
      <c r="I1405" t="s">
        <v>1</v>
      </c>
      <c r="J1405" t="s">
        <v>3462</v>
      </c>
      <c r="K1405" s="3">
        <v>45562</v>
      </c>
      <c r="L1405" t="s">
        <v>2</v>
      </c>
      <c r="M1405" t="s">
        <v>14</v>
      </c>
      <c r="N1405" t="s">
        <v>6</v>
      </c>
      <c r="O1405" s="3"/>
      <c r="P1405" t="s">
        <v>5</v>
      </c>
    </row>
    <row r="1406" spans="1:16" x14ac:dyDescent="0.2">
      <c r="A1406" s="6">
        <v>7774474</v>
      </c>
      <c r="B1406" t="s">
        <v>0</v>
      </c>
      <c r="C1406" t="s">
        <v>7264</v>
      </c>
      <c r="D1406" t="s">
        <v>3463</v>
      </c>
      <c r="E1406" t="s">
        <v>3464</v>
      </c>
      <c r="F1406" s="2">
        <v>5000</v>
      </c>
      <c r="G1406" s="2">
        <v>0</v>
      </c>
      <c r="H1406" s="2">
        <v>0</v>
      </c>
      <c r="I1406" t="s">
        <v>1</v>
      </c>
      <c r="J1406" t="s">
        <v>3465</v>
      </c>
      <c r="K1406" s="3">
        <v>45496</v>
      </c>
      <c r="L1406" t="s">
        <v>2</v>
      </c>
      <c r="M1406" t="s">
        <v>10</v>
      </c>
      <c r="N1406" t="s">
        <v>6</v>
      </c>
      <c r="O1406" s="3"/>
      <c r="P1406" t="s">
        <v>5</v>
      </c>
    </row>
    <row r="1407" spans="1:16" x14ac:dyDescent="0.2">
      <c r="A1407" s="6">
        <v>7786347</v>
      </c>
      <c r="B1407" t="s">
        <v>0</v>
      </c>
      <c r="C1407" t="s">
        <v>7190</v>
      </c>
      <c r="D1407" t="s">
        <v>3463</v>
      </c>
      <c r="E1407" t="s">
        <v>3464</v>
      </c>
      <c r="F1407" s="2">
        <v>8911</v>
      </c>
      <c r="G1407" s="2">
        <v>5170</v>
      </c>
      <c r="H1407" s="2">
        <v>5171</v>
      </c>
      <c r="I1407" t="s">
        <v>1</v>
      </c>
      <c r="J1407" t="s">
        <v>3466</v>
      </c>
      <c r="K1407" s="3">
        <v>45534</v>
      </c>
      <c r="L1407" t="s">
        <v>2</v>
      </c>
      <c r="M1407" t="s">
        <v>14</v>
      </c>
      <c r="N1407" t="s">
        <v>307</v>
      </c>
      <c r="O1407" s="3"/>
      <c r="P1407" t="s">
        <v>5</v>
      </c>
    </row>
    <row r="1408" spans="1:16" x14ac:dyDescent="0.2">
      <c r="A1408" s="6">
        <v>7797199</v>
      </c>
      <c r="B1408" t="s">
        <v>0</v>
      </c>
      <c r="C1408" t="s">
        <v>7191</v>
      </c>
      <c r="D1408" t="s">
        <v>3463</v>
      </c>
      <c r="E1408" t="s">
        <v>3464</v>
      </c>
      <c r="F1408" s="2">
        <v>17500</v>
      </c>
      <c r="G1408" s="2">
        <v>0</v>
      </c>
      <c r="H1408" s="2">
        <v>0</v>
      </c>
      <c r="I1408" t="s">
        <v>1</v>
      </c>
      <c r="J1408" t="s">
        <v>3467</v>
      </c>
      <c r="K1408" s="3">
        <v>45562</v>
      </c>
      <c r="L1408" t="s">
        <v>2</v>
      </c>
      <c r="M1408" t="s">
        <v>10</v>
      </c>
      <c r="N1408" t="s">
        <v>6</v>
      </c>
      <c r="O1408" s="3"/>
      <c r="P1408" t="s">
        <v>5</v>
      </c>
    </row>
    <row r="1409" spans="1:16" x14ac:dyDescent="0.2">
      <c r="A1409" s="6">
        <v>7808409</v>
      </c>
      <c r="B1409" t="s">
        <v>0</v>
      </c>
      <c r="C1409" t="s">
        <v>7192</v>
      </c>
      <c r="D1409" t="s">
        <v>3463</v>
      </c>
      <c r="E1409" t="s">
        <v>3464</v>
      </c>
      <c r="F1409" s="2">
        <v>6774</v>
      </c>
      <c r="G1409" s="2">
        <v>0</v>
      </c>
      <c r="H1409" s="2">
        <v>0</v>
      </c>
      <c r="I1409" t="s">
        <v>1</v>
      </c>
      <c r="J1409" t="s">
        <v>3468</v>
      </c>
      <c r="K1409" s="3">
        <v>45590</v>
      </c>
      <c r="L1409" t="s">
        <v>2</v>
      </c>
      <c r="M1409" t="s">
        <v>10</v>
      </c>
      <c r="N1409" t="s">
        <v>6</v>
      </c>
      <c r="O1409" s="3"/>
      <c r="P1409" t="s">
        <v>5</v>
      </c>
    </row>
    <row r="1410" spans="1:16" x14ac:dyDescent="0.2">
      <c r="A1410" s="6">
        <v>7774475</v>
      </c>
      <c r="B1410" t="s">
        <v>0</v>
      </c>
      <c r="C1410" t="s">
        <v>7264</v>
      </c>
      <c r="D1410" t="s">
        <v>3469</v>
      </c>
      <c r="E1410" t="s">
        <v>3470</v>
      </c>
      <c r="F1410" s="2">
        <v>5000</v>
      </c>
      <c r="G1410" s="2">
        <v>0</v>
      </c>
      <c r="H1410" s="2">
        <v>0</v>
      </c>
      <c r="I1410" t="s">
        <v>1</v>
      </c>
      <c r="J1410" t="s">
        <v>3471</v>
      </c>
      <c r="K1410" s="3">
        <v>45496</v>
      </c>
      <c r="L1410" t="s">
        <v>2</v>
      </c>
      <c r="M1410" t="s">
        <v>10</v>
      </c>
      <c r="N1410" t="s">
        <v>6</v>
      </c>
      <c r="O1410" s="3"/>
      <c r="P1410" t="s">
        <v>5</v>
      </c>
    </row>
    <row r="1411" spans="1:16" x14ac:dyDescent="0.2">
      <c r="A1411" s="6">
        <v>7786348</v>
      </c>
      <c r="B1411" t="s">
        <v>0</v>
      </c>
      <c r="C1411" t="s">
        <v>7190</v>
      </c>
      <c r="D1411" t="s">
        <v>3469</v>
      </c>
      <c r="E1411" t="s">
        <v>3470</v>
      </c>
      <c r="F1411" s="2">
        <v>4486</v>
      </c>
      <c r="G1411" s="2">
        <v>0</v>
      </c>
      <c r="H1411" s="2">
        <v>0</v>
      </c>
      <c r="I1411" t="s">
        <v>1</v>
      </c>
      <c r="J1411" t="s">
        <v>3472</v>
      </c>
      <c r="K1411" s="3">
        <v>45534</v>
      </c>
      <c r="L1411" t="s">
        <v>2</v>
      </c>
      <c r="M1411" t="s">
        <v>10</v>
      </c>
      <c r="N1411" t="s">
        <v>307</v>
      </c>
      <c r="O1411" s="3"/>
      <c r="P1411" t="s">
        <v>5</v>
      </c>
    </row>
    <row r="1412" spans="1:16" x14ac:dyDescent="0.2">
      <c r="A1412" s="6">
        <v>7797200</v>
      </c>
      <c r="B1412" t="s">
        <v>0</v>
      </c>
      <c r="C1412" t="s">
        <v>7191</v>
      </c>
      <c r="D1412" t="s">
        <v>3469</v>
      </c>
      <c r="E1412" t="s">
        <v>3470</v>
      </c>
      <c r="F1412" s="2">
        <v>15000</v>
      </c>
      <c r="G1412" s="2">
        <v>0</v>
      </c>
      <c r="H1412" s="2">
        <v>0</v>
      </c>
      <c r="I1412" t="s">
        <v>1</v>
      </c>
      <c r="J1412" t="s">
        <v>3473</v>
      </c>
      <c r="K1412" s="3">
        <v>45562</v>
      </c>
      <c r="L1412" t="s">
        <v>2</v>
      </c>
      <c r="M1412" t="s">
        <v>10</v>
      </c>
      <c r="N1412" t="s">
        <v>6</v>
      </c>
      <c r="O1412" s="3"/>
      <c r="P1412" t="s">
        <v>5</v>
      </c>
    </row>
    <row r="1413" spans="1:16" x14ac:dyDescent="0.2">
      <c r="A1413" s="6">
        <v>7803728</v>
      </c>
      <c r="B1413" t="s">
        <v>0</v>
      </c>
      <c r="C1413" t="s">
        <v>7431</v>
      </c>
      <c r="D1413" t="s">
        <v>3469</v>
      </c>
      <c r="E1413" t="s">
        <v>3470</v>
      </c>
      <c r="F1413" s="2">
        <v>3352</v>
      </c>
      <c r="G1413" s="2">
        <v>0</v>
      </c>
      <c r="H1413" s="2">
        <v>0</v>
      </c>
      <c r="I1413" t="s">
        <v>1</v>
      </c>
      <c r="J1413" t="s">
        <v>3474</v>
      </c>
      <c r="K1413" s="3">
        <v>45577</v>
      </c>
      <c r="L1413" t="s">
        <v>2</v>
      </c>
      <c r="M1413" t="s">
        <v>10</v>
      </c>
      <c r="N1413" t="s">
        <v>6</v>
      </c>
      <c r="O1413" s="3"/>
      <c r="P1413" t="s">
        <v>5</v>
      </c>
    </row>
    <row r="1414" spans="1:16" x14ac:dyDescent="0.2">
      <c r="A1414" s="6">
        <v>7808410</v>
      </c>
      <c r="B1414" t="s">
        <v>0</v>
      </c>
      <c r="C1414" t="s">
        <v>7192</v>
      </c>
      <c r="D1414" t="s">
        <v>3469</v>
      </c>
      <c r="E1414" t="s">
        <v>3470</v>
      </c>
      <c r="F1414" s="2">
        <v>10627</v>
      </c>
      <c r="G1414" s="2">
        <v>200</v>
      </c>
      <c r="H1414" s="2">
        <v>200</v>
      </c>
      <c r="I1414" t="s">
        <v>1</v>
      </c>
      <c r="J1414" t="s">
        <v>3475</v>
      </c>
      <c r="K1414" s="3">
        <v>45590</v>
      </c>
      <c r="L1414" t="s">
        <v>2</v>
      </c>
      <c r="M1414" t="s">
        <v>14</v>
      </c>
      <c r="N1414" t="s">
        <v>6</v>
      </c>
      <c r="O1414" s="3"/>
      <c r="P1414" t="s">
        <v>5</v>
      </c>
    </row>
    <row r="1415" spans="1:16" x14ac:dyDescent="0.2">
      <c r="A1415" s="6">
        <v>7775981</v>
      </c>
      <c r="B1415" t="s">
        <v>0</v>
      </c>
      <c r="C1415" t="s">
        <v>7193</v>
      </c>
      <c r="D1415" t="s">
        <v>3476</v>
      </c>
      <c r="E1415" t="s">
        <v>3477</v>
      </c>
      <c r="F1415" s="2">
        <v>11669</v>
      </c>
      <c r="G1415" s="2">
        <v>8000</v>
      </c>
      <c r="H1415" s="2">
        <v>8000</v>
      </c>
      <c r="I1415" t="s">
        <v>1</v>
      </c>
      <c r="J1415" t="s">
        <v>3478</v>
      </c>
      <c r="K1415" s="3">
        <v>45500</v>
      </c>
      <c r="L1415" t="s">
        <v>2</v>
      </c>
      <c r="M1415" t="s">
        <v>14</v>
      </c>
      <c r="N1415" t="s">
        <v>6</v>
      </c>
      <c r="O1415" s="3"/>
      <c r="P1415" t="s">
        <v>5</v>
      </c>
    </row>
    <row r="1416" spans="1:16" x14ac:dyDescent="0.2">
      <c r="A1416" s="6">
        <v>7786349</v>
      </c>
      <c r="B1416" t="s">
        <v>0</v>
      </c>
      <c r="C1416" t="s">
        <v>7190</v>
      </c>
      <c r="D1416" t="s">
        <v>3476</v>
      </c>
      <c r="E1416" t="s">
        <v>3477</v>
      </c>
      <c r="F1416" s="2">
        <v>5170</v>
      </c>
      <c r="G1416" s="2">
        <v>0</v>
      </c>
      <c r="H1416" s="2">
        <v>0</v>
      </c>
      <c r="I1416" t="s">
        <v>1</v>
      </c>
      <c r="J1416" t="s">
        <v>3479</v>
      </c>
      <c r="K1416" s="3">
        <v>45534</v>
      </c>
      <c r="L1416" t="s">
        <v>2</v>
      </c>
      <c r="M1416" t="s">
        <v>10</v>
      </c>
      <c r="N1416" t="s">
        <v>307</v>
      </c>
      <c r="O1416" s="3"/>
      <c r="P1416" t="s">
        <v>5</v>
      </c>
    </row>
    <row r="1417" spans="1:16" x14ac:dyDescent="0.2">
      <c r="A1417" s="6">
        <v>7797201</v>
      </c>
      <c r="B1417" t="s">
        <v>0</v>
      </c>
      <c r="C1417" t="s">
        <v>7191</v>
      </c>
      <c r="D1417" t="s">
        <v>3476</v>
      </c>
      <c r="E1417" t="s">
        <v>3477</v>
      </c>
      <c r="F1417" s="2">
        <v>18919</v>
      </c>
      <c r="G1417" s="2">
        <v>6140</v>
      </c>
      <c r="H1417" s="2">
        <v>6140</v>
      </c>
      <c r="I1417" t="s">
        <v>1</v>
      </c>
      <c r="J1417" t="s">
        <v>3480</v>
      </c>
      <c r="K1417" s="3">
        <v>45562</v>
      </c>
      <c r="L1417" t="s">
        <v>2</v>
      </c>
      <c r="M1417" t="s">
        <v>14</v>
      </c>
      <c r="N1417" t="s">
        <v>6</v>
      </c>
      <c r="O1417" s="3"/>
      <c r="P1417" t="s">
        <v>5</v>
      </c>
    </row>
    <row r="1418" spans="1:16" x14ac:dyDescent="0.2">
      <c r="A1418" s="6">
        <v>7775982</v>
      </c>
      <c r="B1418" t="s">
        <v>0</v>
      </c>
      <c r="C1418" t="s">
        <v>7193</v>
      </c>
      <c r="D1418" t="s">
        <v>3481</v>
      </c>
      <c r="E1418" t="s">
        <v>3482</v>
      </c>
      <c r="F1418" s="2">
        <v>10000</v>
      </c>
      <c r="G1418" s="2">
        <v>4234</v>
      </c>
      <c r="H1418" s="2">
        <v>4234</v>
      </c>
      <c r="I1418" t="s">
        <v>1</v>
      </c>
      <c r="J1418" t="s">
        <v>3483</v>
      </c>
      <c r="K1418" s="3">
        <v>45500</v>
      </c>
      <c r="L1418" t="s">
        <v>2</v>
      </c>
      <c r="M1418" t="s">
        <v>14</v>
      </c>
      <c r="N1418" t="s">
        <v>6</v>
      </c>
      <c r="O1418" s="3"/>
      <c r="P1418" t="s">
        <v>5</v>
      </c>
    </row>
    <row r="1419" spans="1:16" x14ac:dyDescent="0.2">
      <c r="A1419" s="6">
        <v>7786350</v>
      </c>
      <c r="B1419" t="s">
        <v>0</v>
      </c>
      <c r="C1419" t="s">
        <v>7190</v>
      </c>
      <c r="D1419" t="s">
        <v>3481</v>
      </c>
      <c r="E1419" t="s">
        <v>3482</v>
      </c>
      <c r="F1419" s="2">
        <v>16535</v>
      </c>
      <c r="G1419" s="2">
        <v>10460</v>
      </c>
      <c r="H1419" s="2">
        <v>10460</v>
      </c>
      <c r="I1419" t="s">
        <v>1</v>
      </c>
      <c r="J1419" t="s">
        <v>3484</v>
      </c>
      <c r="K1419" s="3">
        <v>45534</v>
      </c>
      <c r="L1419" t="s">
        <v>2</v>
      </c>
      <c r="M1419" t="s">
        <v>14</v>
      </c>
      <c r="N1419" t="s">
        <v>307</v>
      </c>
      <c r="O1419" s="3"/>
      <c r="P1419" t="s">
        <v>5</v>
      </c>
    </row>
    <row r="1420" spans="1:16" x14ac:dyDescent="0.2">
      <c r="A1420" s="6">
        <v>7797202</v>
      </c>
      <c r="B1420" t="s">
        <v>0</v>
      </c>
      <c r="C1420" t="s">
        <v>7191</v>
      </c>
      <c r="D1420" t="s">
        <v>3481</v>
      </c>
      <c r="E1420" t="s">
        <v>3482</v>
      </c>
      <c r="F1420" s="2">
        <v>12500</v>
      </c>
      <c r="G1420" s="2">
        <v>0</v>
      </c>
      <c r="H1420" s="2">
        <v>0</v>
      </c>
      <c r="I1420" t="s">
        <v>1</v>
      </c>
      <c r="J1420" t="s">
        <v>3485</v>
      </c>
      <c r="K1420" s="3">
        <v>45562</v>
      </c>
      <c r="L1420" t="s">
        <v>2</v>
      </c>
      <c r="M1420" t="s">
        <v>10</v>
      </c>
      <c r="N1420" t="s">
        <v>6</v>
      </c>
      <c r="O1420" s="3"/>
      <c r="P1420" t="s">
        <v>5</v>
      </c>
    </row>
    <row r="1421" spans="1:16" x14ac:dyDescent="0.2">
      <c r="A1421" s="6">
        <v>7808411</v>
      </c>
      <c r="B1421" t="s">
        <v>0</v>
      </c>
      <c r="C1421" t="s">
        <v>7192</v>
      </c>
      <c r="D1421" t="s">
        <v>3481</v>
      </c>
      <c r="E1421" t="s">
        <v>3482</v>
      </c>
      <c r="F1421" s="2">
        <v>12855</v>
      </c>
      <c r="G1421" s="2">
        <v>0</v>
      </c>
      <c r="H1421" s="2">
        <v>0</v>
      </c>
      <c r="I1421" t="s">
        <v>1</v>
      </c>
      <c r="J1421" t="s">
        <v>3486</v>
      </c>
      <c r="K1421" s="3">
        <v>45590</v>
      </c>
      <c r="L1421" t="s">
        <v>2</v>
      </c>
      <c r="M1421" t="s">
        <v>10</v>
      </c>
      <c r="N1421" t="s">
        <v>6</v>
      </c>
      <c r="O1421" s="3"/>
      <c r="P1421" t="s">
        <v>5</v>
      </c>
    </row>
    <row r="1422" spans="1:16" x14ac:dyDescent="0.2">
      <c r="A1422" s="6">
        <v>7775983</v>
      </c>
      <c r="B1422" t="s">
        <v>0</v>
      </c>
      <c r="C1422" t="s">
        <v>7193</v>
      </c>
      <c r="D1422" t="s">
        <v>3487</v>
      </c>
      <c r="E1422" t="s">
        <v>3488</v>
      </c>
      <c r="F1422" s="2">
        <v>10000</v>
      </c>
      <c r="G1422" s="2">
        <v>0</v>
      </c>
      <c r="H1422" s="2">
        <v>0</v>
      </c>
      <c r="I1422" t="s">
        <v>1</v>
      </c>
      <c r="J1422" t="s">
        <v>3489</v>
      </c>
      <c r="K1422" s="3">
        <v>45500</v>
      </c>
      <c r="L1422" t="s">
        <v>2</v>
      </c>
      <c r="M1422" t="s">
        <v>10</v>
      </c>
      <c r="N1422" t="s">
        <v>6</v>
      </c>
      <c r="O1422" s="3"/>
      <c r="P1422" t="s">
        <v>5</v>
      </c>
    </row>
    <row r="1423" spans="1:16" x14ac:dyDescent="0.2">
      <c r="A1423" s="6">
        <v>7786351</v>
      </c>
      <c r="B1423" t="s">
        <v>0</v>
      </c>
      <c r="C1423" t="s">
        <v>7190</v>
      </c>
      <c r="D1423" t="s">
        <v>3487</v>
      </c>
      <c r="E1423" t="s">
        <v>3488</v>
      </c>
      <c r="F1423" s="2">
        <v>1906</v>
      </c>
      <c r="G1423" s="2">
        <v>0</v>
      </c>
      <c r="H1423" s="2">
        <v>0</v>
      </c>
      <c r="I1423" t="s">
        <v>1</v>
      </c>
      <c r="J1423" t="s">
        <v>3490</v>
      </c>
      <c r="K1423" s="3">
        <v>45534</v>
      </c>
      <c r="L1423" t="s">
        <v>2</v>
      </c>
      <c r="M1423" t="s">
        <v>10</v>
      </c>
      <c r="N1423" t="s">
        <v>307</v>
      </c>
      <c r="O1423" s="3"/>
      <c r="P1423" t="s">
        <v>5</v>
      </c>
    </row>
    <row r="1424" spans="1:16" x14ac:dyDescent="0.2">
      <c r="A1424" s="6">
        <v>7797203</v>
      </c>
      <c r="B1424" t="s">
        <v>0</v>
      </c>
      <c r="C1424" t="s">
        <v>7191</v>
      </c>
      <c r="D1424" t="s">
        <v>3487</v>
      </c>
      <c r="E1424" t="s">
        <v>3488</v>
      </c>
      <c r="F1424" s="2">
        <v>11948</v>
      </c>
      <c r="G1424" s="2">
        <v>9930</v>
      </c>
      <c r="H1424" s="2">
        <v>9930</v>
      </c>
      <c r="I1424" t="s">
        <v>1</v>
      </c>
      <c r="J1424" t="s">
        <v>3491</v>
      </c>
      <c r="K1424" s="3">
        <v>45562</v>
      </c>
      <c r="L1424" t="s">
        <v>2</v>
      </c>
      <c r="M1424" t="s">
        <v>14</v>
      </c>
      <c r="N1424" t="s">
        <v>6</v>
      </c>
      <c r="O1424" s="3"/>
      <c r="P1424" t="s">
        <v>5</v>
      </c>
    </row>
    <row r="1425" spans="1:16" x14ac:dyDescent="0.2">
      <c r="A1425" s="6">
        <v>7775984</v>
      </c>
      <c r="B1425" t="s">
        <v>0</v>
      </c>
      <c r="C1425" t="s">
        <v>7193</v>
      </c>
      <c r="D1425" t="s">
        <v>3492</v>
      </c>
      <c r="E1425" t="s">
        <v>3493</v>
      </c>
      <c r="F1425" s="2">
        <v>5000</v>
      </c>
      <c r="G1425" s="2">
        <v>0</v>
      </c>
      <c r="H1425" s="2">
        <v>0</v>
      </c>
      <c r="I1425" t="s">
        <v>1</v>
      </c>
      <c r="J1425" t="s">
        <v>3494</v>
      </c>
      <c r="K1425" s="3">
        <v>45500</v>
      </c>
      <c r="L1425" t="s">
        <v>2</v>
      </c>
      <c r="M1425" t="s">
        <v>10</v>
      </c>
      <c r="N1425" t="s">
        <v>6</v>
      </c>
      <c r="O1425" s="3"/>
      <c r="P1425" t="s">
        <v>5</v>
      </c>
    </row>
    <row r="1426" spans="1:16" x14ac:dyDescent="0.2">
      <c r="A1426" s="6">
        <v>7786352</v>
      </c>
      <c r="B1426" t="s">
        <v>0</v>
      </c>
      <c r="C1426" t="s">
        <v>7190</v>
      </c>
      <c r="D1426" t="s">
        <v>3492</v>
      </c>
      <c r="E1426" t="s">
        <v>3493</v>
      </c>
      <c r="F1426" s="2">
        <v>2409</v>
      </c>
      <c r="G1426" s="2">
        <v>1225</v>
      </c>
      <c r="H1426" s="2">
        <v>1225</v>
      </c>
      <c r="I1426" t="s">
        <v>1</v>
      </c>
      <c r="J1426" t="s">
        <v>3495</v>
      </c>
      <c r="K1426" s="3">
        <v>45534</v>
      </c>
      <c r="L1426" t="s">
        <v>2</v>
      </c>
      <c r="M1426" t="s">
        <v>14</v>
      </c>
      <c r="N1426" t="s">
        <v>307</v>
      </c>
      <c r="O1426" s="3"/>
      <c r="P1426" t="s">
        <v>5</v>
      </c>
    </row>
    <row r="1427" spans="1:16" x14ac:dyDescent="0.2">
      <c r="A1427" s="6">
        <v>7797204</v>
      </c>
      <c r="B1427" t="s">
        <v>0</v>
      </c>
      <c r="C1427" t="s">
        <v>7191</v>
      </c>
      <c r="D1427" t="s">
        <v>3492</v>
      </c>
      <c r="E1427" t="s">
        <v>3493</v>
      </c>
      <c r="F1427" s="2">
        <v>8788</v>
      </c>
      <c r="G1427" s="2">
        <v>5980</v>
      </c>
      <c r="H1427" s="2">
        <v>5980</v>
      </c>
      <c r="I1427" t="s">
        <v>1</v>
      </c>
      <c r="J1427" t="s">
        <v>3496</v>
      </c>
      <c r="K1427" s="3">
        <v>45562</v>
      </c>
      <c r="L1427" t="s">
        <v>2</v>
      </c>
      <c r="M1427" t="s">
        <v>14</v>
      </c>
      <c r="N1427" t="s">
        <v>6</v>
      </c>
      <c r="O1427" s="3"/>
      <c r="P1427" t="s">
        <v>5</v>
      </c>
    </row>
    <row r="1428" spans="1:16" x14ac:dyDescent="0.2">
      <c r="A1428" s="6">
        <v>7775985</v>
      </c>
      <c r="B1428" t="s">
        <v>0</v>
      </c>
      <c r="C1428" t="s">
        <v>7193</v>
      </c>
      <c r="D1428" t="s">
        <v>3497</v>
      </c>
      <c r="E1428" t="s">
        <v>3498</v>
      </c>
      <c r="F1428" s="2">
        <v>5226</v>
      </c>
      <c r="G1428" s="2">
        <v>1534</v>
      </c>
      <c r="H1428" s="2">
        <v>1534</v>
      </c>
      <c r="I1428" t="s">
        <v>1</v>
      </c>
      <c r="J1428" t="s">
        <v>3499</v>
      </c>
      <c r="K1428" s="3">
        <v>45500</v>
      </c>
      <c r="L1428" t="s">
        <v>2</v>
      </c>
      <c r="M1428" t="s">
        <v>14</v>
      </c>
      <c r="N1428" t="s">
        <v>6</v>
      </c>
      <c r="O1428" s="3"/>
      <c r="P1428" t="s">
        <v>5</v>
      </c>
    </row>
    <row r="1429" spans="1:16" x14ac:dyDescent="0.2">
      <c r="A1429" s="6">
        <v>7786353</v>
      </c>
      <c r="B1429" t="s">
        <v>0</v>
      </c>
      <c r="C1429" t="s">
        <v>7190</v>
      </c>
      <c r="D1429" t="s">
        <v>3497</v>
      </c>
      <c r="E1429" t="s">
        <v>3498</v>
      </c>
      <c r="F1429" s="2">
        <v>6778</v>
      </c>
      <c r="G1429" s="2">
        <v>0</v>
      </c>
      <c r="H1429" s="2">
        <v>0</v>
      </c>
      <c r="I1429" t="s">
        <v>1</v>
      </c>
      <c r="J1429" t="s">
        <v>3500</v>
      </c>
      <c r="K1429" s="3">
        <v>45534</v>
      </c>
      <c r="L1429" t="s">
        <v>2</v>
      </c>
      <c r="M1429" t="s">
        <v>10</v>
      </c>
      <c r="N1429" t="s">
        <v>307</v>
      </c>
      <c r="O1429" s="3"/>
      <c r="P1429" t="s">
        <v>5</v>
      </c>
    </row>
    <row r="1430" spans="1:16" x14ac:dyDescent="0.2">
      <c r="A1430" s="6">
        <v>7775986</v>
      </c>
      <c r="B1430" t="s">
        <v>0</v>
      </c>
      <c r="C1430" t="s">
        <v>7193</v>
      </c>
      <c r="D1430" t="s">
        <v>3501</v>
      </c>
      <c r="E1430" t="s">
        <v>3502</v>
      </c>
      <c r="F1430" s="2">
        <v>2195</v>
      </c>
      <c r="G1430" s="2">
        <v>960</v>
      </c>
      <c r="H1430" s="2">
        <v>960</v>
      </c>
      <c r="I1430" t="s">
        <v>1</v>
      </c>
      <c r="J1430" t="s">
        <v>3503</v>
      </c>
      <c r="K1430" s="3">
        <v>45500</v>
      </c>
      <c r="L1430" t="s">
        <v>2</v>
      </c>
      <c r="M1430" t="s">
        <v>14</v>
      </c>
      <c r="N1430" t="s">
        <v>6</v>
      </c>
      <c r="O1430" s="3"/>
      <c r="P1430" t="s">
        <v>5</v>
      </c>
    </row>
    <row r="1431" spans="1:16" x14ac:dyDescent="0.2">
      <c r="A1431" s="6">
        <v>7786354</v>
      </c>
      <c r="B1431" t="s">
        <v>0</v>
      </c>
      <c r="C1431" t="s">
        <v>7190</v>
      </c>
      <c r="D1431" t="s">
        <v>3501</v>
      </c>
      <c r="E1431" t="s">
        <v>3502</v>
      </c>
      <c r="F1431" s="2">
        <v>3243</v>
      </c>
      <c r="G1431" s="2">
        <v>0</v>
      </c>
      <c r="H1431" s="2">
        <v>0</v>
      </c>
      <c r="I1431" t="s">
        <v>1</v>
      </c>
      <c r="J1431" t="s">
        <v>3504</v>
      </c>
      <c r="K1431" s="3">
        <v>45534</v>
      </c>
      <c r="L1431" t="s">
        <v>2</v>
      </c>
      <c r="M1431" t="s">
        <v>10</v>
      </c>
      <c r="N1431" t="s">
        <v>307</v>
      </c>
      <c r="O1431" s="3"/>
      <c r="P1431" t="s">
        <v>5</v>
      </c>
    </row>
    <row r="1432" spans="1:16" x14ac:dyDescent="0.2">
      <c r="A1432" s="6">
        <v>7797206</v>
      </c>
      <c r="B1432" t="s">
        <v>0</v>
      </c>
      <c r="C1432" t="s">
        <v>7191</v>
      </c>
      <c r="D1432" t="s">
        <v>3501</v>
      </c>
      <c r="E1432" t="s">
        <v>3502</v>
      </c>
      <c r="F1432" s="2">
        <v>3137</v>
      </c>
      <c r="G1432" s="2">
        <v>0</v>
      </c>
      <c r="H1432" s="2">
        <v>0</v>
      </c>
      <c r="I1432" t="s">
        <v>1</v>
      </c>
      <c r="J1432" t="s">
        <v>3505</v>
      </c>
      <c r="K1432" s="3">
        <v>45562</v>
      </c>
      <c r="L1432" t="s">
        <v>2</v>
      </c>
      <c r="M1432" t="s">
        <v>10</v>
      </c>
      <c r="N1432" t="s">
        <v>6</v>
      </c>
      <c r="O1432" s="3"/>
      <c r="P1432" t="s">
        <v>5</v>
      </c>
    </row>
    <row r="1433" spans="1:16" x14ac:dyDescent="0.2">
      <c r="A1433" s="6">
        <v>7776036</v>
      </c>
      <c r="B1433" t="s">
        <v>0</v>
      </c>
      <c r="C1433" t="s">
        <v>7193</v>
      </c>
      <c r="D1433" t="s">
        <v>3506</v>
      </c>
      <c r="E1433" t="s">
        <v>3507</v>
      </c>
      <c r="F1433" s="2">
        <v>7436</v>
      </c>
      <c r="G1433" s="2">
        <v>1500</v>
      </c>
      <c r="H1433" s="2">
        <v>1500</v>
      </c>
      <c r="I1433" t="s">
        <v>1</v>
      </c>
      <c r="J1433" t="s">
        <v>3508</v>
      </c>
      <c r="K1433" s="3">
        <v>45500</v>
      </c>
      <c r="L1433" t="s">
        <v>2</v>
      </c>
      <c r="M1433" t="s">
        <v>14</v>
      </c>
      <c r="N1433" t="s">
        <v>6</v>
      </c>
      <c r="O1433" s="3"/>
      <c r="P1433" t="s">
        <v>5</v>
      </c>
    </row>
    <row r="1434" spans="1:16" x14ac:dyDescent="0.2">
      <c r="A1434" s="6">
        <v>7786417</v>
      </c>
      <c r="B1434" t="s">
        <v>0</v>
      </c>
      <c r="C1434" t="s">
        <v>7190</v>
      </c>
      <c r="D1434" t="s">
        <v>3506</v>
      </c>
      <c r="E1434" t="s">
        <v>3507</v>
      </c>
      <c r="F1434" s="2">
        <v>14778</v>
      </c>
      <c r="G1434" s="2">
        <v>0</v>
      </c>
      <c r="H1434" s="2">
        <v>0</v>
      </c>
      <c r="I1434" t="s">
        <v>1</v>
      </c>
      <c r="J1434" t="s">
        <v>3509</v>
      </c>
      <c r="K1434" s="3">
        <v>45534</v>
      </c>
      <c r="L1434" t="s">
        <v>2</v>
      </c>
      <c r="M1434" t="s">
        <v>10</v>
      </c>
      <c r="N1434" t="s">
        <v>307</v>
      </c>
      <c r="O1434" s="3"/>
      <c r="P1434" t="s">
        <v>5</v>
      </c>
    </row>
    <row r="1435" spans="1:16" x14ac:dyDescent="0.2">
      <c r="A1435" s="6">
        <v>7797266</v>
      </c>
      <c r="B1435" t="s">
        <v>0</v>
      </c>
      <c r="C1435" t="s">
        <v>7191</v>
      </c>
      <c r="D1435" t="s">
        <v>3506</v>
      </c>
      <c r="E1435" t="s">
        <v>3507</v>
      </c>
      <c r="F1435" s="2">
        <v>12558</v>
      </c>
      <c r="G1435" s="2">
        <v>0</v>
      </c>
      <c r="H1435" s="2">
        <v>0</v>
      </c>
      <c r="I1435" t="s">
        <v>1</v>
      </c>
      <c r="J1435" t="s">
        <v>3510</v>
      </c>
      <c r="K1435" s="3">
        <v>45562</v>
      </c>
      <c r="L1435" t="s">
        <v>2</v>
      </c>
      <c r="M1435" t="s">
        <v>10</v>
      </c>
      <c r="N1435" t="s">
        <v>6</v>
      </c>
      <c r="O1435" s="3"/>
      <c r="P1435" t="s">
        <v>5</v>
      </c>
    </row>
    <row r="1436" spans="1:16" x14ac:dyDescent="0.2">
      <c r="A1436" s="6">
        <v>7775989</v>
      </c>
      <c r="B1436" t="s">
        <v>0</v>
      </c>
      <c r="C1436" t="s">
        <v>7193</v>
      </c>
      <c r="D1436" t="s">
        <v>3511</v>
      </c>
      <c r="E1436" t="s">
        <v>3512</v>
      </c>
      <c r="F1436" s="2">
        <v>3207</v>
      </c>
      <c r="G1436" s="2">
        <v>669</v>
      </c>
      <c r="H1436" s="2">
        <v>669</v>
      </c>
      <c r="I1436" t="s">
        <v>1</v>
      </c>
      <c r="J1436" t="s">
        <v>3513</v>
      </c>
      <c r="K1436" s="3">
        <v>45500</v>
      </c>
      <c r="L1436" t="s">
        <v>2</v>
      </c>
      <c r="M1436" t="s">
        <v>14</v>
      </c>
      <c r="N1436" t="s">
        <v>6</v>
      </c>
      <c r="O1436" s="3"/>
      <c r="P1436" t="s">
        <v>5</v>
      </c>
    </row>
    <row r="1437" spans="1:16" x14ac:dyDescent="0.2">
      <c r="A1437" s="6">
        <v>7786356</v>
      </c>
      <c r="B1437" t="s">
        <v>0</v>
      </c>
      <c r="C1437" t="s">
        <v>7190</v>
      </c>
      <c r="D1437" t="s">
        <v>3511</v>
      </c>
      <c r="E1437" t="s">
        <v>3512</v>
      </c>
      <c r="F1437" s="2">
        <v>2224</v>
      </c>
      <c r="G1437" s="2">
        <v>0</v>
      </c>
      <c r="H1437" s="2">
        <v>0</v>
      </c>
      <c r="I1437" t="s">
        <v>1</v>
      </c>
      <c r="J1437" t="s">
        <v>3514</v>
      </c>
      <c r="K1437" s="3">
        <v>45534</v>
      </c>
      <c r="L1437" t="s">
        <v>2</v>
      </c>
      <c r="M1437" t="s">
        <v>10</v>
      </c>
      <c r="N1437" t="s">
        <v>307</v>
      </c>
      <c r="O1437" s="3"/>
      <c r="P1437" t="s">
        <v>5</v>
      </c>
    </row>
    <row r="1438" spans="1:16" x14ac:dyDescent="0.2">
      <c r="A1438" s="6">
        <v>7797209</v>
      </c>
      <c r="B1438" t="s">
        <v>0</v>
      </c>
      <c r="C1438" t="s">
        <v>7191</v>
      </c>
      <c r="D1438" t="s">
        <v>3511</v>
      </c>
      <c r="E1438" t="s">
        <v>3512</v>
      </c>
      <c r="F1438" s="2">
        <v>4762</v>
      </c>
      <c r="G1438" s="2">
        <v>0</v>
      </c>
      <c r="H1438" s="2">
        <v>0</v>
      </c>
      <c r="I1438" t="s">
        <v>1</v>
      </c>
      <c r="J1438" t="s">
        <v>3515</v>
      </c>
      <c r="K1438" s="3">
        <v>45562</v>
      </c>
      <c r="L1438" t="s">
        <v>2</v>
      </c>
      <c r="M1438" t="s">
        <v>10</v>
      </c>
      <c r="N1438" t="s">
        <v>6</v>
      </c>
      <c r="O1438" s="3"/>
      <c r="P1438" t="s">
        <v>5</v>
      </c>
    </row>
    <row r="1439" spans="1:16" x14ac:dyDescent="0.2">
      <c r="A1439" s="6">
        <v>7775988</v>
      </c>
      <c r="B1439" t="s">
        <v>0</v>
      </c>
      <c r="C1439" t="s">
        <v>7193</v>
      </c>
      <c r="D1439" t="s">
        <v>3516</v>
      </c>
      <c r="E1439" t="s">
        <v>3517</v>
      </c>
      <c r="F1439" s="2">
        <v>2284</v>
      </c>
      <c r="G1439" s="2">
        <v>230</v>
      </c>
      <c r="H1439" s="2">
        <v>230</v>
      </c>
      <c r="I1439" t="s">
        <v>1</v>
      </c>
      <c r="J1439" t="s">
        <v>3518</v>
      </c>
      <c r="K1439" s="3">
        <v>45500</v>
      </c>
      <c r="L1439" t="s">
        <v>2</v>
      </c>
      <c r="M1439" t="s">
        <v>14</v>
      </c>
      <c r="N1439" t="s">
        <v>6</v>
      </c>
      <c r="O1439" s="3"/>
      <c r="P1439" t="s">
        <v>5</v>
      </c>
    </row>
    <row r="1440" spans="1:16" x14ac:dyDescent="0.2">
      <c r="A1440" s="6">
        <v>7786355</v>
      </c>
      <c r="B1440" t="s">
        <v>0</v>
      </c>
      <c r="C1440" t="s">
        <v>7190</v>
      </c>
      <c r="D1440" t="s">
        <v>3516</v>
      </c>
      <c r="E1440" t="s">
        <v>3517</v>
      </c>
      <c r="F1440" s="2">
        <v>3625</v>
      </c>
      <c r="G1440" s="2">
        <v>0</v>
      </c>
      <c r="H1440" s="2">
        <v>0</v>
      </c>
      <c r="I1440" t="s">
        <v>1</v>
      </c>
      <c r="J1440" t="s">
        <v>3519</v>
      </c>
      <c r="K1440" s="3">
        <v>45534</v>
      </c>
      <c r="L1440" t="s">
        <v>2</v>
      </c>
      <c r="M1440" t="s">
        <v>10</v>
      </c>
      <c r="N1440" t="s">
        <v>307</v>
      </c>
      <c r="O1440" s="3"/>
      <c r="P1440" t="s">
        <v>5</v>
      </c>
    </row>
    <row r="1441" spans="1:16" x14ac:dyDescent="0.2">
      <c r="A1441" s="6">
        <v>7797208</v>
      </c>
      <c r="B1441" t="s">
        <v>0</v>
      </c>
      <c r="C1441" t="s">
        <v>7191</v>
      </c>
      <c r="D1441" t="s">
        <v>3516</v>
      </c>
      <c r="E1441" t="s">
        <v>3517</v>
      </c>
      <c r="F1441" s="2">
        <v>4585</v>
      </c>
      <c r="G1441" s="2">
        <v>0</v>
      </c>
      <c r="H1441" s="2">
        <v>0</v>
      </c>
      <c r="I1441" t="s">
        <v>1</v>
      </c>
      <c r="J1441" t="s">
        <v>3520</v>
      </c>
      <c r="K1441" s="3">
        <v>45562</v>
      </c>
      <c r="L1441" t="s">
        <v>2</v>
      </c>
      <c r="M1441" t="s">
        <v>10</v>
      </c>
      <c r="N1441" t="s">
        <v>6</v>
      </c>
      <c r="O1441" s="3"/>
      <c r="P1441" t="s">
        <v>5</v>
      </c>
    </row>
    <row r="1442" spans="1:16" x14ac:dyDescent="0.2">
      <c r="A1442" s="6">
        <v>7786422</v>
      </c>
      <c r="B1442" t="s">
        <v>0</v>
      </c>
      <c r="C1442" t="s">
        <v>7190</v>
      </c>
      <c r="D1442" t="s">
        <v>3521</v>
      </c>
      <c r="E1442" t="s">
        <v>3522</v>
      </c>
      <c r="F1442" s="2">
        <v>55891</v>
      </c>
      <c r="G1442" s="2">
        <v>46000</v>
      </c>
      <c r="H1442" s="2">
        <v>46000</v>
      </c>
      <c r="I1442" t="s">
        <v>1</v>
      </c>
      <c r="J1442" t="s">
        <v>3523</v>
      </c>
      <c r="K1442" s="3">
        <v>45534</v>
      </c>
      <c r="L1442" t="s">
        <v>2</v>
      </c>
      <c r="M1442" t="s">
        <v>14</v>
      </c>
      <c r="N1442" t="s">
        <v>307</v>
      </c>
      <c r="O1442" s="3"/>
      <c r="P1442" t="s">
        <v>5</v>
      </c>
    </row>
    <row r="1443" spans="1:16" x14ac:dyDescent="0.2">
      <c r="A1443" s="6">
        <v>7797271</v>
      </c>
      <c r="B1443" t="s">
        <v>0</v>
      </c>
      <c r="C1443" t="s">
        <v>7191</v>
      </c>
      <c r="D1443" t="s">
        <v>3521</v>
      </c>
      <c r="E1443" t="s">
        <v>3522</v>
      </c>
      <c r="F1443" s="2">
        <v>50000</v>
      </c>
      <c r="G1443" s="2">
        <v>0</v>
      </c>
      <c r="H1443" s="2">
        <v>0</v>
      </c>
      <c r="I1443" t="s">
        <v>1</v>
      </c>
      <c r="J1443" t="s">
        <v>3524</v>
      </c>
      <c r="K1443" s="3">
        <v>45562</v>
      </c>
      <c r="L1443" t="s">
        <v>2</v>
      </c>
      <c r="M1443" t="s">
        <v>10</v>
      </c>
      <c r="N1443" t="s">
        <v>6</v>
      </c>
      <c r="O1443" s="3"/>
      <c r="P1443" t="s">
        <v>5</v>
      </c>
    </row>
    <row r="1444" spans="1:16" x14ac:dyDescent="0.2">
      <c r="A1444" s="6">
        <v>7808422</v>
      </c>
      <c r="B1444" t="s">
        <v>0</v>
      </c>
      <c r="C1444" t="s">
        <v>7192</v>
      </c>
      <c r="D1444" t="s">
        <v>3521</v>
      </c>
      <c r="E1444" t="s">
        <v>3522</v>
      </c>
      <c r="F1444" s="2">
        <v>70000</v>
      </c>
      <c r="G1444" s="2">
        <v>0</v>
      </c>
      <c r="H1444" s="2">
        <v>0</v>
      </c>
      <c r="I1444" t="s">
        <v>1</v>
      </c>
      <c r="J1444" t="s">
        <v>3525</v>
      </c>
      <c r="K1444" s="3">
        <v>45590</v>
      </c>
      <c r="L1444" t="s">
        <v>2</v>
      </c>
      <c r="M1444" t="s">
        <v>10</v>
      </c>
      <c r="N1444" t="s">
        <v>6</v>
      </c>
      <c r="O1444" s="3"/>
      <c r="P1444" t="s">
        <v>5</v>
      </c>
    </row>
    <row r="1445" spans="1:16" x14ac:dyDescent="0.2">
      <c r="A1445" s="6">
        <v>7809859</v>
      </c>
      <c r="B1445" t="s">
        <v>0</v>
      </c>
      <c r="C1445" t="s">
        <v>7266</v>
      </c>
      <c r="D1445" t="s">
        <v>3521</v>
      </c>
      <c r="E1445" t="s">
        <v>3522</v>
      </c>
      <c r="F1445" s="2">
        <v>20000</v>
      </c>
      <c r="G1445" s="2">
        <v>0</v>
      </c>
      <c r="H1445" s="2">
        <v>0</v>
      </c>
      <c r="I1445" t="s">
        <v>1</v>
      </c>
      <c r="J1445" t="s">
        <v>3526</v>
      </c>
      <c r="K1445" s="3">
        <v>45593</v>
      </c>
      <c r="L1445" t="s">
        <v>2</v>
      </c>
      <c r="M1445" t="s">
        <v>10</v>
      </c>
      <c r="N1445" t="s">
        <v>6</v>
      </c>
      <c r="O1445" s="3"/>
      <c r="P1445" t="s">
        <v>5</v>
      </c>
    </row>
    <row r="1446" spans="1:16" x14ac:dyDescent="0.2">
      <c r="A1446" s="6">
        <v>7786424</v>
      </c>
      <c r="B1446" t="s">
        <v>0</v>
      </c>
      <c r="C1446" t="s">
        <v>7190</v>
      </c>
      <c r="D1446" t="s">
        <v>3527</v>
      </c>
      <c r="E1446" t="s">
        <v>3528</v>
      </c>
      <c r="F1446" s="2">
        <v>38373</v>
      </c>
      <c r="G1446" s="2">
        <v>27695</v>
      </c>
      <c r="H1446" s="2">
        <v>27695</v>
      </c>
      <c r="I1446" t="s">
        <v>1</v>
      </c>
      <c r="J1446" t="s">
        <v>3529</v>
      </c>
      <c r="K1446" s="3">
        <v>45534</v>
      </c>
      <c r="L1446" t="s">
        <v>2</v>
      </c>
      <c r="M1446" t="s">
        <v>14</v>
      </c>
      <c r="N1446" t="s">
        <v>307</v>
      </c>
      <c r="O1446" s="3"/>
      <c r="P1446" t="s">
        <v>5</v>
      </c>
    </row>
    <row r="1447" spans="1:16" x14ac:dyDescent="0.2">
      <c r="A1447" s="6">
        <v>7797273</v>
      </c>
      <c r="B1447" t="s">
        <v>0</v>
      </c>
      <c r="C1447" t="s">
        <v>7191</v>
      </c>
      <c r="D1447" t="s">
        <v>3527</v>
      </c>
      <c r="E1447" t="s">
        <v>3528</v>
      </c>
      <c r="F1447" s="2">
        <v>45000</v>
      </c>
      <c r="G1447" s="2">
        <v>0</v>
      </c>
      <c r="H1447" s="2">
        <v>0</v>
      </c>
      <c r="I1447" t="s">
        <v>1</v>
      </c>
      <c r="J1447" t="s">
        <v>3530</v>
      </c>
      <c r="K1447" s="3">
        <v>45562</v>
      </c>
      <c r="L1447" t="s">
        <v>2</v>
      </c>
      <c r="M1447" t="s">
        <v>10</v>
      </c>
      <c r="N1447" t="s">
        <v>6</v>
      </c>
      <c r="O1447" s="3"/>
      <c r="P1447" t="s">
        <v>5</v>
      </c>
    </row>
    <row r="1448" spans="1:16" x14ac:dyDescent="0.2">
      <c r="A1448" s="6">
        <v>7808423</v>
      </c>
      <c r="B1448" t="s">
        <v>0</v>
      </c>
      <c r="C1448" t="s">
        <v>7192</v>
      </c>
      <c r="D1448" t="s">
        <v>3527</v>
      </c>
      <c r="E1448" t="s">
        <v>3528</v>
      </c>
      <c r="F1448" s="2">
        <v>50000</v>
      </c>
      <c r="G1448" s="2">
        <v>0</v>
      </c>
      <c r="H1448" s="2">
        <v>0</v>
      </c>
      <c r="I1448" t="s">
        <v>1</v>
      </c>
      <c r="J1448" t="s">
        <v>3531</v>
      </c>
      <c r="K1448" s="3">
        <v>45590</v>
      </c>
      <c r="L1448" t="s">
        <v>2</v>
      </c>
      <c r="M1448" t="s">
        <v>10</v>
      </c>
      <c r="N1448" t="s">
        <v>6</v>
      </c>
      <c r="O1448" s="3"/>
      <c r="P1448" t="s">
        <v>5</v>
      </c>
    </row>
    <row r="1449" spans="1:16" x14ac:dyDescent="0.2">
      <c r="A1449" s="6">
        <v>7809860</v>
      </c>
      <c r="B1449" t="s">
        <v>0</v>
      </c>
      <c r="C1449" t="s">
        <v>7266</v>
      </c>
      <c r="D1449" t="s">
        <v>3527</v>
      </c>
      <c r="E1449" t="s">
        <v>3528</v>
      </c>
      <c r="F1449" s="2">
        <v>15000</v>
      </c>
      <c r="G1449" s="2">
        <v>0</v>
      </c>
      <c r="H1449" s="2">
        <v>0</v>
      </c>
      <c r="I1449" t="s">
        <v>1</v>
      </c>
      <c r="J1449" t="s">
        <v>3532</v>
      </c>
      <c r="K1449" s="3">
        <v>45593</v>
      </c>
      <c r="L1449" t="s">
        <v>2</v>
      </c>
      <c r="M1449" t="s">
        <v>10</v>
      </c>
      <c r="N1449" t="s">
        <v>6</v>
      </c>
      <c r="O1449" s="3"/>
      <c r="P1449" t="s">
        <v>5</v>
      </c>
    </row>
    <row r="1450" spans="1:16" x14ac:dyDescent="0.2">
      <c r="A1450" s="6">
        <v>7786346</v>
      </c>
      <c r="B1450" t="s">
        <v>0</v>
      </c>
      <c r="C1450" t="s">
        <v>7190</v>
      </c>
      <c r="D1450" t="s">
        <v>3533</v>
      </c>
      <c r="E1450" t="s">
        <v>3534</v>
      </c>
      <c r="F1450" s="2">
        <v>8760</v>
      </c>
      <c r="G1450" s="2">
        <v>5540</v>
      </c>
      <c r="H1450" s="2">
        <v>5540</v>
      </c>
      <c r="I1450" t="s">
        <v>1</v>
      </c>
      <c r="J1450" t="s">
        <v>3535</v>
      </c>
      <c r="K1450" s="3">
        <v>45534</v>
      </c>
      <c r="L1450" t="s">
        <v>2</v>
      </c>
      <c r="M1450" t="s">
        <v>14</v>
      </c>
      <c r="N1450" t="s">
        <v>307</v>
      </c>
      <c r="O1450" s="3"/>
      <c r="P1450" t="s">
        <v>5</v>
      </c>
    </row>
    <row r="1451" spans="1:16" x14ac:dyDescent="0.2">
      <c r="A1451" s="6">
        <v>7797197</v>
      </c>
      <c r="B1451" t="s">
        <v>0</v>
      </c>
      <c r="C1451" t="s">
        <v>7191</v>
      </c>
      <c r="D1451" t="s">
        <v>3533</v>
      </c>
      <c r="E1451" t="s">
        <v>3534</v>
      </c>
      <c r="F1451" s="2">
        <v>20000</v>
      </c>
      <c r="G1451" s="2">
        <v>0</v>
      </c>
      <c r="H1451" s="2">
        <v>0</v>
      </c>
      <c r="I1451" t="s">
        <v>1</v>
      </c>
      <c r="J1451" t="s">
        <v>3536</v>
      </c>
      <c r="K1451" s="3">
        <v>45562</v>
      </c>
      <c r="L1451" t="s">
        <v>2</v>
      </c>
      <c r="M1451" t="s">
        <v>10</v>
      </c>
      <c r="N1451" t="s">
        <v>6</v>
      </c>
      <c r="O1451" s="3"/>
      <c r="P1451" t="s">
        <v>5</v>
      </c>
    </row>
    <row r="1452" spans="1:16" x14ac:dyDescent="0.2">
      <c r="A1452" s="6">
        <v>7808408</v>
      </c>
      <c r="B1452" t="s">
        <v>0</v>
      </c>
      <c r="C1452" t="s">
        <v>7192</v>
      </c>
      <c r="D1452" t="s">
        <v>3533</v>
      </c>
      <c r="E1452" t="s">
        <v>3534</v>
      </c>
      <c r="F1452" s="2">
        <v>15267</v>
      </c>
      <c r="G1452" s="2">
        <v>0</v>
      </c>
      <c r="H1452" s="2">
        <v>0</v>
      </c>
      <c r="I1452" t="s">
        <v>1</v>
      </c>
      <c r="J1452" t="s">
        <v>3537</v>
      </c>
      <c r="K1452" s="3">
        <v>45590</v>
      </c>
      <c r="L1452" t="s">
        <v>2</v>
      </c>
      <c r="M1452" t="s">
        <v>10</v>
      </c>
      <c r="N1452" t="s">
        <v>6</v>
      </c>
      <c r="O1452" s="3"/>
      <c r="P1452" t="s">
        <v>5</v>
      </c>
    </row>
    <row r="1453" spans="1:16" x14ac:dyDescent="0.2">
      <c r="A1453" s="6">
        <v>7776039</v>
      </c>
      <c r="B1453" t="s">
        <v>0</v>
      </c>
      <c r="C1453" t="s">
        <v>7193</v>
      </c>
      <c r="D1453" t="s">
        <v>3538</v>
      </c>
      <c r="E1453" t="s">
        <v>3539</v>
      </c>
      <c r="F1453" s="2">
        <v>32082</v>
      </c>
      <c r="G1453" s="2">
        <v>26100</v>
      </c>
      <c r="H1453" s="2">
        <v>26100</v>
      </c>
      <c r="I1453" t="s">
        <v>1</v>
      </c>
      <c r="J1453" t="s">
        <v>3540</v>
      </c>
      <c r="K1453" s="3">
        <v>45500</v>
      </c>
      <c r="L1453" t="s">
        <v>2</v>
      </c>
      <c r="M1453" t="s">
        <v>14</v>
      </c>
      <c r="N1453" t="s">
        <v>6</v>
      </c>
      <c r="O1453" s="3"/>
      <c r="P1453" t="s">
        <v>5</v>
      </c>
    </row>
    <row r="1454" spans="1:16" x14ac:dyDescent="0.2">
      <c r="A1454" s="6">
        <v>7797269</v>
      </c>
      <c r="B1454" t="s">
        <v>0</v>
      </c>
      <c r="C1454" t="s">
        <v>7191</v>
      </c>
      <c r="D1454" t="s">
        <v>3538</v>
      </c>
      <c r="E1454" t="s">
        <v>3539</v>
      </c>
      <c r="F1454" s="2">
        <v>35000</v>
      </c>
      <c r="G1454" s="2">
        <v>25000</v>
      </c>
      <c r="H1454" s="2">
        <v>25000</v>
      </c>
      <c r="I1454" t="s">
        <v>1</v>
      </c>
      <c r="J1454" t="s">
        <v>3541</v>
      </c>
      <c r="K1454" s="3">
        <v>45562</v>
      </c>
      <c r="L1454" t="s">
        <v>2</v>
      </c>
      <c r="M1454" t="s">
        <v>14</v>
      </c>
      <c r="N1454" t="s">
        <v>6</v>
      </c>
      <c r="O1454" s="3"/>
      <c r="P1454" t="s">
        <v>5</v>
      </c>
    </row>
    <row r="1455" spans="1:16" x14ac:dyDescent="0.2">
      <c r="A1455" s="6">
        <v>7808421</v>
      </c>
      <c r="B1455" t="s">
        <v>0</v>
      </c>
      <c r="C1455" t="s">
        <v>7192</v>
      </c>
      <c r="D1455" t="s">
        <v>3538</v>
      </c>
      <c r="E1455" t="s">
        <v>3539</v>
      </c>
      <c r="F1455" s="2">
        <v>34518</v>
      </c>
      <c r="G1455" s="2">
        <v>0</v>
      </c>
      <c r="H1455" s="2">
        <v>0</v>
      </c>
      <c r="I1455" t="s">
        <v>1</v>
      </c>
      <c r="J1455" t="s">
        <v>3542</v>
      </c>
      <c r="K1455" s="3">
        <v>45590</v>
      </c>
      <c r="L1455" t="s">
        <v>2</v>
      </c>
      <c r="M1455" t="s">
        <v>296</v>
      </c>
      <c r="N1455" t="s">
        <v>6</v>
      </c>
      <c r="O1455" s="3"/>
      <c r="P1455" t="s">
        <v>5</v>
      </c>
    </row>
    <row r="1456" spans="1:16" x14ac:dyDescent="0.2">
      <c r="A1456" s="6">
        <v>7809451</v>
      </c>
      <c r="B1456" t="s">
        <v>0</v>
      </c>
      <c r="C1456" t="s">
        <v>7432</v>
      </c>
      <c r="D1456" t="s">
        <v>3538</v>
      </c>
      <c r="E1456" t="s">
        <v>3539</v>
      </c>
      <c r="F1456" s="2">
        <v>885</v>
      </c>
      <c r="G1456" s="2">
        <v>0</v>
      </c>
      <c r="H1456" s="2">
        <v>0</v>
      </c>
      <c r="I1456" t="s">
        <v>1</v>
      </c>
      <c r="J1456" t="s">
        <v>3543</v>
      </c>
      <c r="K1456" s="3">
        <v>45592</v>
      </c>
      <c r="L1456" t="s">
        <v>2</v>
      </c>
      <c r="M1456" t="s">
        <v>10</v>
      </c>
      <c r="N1456" t="s">
        <v>6</v>
      </c>
      <c r="O1456" s="3"/>
      <c r="P1456" t="s">
        <v>5</v>
      </c>
    </row>
    <row r="1457" spans="1:16" x14ac:dyDescent="0.2">
      <c r="A1457" s="6">
        <v>7808331</v>
      </c>
      <c r="B1457" t="s">
        <v>0</v>
      </c>
      <c r="C1457" t="s">
        <v>7192</v>
      </c>
      <c r="D1457" t="s">
        <v>3544</v>
      </c>
      <c r="E1457" t="s">
        <v>3545</v>
      </c>
      <c r="F1457" s="2">
        <v>5000</v>
      </c>
      <c r="G1457" s="2">
        <v>0</v>
      </c>
      <c r="H1457" s="2">
        <v>0</v>
      </c>
      <c r="I1457" t="s">
        <v>1</v>
      </c>
      <c r="J1457" t="s">
        <v>3546</v>
      </c>
      <c r="K1457" s="3">
        <v>45590</v>
      </c>
      <c r="L1457" t="s">
        <v>2</v>
      </c>
      <c r="M1457" t="s">
        <v>10</v>
      </c>
      <c r="N1457" t="s">
        <v>6</v>
      </c>
      <c r="O1457" s="3"/>
      <c r="P1457" t="s">
        <v>5</v>
      </c>
    </row>
    <row r="1458" spans="1:16" x14ac:dyDescent="0.2">
      <c r="A1458" s="6">
        <v>7797011</v>
      </c>
      <c r="B1458" t="s">
        <v>0</v>
      </c>
      <c r="C1458" t="s">
        <v>7191</v>
      </c>
      <c r="D1458" t="s">
        <v>3547</v>
      </c>
      <c r="E1458" t="s">
        <v>3548</v>
      </c>
      <c r="F1458" s="2">
        <v>7771</v>
      </c>
      <c r="G1458" s="2">
        <v>0</v>
      </c>
      <c r="H1458" s="2">
        <v>0</v>
      </c>
      <c r="I1458" t="s">
        <v>1</v>
      </c>
      <c r="J1458" t="s">
        <v>3549</v>
      </c>
      <c r="K1458" s="3">
        <v>45562</v>
      </c>
      <c r="L1458" t="s">
        <v>2</v>
      </c>
      <c r="M1458" t="s">
        <v>10</v>
      </c>
      <c r="N1458" t="s">
        <v>6</v>
      </c>
      <c r="O1458" s="3"/>
      <c r="P1458" t="s">
        <v>5</v>
      </c>
    </row>
    <row r="1459" spans="1:16" x14ac:dyDescent="0.2">
      <c r="A1459" s="6">
        <v>7797012</v>
      </c>
      <c r="B1459" t="s">
        <v>0</v>
      </c>
      <c r="C1459" t="s">
        <v>7191</v>
      </c>
      <c r="D1459" t="s">
        <v>3550</v>
      </c>
      <c r="E1459" t="s">
        <v>3551</v>
      </c>
      <c r="F1459" s="2">
        <v>16537</v>
      </c>
      <c r="G1459" s="2">
        <v>0</v>
      </c>
      <c r="H1459" s="2">
        <v>0</v>
      </c>
      <c r="I1459" t="s">
        <v>1</v>
      </c>
      <c r="J1459" t="s">
        <v>3552</v>
      </c>
      <c r="K1459" s="3">
        <v>45562</v>
      </c>
      <c r="L1459" t="s">
        <v>2</v>
      </c>
      <c r="M1459" t="s">
        <v>10</v>
      </c>
      <c r="N1459" t="s">
        <v>6</v>
      </c>
      <c r="O1459" s="3"/>
      <c r="P1459" t="s">
        <v>5</v>
      </c>
    </row>
    <row r="1460" spans="1:16" x14ac:dyDescent="0.2">
      <c r="A1460" s="6">
        <v>7774883</v>
      </c>
      <c r="B1460" t="s">
        <v>0</v>
      </c>
      <c r="C1460" t="s">
        <v>7234</v>
      </c>
      <c r="D1460" t="s">
        <v>3553</v>
      </c>
      <c r="E1460" t="s">
        <v>3554</v>
      </c>
      <c r="F1460" s="2">
        <v>23007</v>
      </c>
      <c r="G1460" s="2">
        <v>16945</v>
      </c>
      <c r="H1460" s="2">
        <v>16945</v>
      </c>
      <c r="I1460" t="s">
        <v>1</v>
      </c>
      <c r="J1460" t="s">
        <v>3555</v>
      </c>
      <c r="K1460" s="3">
        <v>45497</v>
      </c>
      <c r="L1460" t="s">
        <v>2</v>
      </c>
      <c r="M1460" t="s">
        <v>14</v>
      </c>
      <c r="N1460" t="s">
        <v>6</v>
      </c>
      <c r="O1460" s="3"/>
      <c r="P1460" t="s">
        <v>5</v>
      </c>
    </row>
    <row r="1461" spans="1:16" x14ac:dyDescent="0.2">
      <c r="A1461" s="6">
        <v>7797013</v>
      </c>
      <c r="B1461" t="s">
        <v>0</v>
      </c>
      <c r="C1461" t="s">
        <v>7191</v>
      </c>
      <c r="D1461" t="s">
        <v>3553</v>
      </c>
      <c r="E1461" t="s">
        <v>3554</v>
      </c>
      <c r="F1461" s="2">
        <v>28496</v>
      </c>
      <c r="G1461" s="2">
        <v>0</v>
      </c>
      <c r="H1461" s="2">
        <v>0</v>
      </c>
      <c r="I1461" t="s">
        <v>1</v>
      </c>
      <c r="J1461" t="s">
        <v>3556</v>
      </c>
      <c r="K1461" s="3">
        <v>45562</v>
      </c>
      <c r="L1461" t="s">
        <v>2</v>
      </c>
      <c r="M1461" t="s">
        <v>10</v>
      </c>
      <c r="N1461" t="s">
        <v>6</v>
      </c>
      <c r="O1461" s="3"/>
      <c r="P1461" t="s">
        <v>5</v>
      </c>
    </row>
    <row r="1462" spans="1:16" x14ac:dyDescent="0.2">
      <c r="A1462" s="6">
        <v>7658340</v>
      </c>
      <c r="B1462" t="s">
        <v>0</v>
      </c>
      <c r="C1462" t="s">
        <v>7385</v>
      </c>
      <c r="D1462" t="s">
        <v>3557</v>
      </c>
      <c r="E1462" t="s">
        <v>3558</v>
      </c>
      <c r="F1462" s="2">
        <v>37146</v>
      </c>
      <c r="G1462" s="2">
        <v>37145</v>
      </c>
      <c r="H1462" s="2">
        <v>37145</v>
      </c>
      <c r="I1462" t="s">
        <v>1</v>
      </c>
      <c r="J1462" t="s">
        <v>3559</v>
      </c>
      <c r="K1462" s="3">
        <v>45166</v>
      </c>
      <c r="L1462" t="s">
        <v>2</v>
      </c>
      <c r="M1462" t="s">
        <v>14</v>
      </c>
      <c r="N1462" t="s">
        <v>6</v>
      </c>
      <c r="O1462" s="3"/>
      <c r="P1462" t="s">
        <v>5</v>
      </c>
    </row>
    <row r="1463" spans="1:16" x14ac:dyDescent="0.2">
      <c r="A1463" s="6">
        <v>7689172</v>
      </c>
      <c r="B1463" t="s">
        <v>0</v>
      </c>
      <c r="C1463" t="s">
        <v>7376</v>
      </c>
      <c r="D1463" t="s">
        <v>3557</v>
      </c>
      <c r="E1463" t="s">
        <v>3558</v>
      </c>
      <c r="F1463" s="2">
        <v>31859</v>
      </c>
      <c r="G1463" s="2">
        <v>31858</v>
      </c>
      <c r="H1463" s="2">
        <v>31858</v>
      </c>
      <c r="I1463" t="s">
        <v>1</v>
      </c>
      <c r="J1463" t="s">
        <v>3560</v>
      </c>
      <c r="K1463" s="3">
        <v>45258</v>
      </c>
      <c r="L1463" t="s">
        <v>2</v>
      </c>
      <c r="M1463" t="s">
        <v>14</v>
      </c>
      <c r="N1463" t="s">
        <v>6</v>
      </c>
      <c r="O1463" s="3"/>
      <c r="P1463" t="s">
        <v>5</v>
      </c>
    </row>
    <row r="1464" spans="1:16" x14ac:dyDescent="0.2">
      <c r="A1464" s="6">
        <v>7696673</v>
      </c>
      <c r="B1464" t="s">
        <v>0</v>
      </c>
      <c r="C1464" t="s">
        <v>7275</v>
      </c>
      <c r="D1464" t="s">
        <v>3557</v>
      </c>
      <c r="E1464" t="s">
        <v>3558</v>
      </c>
      <c r="F1464" s="2">
        <v>40769</v>
      </c>
      <c r="G1464" s="2">
        <v>40768</v>
      </c>
      <c r="H1464" s="2">
        <v>40768</v>
      </c>
      <c r="I1464" t="s">
        <v>1</v>
      </c>
      <c r="J1464" t="s">
        <v>3561</v>
      </c>
      <c r="K1464" s="3">
        <v>45278</v>
      </c>
      <c r="L1464" t="s">
        <v>2</v>
      </c>
      <c r="M1464" t="s">
        <v>14</v>
      </c>
      <c r="N1464" t="s">
        <v>6</v>
      </c>
      <c r="O1464" s="3"/>
      <c r="P1464" t="s">
        <v>5</v>
      </c>
    </row>
    <row r="1465" spans="1:16" x14ac:dyDescent="0.2">
      <c r="A1465" s="6">
        <v>7705966</v>
      </c>
      <c r="B1465" t="s">
        <v>0</v>
      </c>
      <c r="C1465" t="s">
        <v>7378</v>
      </c>
      <c r="D1465" t="s">
        <v>3557</v>
      </c>
      <c r="E1465" t="s">
        <v>3558</v>
      </c>
      <c r="F1465" s="2">
        <v>42514</v>
      </c>
      <c r="G1465" s="2">
        <v>42513</v>
      </c>
      <c r="H1465" s="2">
        <v>42513</v>
      </c>
      <c r="I1465" t="s">
        <v>1</v>
      </c>
      <c r="J1465" t="s">
        <v>3562</v>
      </c>
      <c r="K1465" s="3">
        <v>45306</v>
      </c>
      <c r="L1465" t="s">
        <v>2</v>
      </c>
      <c r="M1465" t="s">
        <v>14</v>
      </c>
      <c r="N1465" t="s">
        <v>6</v>
      </c>
      <c r="O1465" s="3"/>
      <c r="P1465" t="s">
        <v>5</v>
      </c>
    </row>
    <row r="1466" spans="1:16" x14ac:dyDescent="0.2">
      <c r="A1466" s="6">
        <v>7712273</v>
      </c>
      <c r="B1466" t="s">
        <v>0</v>
      </c>
      <c r="C1466" t="s">
        <v>7437</v>
      </c>
      <c r="D1466" t="s">
        <v>3557</v>
      </c>
      <c r="E1466" t="s">
        <v>3558</v>
      </c>
      <c r="F1466" s="2">
        <v>43157</v>
      </c>
      <c r="G1466" s="2">
        <v>43156</v>
      </c>
      <c r="H1466" s="2">
        <v>43156</v>
      </c>
      <c r="I1466" t="s">
        <v>1</v>
      </c>
      <c r="J1466" t="s">
        <v>3563</v>
      </c>
      <c r="K1466" s="3">
        <v>45329</v>
      </c>
      <c r="L1466" t="s">
        <v>2</v>
      </c>
      <c r="M1466" t="s">
        <v>14</v>
      </c>
      <c r="N1466" t="s">
        <v>6</v>
      </c>
      <c r="O1466" s="3"/>
      <c r="P1466" t="s">
        <v>5</v>
      </c>
    </row>
    <row r="1467" spans="1:16" x14ac:dyDescent="0.2">
      <c r="A1467" s="6">
        <v>7724753</v>
      </c>
      <c r="B1467" t="s">
        <v>0</v>
      </c>
      <c r="C1467" t="s">
        <v>7384</v>
      </c>
      <c r="D1467" t="s">
        <v>3557</v>
      </c>
      <c r="E1467" t="s">
        <v>3558</v>
      </c>
      <c r="F1467" s="2">
        <v>32435</v>
      </c>
      <c r="G1467" s="2">
        <v>32434</v>
      </c>
      <c r="H1467" s="2">
        <v>32434</v>
      </c>
      <c r="I1467" t="s">
        <v>1</v>
      </c>
      <c r="J1467" t="s">
        <v>3564</v>
      </c>
      <c r="K1467" s="3">
        <v>45363</v>
      </c>
      <c r="L1467" t="s">
        <v>2</v>
      </c>
      <c r="M1467" t="s">
        <v>14</v>
      </c>
      <c r="N1467" t="s">
        <v>6</v>
      </c>
      <c r="O1467" s="3"/>
      <c r="P1467" t="s">
        <v>5</v>
      </c>
    </row>
    <row r="1468" spans="1:16" x14ac:dyDescent="0.2">
      <c r="A1468" s="6">
        <v>7784859</v>
      </c>
      <c r="B1468" t="s">
        <v>0</v>
      </c>
      <c r="C1468" t="s">
        <v>7251</v>
      </c>
      <c r="D1468" t="s">
        <v>3557</v>
      </c>
      <c r="E1468" t="s">
        <v>3558</v>
      </c>
      <c r="F1468" s="2">
        <v>60000</v>
      </c>
      <c r="G1468" s="2">
        <v>59001</v>
      </c>
      <c r="H1468" s="2">
        <v>59001</v>
      </c>
      <c r="I1468" t="s">
        <v>1</v>
      </c>
      <c r="J1468" t="s">
        <v>3565</v>
      </c>
      <c r="K1468" s="3">
        <v>45531</v>
      </c>
      <c r="L1468" t="s">
        <v>2</v>
      </c>
      <c r="M1468" t="s">
        <v>14</v>
      </c>
      <c r="N1468" t="s">
        <v>6</v>
      </c>
      <c r="O1468" s="3"/>
      <c r="P1468" t="s">
        <v>5</v>
      </c>
    </row>
    <row r="1469" spans="1:16" x14ac:dyDescent="0.2">
      <c r="A1469" s="6">
        <v>7797014</v>
      </c>
      <c r="B1469" t="s">
        <v>0</v>
      </c>
      <c r="C1469" t="s">
        <v>7191</v>
      </c>
      <c r="D1469" t="s">
        <v>3557</v>
      </c>
      <c r="E1469" t="s">
        <v>3558</v>
      </c>
      <c r="F1469" s="2">
        <v>50000</v>
      </c>
      <c r="G1469" s="2">
        <v>0</v>
      </c>
      <c r="H1469" s="2">
        <v>0</v>
      </c>
      <c r="I1469" t="s">
        <v>1</v>
      </c>
      <c r="J1469" t="s">
        <v>3566</v>
      </c>
      <c r="K1469" s="3">
        <v>45562</v>
      </c>
      <c r="L1469" t="s">
        <v>2</v>
      </c>
      <c r="M1469" t="s">
        <v>10</v>
      </c>
      <c r="N1469" t="s">
        <v>6</v>
      </c>
      <c r="O1469" s="3"/>
      <c r="P1469" t="s">
        <v>5</v>
      </c>
    </row>
    <row r="1470" spans="1:16" x14ac:dyDescent="0.2">
      <c r="A1470" s="6">
        <v>7797015</v>
      </c>
      <c r="B1470" t="s">
        <v>0</v>
      </c>
      <c r="C1470" t="s">
        <v>7191</v>
      </c>
      <c r="D1470" t="s">
        <v>3567</v>
      </c>
      <c r="E1470" t="s">
        <v>3568</v>
      </c>
      <c r="F1470" s="2">
        <v>30000</v>
      </c>
      <c r="G1470" s="2">
        <v>0</v>
      </c>
      <c r="H1470" s="2">
        <v>0</v>
      </c>
      <c r="I1470" t="s">
        <v>1</v>
      </c>
      <c r="J1470" t="s">
        <v>3569</v>
      </c>
      <c r="K1470" s="3">
        <v>45562</v>
      </c>
      <c r="L1470" t="s">
        <v>2</v>
      </c>
      <c r="M1470" t="s">
        <v>10</v>
      </c>
      <c r="N1470" t="s">
        <v>6</v>
      </c>
      <c r="O1470" s="3"/>
      <c r="P1470" t="s">
        <v>5</v>
      </c>
    </row>
    <row r="1471" spans="1:16" x14ac:dyDescent="0.2">
      <c r="A1471" s="6">
        <v>7696675</v>
      </c>
      <c r="B1471" t="s">
        <v>0</v>
      </c>
      <c r="C1471" t="s">
        <v>7275</v>
      </c>
      <c r="D1471" t="s">
        <v>3570</v>
      </c>
      <c r="E1471" t="s">
        <v>3571</v>
      </c>
      <c r="F1471" s="2">
        <v>136146</v>
      </c>
      <c r="G1471" s="2">
        <v>136145</v>
      </c>
      <c r="H1471" s="2">
        <v>136145</v>
      </c>
      <c r="I1471" t="s">
        <v>1</v>
      </c>
      <c r="J1471" t="s">
        <v>3572</v>
      </c>
      <c r="K1471" s="3">
        <v>45278</v>
      </c>
      <c r="L1471" t="s">
        <v>2</v>
      </c>
      <c r="M1471" t="s">
        <v>14</v>
      </c>
      <c r="N1471" t="s">
        <v>6</v>
      </c>
      <c r="O1471" s="3"/>
      <c r="P1471" t="s">
        <v>5</v>
      </c>
    </row>
    <row r="1472" spans="1:16" x14ac:dyDescent="0.2">
      <c r="A1472" s="6">
        <v>7705967</v>
      </c>
      <c r="B1472" t="s">
        <v>0</v>
      </c>
      <c r="C1472" t="s">
        <v>7378</v>
      </c>
      <c r="D1472" t="s">
        <v>3570</v>
      </c>
      <c r="E1472" t="s">
        <v>3571</v>
      </c>
      <c r="F1472" s="2">
        <v>84458</v>
      </c>
      <c r="G1472" s="2">
        <v>84457</v>
      </c>
      <c r="H1472" s="2">
        <v>84457</v>
      </c>
      <c r="I1472" t="s">
        <v>1</v>
      </c>
      <c r="J1472" t="s">
        <v>3573</v>
      </c>
      <c r="K1472" s="3">
        <v>45306</v>
      </c>
      <c r="L1472" t="s">
        <v>2</v>
      </c>
      <c r="M1472" t="s">
        <v>14</v>
      </c>
      <c r="N1472" t="s">
        <v>6</v>
      </c>
      <c r="O1472" s="3"/>
      <c r="P1472" t="s">
        <v>5</v>
      </c>
    </row>
    <row r="1473" spans="1:16" x14ac:dyDescent="0.2">
      <c r="A1473" s="6">
        <v>7797016</v>
      </c>
      <c r="B1473" t="s">
        <v>0</v>
      </c>
      <c r="C1473" t="s">
        <v>7191</v>
      </c>
      <c r="D1473" t="s">
        <v>3570</v>
      </c>
      <c r="E1473" t="s">
        <v>3571</v>
      </c>
      <c r="F1473" s="2">
        <v>75000</v>
      </c>
      <c r="G1473" s="2">
        <v>0</v>
      </c>
      <c r="H1473" s="2">
        <v>0</v>
      </c>
      <c r="I1473" t="s">
        <v>1</v>
      </c>
      <c r="J1473" t="s">
        <v>3574</v>
      </c>
      <c r="K1473" s="3">
        <v>45562</v>
      </c>
      <c r="L1473" t="s">
        <v>2</v>
      </c>
      <c r="M1473" t="s">
        <v>10</v>
      </c>
      <c r="N1473" t="s">
        <v>6</v>
      </c>
      <c r="O1473" s="3"/>
      <c r="P1473" t="s">
        <v>5</v>
      </c>
    </row>
    <row r="1474" spans="1:16" x14ac:dyDescent="0.2">
      <c r="A1474" s="6">
        <v>7808332</v>
      </c>
      <c r="B1474" t="s">
        <v>0</v>
      </c>
      <c r="C1474" t="s">
        <v>7192</v>
      </c>
      <c r="D1474" t="s">
        <v>3570</v>
      </c>
      <c r="E1474" t="s">
        <v>3571</v>
      </c>
      <c r="F1474" s="2">
        <v>100000</v>
      </c>
      <c r="G1474" s="2">
        <v>0</v>
      </c>
      <c r="H1474" s="2">
        <v>0</v>
      </c>
      <c r="I1474" t="s">
        <v>1</v>
      </c>
      <c r="J1474" t="s">
        <v>3575</v>
      </c>
      <c r="K1474" s="3">
        <v>45590</v>
      </c>
      <c r="L1474" t="s">
        <v>2</v>
      </c>
      <c r="M1474" t="s">
        <v>10</v>
      </c>
      <c r="N1474" t="s">
        <v>6</v>
      </c>
      <c r="O1474" s="3"/>
      <c r="P1474" t="s">
        <v>5</v>
      </c>
    </row>
    <row r="1475" spans="1:16" x14ac:dyDescent="0.2">
      <c r="A1475" s="6">
        <v>7796858</v>
      </c>
      <c r="B1475" t="s">
        <v>0</v>
      </c>
      <c r="C1475" t="s">
        <v>7191</v>
      </c>
      <c r="D1475" t="s">
        <v>3576</v>
      </c>
      <c r="E1475" t="s">
        <v>3577</v>
      </c>
      <c r="F1475" s="2">
        <v>5413</v>
      </c>
      <c r="G1475" s="2">
        <v>5000</v>
      </c>
      <c r="H1475" s="2">
        <v>5000</v>
      </c>
      <c r="I1475" t="s">
        <v>1</v>
      </c>
      <c r="J1475" t="s">
        <v>3578</v>
      </c>
      <c r="K1475" s="3">
        <v>45562</v>
      </c>
      <c r="L1475" t="s">
        <v>2</v>
      </c>
      <c r="M1475" t="s">
        <v>14</v>
      </c>
      <c r="N1475" t="s">
        <v>6</v>
      </c>
      <c r="O1475" s="3"/>
      <c r="P1475" t="s">
        <v>5</v>
      </c>
    </row>
    <row r="1476" spans="1:16" x14ac:dyDescent="0.2">
      <c r="A1476" s="6">
        <v>7796863</v>
      </c>
      <c r="B1476" t="s">
        <v>0</v>
      </c>
      <c r="C1476" t="s">
        <v>7191</v>
      </c>
      <c r="D1476" t="s">
        <v>3579</v>
      </c>
      <c r="E1476" t="s">
        <v>3580</v>
      </c>
      <c r="F1476" s="2">
        <v>5174</v>
      </c>
      <c r="G1476" s="2">
        <v>0</v>
      </c>
      <c r="H1476" s="2">
        <v>0</v>
      </c>
      <c r="I1476" t="s">
        <v>1</v>
      </c>
      <c r="J1476" t="s">
        <v>3581</v>
      </c>
      <c r="K1476" s="3">
        <v>45562</v>
      </c>
      <c r="L1476" t="s">
        <v>2</v>
      </c>
      <c r="M1476" t="s">
        <v>10</v>
      </c>
      <c r="N1476" t="s">
        <v>6</v>
      </c>
      <c r="O1476" s="3"/>
      <c r="P1476" t="s">
        <v>5</v>
      </c>
    </row>
    <row r="1477" spans="1:16" x14ac:dyDescent="0.2">
      <c r="A1477" s="6">
        <v>7796864</v>
      </c>
      <c r="B1477" t="s">
        <v>0</v>
      </c>
      <c r="C1477" t="s">
        <v>7191</v>
      </c>
      <c r="D1477" t="s">
        <v>3582</v>
      </c>
      <c r="E1477" t="s">
        <v>3583</v>
      </c>
      <c r="F1477" s="2">
        <v>1079</v>
      </c>
      <c r="G1477" s="2">
        <v>0</v>
      </c>
      <c r="H1477" s="2">
        <v>0</v>
      </c>
      <c r="I1477" t="s">
        <v>1</v>
      </c>
      <c r="J1477" t="s">
        <v>3584</v>
      </c>
      <c r="K1477" s="3">
        <v>45562</v>
      </c>
      <c r="L1477" t="s">
        <v>2</v>
      </c>
      <c r="M1477" t="s">
        <v>10</v>
      </c>
      <c r="N1477" t="s">
        <v>6</v>
      </c>
      <c r="O1477" s="3"/>
      <c r="P1477" t="s">
        <v>5</v>
      </c>
    </row>
    <row r="1478" spans="1:16" x14ac:dyDescent="0.2">
      <c r="A1478" s="6">
        <v>7796865</v>
      </c>
      <c r="B1478" t="s">
        <v>0</v>
      </c>
      <c r="C1478" t="s">
        <v>7191</v>
      </c>
      <c r="D1478" t="s">
        <v>3585</v>
      </c>
      <c r="E1478" t="s">
        <v>3586</v>
      </c>
      <c r="F1478" s="2">
        <v>4330</v>
      </c>
      <c r="G1478" s="2">
        <v>0</v>
      </c>
      <c r="H1478" s="2">
        <v>0</v>
      </c>
      <c r="I1478" t="s">
        <v>1</v>
      </c>
      <c r="J1478" t="s">
        <v>3587</v>
      </c>
      <c r="K1478" s="3">
        <v>45562</v>
      </c>
      <c r="L1478" t="s">
        <v>2</v>
      </c>
      <c r="M1478" t="s">
        <v>10</v>
      </c>
      <c r="N1478" t="s">
        <v>6</v>
      </c>
      <c r="O1478" s="3"/>
      <c r="P1478" t="s">
        <v>5</v>
      </c>
    </row>
    <row r="1479" spans="1:16" x14ac:dyDescent="0.2">
      <c r="A1479" s="6">
        <v>7808262</v>
      </c>
      <c r="B1479" t="s">
        <v>0</v>
      </c>
      <c r="C1479" t="s">
        <v>7192</v>
      </c>
      <c r="D1479" t="s">
        <v>3588</v>
      </c>
      <c r="E1479" t="s">
        <v>3589</v>
      </c>
      <c r="F1479" s="2">
        <v>1533</v>
      </c>
      <c r="G1479" s="2">
        <v>0</v>
      </c>
      <c r="H1479" s="2">
        <v>0</v>
      </c>
      <c r="I1479" t="s">
        <v>1</v>
      </c>
      <c r="J1479" t="s">
        <v>3590</v>
      </c>
      <c r="K1479" s="3">
        <v>45590</v>
      </c>
      <c r="L1479" t="s">
        <v>2</v>
      </c>
      <c r="M1479" t="s">
        <v>10</v>
      </c>
      <c r="N1479" t="s">
        <v>6</v>
      </c>
      <c r="O1479" s="3"/>
      <c r="P1479" t="s">
        <v>5</v>
      </c>
    </row>
    <row r="1480" spans="1:16" x14ac:dyDescent="0.2">
      <c r="A1480" s="6">
        <v>7796866</v>
      </c>
      <c r="B1480" t="s">
        <v>0</v>
      </c>
      <c r="C1480" t="s">
        <v>7191</v>
      </c>
      <c r="D1480" t="s">
        <v>3591</v>
      </c>
      <c r="E1480" t="s">
        <v>3592</v>
      </c>
      <c r="F1480" s="2">
        <v>1250</v>
      </c>
      <c r="G1480" s="2">
        <v>0</v>
      </c>
      <c r="H1480" s="2">
        <v>0</v>
      </c>
      <c r="I1480" t="s">
        <v>1</v>
      </c>
      <c r="J1480" t="s">
        <v>3593</v>
      </c>
      <c r="K1480" s="3">
        <v>45562</v>
      </c>
      <c r="L1480" t="s">
        <v>2</v>
      </c>
      <c r="M1480" t="s">
        <v>10</v>
      </c>
      <c r="N1480" t="s">
        <v>6</v>
      </c>
      <c r="O1480" s="3"/>
      <c r="P1480" t="s">
        <v>5</v>
      </c>
    </row>
    <row r="1481" spans="1:16" x14ac:dyDescent="0.2">
      <c r="A1481" s="6">
        <v>7696889</v>
      </c>
      <c r="B1481" t="s">
        <v>0</v>
      </c>
      <c r="C1481" t="s">
        <v>7275</v>
      </c>
      <c r="D1481" t="s">
        <v>3594</v>
      </c>
      <c r="E1481" t="s">
        <v>3595</v>
      </c>
      <c r="F1481" s="2">
        <v>158673</v>
      </c>
      <c r="G1481" s="2">
        <v>158672</v>
      </c>
      <c r="H1481" s="2">
        <v>158672</v>
      </c>
      <c r="I1481" t="s">
        <v>1</v>
      </c>
      <c r="J1481" t="s">
        <v>3596</v>
      </c>
      <c r="K1481" s="3">
        <v>45278</v>
      </c>
      <c r="L1481" t="s">
        <v>2</v>
      </c>
      <c r="M1481" t="s">
        <v>14</v>
      </c>
      <c r="N1481" t="s">
        <v>6</v>
      </c>
      <c r="O1481" s="3"/>
      <c r="P1481" t="s">
        <v>5</v>
      </c>
    </row>
    <row r="1482" spans="1:16" x14ac:dyDescent="0.2">
      <c r="A1482" s="6">
        <v>7717953</v>
      </c>
      <c r="B1482" t="s">
        <v>0</v>
      </c>
      <c r="C1482" t="s">
        <v>7439</v>
      </c>
      <c r="D1482" t="s">
        <v>3594</v>
      </c>
      <c r="E1482" t="s">
        <v>3595</v>
      </c>
      <c r="F1482" s="2">
        <v>96763</v>
      </c>
      <c r="G1482" s="2">
        <v>96762</v>
      </c>
      <c r="H1482" s="2">
        <v>96762</v>
      </c>
      <c r="I1482" t="s">
        <v>1</v>
      </c>
      <c r="J1482" t="s">
        <v>3597</v>
      </c>
      <c r="K1482" s="3">
        <v>45341</v>
      </c>
      <c r="L1482" t="s">
        <v>2</v>
      </c>
      <c r="M1482" t="s">
        <v>14</v>
      </c>
      <c r="N1482" t="s">
        <v>6</v>
      </c>
      <c r="O1482" s="3"/>
      <c r="P1482" t="s">
        <v>5</v>
      </c>
    </row>
    <row r="1483" spans="1:16" x14ac:dyDescent="0.2">
      <c r="A1483" s="6">
        <v>7797318</v>
      </c>
      <c r="B1483" t="s">
        <v>0</v>
      </c>
      <c r="C1483" t="s">
        <v>7191</v>
      </c>
      <c r="D1483" t="s">
        <v>3594</v>
      </c>
      <c r="E1483" t="s">
        <v>3595</v>
      </c>
      <c r="F1483" s="2">
        <v>250000</v>
      </c>
      <c r="G1483" s="2">
        <v>249998</v>
      </c>
      <c r="H1483" s="2">
        <v>249998</v>
      </c>
      <c r="I1483" t="s">
        <v>1</v>
      </c>
      <c r="J1483" t="s">
        <v>3598</v>
      </c>
      <c r="K1483" s="3">
        <v>45562</v>
      </c>
      <c r="L1483" t="s">
        <v>2</v>
      </c>
      <c r="M1483" t="s">
        <v>14</v>
      </c>
      <c r="N1483" t="s">
        <v>6</v>
      </c>
      <c r="O1483" s="3"/>
      <c r="P1483" t="s">
        <v>5</v>
      </c>
    </row>
    <row r="1484" spans="1:16" x14ac:dyDescent="0.2">
      <c r="A1484" s="6">
        <v>7800761</v>
      </c>
      <c r="B1484" t="s">
        <v>0</v>
      </c>
      <c r="C1484" t="s">
        <v>7440</v>
      </c>
      <c r="D1484" t="s">
        <v>3594</v>
      </c>
      <c r="E1484" t="s">
        <v>3595</v>
      </c>
      <c r="F1484" s="2">
        <v>12000</v>
      </c>
      <c r="G1484" s="2">
        <v>0</v>
      </c>
      <c r="H1484" s="2">
        <v>0</v>
      </c>
      <c r="I1484" t="s">
        <v>1</v>
      </c>
      <c r="J1484" t="s">
        <v>3599</v>
      </c>
      <c r="K1484" s="3">
        <v>45566</v>
      </c>
      <c r="L1484" t="s">
        <v>2</v>
      </c>
      <c r="M1484" t="s">
        <v>10</v>
      </c>
      <c r="N1484" t="s">
        <v>6</v>
      </c>
      <c r="O1484" s="3"/>
      <c r="P1484" t="s">
        <v>5</v>
      </c>
    </row>
    <row r="1485" spans="1:16" x14ac:dyDescent="0.2">
      <c r="A1485" s="6">
        <v>7808440</v>
      </c>
      <c r="B1485" t="s">
        <v>0</v>
      </c>
      <c r="C1485" t="s">
        <v>7192</v>
      </c>
      <c r="D1485" t="s">
        <v>3594</v>
      </c>
      <c r="E1485" t="s">
        <v>3595</v>
      </c>
      <c r="F1485" s="2">
        <v>100000</v>
      </c>
      <c r="G1485" s="2">
        <v>0</v>
      </c>
      <c r="H1485" s="2">
        <v>0</v>
      </c>
      <c r="I1485" t="s">
        <v>1</v>
      </c>
      <c r="J1485" t="s">
        <v>3600</v>
      </c>
      <c r="K1485" s="3">
        <v>45590</v>
      </c>
      <c r="L1485" t="s">
        <v>2</v>
      </c>
      <c r="M1485" t="s">
        <v>10</v>
      </c>
      <c r="N1485" t="s">
        <v>6</v>
      </c>
      <c r="O1485" s="3"/>
      <c r="P1485" t="s">
        <v>5</v>
      </c>
    </row>
    <row r="1486" spans="1:16" x14ac:dyDescent="0.2">
      <c r="A1486" s="6">
        <v>7776120</v>
      </c>
      <c r="B1486" t="s">
        <v>0</v>
      </c>
      <c r="C1486" t="s">
        <v>7193</v>
      </c>
      <c r="D1486" t="s">
        <v>3601</v>
      </c>
      <c r="E1486" t="s">
        <v>3602</v>
      </c>
      <c r="F1486" s="2">
        <v>100000</v>
      </c>
      <c r="G1486" s="2">
        <v>95000</v>
      </c>
      <c r="H1486" s="2">
        <v>95000</v>
      </c>
      <c r="I1486" t="s">
        <v>1</v>
      </c>
      <c r="J1486" t="s">
        <v>3603</v>
      </c>
      <c r="K1486" s="3">
        <v>45500</v>
      </c>
      <c r="L1486" t="s">
        <v>2</v>
      </c>
      <c r="M1486" t="s">
        <v>14</v>
      </c>
      <c r="N1486" t="s">
        <v>6</v>
      </c>
      <c r="O1486" s="3"/>
      <c r="P1486" t="s">
        <v>5</v>
      </c>
    </row>
    <row r="1487" spans="1:16" x14ac:dyDescent="0.2">
      <c r="A1487" s="6">
        <v>7797342</v>
      </c>
      <c r="B1487" t="s">
        <v>0</v>
      </c>
      <c r="C1487" t="s">
        <v>7191</v>
      </c>
      <c r="D1487" t="s">
        <v>3601</v>
      </c>
      <c r="E1487" t="s">
        <v>3602</v>
      </c>
      <c r="F1487" s="2">
        <v>100000</v>
      </c>
      <c r="G1487" s="2">
        <v>0</v>
      </c>
      <c r="H1487" s="2">
        <v>0</v>
      </c>
      <c r="I1487" t="s">
        <v>1</v>
      </c>
      <c r="J1487" t="s">
        <v>3604</v>
      </c>
      <c r="K1487" s="3">
        <v>45562</v>
      </c>
      <c r="L1487" t="s">
        <v>2</v>
      </c>
      <c r="M1487" t="s">
        <v>10</v>
      </c>
      <c r="N1487" t="s">
        <v>6</v>
      </c>
      <c r="O1487" s="3"/>
      <c r="P1487" t="s">
        <v>5</v>
      </c>
    </row>
    <row r="1488" spans="1:16" x14ac:dyDescent="0.2">
      <c r="A1488" s="6">
        <v>7775987</v>
      </c>
      <c r="B1488" t="s">
        <v>0</v>
      </c>
      <c r="C1488" t="s">
        <v>7193</v>
      </c>
      <c r="D1488" t="s">
        <v>3605</v>
      </c>
      <c r="E1488" t="s">
        <v>3606</v>
      </c>
      <c r="F1488" s="2">
        <v>1128</v>
      </c>
      <c r="G1488" s="2">
        <v>0</v>
      </c>
      <c r="H1488" s="2">
        <v>0</v>
      </c>
      <c r="I1488" t="s">
        <v>1</v>
      </c>
      <c r="J1488" t="s">
        <v>3607</v>
      </c>
      <c r="K1488" s="3">
        <v>45500</v>
      </c>
      <c r="L1488" t="s">
        <v>2</v>
      </c>
      <c r="M1488" t="s">
        <v>10</v>
      </c>
      <c r="N1488" t="s">
        <v>6</v>
      </c>
      <c r="O1488" s="3"/>
      <c r="P1488" t="s">
        <v>5</v>
      </c>
    </row>
    <row r="1489" spans="1:16" x14ac:dyDescent="0.2">
      <c r="A1489" s="6">
        <v>7797207</v>
      </c>
      <c r="B1489" t="s">
        <v>0</v>
      </c>
      <c r="C1489" t="s">
        <v>7191</v>
      </c>
      <c r="D1489" t="s">
        <v>3605</v>
      </c>
      <c r="E1489" t="s">
        <v>3606</v>
      </c>
      <c r="F1489" s="2">
        <v>3355</v>
      </c>
      <c r="G1489" s="2">
        <v>0</v>
      </c>
      <c r="H1489" s="2">
        <v>0</v>
      </c>
      <c r="I1489" t="s">
        <v>1</v>
      </c>
      <c r="J1489" t="s">
        <v>3608</v>
      </c>
      <c r="K1489" s="3">
        <v>45562</v>
      </c>
      <c r="L1489" t="s">
        <v>2</v>
      </c>
      <c r="M1489" t="s">
        <v>10</v>
      </c>
      <c r="N1489" t="s">
        <v>6</v>
      </c>
      <c r="O1489" s="3"/>
      <c r="P1489" t="s">
        <v>5</v>
      </c>
    </row>
    <row r="1490" spans="1:16" x14ac:dyDescent="0.2">
      <c r="A1490" s="6">
        <v>7786358</v>
      </c>
      <c r="B1490" t="s">
        <v>0</v>
      </c>
      <c r="C1490" t="s">
        <v>7190</v>
      </c>
      <c r="D1490" t="s">
        <v>3609</v>
      </c>
      <c r="E1490" t="s">
        <v>3610</v>
      </c>
      <c r="F1490" s="2">
        <v>745</v>
      </c>
      <c r="G1490" s="2">
        <v>380</v>
      </c>
      <c r="H1490" s="2">
        <v>380</v>
      </c>
      <c r="I1490" t="s">
        <v>1</v>
      </c>
      <c r="J1490" t="s">
        <v>3611</v>
      </c>
      <c r="K1490" s="3">
        <v>45534</v>
      </c>
      <c r="L1490" t="s">
        <v>2</v>
      </c>
      <c r="M1490" t="s">
        <v>14</v>
      </c>
      <c r="N1490" t="s">
        <v>307</v>
      </c>
      <c r="O1490" s="3"/>
      <c r="P1490" t="s">
        <v>5</v>
      </c>
    </row>
    <row r="1491" spans="1:16" x14ac:dyDescent="0.2">
      <c r="A1491" s="6">
        <v>7786416</v>
      </c>
      <c r="B1491" t="s">
        <v>0</v>
      </c>
      <c r="C1491" t="s">
        <v>7190</v>
      </c>
      <c r="D1491" t="s">
        <v>3612</v>
      </c>
      <c r="E1491" t="s">
        <v>3613</v>
      </c>
      <c r="F1491" s="2">
        <v>4630</v>
      </c>
      <c r="G1491" s="2">
        <v>0</v>
      </c>
      <c r="H1491" s="2">
        <v>0</v>
      </c>
      <c r="I1491" t="s">
        <v>1</v>
      </c>
      <c r="J1491" t="s">
        <v>3614</v>
      </c>
      <c r="K1491" s="3">
        <v>45534</v>
      </c>
      <c r="L1491" t="s">
        <v>2</v>
      </c>
      <c r="M1491" t="s">
        <v>10</v>
      </c>
      <c r="N1491" t="s">
        <v>307</v>
      </c>
      <c r="O1491" s="3"/>
      <c r="P1491" t="s">
        <v>5</v>
      </c>
    </row>
    <row r="1492" spans="1:16" x14ac:dyDescent="0.2">
      <c r="A1492" s="6">
        <v>7787241</v>
      </c>
      <c r="B1492" t="s">
        <v>0</v>
      </c>
      <c r="C1492" t="s">
        <v>7190</v>
      </c>
      <c r="D1492" t="s">
        <v>3615</v>
      </c>
      <c r="E1492" t="s">
        <v>3616</v>
      </c>
      <c r="F1492" s="2">
        <v>25000</v>
      </c>
      <c r="G1492" s="2">
        <v>0</v>
      </c>
      <c r="H1492" s="2">
        <v>0</v>
      </c>
      <c r="I1492" t="s">
        <v>1</v>
      </c>
      <c r="J1492" t="s">
        <v>3617</v>
      </c>
      <c r="K1492" s="3">
        <v>45534</v>
      </c>
      <c r="L1492" t="s">
        <v>2</v>
      </c>
      <c r="M1492" t="s">
        <v>602</v>
      </c>
      <c r="N1492" t="s">
        <v>6</v>
      </c>
      <c r="O1492" s="3"/>
      <c r="P1492" t="s">
        <v>5</v>
      </c>
    </row>
    <row r="1493" spans="1:16" x14ac:dyDescent="0.2">
      <c r="A1493" s="6">
        <v>7798625</v>
      </c>
      <c r="B1493" t="s">
        <v>0</v>
      </c>
      <c r="C1493" t="s">
        <v>7191</v>
      </c>
      <c r="D1493" t="s">
        <v>3615</v>
      </c>
      <c r="E1493" t="s">
        <v>3616</v>
      </c>
      <c r="F1493" s="2">
        <v>50000</v>
      </c>
      <c r="G1493" s="2">
        <v>0</v>
      </c>
      <c r="H1493" s="2">
        <v>0</v>
      </c>
      <c r="I1493" t="s">
        <v>1</v>
      </c>
      <c r="J1493" t="s">
        <v>3618</v>
      </c>
      <c r="K1493" s="3">
        <v>45562</v>
      </c>
      <c r="L1493" t="s">
        <v>2</v>
      </c>
      <c r="M1493" t="s">
        <v>602</v>
      </c>
      <c r="N1493" t="s">
        <v>6</v>
      </c>
      <c r="O1493" s="3"/>
      <c r="P1493" t="s">
        <v>5</v>
      </c>
    </row>
    <row r="1494" spans="1:16" x14ac:dyDescent="0.2">
      <c r="A1494" s="6">
        <v>7806142</v>
      </c>
      <c r="B1494" t="s">
        <v>0</v>
      </c>
      <c r="C1494" t="s">
        <v>7441</v>
      </c>
      <c r="D1494" t="s">
        <v>3619</v>
      </c>
      <c r="E1494" t="s">
        <v>3620</v>
      </c>
      <c r="F1494" s="2">
        <v>14000</v>
      </c>
      <c r="G1494" s="2">
        <v>0</v>
      </c>
      <c r="H1494" s="2">
        <v>0</v>
      </c>
      <c r="I1494" t="s">
        <v>1</v>
      </c>
      <c r="J1494" t="s">
        <v>3621</v>
      </c>
      <c r="K1494" s="3">
        <v>45584</v>
      </c>
      <c r="L1494" t="s">
        <v>2</v>
      </c>
      <c r="M1494" t="s">
        <v>602</v>
      </c>
      <c r="N1494" t="s">
        <v>6</v>
      </c>
      <c r="O1494" s="3"/>
      <c r="P1494" t="s">
        <v>5</v>
      </c>
    </row>
    <row r="1495" spans="1:16" x14ac:dyDescent="0.2">
      <c r="A1495" s="6">
        <v>7774476</v>
      </c>
      <c r="B1495" t="s">
        <v>0</v>
      </c>
      <c r="C1495" t="s">
        <v>7264</v>
      </c>
      <c r="D1495" t="s">
        <v>3622</v>
      </c>
      <c r="E1495" t="s">
        <v>3623</v>
      </c>
      <c r="F1495" s="2">
        <v>2000</v>
      </c>
      <c r="G1495" s="2">
        <v>0</v>
      </c>
      <c r="H1495" s="2">
        <v>0</v>
      </c>
      <c r="I1495" t="s">
        <v>1</v>
      </c>
      <c r="J1495" t="s">
        <v>3624</v>
      </c>
      <c r="K1495" s="3">
        <v>45496</v>
      </c>
      <c r="L1495" t="s">
        <v>2</v>
      </c>
      <c r="M1495" t="s">
        <v>10</v>
      </c>
      <c r="N1495" t="s">
        <v>6</v>
      </c>
      <c r="O1495" s="3"/>
      <c r="P1495" t="s">
        <v>5</v>
      </c>
    </row>
    <row r="1496" spans="1:16" x14ac:dyDescent="0.2">
      <c r="A1496" s="6">
        <v>7786357</v>
      </c>
      <c r="B1496" t="s">
        <v>0</v>
      </c>
      <c r="C1496" t="s">
        <v>7190</v>
      </c>
      <c r="D1496" t="s">
        <v>3622</v>
      </c>
      <c r="E1496" t="s">
        <v>3623</v>
      </c>
      <c r="F1496" s="2">
        <v>2311</v>
      </c>
      <c r="G1496" s="2">
        <v>0</v>
      </c>
      <c r="H1496" s="2">
        <v>0</v>
      </c>
      <c r="I1496" t="s">
        <v>1</v>
      </c>
      <c r="J1496" t="s">
        <v>3625</v>
      </c>
      <c r="K1496" s="3">
        <v>45534</v>
      </c>
      <c r="L1496" t="s">
        <v>2</v>
      </c>
      <c r="M1496" t="s">
        <v>10</v>
      </c>
      <c r="N1496" t="s">
        <v>307</v>
      </c>
      <c r="O1496" s="3"/>
      <c r="P1496" t="s">
        <v>5</v>
      </c>
    </row>
    <row r="1497" spans="1:16" x14ac:dyDescent="0.2">
      <c r="A1497" s="6">
        <v>7797210</v>
      </c>
      <c r="B1497" t="s">
        <v>0</v>
      </c>
      <c r="C1497" t="s">
        <v>7191</v>
      </c>
      <c r="D1497" t="s">
        <v>3622</v>
      </c>
      <c r="E1497" t="s">
        <v>3623</v>
      </c>
      <c r="F1497" s="2">
        <v>2004</v>
      </c>
      <c r="G1497" s="2">
        <v>0</v>
      </c>
      <c r="H1497" s="2">
        <v>0</v>
      </c>
      <c r="I1497" t="s">
        <v>1</v>
      </c>
      <c r="J1497" t="s">
        <v>3626</v>
      </c>
      <c r="K1497" s="3">
        <v>45562</v>
      </c>
      <c r="L1497" t="s">
        <v>2</v>
      </c>
      <c r="M1497" t="s">
        <v>10</v>
      </c>
      <c r="N1497" t="s">
        <v>6</v>
      </c>
      <c r="O1497" s="3"/>
      <c r="P1497" t="s">
        <v>5</v>
      </c>
    </row>
    <row r="1498" spans="1:16" x14ac:dyDescent="0.2">
      <c r="A1498" s="6">
        <v>7775990</v>
      </c>
      <c r="B1498" t="s">
        <v>0</v>
      </c>
      <c r="C1498" t="s">
        <v>7193</v>
      </c>
      <c r="D1498" t="s">
        <v>3627</v>
      </c>
      <c r="E1498" t="s">
        <v>3628</v>
      </c>
      <c r="F1498" s="2">
        <v>793</v>
      </c>
      <c r="G1498" s="2">
        <v>0</v>
      </c>
      <c r="H1498" s="2">
        <v>0</v>
      </c>
      <c r="I1498" t="s">
        <v>1</v>
      </c>
      <c r="J1498" t="s">
        <v>3629</v>
      </c>
      <c r="K1498" s="3">
        <v>45500</v>
      </c>
      <c r="L1498" t="s">
        <v>2</v>
      </c>
      <c r="M1498" t="s">
        <v>10</v>
      </c>
      <c r="N1498" t="s">
        <v>6</v>
      </c>
      <c r="O1498" s="3"/>
      <c r="P1498" t="s">
        <v>5</v>
      </c>
    </row>
    <row r="1499" spans="1:16" x14ac:dyDescent="0.2">
      <c r="A1499" s="6">
        <v>7786359</v>
      </c>
      <c r="B1499" t="s">
        <v>0</v>
      </c>
      <c r="C1499" t="s">
        <v>7190</v>
      </c>
      <c r="D1499" t="s">
        <v>3627</v>
      </c>
      <c r="E1499" t="s">
        <v>3628</v>
      </c>
      <c r="F1499" s="2">
        <v>933</v>
      </c>
      <c r="G1499" s="2">
        <v>0</v>
      </c>
      <c r="H1499" s="2">
        <v>0</v>
      </c>
      <c r="I1499" t="s">
        <v>1</v>
      </c>
      <c r="J1499" t="s">
        <v>3630</v>
      </c>
      <c r="K1499" s="3">
        <v>45534</v>
      </c>
      <c r="L1499" t="s">
        <v>2</v>
      </c>
      <c r="M1499" t="s">
        <v>10</v>
      </c>
      <c r="N1499" t="s">
        <v>307</v>
      </c>
      <c r="O1499" s="3"/>
      <c r="P1499" t="s">
        <v>5</v>
      </c>
    </row>
    <row r="1500" spans="1:16" x14ac:dyDescent="0.2">
      <c r="A1500" s="6">
        <v>7797211</v>
      </c>
      <c r="B1500" t="s">
        <v>0</v>
      </c>
      <c r="C1500" t="s">
        <v>7191</v>
      </c>
      <c r="D1500" t="s">
        <v>3627</v>
      </c>
      <c r="E1500" t="s">
        <v>3628</v>
      </c>
      <c r="F1500" s="2">
        <v>905</v>
      </c>
      <c r="G1500" s="2">
        <v>0</v>
      </c>
      <c r="H1500" s="2">
        <v>0</v>
      </c>
      <c r="I1500" t="s">
        <v>1</v>
      </c>
      <c r="J1500" t="s">
        <v>3631</v>
      </c>
      <c r="K1500" s="3">
        <v>45562</v>
      </c>
      <c r="L1500" t="s">
        <v>2</v>
      </c>
      <c r="M1500" t="s">
        <v>10</v>
      </c>
      <c r="N1500" t="s">
        <v>6</v>
      </c>
      <c r="O1500" s="3"/>
      <c r="P1500" t="s">
        <v>5</v>
      </c>
    </row>
    <row r="1501" spans="1:16" x14ac:dyDescent="0.2">
      <c r="A1501" s="6">
        <v>7786360</v>
      </c>
      <c r="B1501" t="s">
        <v>0</v>
      </c>
      <c r="C1501" t="s">
        <v>7190</v>
      </c>
      <c r="D1501" t="s">
        <v>3632</v>
      </c>
      <c r="E1501" t="s">
        <v>3633</v>
      </c>
      <c r="F1501" s="2">
        <v>818</v>
      </c>
      <c r="G1501" s="2">
        <v>0</v>
      </c>
      <c r="H1501" s="2">
        <v>0</v>
      </c>
      <c r="I1501" t="s">
        <v>1</v>
      </c>
      <c r="J1501" t="s">
        <v>3634</v>
      </c>
      <c r="K1501" s="3">
        <v>45534</v>
      </c>
      <c r="L1501" t="s">
        <v>2</v>
      </c>
      <c r="M1501" t="s">
        <v>10</v>
      </c>
      <c r="N1501" t="s">
        <v>307</v>
      </c>
      <c r="O1501" s="3"/>
      <c r="P1501" t="s">
        <v>5</v>
      </c>
    </row>
    <row r="1502" spans="1:16" x14ac:dyDescent="0.2">
      <c r="A1502" s="6">
        <v>7797212</v>
      </c>
      <c r="B1502" t="s">
        <v>0</v>
      </c>
      <c r="C1502" t="s">
        <v>7191</v>
      </c>
      <c r="D1502" t="s">
        <v>3632</v>
      </c>
      <c r="E1502" t="s">
        <v>3633</v>
      </c>
      <c r="F1502" s="2">
        <v>725</v>
      </c>
      <c r="G1502" s="2">
        <v>0</v>
      </c>
      <c r="H1502" s="2">
        <v>0</v>
      </c>
      <c r="I1502" t="s">
        <v>1</v>
      </c>
      <c r="J1502" t="s">
        <v>3635</v>
      </c>
      <c r="K1502" s="3">
        <v>45562</v>
      </c>
      <c r="L1502" t="s">
        <v>2</v>
      </c>
      <c r="M1502" t="s">
        <v>10</v>
      </c>
      <c r="N1502" t="s">
        <v>6</v>
      </c>
      <c r="O1502" s="3"/>
      <c r="P1502" t="s">
        <v>5</v>
      </c>
    </row>
    <row r="1503" spans="1:16" x14ac:dyDescent="0.2">
      <c r="A1503" s="6">
        <v>7808456</v>
      </c>
      <c r="B1503" t="s">
        <v>0</v>
      </c>
      <c r="C1503" t="s">
        <v>7192</v>
      </c>
      <c r="D1503" t="s">
        <v>3636</v>
      </c>
      <c r="E1503" t="s">
        <v>3637</v>
      </c>
      <c r="F1503" s="2">
        <v>1500</v>
      </c>
      <c r="G1503" s="2">
        <v>0</v>
      </c>
      <c r="H1503" s="2">
        <v>0</v>
      </c>
      <c r="I1503" t="s">
        <v>1</v>
      </c>
      <c r="J1503" t="s">
        <v>3638</v>
      </c>
      <c r="K1503" s="3">
        <v>45590</v>
      </c>
      <c r="L1503" t="s">
        <v>2</v>
      </c>
      <c r="M1503" t="s">
        <v>10</v>
      </c>
      <c r="N1503" t="s">
        <v>6</v>
      </c>
      <c r="O1503" s="3"/>
      <c r="P1503" t="s">
        <v>5</v>
      </c>
    </row>
    <row r="1504" spans="1:16" x14ac:dyDescent="0.2">
      <c r="A1504" s="6">
        <v>6975927</v>
      </c>
      <c r="B1504" t="s">
        <v>0</v>
      </c>
      <c r="C1504" t="s">
        <v>5</v>
      </c>
      <c r="D1504" t="s">
        <v>3639</v>
      </c>
      <c r="E1504" t="s">
        <v>3640</v>
      </c>
      <c r="F1504" s="2">
        <v>1</v>
      </c>
      <c r="G1504" s="2">
        <v>0</v>
      </c>
      <c r="H1504" s="2">
        <v>0</v>
      </c>
      <c r="I1504" t="s">
        <v>1</v>
      </c>
      <c r="J1504" t="s">
        <v>5</v>
      </c>
      <c r="K1504" s="3">
        <v>44674</v>
      </c>
      <c r="L1504" t="s">
        <v>2</v>
      </c>
      <c r="M1504" t="s">
        <v>461</v>
      </c>
      <c r="N1504" t="s">
        <v>25</v>
      </c>
      <c r="O1504" s="3"/>
      <c r="P1504" t="s">
        <v>5</v>
      </c>
    </row>
    <row r="1505" spans="1:16" x14ac:dyDescent="0.2">
      <c r="A1505" s="6">
        <v>7808457</v>
      </c>
      <c r="B1505" t="s">
        <v>0</v>
      </c>
      <c r="C1505" t="s">
        <v>7192</v>
      </c>
      <c r="D1505" t="s">
        <v>3641</v>
      </c>
      <c r="E1505" t="s">
        <v>3642</v>
      </c>
      <c r="F1505" s="2">
        <v>500</v>
      </c>
      <c r="G1505" s="2">
        <v>0</v>
      </c>
      <c r="H1505" s="2">
        <v>0</v>
      </c>
      <c r="I1505" t="s">
        <v>1</v>
      </c>
      <c r="J1505" t="s">
        <v>3643</v>
      </c>
      <c r="K1505" s="3">
        <v>45590</v>
      </c>
      <c r="L1505" t="s">
        <v>2</v>
      </c>
      <c r="M1505" t="s">
        <v>10</v>
      </c>
      <c r="N1505" t="s">
        <v>6</v>
      </c>
      <c r="O1505" s="3"/>
      <c r="P1505" t="s">
        <v>5</v>
      </c>
    </row>
    <row r="1506" spans="1:16" x14ac:dyDescent="0.2">
      <c r="A1506" s="6">
        <v>7808458</v>
      </c>
      <c r="B1506" t="s">
        <v>0</v>
      </c>
      <c r="C1506" t="s">
        <v>7192</v>
      </c>
      <c r="D1506" t="s">
        <v>3644</v>
      </c>
      <c r="E1506" t="s">
        <v>3645</v>
      </c>
      <c r="F1506" s="2">
        <v>400</v>
      </c>
      <c r="G1506" s="2">
        <v>0</v>
      </c>
      <c r="H1506" s="2">
        <v>0</v>
      </c>
      <c r="I1506" t="s">
        <v>1</v>
      </c>
      <c r="J1506" t="s">
        <v>3646</v>
      </c>
      <c r="K1506" s="3">
        <v>45590</v>
      </c>
      <c r="L1506" t="s">
        <v>2</v>
      </c>
      <c r="M1506" t="s">
        <v>10</v>
      </c>
      <c r="N1506" t="s">
        <v>6</v>
      </c>
      <c r="O1506" s="3"/>
      <c r="P1506" t="s">
        <v>5</v>
      </c>
    </row>
    <row r="1507" spans="1:16" x14ac:dyDescent="0.2">
      <c r="A1507" s="6">
        <v>7786573</v>
      </c>
      <c r="B1507" t="s">
        <v>0</v>
      </c>
      <c r="C1507" t="s">
        <v>7190</v>
      </c>
      <c r="D1507" t="s">
        <v>3647</v>
      </c>
      <c r="E1507" t="s">
        <v>3648</v>
      </c>
      <c r="F1507" s="2">
        <v>422</v>
      </c>
      <c r="G1507" s="2">
        <v>0</v>
      </c>
      <c r="H1507" s="2">
        <v>0</v>
      </c>
      <c r="I1507" t="s">
        <v>1</v>
      </c>
      <c r="J1507" t="s">
        <v>3649</v>
      </c>
      <c r="K1507" s="3">
        <v>45534</v>
      </c>
      <c r="L1507" t="s">
        <v>2</v>
      </c>
      <c r="M1507" t="s">
        <v>10</v>
      </c>
      <c r="N1507" t="s">
        <v>307</v>
      </c>
      <c r="O1507" s="3"/>
      <c r="P1507" t="s">
        <v>5</v>
      </c>
    </row>
    <row r="1508" spans="1:16" x14ac:dyDescent="0.2">
      <c r="A1508" s="6">
        <v>7786574</v>
      </c>
      <c r="B1508" t="s">
        <v>0</v>
      </c>
      <c r="C1508" t="s">
        <v>7190</v>
      </c>
      <c r="D1508" t="s">
        <v>3650</v>
      </c>
      <c r="E1508" t="s">
        <v>3651</v>
      </c>
      <c r="F1508" s="2">
        <v>362</v>
      </c>
      <c r="G1508" s="2">
        <v>0</v>
      </c>
      <c r="H1508" s="2">
        <v>0</v>
      </c>
      <c r="I1508" t="s">
        <v>1</v>
      </c>
      <c r="J1508" t="s">
        <v>3652</v>
      </c>
      <c r="K1508" s="3">
        <v>45534</v>
      </c>
      <c r="L1508" t="s">
        <v>2</v>
      </c>
      <c r="M1508" t="s">
        <v>10</v>
      </c>
      <c r="N1508" t="s">
        <v>307</v>
      </c>
      <c r="O1508" s="3"/>
      <c r="P1508" t="s">
        <v>5</v>
      </c>
    </row>
    <row r="1509" spans="1:16" x14ac:dyDescent="0.2">
      <c r="A1509" s="6">
        <v>7786622</v>
      </c>
      <c r="B1509" t="s">
        <v>0</v>
      </c>
      <c r="C1509" t="s">
        <v>7190</v>
      </c>
      <c r="D1509" t="s">
        <v>3653</v>
      </c>
      <c r="E1509" t="s">
        <v>3654</v>
      </c>
      <c r="F1509" s="2">
        <v>1442</v>
      </c>
      <c r="G1509" s="2">
        <v>0</v>
      </c>
      <c r="H1509" s="2">
        <v>0</v>
      </c>
      <c r="I1509" t="s">
        <v>1</v>
      </c>
      <c r="J1509" t="s">
        <v>3655</v>
      </c>
      <c r="K1509" s="3">
        <v>45534</v>
      </c>
      <c r="L1509" t="s">
        <v>2</v>
      </c>
      <c r="M1509" t="s">
        <v>10</v>
      </c>
      <c r="N1509" t="s">
        <v>307</v>
      </c>
      <c r="O1509" s="3"/>
      <c r="P1509" t="s">
        <v>5</v>
      </c>
    </row>
    <row r="1510" spans="1:16" x14ac:dyDescent="0.2">
      <c r="A1510" s="6">
        <v>7786623</v>
      </c>
      <c r="B1510" t="s">
        <v>0</v>
      </c>
      <c r="C1510" t="s">
        <v>7190</v>
      </c>
      <c r="D1510" t="s">
        <v>3656</v>
      </c>
      <c r="E1510" t="s">
        <v>3657</v>
      </c>
      <c r="F1510" s="2">
        <v>1281</v>
      </c>
      <c r="G1510" s="2">
        <v>0</v>
      </c>
      <c r="H1510" s="2">
        <v>0</v>
      </c>
      <c r="I1510" t="s">
        <v>1</v>
      </c>
      <c r="J1510" t="s">
        <v>3658</v>
      </c>
      <c r="K1510" s="3">
        <v>45534</v>
      </c>
      <c r="L1510" t="s">
        <v>2</v>
      </c>
      <c r="M1510" t="s">
        <v>10</v>
      </c>
      <c r="N1510" t="s">
        <v>307</v>
      </c>
      <c r="O1510" s="3"/>
      <c r="P1510" t="s">
        <v>5</v>
      </c>
    </row>
    <row r="1511" spans="1:16" x14ac:dyDescent="0.2">
      <c r="A1511" s="6">
        <v>7776210</v>
      </c>
      <c r="B1511" t="s">
        <v>0</v>
      </c>
      <c r="C1511" t="s">
        <v>7193</v>
      </c>
      <c r="D1511" t="s">
        <v>3659</v>
      </c>
      <c r="E1511" t="s">
        <v>3660</v>
      </c>
      <c r="F1511" s="2">
        <v>1099</v>
      </c>
      <c r="G1511" s="2">
        <v>0</v>
      </c>
      <c r="H1511" s="2">
        <v>0</v>
      </c>
      <c r="I1511" t="s">
        <v>1</v>
      </c>
      <c r="J1511" t="s">
        <v>3661</v>
      </c>
      <c r="K1511" s="3">
        <v>45500</v>
      </c>
      <c r="L1511" t="s">
        <v>2</v>
      </c>
      <c r="M1511" t="s">
        <v>10</v>
      </c>
      <c r="N1511" t="s">
        <v>6</v>
      </c>
      <c r="O1511" s="3"/>
      <c r="P1511" t="s">
        <v>5</v>
      </c>
    </row>
    <row r="1512" spans="1:16" x14ac:dyDescent="0.2">
      <c r="A1512" s="6">
        <v>7786624</v>
      </c>
      <c r="B1512" t="s">
        <v>0</v>
      </c>
      <c r="C1512" t="s">
        <v>7190</v>
      </c>
      <c r="D1512" t="s">
        <v>3659</v>
      </c>
      <c r="E1512" t="s">
        <v>3660</v>
      </c>
      <c r="F1512" s="2">
        <v>1099</v>
      </c>
      <c r="G1512" s="2">
        <v>0</v>
      </c>
      <c r="H1512" s="2">
        <v>0</v>
      </c>
      <c r="I1512" t="s">
        <v>1</v>
      </c>
      <c r="J1512" t="s">
        <v>3662</v>
      </c>
      <c r="K1512" s="3">
        <v>45534</v>
      </c>
      <c r="L1512" t="s">
        <v>2</v>
      </c>
      <c r="M1512" t="s">
        <v>10</v>
      </c>
      <c r="N1512" t="s">
        <v>307</v>
      </c>
      <c r="O1512" s="3"/>
      <c r="P1512" t="s">
        <v>5</v>
      </c>
    </row>
    <row r="1513" spans="1:16" x14ac:dyDescent="0.2">
      <c r="A1513" s="6">
        <v>7786625</v>
      </c>
      <c r="B1513" t="s">
        <v>0</v>
      </c>
      <c r="C1513" t="s">
        <v>7190</v>
      </c>
      <c r="D1513" t="s">
        <v>3663</v>
      </c>
      <c r="E1513" t="s">
        <v>3664</v>
      </c>
      <c r="F1513" s="2">
        <v>1289</v>
      </c>
      <c r="G1513" s="2">
        <v>0</v>
      </c>
      <c r="H1513" s="2">
        <v>0</v>
      </c>
      <c r="I1513" t="s">
        <v>1</v>
      </c>
      <c r="J1513" t="s">
        <v>3665</v>
      </c>
      <c r="K1513" s="3">
        <v>45534</v>
      </c>
      <c r="L1513" t="s">
        <v>2</v>
      </c>
      <c r="M1513" t="s">
        <v>10</v>
      </c>
      <c r="N1513" t="s">
        <v>307</v>
      </c>
      <c r="O1513" s="3"/>
      <c r="P1513" t="s">
        <v>5</v>
      </c>
    </row>
    <row r="1514" spans="1:16" x14ac:dyDescent="0.2">
      <c r="A1514" s="6">
        <v>7776211</v>
      </c>
      <c r="B1514" t="s">
        <v>0</v>
      </c>
      <c r="C1514" t="s">
        <v>7193</v>
      </c>
      <c r="D1514" t="s">
        <v>3666</v>
      </c>
      <c r="E1514" t="s">
        <v>3667</v>
      </c>
      <c r="F1514" s="2">
        <v>1671</v>
      </c>
      <c r="G1514" s="2">
        <v>0</v>
      </c>
      <c r="H1514" s="2">
        <v>0</v>
      </c>
      <c r="I1514" t="s">
        <v>1</v>
      </c>
      <c r="J1514" t="s">
        <v>3668</v>
      </c>
      <c r="K1514" s="3">
        <v>45500</v>
      </c>
      <c r="L1514" t="s">
        <v>2</v>
      </c>
      <c r="M1514" t="s">
        <v>10</v>
      </c>
      <c r="N1514" t="s">
        <v>6</v>
      </c>
      <c r="O1514" s="3"/>
      <c r="P1514" t="s">
        <v>5</v>
      </c>
    </row>
    <row r="1515" spans="1:16" x14ac:dyDescent="0.2">
      <c r="A1515" s="6">
        <v>7786626</v>
      </c>
      <c r="B1515" t="s">
        <v>0</v>
      </c>
      <c r="C1515" t="s">
        <v>7190</v>
      </c>
      <c r="D1515" t="s">
        <v>3666</v>
      </c>
      <c r="E1515" t="s">
        <v>3667</v>
      </c>
      <c r="F1515" s="2">
        <v>2643</v>
      </c>
      <c r="G1515" s="2">
        <v>0</v>
      </c>
      <c r="H1515" s="2">
        <v>0</v>
      </c>
      <c r="I1515" t="s">
        <v>1</v>
      </c>
      <c r="J1515" t="s">
        <v>3669</v>
      </c>
      <c r="K1515" s="3">
        <v>45534</v>
      </c>
      <c r="L1515" t="s">
        <v>2</v>
      </c>
      <c r="M1515" t="s">
        <v>10</v>
      </c>
      <c r="N1515" t="s">
        <v>307</v>
      </c>
      <c r="O1515" s="3"/>
      <c r="P1515" t="s">
        <v>5</v>
      </c>
    </row>
    <row r="1516" spans="1:16" x14ac:dyDescent="0.2">
      <c r="A1516" s="6">
        <v>7786627</v>
      </c>
      <c r="B1516" t="s">
        <v>0</v>
      </c>
      <c r="C1516" t="s">
        <v>7190</v>
      </c>
      <c r="D1516" t="s">
        <v>3670</v>
      </c>
      <c r="E1516" t="s">
        <v>3671</v>
      </c>
      <c r="F1516" s="2">
        <v>877</v>
      </c>
      <c r="G1516" s="2">
        <v>0</v>
      </c>
      <c r="H1516" s="2">
        <v>0</v>
      </c>
      <c r="I1516" t="s">
        <v>1</v>
      </c>
      <c r="J1516" t="s">
        <v>3672</v>
      </c>
      <c r="K1516" s="3">
        <v>45534</v>
      </c>
      <c r="L1516" t="s">
        <v>2</v>
      </c>
      <c r="M1516" t="s">
        <v>10</v>
      </c>
      <c r="N1516" t="s">
        <v>307</v>
      </c>
      <c r="O1516" s="3"/>
      <c r="P1516" t="s">
        <v>5</v>
      </c>
    </row>
    <row r="1517" spans="1:16" x14ac:dyDescent="0.2">
      <c r="A1517" s="6">
        <v>7786628</v>
      </c>
      <c r="B1517" t="s">
        <v>0</v>
      </c>
      <c r="C1517" t="s">
        <v>7190</v>
      </c>
      <c r="D1517" t="s">
        <v>3673</v>
      </c>
      <c r="E1517" t="s">
        <v>3674</v>
      </c>
      <c r="F1517" s="2">
        <v>1044</v>
      </c>
      <c r="G1517" s="2">
        <v>0</v>
      </c>
      <c r="H1517" s="2">
        <v>0</v>
      </c>
      <c r="I1517" t="s">
        <v>1</v>
      </c>
      <c r="J1517" t="s">
        <v>3675</v>
      </c>
      <c r="K1517" s="3">
        <v>45534</v>
      </c>
      <c r="L1517" t="s">
        <v>2</v>
      </c>
      <c r="M1517" t="s">
        <v>10</v>
      </c>
      <c r="N1517" t="s">
        <v>307</v>
      </c>
      <c r="O1517" s="3"/>
      <c r="P1517" t="s">
        <v>5</v>
      </c>
    </row>
    <row r="1518" spans="1:16" x14ac:dyDescent="0.2">
      <c r="A1518" s="6">
        <v>7776212</v>
      </c>
      <c r="B1518" t="s">
        <v>0</v>
      </c>
      <c r="C1518" t="s">
        <v>7193</v>
      </c>
      <c r="D1518" t="s">
        <v>3676</v>
      </c>
      <c r="E1518" t="s">
        <v>3677</v>
      </c>
      <c r="F1518" s="2">
        <v>769</v>
      </c>
      <c r="G1518" s="2">
        <v>0</v>
      </c>
      <c r="H1518" s="2">
        <v>0</v>
      </c>
      <c r="I1518" t="s">
        <v>1</v>
      </c>
      <c r="J1518" t="s">
        <v>3678</v>
      </c>
      <c r="K1518" s="3">
        <v>45500</v>
      </c>
      <c r="L1518" t="s">
        <v>2</v>
      </c>
      <c r="M1518" t="s">
        <v>10</v>
      </c>
      <c r="N1518" t="s">
        <v>6</v>
      </c>
      <c r="O1518" s="3"/>
      <c r="P1518" t="s">
        <v>5</v>
      </c>
    </row>
    <row r="1519" spans="1:16" x14ac:dyDescent="0.2">
      <c r="A1519" s="6">
        <v>7786629</v>
      </c>
      <c r="B1519" t="s">
        <v>0</v>
      </c>
      <c r="C1519" t="s">
        <v>7190</v>
      </c>
      <c r="D1519" t="s">
        <v>3676</v>
      </c>
      <c r="E1519" t="s">
        <v>3677</v>
      </c>
      <c r="F1519" s="2">
        <v>769</v>
      </c>
      <c r="G1519" s="2">
        <v>0</v>
      </c>
      <c r="H1519" s="2">
        <v>0</v>
      </c>
      <c r="I1519" t="s">
        <v>1</v>
      </c>
      <c r="J1519" t="s">
        <v>3679</v>
      </c>
      <c r="K1519" s="3">
        <v>45534</v>
      </c>
      <c r="L1519" t="s">
        <v>2</v>
      </c>
      <c r="M1519" t="s">
        <v>10</v>
      </c>
      <c r="N1519" t="s">
        <v>307</v>
      </c>
      <c r="O1519" s="3"/>
      <c r="P1519" t="s">
        <v>5</v>
      </c>
    </row>
    <row r="1520" spans="1:16" x14ac:dyDescent="0.2">
      <c r="A1520" s="6">
        <v>7786630</v>
      </c>
      <c r="B1520" t="s">
        <v>0</v>
      </c>
      <c r="C1520" t="s">
        <v>7190</v>
      </c>
      <c r="D1520" t="s">
        <v>3680</v>
      </c>
      <c r="E1520" t="s">
        <v>3681</v>
      </c>
      <c r="F1520" s="2">
        <v>1625</v>
      </c>
      <c r="G1520" s="2">
        <v>0</v>
      </c>
      <c r="H1520" s="2">
        <v>0</v>
      </c>
      <c r="I1520" t="s">
        <v>1</v>
      </c>
      <c r="J1520" t="s">
        <v>3682</v>
      </c>
      <c r="K1520" s="3">
        <v>45534</v>
      </c>
      <c r="L1520" t="s">
        <v>2</v>
      </c>
      <c r="M1520" t="s">
        <v>10</v>
      </c>
      <c r="N1520" t="s">
        <v>307</v>
      </c>
      <c r="O1520" s="3"/>
      <c r="P1520" t="s">
        <v>5</v>
      </c>
    </row>
    <row r="1521" spans="1:16" x14ac:dyDescent="0.2">
      <c r="A1521" s="6">
        <v>7786631</v>
      </c>
      <c r="B1521" t="s">
        <v>0</v>
      </c>
      <c r="C1521" t="s">
        <v>7190</v>
      </c>
      <c r="D1521" t="s">
        <v>3683</v>
      </c>
      <c r="E1521" t="s">
        <v>3684</v>
      </c>
      <c r="F1521" s="2">
        <v>772</v>
      </c>
      <c r="G1521" s="2">
        <v>0</v>
      </c>
      <c r="H1521" s="2">
        <v>0</v>
      </c>
      <c r="I1521" t="s">
        <v>1</v>
      </c>
      <c r="J1521" t="s">
        <v>3685</v>
      </c>
      <c r="K1521" s="3">
        <v>45534</v>
      </c>
      <c r="L1521" t="s">
        <v>2</v>
      </c>
      <c r="M1521" t="s">
        <v>10</v>
      </c>
      <c r="N1521" t="s">
        <v>307</v>
      </c>
      <c r="O1521" s="3"/>
      <c r="P1521" t="s">
        <v>5</v>
      </c>
    </row>
    <row r="1522" spans="1:16" x14ac:dyDescent="0.2">
      <c r="A1522" s="6">
        <v>7776213</v>
      </c>
      <c r="B1522" t="s">
        <v>0</v>
      </c>
      <c r="C1522" t="s">
        <v>7193</v>
      </c>
      <c r="D1522" t="s">
        <v>3686</v>
      </c>
      <c r="E1522" t="s">
        <v>3687</v>
      </c>
      <c r="F1522" s="2">
        <v>649</v>
      </c>
      <c r="G1522" s="2">
        <v>0</v>
      </c>
      <c r="H1522" s="2">
        <v>0</v>
      </c>
      <c r="I1522" t="s">
        <v>1</v>
      </c>
      <c r="J1522" t="s">
        <v>3688</v>
      </c>
      <c r="K1522" s="3">
        <v>45500</v>
      </c>
      <c r="L1522" t="s">
        <v>2</v>
      </c>
      <c r="M1522" t="s">
        <v>10</v>
      </c>
      <c r="N1522" t="s">
        <v>6</v>
      </c>
      <c r="O1522" s="3"/>
      <c r="P1522" t="s">
        <v>5</v>
      </c>
    </row>
    <row r="1523" spans="1:16" x14ac:dyDescent="0.2">
      <c r="A1523" s="6">
        <v>7786632</v>
      </c>
      <c r="B1523" t="s">
        <v>0</v>
      </c>
      <c r="C1523" t="s">
        <v>7190</v>
      </c>
      <c r="D1523" t="s">
        <v>3689</v>
      </c>
      <c r="E1523" t="s">
        <v>3690</v>
      </c>
      <c r="F1523" s="2">
        <v>588</v>
      </c>
      <c r="G1523" s="2">
        <v>0</v>
      </c>
      <c r="H1523" s="2">
        <v>0</v>
      </c>
      <c r="I1523" t="s">
        <v>1</v>
      </c>
      <c r="J1523" t="s">
        <v>3691</v>
      </c>
      <c r="K1523" s="3">
        <v>45534</v>
      </c>
      <c r="L1523" t="s">
        <v>2</v>
      </c>
      <c r="M1523" t="s">
        <v>10</v>
      </c>
      <c r="N1523" t="s">
        <v>307</v>
      </c>
      <c r="O1523" s="3"/>
      <c r="P1523" t="s">
        <v>5</v>
      </c>
    </row>
    <row r="1524" spans="1:16" x14ac:dyDescent="0.2">
      <c r="A1524" s="6">
        <v>7790617</v>
      </c>
      <c r="B1524" t="s">
        <v>0</v>
      </c>
      <c r="C1524" t="s">
        <v>7299</v>
      </c>
      <c r="D1524" t="s">
        <v>3689</v>
      </c>
      <c r="E1524" t="s">
        <v>3690</v>
      </c>
      <c r="F1524" s="2">
        <v>200</v>
      </c>
      <c r="G1524" s="2">
        <v>0</v>
      </c>
      <c r="H1524" s="2">
        <v>0</v>
      </c>
      <c r="I1524" t="s">
        <v>1</v>
      </c>
      <c r="J1524" t="s">
        <v>3692</v>
      </c>
      <c r="K1524" s="3">
        <v>45542</v>
      </c>
      <c r="L1524" t="s">
        <v>2</v>
      </c>
      <c r="M1524" t="s">
        <v>10</v>
      </c>
      <c r="N1524" t="s">
        <v>6</v>
      </c>
      <c r="O1524" s="3"/>
      <c r="P1524" t="s">
        <v>5</v>
      </c>
    </row>
    <row r="1525" spans="1:16" x14ac:dyDescent="0.2">
      <c r="A1525" s="6">
        <v>7786633</v>
      </c>
      <c r="B1525" t="s">
        <v>0</v>
      </c>
      <c r="C1525" t="s">
        <v>7190</v>
      </c>
      <c r="D1525" t="s">
        <v>3693</v>
      </c>
      <c r="E1525" t="s">
        <v>3694</v>
      </c>
      <c r="F1525" s="2">
        <v>538</v>
      </c>
      <c r="G1525" s="2">
        <v>0</v>
      </c>
      <c r="H1525" s="2">
        <v>0</v>
      </c>
      <c r="I1525" t="s">
        <v>1</v>
      </c>
      <c r="J1525" t="s">
        <v>3695</v>
      </c>
      <c r="K1525" s="3">
        <v>45534</v>
      </c>
      <c r="L1525" t="s">
        <v>2</v>
      </c>
      <c r="M1525" t="s">
        <v>10</v>
      </c>
      <c r="N1525" t="s">
        <v>307</v>
      </c>
      <c r="O1525" s="3"/>
      <c r="P1525" t="s">
        <v>5</v>
      </c>
    </row>
    <row r="1526" spans="1:16" x14ac:dyDescent="0.2">
      <c r="A1526" s="6">
        <v>7786645</v>
      </c>
      <c r="B1526" t="s">
        <v>0</v>
      </c>
      <c r="C1526" t="s">
        <v>7190</v>
      </c>
      <c r="D1526" t="s">
        <v>3696</v>
      </c>
      <c r="E1526" t="s">
        <v>3697</v>
      </c>
      <c r="F1526" s="2">
        <v>1185</v>
      </c>
      <c r="G1526" s="2">
        <v>0</v>
      </c>
      <c r="H1526" s="2">
        <v>0</v>
      </c>
      <c r="I1526" t="s">
        <v>1</v>
      </c>
      <c r="J1526" t="s">
        <v>3698</v>
      </c>
      <c r="K1526" s="3">
        <v>45534</v>
      </c>
      <c r="L1526" t="s">
        <v>2</v>
      </c>
      <c r="M1526" t="s">
        <v>10</v>
      </c>
      <c r="N1526" t="s">
        <v>307</v>
      </c>
      <c r="O1526" s="3"/>
      <c r="P1526" t="s">
        <v>5</v>
      </c>
    </row>
    <row r="1527" spans="1:16" x14ac:dyDescent="0.2">
      <c r="A1527" s="6">
        <v>7786646</v>
      </c>
      <c r="B1527" t="s">
        <v>0</v>
      </c>
      <c r="C1527" t="s">
        <v>7190</v>
      </c>
      <c r="D1527" t="s">
        <v>3699</v>
      </c>
      <c r="E1527" t="s">
        <v>3700</v>
      </c>
      <c r="F1527" s="2">
        <v>1099</v>
      </c>
      <c r="G1527" s="2">
        <v>0</v>
      </c>
      <c r="H1527" s="2">
        <v>0</v>
      </c>
      <c r="I1527" t="s">
        <v>1</v>
      </c>
      <c r="J1527" t="s">
        <v>3701</v>
      </c>
      <c r="K1527" s="3">
        <v>45534</v>
      </c>
      <c r="L1527" t="s">
        <v>2</v>
      </c>
      <c r="M1527" t="s">
        <v>10</v>
      </c>
      <c r="N1527" t="s">
        <v>307</v>
      </c>
      <c r="O1527" s="3"/>
      <c r="P1527" t="s">
        <v>5</v>
      </c>
    </row>
    <row r="1528" spans="1:16" x14ac:dyDescent="0.2">
      <c r="A1528" s="6">
        <v>7786582</v>
      </c>
      <c r="B1528" t="s">
        <v>0</v>
      </c>
      <c r="C1528" t="s">
        <v>7190</v>
      </c>
      <c r="D1528" t="s">
        <v>3702</v>
      </c>
      <c r="E1528" t="s">
        <v>3703</v>
      </c>
      <c r="F1528" s="2">
        <v>75000</v>
      </c>
      <c r="G1528" s="2">
        <v>0</v>
      </c>
      <c r="H1528" s="2">
        <v>0</v>
      </c>
      <c r="I1528" t="s">
        <v>1</v>
      </c>
      <c r="J1528" t="s">
        <v>3704</v>
      </c>
      <c r="K1528" s="3">
        <v>45534</v>
      </c>
      <c r="L1528" t="s">
        <v>2</v>
      </c>
      <c r="M1528" t="s">
        <v>10</v>
      </c>
      <c r="N1528" t="s">
        <v>307</v>
      </c>
      <c r="O1528" s="3"/>
      <c r="P1528" t="s">
        <v>5</v>
      </c>
    </row>
    <row r="1529" spans="1:16" x14ac:dyDescent="0.2">
      <c r="A1529" s="6">
        <v>7797372</v>
      </c>
      <c r="B1529" t="s">
        <v>0</v>
      </c>
      <c r="C1529" t="s">
        <v>7191</v>
      </c>
      <c r="D1529" t="s">
        <v>3702</v>
      </c>
      <c r="E1529" t="s">
        <v>3703</v>
      </c>
      <c r="F1529" s="2">
        <v>20000</v>
      </c>
      <c r="G1529" s="2">
        <v>0</v>
      </c>
      <c r="H1529" s="2">
        <v>0</v>
      </c>
      <c r="I1529" t="s">
        <v>1</v>
      </c>
      <c r="J1529" t="s">
        <v>3705</v>
      </c>
      <c r="K1529" s="3">
        <v>45562</v>
      </c>
      <c r="L1529" t="s">
        <v>2</v>
      </c>
      <c r="M1529" t="s">
        <v>10</v>
      </c>
      <c r="N1529" t="s">
        <v>6</v>
      </c>
      <c r="O1529" s="3"/>
      <c r="P1529" t="s">
        <v>5</v>
      </c>
    </row>
    <row r="1530" spans="1:16" x14ac:dyDescent="0.2">
      <c r="A1530" s="6">
        <v>7802262</v>
      </c>
      <c r="B1530" t="s">
        <v>0</v>
      </c>
      <c r="C1530" t="s">
        <v>7428</v>
      </c>
      <c r="D1530" t="s">
        <v>3706</v>
      </c>
      <c r="E1530" t="s">
        <v>3707</v>
      </c>
      <c r="F1530" s="2">
        <v>3000</v>
      </c>
      <c r="G1530" s="2">
        <v>0</v>
      </c>
      <c r="H1530" s="2">
        <v>0</v>
      </c>
      <c r="I1530" t="s">
        <v>1</v>
      </c>
      <c r="J1530" t="s">
        <v>3708</v>
      </c>
      <c r="K1530" s="3">
        <v>45572</v>
      </c>
      <c r="L1530" t="s">
        <v>2</v>
      </c>
      <c r="M1530" t="s">
        <v>10</v>
      </c>
      <c r="N1530" t="s">
        <v>6</v>
      </c>
      <c r="O1530" s="3"/>
      <c r="P1530" t="s">
        <v>5</v>
      </c>
    </row>
    <row r="1531" spans="1:16" x14ac:dyDescent="0.2">
      <c r="A1531" s="6">
        <v>6985687</v>
      </c>
      <c r="B1531" t="s">
        <v>0</v>
      </c>
      <c r="C1531" t="s">
        <v>7445</v>
      </c>
      <c r="D1531" t="s">
        <v>3709</v>
      </c>
      <c r="E1531" t="s">
        <v>3710</v>
      </c>
      <c r="F1531" s="2">
        <v>300</v>
      </c>
      <c r="G1531" s="2">
        <v>0</v>
      </c>
      <c r="H1531" s="2">
        <v>0</v>
      </c>
      <c r="I1531" t="s">
        <v>1</v>
      </c>
      <c r="J1531" t="s">
        <v>3711</v>
      </c>
      <c r="K1531" s="3">
        <v>44700</v>
      </c>
      <c r="L1531" t="s">
        <v>2</v>
      </c>
      <c r="M1531" t="s">
        <v>602</v>
      </c>
      <c r="N1531" t="s">
        <v>25</v>
      </c>
      <c r="O1531" s="3"/>
      <c r="P1531" t="s">
        <v>5</v>
      </c>
    </row>
    <row r="1532" spans="1:16" x14ac:dyDescent="0.2">
      <c r="A1532" s="6">
        <v>7771102</v>
      </c>
      <c r="B1532" t="s">
        <v>0</v>
      </c>
      <c r="C1532" t="s">
        <v>7331</v>
      </c>
      <c r="D1532" t="s">
        <v>3712</v>
      </c>
      <c r="E1532" t="s">
        <v>3713</v>
      </c>
      <c r="F1532" s="2">
        <v>3000</v>
      </c>
      <c r="G1532" s="2">
        <v>0</v>
      </c>
      <c r="H1532" s="2">
        <v>0</v>
      </c>
      <c r="I1532" t="s">
        <v>1</v>
      </c>
      <c r="J1532" t="s">
        <v>3714</v>
      </c>
      <c r="K1532" s="3">
        <v>45488</v>
      </c>
      <c r="L1532" t="s">
        <v>2</v>
      </c>
      <c r="M1532" t="s">
        <v>10</v>
      </c>
      <c r="N1532" t="s">
        <v>6</v>
      </c>
      <c r="O1532" s="3"/>
      <c r="P1532" t="s">
        <v>5</v>
      </c>
    </row>
    <row r="1533" spans="1:16" x14ac:dyDescent="0.2">
      <c r="A1533" s="6">
        <v>7770584</v>
      </c>
      <c r="B1533" t="s">
        <v>0</v>
      </c>
      <c r="C1533" t="s">
        <v>7207</v>
      </c>
      <c r="D1533" t="s">
        <v>3715</v>
      </c>
      <c r="E1533" t="s">
        <v>3716</v>
      </c>
      <c r="F1533" s="2">
        <v>10000</v>
      </c>
      <c r="G1533" s="2">
        <v>0</v>
      </c>
      <c r="H1533" s="2">
        <v>0</v>
      </c>
      <c r="I1533" t="s">
        <v>1</v>
      </c>
      <c r="J1533" t="s">
        <v>3717</v>
      </c>
      <c r="K1533" s="3">
        <v>45486</v>
      </c>
      <c r="L1533" t="s">
        <v>2</v>
      </c>
      <c r="M1533" t="s">
        <v>602</v>
      </c>
      <c r="N1533" t="s">
        <v>6</v>
      </c>
      <c r="O1533" s="3"/>
      <c r="P1533" t="s">
        <v>5</v>
      </c>
    </row>
    <row r="1534" spans="1:16" x14ac:dyDescent="0.2">
      <c r="A1534" s="6">
        <v>7787248</v>
      </c>
      <c r="B1534" t="s">
        <v>0</v>
      </c>
      <c r="C1534" t="s">
        <v>7190</v>
      </c>
      <c r="D1534" t="s">
        <v>3715</v>
      </c>
      <c r="E1534" t="s">
        <v>3716</v>
      </c>
      <c r="F1534" s="2">
        <v>30000</v>
      </c>
      <c r="G1534" s="2">
        <v>29500</v>
      </c>
      <c r="H1534" s="2">
        <v>29500</v>
      </c>
      <c r="I1534" t="s">
        <v>1</v>
      </c>
      <c r="J1534" t="s">
        <v>3718</v>
      </c>
      <c r="K1534" s="3">
        <v>45534</v>
      </c>
      <c r="L1534" t="s">
        <v>2</v>
      </c>
      <c r="M1534" t="s">
        <v>541</v>
      </c>
      <c r="N1534" t="s">
        <v>6</v>
      </c>
      <c r="O1534" s="3"/>
      <c r="P1534" t="s">
        <v>5</v>
      </c>
    </row>
    <row r="1535" spans="1:16" x14ac:dyDescent="0.2">
      <c r="A1535" s="6">
        <v>7770585</v>
      </c>
      <c r="B1535" t="s">
        <v>0</v>
      </c>
      <c r="C1535" t="s">
        <v>7207</v>
      </c>
      <c r="D1535" t="s">
        <v>3719</v>
      </c>
      <c r="E1535" t="s">
        <v>3720</v>
      </c>
      <c r="F1535" s="2">
        <v>7500</v>
      </c>
      <c r="G1535" s="2">
        <v>0</v>
      </c>
      <c r="H1535" s="2">
        <v>0</v>
      </c>
      <c r="I1535" t="s">
        <v>1</v>
      </c>
      <c r="J1535" t="s">
        <v>3721</v>
      </c>
      <c r="K1535" s="3">
        <v>45486</v>
      </c>
      <c r="L1535" t="s">
        <v>2</v>
      </c>
      <c r="M1535" t="s">
        <v>602</v>
      </c>
      <c r="N1535" t="s">
        <v>6</v>
      </c>
      <c r="O1535" s="3"/>
      <c r="P1535" t="s">
        <v>5</v>
      </c>
    </row>
    <row r="1536" spans="1:16" x14ac:dyDescent="0.2">
      <c r="A1536" s="6">
        <v>7787254</v>
      </c>
      <c r="B1536" t="s">
        <v>0</v>
      </c>
      <c r="C1536" t="s">
        <v>7190</v>
      </c>
      <c r="D1536" t="s">
        <v>3719</v>
      </c>
      <c r="E1536" t="s">
        <v>3720</v>
      </c>
      <c r="F1536" s="2">
        <v>10000</v>
      </c>
      <c r="G1536" s="2">
        <v>0</v>
      </c>
      <c r="H1536" s="2">
        <v>0</v>
      </c>
      <c r="I1536" t="s">
        <v>1</v>
      </c>
      <c r="J1536" t="s">
        <v>3722</v>
      </c>
      <c r="K1536" s="3">
        <v>45534</v>
      </c>
      <c r="L1536" t="s">
        <v>2</v>
      </c>
      <c r="M1536" t="s">
        <v>602</v>
      </c>
      <c r="N1536" t="s">
        <v>6</v>
      </c>
      <c r="O1536" s="3"/>
      <c r="P1536" t="s">
        <v>5</v>
      </c>
    </row>
    <row r="1537" spans="1:16" x14ac:dyDescent="0.2">
      <c r="A1537" s="6">
        <v>7787255</v>
      </c>
      <c r="B1537" t="s">
        <v>0</v>
      </c>
      <c r="C1537" t="s">
        <v>7190</v>
      </c>
      <c r="D1537" t="s">
        <v>3723</v>
      </c>
      <c r="E1537" t="s">
        <v>3724</v>
      </c>
      <c r="F1537" s="2">
        <v>2646</v>
      </c>
      <c r="G1537" s="2">
        <v>0</v>
      </c>
      <c r="H1537" s="2">
        <v>0</v>
      </c>
      <c r="I1537" t="s">
        <v>1</v>
      </c>
      <c r="J1537" t="s">
        <v>3725</v>
      </c>
      <c r="K1537" s="3">
        <v>45534</v>
      </c>
      <c r="L1537" t="s">
        <v>2</v>
      </c>
      <c r="M1537" t="s">
        <v>10</v>
      </c>
      <c r="N1537" t="s">
        <v>6</v>
      </c>
      <c r="O1537" s="3"/>
      <c r="P1537" t="s">
        <v>5</v>
      </c>
    </row>
    <row r="1538" spans="1:16" x14ac:dyDescent="0.2">
      <c r="A1538" s="6">
        <v>7764274</v>
      </c>
      <c r="B1538" t="s">
        <v>0</v>
      </c>
      <c r="C1538" t="s">
        <v>7371</v>
      </c>
      <c r="D1538" t="s">
        <v>3726</v>
      </c>
      <c r="E1538" t="s">
        <v>3727</v>
      </c>
      <c r="F1538" s="2">
        <v>24</v>
      </c>
      <c r="G1538" s="2">
        <v>0</v>
      </c>
      <c r="H1538" s="2">
        <v>0</v>
      </c>
      <c r="I1538" t="s">
        <v>1</v>
      </c>
      <c r="J1538" t="s">
        <v>3728</v>
      </c>
      <c r="K1538" s="3">
        <v>45469</v>
      </c>
      <c r="L1538" t="s">
        <v>2</v>
      </c>
      <c r="M1538" t="s">
        <v>10</v>
      </c>
      <c r="N1538" t="s">
        <v>6</v>
      </c>
      <c r="O1538" s="3"/>
      <c r="P1538" t="s">
        <v>5</v>
      </c>
    </row>
    <row r="1539" spans="1:16" x14ac:dyDescent="0.2">
      <c r="A1539" s="6">
        <v>7727392</v>
      </c>
      <c r="B1539" t="s">
        <v>0</v>
      </c>
      <c r="C1539" t="s">
        <v>7446</v>
      </c>
      <c r="D1539" t="s">
        <v>3729</v>
      </c>
      <c r="E1539" t="s">
        <v>3730</v>
      </c>
      <c r="F1539" s="2">
        <v>14649</v>
      </c>
      <c r="G1539" s="2">
        <v>13249</v>
      </c>
      <c r="H1539" s="2">
        <v>13249</v>
      </c>
      <c r="I1539" t="s">
        <v>1</v>
      </c>
      <c r="J1539" t="s">
        <v>3731</v>
      </c>
      <c r="K1539" s="3">
        <v>45369</v>
      </c>
      <c r="L1539" t="s">
        <v>2</v>
      </c>
      <c r="M1539" t="s">
        <v>541</v>
      </c>
      <c r="N1539" t="s">
        <v>6</v>
      </c>
      <c r="O1539" s="3"/>
      <c r="P1539" t="s">
        <v>5</v>
      </c>
    </row>
    <row r="1540" spans="1:16" x14ac:dyDescent="0.2">
      <c r="A1540" s="6">
        <v>7781663</v>
      </c>
      <c r="B1540" t="s">
        <v>0</v>
      </c>
      <c r="C1540" t="s">
        <v>7447</v>
      </c>
      <c r="D1540" t="s">
        <v>3729</v>
      </c>
      <c r="E1540" t="s">
        <v>3730</v>
      </c>
      <c r="F1540" s="2">
        <v>18767</v>
      </c>
      <c r="G1540" s="2">
        <v>0</v>
      </c>
      <c r="H1540" s="2">
        <v>0</v>
      </c>
      <c r="I1540" t="s">
        <v>1</v>
      </c>
      <c r="J1540" t="s">
        <v>3732</v>
      </c>
      <c r="K1540" s="3">
        <v>45517</v>
      </c>
      <c r="L1540" t="s">
        <v>2</v>
      </c>
      <c r="M1540" t="s">
        <v>602</v>
      </c>
      <c r="N1540" t="s">
        <v>6</v>
      </c>
      <c r="O1540" s="3"/>
      <c r="P1540" t="s">
        <v>5</v>
      </c>
    </row>
    <row r="1541" spans="1:16" x14ac:dyDescent="0.2">
      <c r="A1541" s="6">
        <v>7785215</v>
      </c>
      <c r="B1541" t="s">
        <v>0</v>
      </c>
      <c r="C1541" t="s">
        <v>7220</v>
      </c>
      <c r="D1541" t="s">
        <v>3733</v>
      </c>
      <c r="E1541" t="s">
        <v>3734</v>
      </c>
      <c r="F1541" s="2">
        <v>1000</v>
      </c>
      <c r="G1541" s="2">
        <v>0</v>
      </c>
      <c r="H1541" s="2">
        <v>0</v>
      </c>
      <c r="I1541" t="s">
        <v>1</v>
      </c>
      <c r="J1541" t="s">
        <v>3735</v>
      </c>
      <c r="K1541" s="3">
        <v>45532</v>
      </c>
      <c r="L1541" t="s">
        <v>2</v>
      </c>
      <c r="M1541" t="s">
        <v>10</v>
      </c>
      <c r="N1541" t="s">
        <v>6</v>
      </c>
      <c r="O1541" s="3"/>
      <c r="P1541" t="s">
        <v>5</v>
      </c>
    </row>
    <row r="1542" spans="1:16" x14ac:dyDescent="0.2">
      <c r="A1542" s="6">
        <v>7710315</v>
      </c>
      <c r="B1542" t="s">
        <v>0</v>
      </c>
      <c r="C1542" t="s">
        <v>7448</v>
      </c>
      <c r="D1542" t="s">
        <v>3736</v>
      </c>
      <c r="E1542" t="s">
        <v>3737</v>
      </c>
      <c r="F1542" s="2">
        <v>50000</v>
      </c>
      <c r="G1542" s="2">
        <v>27700</v>
      </c>
      <c r="H1542" s="2">
        <v>27700</v>
      </c>
      <c r="I1542" t="s">
        <v>1</v>
      </c>
      <c r="J1542" t="s">
        <v>3738</v>
      </c>
      <c r="K1542" s="3">
        <v>45320</v>
      </c>
      <c r="L1542" t="s">
        <v>2</v>
      </c>
      <c r="M1542" t="s">
        <v>14</v>
      </c>
      <c r="N1542" t="s">
        <v>6</v>
      </c>
      <c r="O1542" s="3"/>
      <c r="P1542" t="s">
        <v>5</v>
      </c>
    </row>
    <row r="1543" spans="1:16" x14ac:dyDescent="0.2">
      <c r="A1543" s="6">
        <v>7766755</v>
      </c>
      <c r="B1543" t="s">
        <v>0</v>
      </c>
      <c r="C1543" t="s">
        <v>7449</v>
      </c>
      <c r="D1543" t="s">
        <v>3736</v>
      </c>
      <c r="E1543" t="s">
        <v>3737</v>
      </c>
      <c r="F1543" s="2">
        <v>58746</v>
      </c>
      <c r="G1543" s="2">
        <v>1450</v>
      </c>
      <c r="H1543" s="2">
        <v>1450</v>
      </c>
      <c r="I1543" t="s">
        <v>1</v>
      </c>
      <c r="J1543" t="s">
        <v>3739</v>
      </c>
      <c r="K1543" s="3">
        <v>45476</v>
      </c>
      <c r="L1543" t="s">
        <v>2</v>
      </c>
      <c r="M1543" t="s">
        <v>14</v>
      </c>
      <c r="N1543" t="s">
        <v>6</v>
      </c>
      <c r="O1543" s="3"/>
      <c r="P1543" t="s">
        <v>5</v>
      </c>
    </row>
    <row r="1544" spans="1:16" x14ac:dyDescent="0.2">
      <c r="A1544" s="6">
        <v>7667864</v>
      </c>
      <c r="B1544" t="s">
        <v>0</v>
      </c>
      <c r="C1544" t="s">
        <v>7374</v>
      </c>
      <c r="D1544" t="s">
        <v>3740</v>
      </c>
      <c r="E1544" t="s">
        <v>3741</v>
      </c>
      <c r="F1544" s="2">
        <v>147414</v>
      </c>
      <c r="G1544" s="2">
        <v>147413</v>
      </c>
      <c r="H1544" s="2">
        <v>147413</v>
      </c>
      <c r="I1544" t="s">
        <v>1</v>
      </c>
      <c r="J1544" t="s">
        <v>3742</v>
      </c>
      <c r="K1544" s="3">
        <v>45195</v>
      </c>
      <c r="L1544" t="s">
        <v>2</v>
      </c>
      <c r="M1544" t="s">
        <v>14</v>
      </c>
      <c r="N1544" t="s">
        <v>6</v>
      </c>
      <c r="O1544" s="3"/>
      <c r="P1544" t="s">
        <v>5</v>
      </c>
    </row>
    <row r="1545" spans="1:16" x14ac:dyDescent="0.2">
      <c r="A1545" s="6">
        <v>7742146</v>
      </c>
      <c r="B1545" t="s">
        <v>0</v>
      </c>
      <c r="C1545" t="s">
        <v>7300</v>
      </c>
      <c r="D1545" t="s">
        <v>3740</v>
      </c>
      <c r="E1545" t="s">
        <v>3741</v>
      </c>
      <c r="F1545" s="2">
        <v>100000</v>
      </c>
      <c r="G1545" s="2">
        <v>99999</v>
      </c>
      <c r="H1545" s="2">
        <v>99999</v>
      </c>
      <c r="I1545" t="s">
        <v>1</v>
      </c>
      <c r="J1545" t="s">
        <v>3743</v>
      </c>
      <c r="K1545" s="3">
        <v>45406</v>
      </c>
      <c r="L1545" t="s">
        <v>2</v>
      </c>
      <c r="M1545" t="s">
        <v>14</v>
      </c>
      <c r="N1545" t="s">
        <v>6</v>
      </c>
      <c r="O1545" s="3"/>
      <c r="P1545" t="s">
        <v>5</v>
      </c>
    </row>
    <row r="1546" spans="1:16" x14ac:dyDescent="0.2">
      <c r="A1546" s="6">
        <v>7776084</v>
      </c>
      <c r="B1546" t="s">
        <v>0</v>
      </c>
      <c r="C1546" t="s">
        <v>7193</v>
      </c>
      <c r="D1546" t="s">
        <v>3740</v>
      </c>
      <c r="E1546" t="s">
        <v>3741</v>
      </c>
      <c r="F1546" s="2">
        <v>150000</v>
      </c>
      <c r="G1546" s="2">
        <v>149999</v>
      </c>
      <c r="H1546" s="2">
        <v>149999</v>
      </c>
      <c r="I1546" t="s">
        <v>1</v>
      </c>
      <c r="J1546" t="s">
        <v>3744</v>
      </c>
      <c r="K1546" s="3">
        <v>45500</v>
      </c>
      <c r="L1546" t="s">
        <v>2</v>
      </c>
      <c r="M1546" t="s">
        <v>14</v>
      </c>
      <c r="N1546" t="s">
        <v>6</v>
      </c>
      <c r="O1546" s="3"/>
      <c r="P1546" t="s">
        <v>5</v>
      </c>
    </row>
    <row r="1547" spans="1:16" x14ac:dyDescent="0.2">
      <c r="A1547" s="6">
        <v>7797313</v>
      </c>
      <c r="B1547" t="s">
        <v>0</v>
      </c>
      <c r="C1547" t="s">
        <v>7191</v>
      </c>
      <c r="D1547" t="s">
        <v>3740</v>
      </c>
      <c r="E1547" t="s">
        <v>3741</v>
      </c>
      <c r="F1547" s="2">
        <v>300000</v>
      </c>
      <c r="G1547" s="2">
        <v>299997</v>
      </c>
      <c r="H1547" s="2">
        <v>299997</v>
      </c>
      <c r="I1547" t="s">
        <v>1</v>
      </c>
      <c r="J1547" t="s">
        <v>3745</v>
      </c>
      <c r="K1547" s="3">
        <v>45562</v>
      </c>
      <c r="L1547" t="s">
        <v>2</v>
      </c>
      <c r="M1547" t="s">
        <v>14</v>
      </c>
      <c r="N1547" t="s">
        <v>6</v>
      </c>
      <c r="O1547" s="3"/>
      <c r="P1547" t="s">
        <v>5</v>
      </c>
    </row>
    <row r="1548" spans="1:16" x14ac:dyDescent="0.2">
      <c r="A1548" s="6">
        <v>7808433</v>
      </c>
      <c r="B1548" t="s">
        <v>0</v>
      </c>
      <c r="C1548" t="s">
        <v>7192</v>
      </c>
      <c r="D1548" t="s">
        <v>3740</v>
      </c>
      <c r="E1548" t="s">
        <v>3741</v>
      </c>
      <c r="F1548" s="2">
        <v>250000</v>
      </c>
      <c r="G1548" s="2">
        <v>0</v>
      </c>
      <c r="H1548" s="2">
        <v>0</v>
      </c>
      <c r="I1548" t="s">
        <v>1</v>
      </c>
      <c r="J1548" t="s">
        <v>3746</v>
      </c>
      <c r="K1548" s="3">
        <v>45590</v>
      </c>
      <c r="L1548" t="s">
        <v>2</v>
      </c>
      <c r="M1548" t="s">
        <v>10</v>
      </c>
      <c r="N1548" t="s">
        <v>6</v>
      </c>
      <c r="O1548" s="3"/>
      <c r="P1548" t="s">
        <v>5</v>
      </c>
    </row>
    <row r="1549" spans="1:16" x14ac:dyDescent="0.2">
      <c r="A1549" s="6">
        <v>7797017</v>
      </c>
      <c r="B1549" t="s">
        <v>0</v>
      </c>
      <c r="C1549" t="s">
        <v>7191</v>
      </c>
      <c r="D1549" t="s">
        <v>3747</v>
      </c>
      <c r="E1549" t="s">
        <v>3748</v>
      </c>
      <c r="F1549" s="2">
        <v>24107</v>
      </c>
      <c r="G1549" s="2">
        <v>0</v>
      </c>
      <c r="H1549" s="2">
        <v>0</v>
      </c>
      <c r="I1549" t="s">
        <v>1</v>
      </c>
      <c r="J1549" t="s">
        <v>3749</v>
      </c>
      <c r="K1549" s="3">
        <v>45562</v>
      </c>
      <c r="L1549" t="s">
        <v>2</v>
      </c>
      <c r="M1549" t="s">
        <v>10</v>
      </c>
      <c r="N1549" t="s">
        <v>6</v>
      </c>
      <c r="O1549" s="3"/>
      <c r="P1549" t="s">
        <v>5</v>
      </c>
    </row>
    <row r="1550" spans="1:16" x14ac:dyDescent="0.2">
      <c r="A1550" s="6">
        <v>7797018</v>
      </c>
      <c r="B1550" t="s">
        <v>0</v>
      </c>
      <c r="C1550" t="s">
        <v>7191</v>
      </c>
      <c r="D1550" t="s">
        <v>3750</v>
      </c>
      <c r="E1550" t="s">
        <v>3751</v>
      </c>
      <c r="F1550" s="2">
        <v>50000</v>
      </c>
      <c r="G1550" s="2">
        <v>43500</v>
      </c>
      <c r="H1550" s="2">
        <v>43500</v>
      </c>
      <c r="I1550" t="s">
        <v>1</v>
      </c>
      <c r="J1550" t="s">
        <v>3752</v>
      </c>
      <c r="K1550" s="3">
        <v>45562</v>
      </c>
      <c r="L1550" t="s">
        <v>2</v>
      </c>
      <c r="M1550" t="s">
        <v>14</v>
      </c>
      <c r="N1550" t="s">
        <v>6</v>
      </c>
      <c r="O1550" s="3"/>
      <c r="P1550" t="s">
        <v>5</v>
      </c>
    </row>
    <row r="1551" spans="1:16" x14ac:dyDescent="0.2">
      <c r="A1551" s="6">
        <v>7658344</v>
      </c>
      <c r="B1551" t="s">
        <v>0</v>
      </c>
      <c r="C1551" t="s">
        <v>7385</v>
      </c>
      <c r="D1551" t="s">
        <v>3753</v>
      </c>
      <c r="E1551" t="s">
        <v>3754</v>
      </c>
      <c r="F1551" s="2">
        <v>20901</v>
      </c>
      <c r="G1551" s="2">
        <v>20900</v>
      </c>
      <c r="H1551" s="2">
        <v>20900</v>
      </c>
      <c r="I1551" t="s">
        <v>1</v>
      </c>
      <c r="J1551" t="s">
        <v>3755</v>
      </c>
      <c r="K1551" s="3">
        <v>45166</v>
      </c>
      <c r="L1551" t="s">
        <v>2</v>
      </c>
      <c r="M1551" t="s">
        <v>14</v>
      </c>
      <c r="N1551" t="s">
        <v>6</v>
      </c>
      <c r="O1551" s="3"/>
      <c r="P1551" t="s">
        <v>5</v>
      </c>
    </row>
    <row r="1552" spans="1:16" x14ac:dyDescent="0.2">
      <c r="A1552" s="6">
        <v>7689177</v>
      </c>
      <c r="B1552" t="s">
        <v>0</v>
      </c>
      <c r="C1552" t="s">
        <v>7376</v>
      </c>
      <c r="D1552" t="s">
        <v>3753</v>
      </c>
      <c r="E1552" t="s">
        <v>3754</v>
      </c>
      <c r="F1552" s="2">
        <v>19717</v>
      </c>
      <c r="G1552" s="2">
        <v>19716</v>
      </c>
      <c r="H1552" s="2">
        <v>19716</v>
      </c>
      <c r="I1552" t="s">
        <v>1</v>
      </c>
      <c r="J1552" t="s">
        <v>3756</v>
      </c>
      <c r="K1552" s="3">
        <v>45258</v>
      </c>
      <c r="L1552" t="s">
        <v>2</v>
      </c>
      <c r="M1552" t="s">
        <v>14</v>
      </c>
      <c r="N1552" t="s">
        <v>6</v>
      </c>
      <c r="O1552" s="3"/>
      <c r="P1552" t="s">
        <v>5</v>
      </c>
    </row>
    <row r="1553" spans="1:16" x14ac:dyDescent="0.2">
      <c r="A1553" s="6">
        <v>7774890</v>
      </c>
      <c r="B1553" t="s">
        <v>0</v>
      </c>
      <c r="C1553" t="s">
        <v>7234</v>
      </c>
      <c r="D1553" t="s">
        <v>3753</v>
      </c>
      <c r="E1553" t="s">
        <v>3754</v>
      </c>
      <c r="F1553" s="2">
        <v>29859</v>
      </c>
      <c r="G1553" s="2">
        <v>29857</v>
      </c>
      <c r="H1553" s="2">
        <v>29857</v>
      </c>
      <c r="I1553" t="s">
        <v>1</v>
      </c>
      <c r="J1553" t="s">
        <v>3757</v>
      </c>
      <c r="K1553" s="3">
        <v>45497</v>
      </c>
      <c r="L1553" t="s">
        <v>2</v>
      </c>
      <c r="M1553" t="s">
        <v>14</v>
      </c>
      <c r="N1553" t="s">
        <v>6</v>
      </c>
      <c r="O1553" s="3"/>
      <c r="P1553" t="s">
        <v>5</v>
      </c>
    </row>
    <row r="1554" spans="1:16" x14ac:dyDescent="0.2">
      <c r="A1554" s="6">
        <v>7797019</v>
      </c>
      <c r="B1554" t="s">
        <v>0</v>
      </c>
      <c r="C1554" t="s">
        <v>7191</v>
      </c>
      <c r="D1554" t="s">
        <v>3753</v>
      </c>
      <c r="E1554" t="s">
        <v>3754</v>
      </c>
      <c r="F1554" s="2">
        <v>30000</v>
      </c>
      <c r="G1554" s="2">
        <v>16499</v>
      </c>
      <c r="H1554" s="2">
        <v>16499</v>
      </c>
      <c r="I1554" t="s">
        <v>1</v>
      </c>
      <c r="J1554" t="s">
        <v>3758</v>
      </c>
      <c r="K1554" s="3">
        <v>45562</v>
      </c>
      <c r="L1554" t="s">
        <v>2</v>
      </c>
      <c r="M1554" t="s">
        <v>14</v>
      </c>
      <c r="N1554" t="s">
        <v>6</v>
      </c>
      <c r="O1554" s="3"/>
      <c r="P1554" t="s">
        <v>5</v>
      </c>
    </row>
    <row r="1555" spans="1:16" x14ac:dyDescent="0.2">
      <c r="A1555" s="6">
        <v>7797022</v>
      </c>
      <c r="B1555" t="s">
        <v>0</v>
      </c>
      <c r="C1555" t="s">
        <v>7191</v>
      </c>
      <c r="D1555" t="s">
        <v>3759</v>
      </c>
      <c r="E1555" t="s">
        <v>3760</v>
      </c>
      <c r="F1555" s="2">
        <v>30000</v>
      </c>
      <c r="G1555" s="2">
        <v>18500</v>
      </c>
      <c r="H1555" s="2">
        <v>18500</v>
      </c>
      <c r="I1555" t="s">
        <v>1</v>
      </c>
      <c r="J1555" t="s">
        <v>3761</v>
      </c>
      <c r="K1555" s="3">
        <v>45562</v>
      </c>
      <c r="L1555" t="s">
        <v>2</v>
      </c>
      <c r="M1555" t="s">
        <v>14</v>
      </c>
      <c r="N1555" t="s">
        <v>6</v>
      </c>
      <c r="O1555" s="3"/>
      <c r="P1555" t="s">
        <v>5</v>
      </c>
    </row>
    <row r="1556" spans="1:16" x14ac:dyDescent="0.2">
      <c r="A1556" s="6">
        <v>7797023</v>
      </c>
      <c r="B1556" t="s">
        <v>0</v>
      </c>
      <c r="C1556" t="s">
        <v>7191</v>
      </c>
      <c r="D1556" t="s">
        <v>3762</v>
      </c>
      <c r="E1556" t="s">
        <v>3763</v>
      </c>
      <c r="F1556" s="2">
        <v>16258</v>
      </c>
      <c r="G1556" s="2">
        <v>16257</v>
      </c>
      <c r="H1556" s="2">
        <v>16257</v>
      </c>
      <c r="I1556" t="s">
        <v>1</v>
      </c>
      <c r="J1556" t="s">
        <v>3764</v>
      </c>
      <c r="K1556" s="3">
        <v>45562</v>
      </c>
      <c r="L1556" t="s">
        <v>2</v>
      </c>
      <c r="M1556" t="s">
        <v>14</v>
      </c>
      <c r="N1556" t="s">
        <v>6</v>
      </c>
      <c r="O1556" s="3"/>
      <c r="P1556" t="s">
        <v>5</v>
      </c>
    </row>
    <row r="1557" spans="1:16" x14ac:dyDescent="0.2">
      <c r="A1557" s="6">
        <v>7797025</v>
      </c>
      <c r="B1557" t="s">
        <v>0</v>
      </c>
      <c r="C1557" t="s">
        <v>7191</v>
      </c>
      <c r="D1557" t="s">
        <v>3765</v>
      </c>
      <c r="E1557" t="s">
        <v>3766</v>
      </c>
      <c r="F1557" s="2">
        <v>11543</v>
      </c>
      <c r="G1557" s="2">
        <v>0</v>
      </c>
      <c r="H1557" s="2">
        <v>0</v>
      </c>
      <c r="I1557" t="s">
        <v>1</v>
      </c>
      <c r="J1557" t="s">
        <v>3767</v>
      </c>
      <c r="K1557" s="3">
        <v>45562</v>
      </c>
      <c r="L1557" t="s">
        <v>2</v>
      </c>
      <c r="M1557" t="s">
        <v>10</v>
      </c>
      <c r="N1557" t="s">
        <v>6</v>
      </c>
      <c r="O1557" s="3"/>
      <c r="P1557" t="s">
        <v>5</v>
      </c>
    </row>
    <row r="1558" spans="1:16" x14ac:dyDescent="0.2">
      <c r="A1558" s="6">
        <v>7797026</v>
      </c>
      <c r="B1558" t="s">
        <v>0</v>
      </c>
      <c r="C1558" t="s">
        <v>7191</v>
      </c>
      <c r="D1558" t="s">
        <v>3768</v>
      </c>
      <c r="E1558" t="s">
        <v>3769</v>
      </c>
      <c r="F1558" s="2">
        <v>16245</v>
      </c>
      <c r="G1558" s="2">
        <v>0</v>
      </c>
      <c r="H1558" s="2">
        <v>0</v>
      </c>
      <c r="I1558" t="s">
        <v>1</v>
      </c>
      <c r="J1558" t="s">
        <v>3770</v>
      </c>
      <c r="K1558" s="3">
        <v>45562</v>
      </c>
      <c r="L1558" t="s">
        <v>2</v>
      </c>
      <c r="M1558" t="s">
        <v>10</v>
      </c>
      <c r="N1558" t="s">
        <v>6</v>
      </c>
      <c r="O1558" s="3"/>
      <c r="P1558" t="s">
        <v>5</v>
      </c>
    </row>
    <row r="1559" spans="1:16" x14ac:dyDescent="0.2">
      <c r="A1559" s="6">
        <v>7808334</v>
      </c>
      <c r="B1559" t="s">
        <v>0</v>
      </c>
      <c r="C1559" t="s">
        <v>7192</v>
      </c>
      <c r="D1559" t="s">
        <v>3771</v>
      </c>
      <c r="E1559" t="s">
        <v>3772</v>
      </c>
      <c r="F1559" s="2">
        <v>1500</v>
      </c>
      <c r="G1559" s="2">
        <v>0</v>
      </c>
      <c r="H1559" s="2">
        <v>0</v>
      </c>
      <c r="I1559" t="s">
        <v>1</v>
      </c>
      <c r="J1559" t="s">
        <v>3773</v>
      </c>
      <c r="K1559" s="3">
        <v>45590</v>
      </c>
      <c r="L1559" t="s">
        <v>2</v>
      </c>
      <c r="M1559" t="s">
        <v>10</v>
      </c>
      <c r="N1559" t="s">
        <v>6</v>
      </c>
      <c r="O1559" s="3"/>
      <c r="P1559" t="s">
        <v>5</v>
      </c>
    </row>
    <row r="1560" spans="1:16" x14ac:dyDescent="0.2">
      <c r="A1560" s="6">
        <v>7797027</v>
      </c>
      <c r="B1560" t="s">
        <v>0</v>
      </c>
      <c r="C1560" t="s">
        <v>7191</v>
      </c>
      <c r="D1560" t="s">
        <v>3774</v>
      </c>
      <c r="E1560" t="s">
        <v>3775</v>
      </c>
      <c r="F1560" s="2">
        <v>14562</v>
      </c>
      <c r="G1560" s="2">
        <v>0</v>
      </c>
      <c r="H1560" s="2">
        <v>0</v>
      </c>
      <c r="I1560" t="s">
        <v>1</v>
      </c>
      <c r="J1560" t="s">
        <v>3776</v>
      </c>
      <c r="K1560" s="3">
        <v>45562</v>
      </c>
      <c r="L1560" t="s">
        <v>2</v>
      </c>
      <c r="M1560" t="s">
        <v>10</v>
      </c>
      <c r="N1560" t="s">
        <v>6</v>
      </c>
      <c r="O1560" s="3"/>
      <c r="P1560" t="s">
        <v>5</v>
      </c>
    </row>
    <row r="1561" spans="1:16" x14ac:dyDescent="0.2">
      <c r="A1561" s="6">
        <v>7797028</v>
      </c>
      <c r="B1561" t="s">
        <v>0</v>
      </c>
      <c r="C1561" t="s">
        <v>7191</v>
      </c>
      <c r="D1561" t="s">
        <v>3777</v>
      </c>
      <c r="E1561" t="s">
        <v>3778</v>
      </c>
      <c r="F1561" s="2">
        <v>2994</v>
      </c>
      <c r="G1561" s="2">
        <v>0</v>
      </c>
      <c r="H1561" s="2">
        <v>0</v>
      </c>
      <c r="I1561" t="s">
        <v>1</v>
      </c>
      <c r="J1561" t="s">
        <v>3779</v>
      </c>
      <c r="K1561" s="3">
        <v>45562</v>
      </c>
      <c r="L1561" t="s">
        <v>2</v>
      </c>
      <c r="M1561" t="s">
        <v>10</v>
      </c>
      <c r="N1561" t="s">
        <v>6</v>
      </c>
      <c r="O1561" s="3"/>
      <c r="P1561" t="s">
        <v>5</v>
      </c>
    </row>
    <row r="1562" spans="1:16" x14ac:dyDescent="0.2">
      <c r="A1562" s="6">
        <v>7808335</v>
      </c>
      <c r="B1562" t="s">
        <v>0</v>
      </c>
      <c r="C1562" t="s">
        <v>7192</v>
      </c>
      <c r="D1562" t="s">
        <v>3780</v>
      </c>
      <c r="E1562" t="s">
        <v>3781</v>
      </c>
      <c r="F1562" s="2">
        <v>20000</v>
      </c>
      <c r="G1562" s="2">
        <v>0</v>
      </c>
      <c r="H1562" s="2">
        <v>0</v>
      </c>
      <c r="I1562" t="s">
        <v>1</v>
      </c>
      <c r="J1562" t="s">
        <v>3782</v>
      </c>
      <c r="K1562" s="3">
        <v>45590</v>
      </c>
      <c r="L1562" t="s">
        <v>2</v>
      </c>
      <c r="M1562" t="s">
        <v>10</v>
      </c>
      <c r="N1562" t="s">
        <v>6</v>
      </c>
      <c r="O1562" s="3"/>
      <c r="P1562" t="s">
        <v>5</v>
      </c>
    </row>
    <row r="1563" spans="1:16" x14ac:dyDescent="0.2">
      <c r="A1563" s="6">
        <v>7808336</v>
      </c>
      <c r="B1563" t="s">
        <v>0</v>
      </c>
      <c r="C1563" t="s">
        <v>7192</v>
      </c>
      <c r="D1563" t="s">
        <v>3783</v>
      </c>
      <c r="E1563" t="s">
        <v>3784</v>
      </c>
      <c r="F1563" s="2">
        <v>1615</v>
      </c>
      <c r="G1563" s="2">
        <v>0</v>
      </c>
      <c r="H1563" s="2">
        <v>0</v>
      </c>
      <c r="I1563" t="s">
        <v>1</v>
      </c>
      <c r="J1563" t="s">
        <v>3785</v>
      </c>
      <c r="K1563" s="3">
        <v>45590</v>
      </c>
      <c r="L1563" t="s">
        <v>2</v>
      </c>
      <c r="M1563" t="s">
        <v>10</v>
      </c>
      <c r="N1563" t="s">
        <v>6</v>
      </c>
      <c r="O1563" s="3"/>
      <c r="P1563" t="s">
        <v>5</v>
      </c>
    </row>
    <row r="1564" spans="1:16" x14ac:dyDescent="0.2">
      <c r="A1564" s="6">
        <v>7797030</v>
      </c>
      <c r="B1564" t="s">
        <v>0</v>
      </c>
      <c r="C1564" t="s">
        <v>7191</v>
      </c>
      <c r="D1564" t="s">
        <v>3786</v>
      </c>
      <c r="E1564" t="s">
        <v>3787</v>
      </c>
      <c r="F1564" s="2">
        <v>3334</v>
      </c>
      <c r="G1564" s="2">
        <v>0</v>
      </c>
      <c r="H1564" s="2">
        <v>0</v>
      </c>
      <c r="I1564" t="s">
        <v>1</v>
      </c>
      <c r="J1564" t="s">
        <v>3788</v>
      </c>
      <c r="K1564" s="3">
        <v>45562</v>
      </c>
      <c r="L1564" t="s">
        <v>2</v>
      </c>
      <c r="M1564" t="s">
        <v>10</v>
      </c>
      <c r="N1564" t="s">
        <v>6</v>
      </c>
      <c r="O1564" s="3"/>
      <c r="P1564" t="s">
        <v>5</v>
      </c>
    </row>
    <row r="1565" spans="1:16" x14ac:dyDescent="0.2">
      <c r="A1565" s="6">
        <v>7797031</v>
      </c>
      <c r="B1565" t="s">
        <v>0</v>
      </c>
      <c r="C1565" t="s">
        <v>7191</v>
      </c>
      <c r="D1565" t="s">
        <v>3789</v>
      </c>
      <c r="E1565" t="s">
        <v>3790</v>
      </c>
      <c r="F1565" s="2">
        <v>2971</v>
      </c>
      <c r="G1565" s="2">
        <v>0</v>
      </c>
      <c r="H1565" s="2">
        <v>0</v>
      </c>
      <c r="I1565" t="s">
        <v>1</v>
      </c>
      <c r="J1565" t="s">
        <v>3791</v>
      </c>
      <c r="K1565" s="3">
        <v>45562</v>
      </c>
      <c r="L1565" t="s">
        <v>2</v>
      </c>
      <c r="M1565" t="s">
        <v>10</v>
      </c>
      <c r="N1565" t="s">
        <v>6</v>
      </c>
      <c r="O1565" s="3"/>
      <c r="P1565" t="s">
        <v>5</v>
      </c>
    </row>
    <row r="1566" spans="1:16" x14ac:dyDescent="0.2">
      <c r="A1566" s="6">
        <v>7797033</v>
      </c>
      <c r="B1566" t="s">
        <v>0</v>
      </c>
      <c r="C1566" t="s">
        <v>7191</v>
      </c>
      <c r="D1566" t="s">
        <v>3792</v>
      </c>
      <c r="E1566" t="s">
        <v>3793</v>
      </c>
      <c r="F1566" s="2">
        <v>2050</v>
      </c>
      <c r="G1566" s="2">
        <v>0</v>
      </c>
      <c r="H1566" s="2">
        <v>0</v>
      </c>
      <c r="I1566" t="s">
        <v>1</v>
      </c>
      <c r="J1566" t="s">
        <v>3794</v>
      </c>
      <c r="K1566" s="3">
        <v>45562</v>
      </c>
      <c r="L1566" t="s">
        <v>2</v>
      </c>
      <c r="M1566" t="s">
        <v>10</v>
      </c>
      <c r="N1566" t="s">
        <v>6</v>
      </c>
      <c r="O1566" s="3"/>
      <c r="P1566" t="s">
        <v>5</v>
      </c>
    </row>
    <row r="1567" spans="1:16" x14ac:dyDescent="0.2">
      <c r="A1567" s="6">
        <v>7796516</v>
      </c>
      <c r="B1567" t="s">
        <v>0</v>
      </c>
      <c r="C1567" t="s">
        <v>7319</v>
      </c>
      <c r="D1567" t="s">
        <v>3795</v>
      </c>
      <c r="E1567" t="s">
        <v>3796</v>
      </c>
      <c r="F1567" s="2">
        <v>800</v>
      </c>
      <c r="G1567" s="2">
        <v>0</v>
      </c>
      <c r="H1567" s="2">
        <v>0</v>
      </c>
      <c r="I1567" t="s">
        <v>1</v>
      </c>
      <c r="J1567" t="s">
        <v>3797</v>
      </c>
      <c r="K1567" s="3">
        <v>45560</v>
      </c>
      <c r="L1567" t="s">
        <v>2</v>
      </c>
      <c r="M1567" t="s">
        <v>10</v>
      </c>
      <c r="N1567" t="s">
        <v>6</v>
      </c>
      <c r="O1567" s="3"/>
      <c r="P1567" t="s">
        <v>5</v>
      </c>
    </row>
    <row r="1568" spans="1:16" x14ac:dyDescent="0.2">
      <c r="A1568" s="6">
        <v>7806383</v>
      </c>
      <c r="B1568" t="s">
        <v>0</v>
      </c>
      <c r="C1568" t="s">
        <v>7321</v>
      </c>
      <c r="D1568" t="s">
        <v>3798</v>
      </c>
      <c r="E1568" t="s">
        <v>3799</v>
      </c>
      <c r="F1568" s="2">
        <v>55</v>
      </c>
      <c r="G1568" s="2">
        <v>0</v>
      </c>
      <c r="H1568" s="2">
        <v>0</v>
      </c>
      <c r="I1568" t="s">
        <v>1</v>
      </c>
      <c r="J1568" t="s">
        <v>3800</v>
      </c>
      <c r="K1568" s="3">
        <v>45586</v>
      </c>
      <c r="L1568" t="s">
        <v>2</v>
      </c>
      <c r="M1568" t="s">
        <v>10</v>
      </c>
      <c r="N1568" t="s">
        <v>6</v>
      </c>
      <c r="O1568" s="3"/>
      <c r="P1568" t="s">
        <v>5</v>
      </c>
    </row>
    <row r="1569" spans="1:16" x14ac:dyDescent="0.2">
      <c r="A1569" s="6">
        <v>7806385</v>
      </c>
      <c r="B1569" t="s">
        <v>0</v>
      </c>
      <c r="C1569" t="s">
        <v>7321</v>
      </c>
      <c r="D1569" t="s">
        <v>3801</v>
      </c>
      <c r="E1569" t="s">
        <v>3802</v>
      </c>
      <c r="F1569" s="2">
        <v>1350</v>
      </c>
      <c r="G1569" s="2">
        <v>0</v>
      </c>
      <c r="H1569" s="2">
        <v>0</v>
      </c>
      <c r="I1569" t="s">
        <v>1</v>
      </c>
      <c r="J1569" t="s">
        <v>3803</v>
      </c>
      <c r="K1569" s="3">
        <v>45586</v>
      </c>
      <c r="L1569" t="s">
        <v>2</v>
      </c>
      <c r="M1569" t="s">
        <v>10</v>
      </c>
      <c r="N1569" t="s">
        <v>6</v>
      </c>
      <c r="O1569" s="3"/>
      <c r="P1569" t="s">
        <v>5</v>
      </c>
    </row>
    <row r="1570" spans="1:16" x14ac:dyDescent="0.2">
      <c r="A1570" s="6">
        <v>7806384</v>
      </c>
      <c r="B1570" t="s">
        <v>0</v>
      </c>
      <c r="C1570" t="s">
        <v>7321</v>
      </c>
      <c r="D1570" t="s">
        <v>3804</v>
      </c>
      <c r="E1570" t="s">
        <v>3805</v>
      </c>
      <c r="F1570" s="2">
        <v>110</v>
      </c>
      <c r="G1570" s="2">
        <v>0</v>
      </c>
      <c r="H1570" s="2">
        <v>0</v>
      </c>
      <c r="I1570" t="s">
        <v>1</v>
      </c>
      <c r="J1570" t="s">
        <v>3806</v>
      </c>
      <c r="K1570" s="3">
        <v>45586</v>
      </c>
      <c r="L1570" t="s">
        <v>2</v>
      </c>
      <c r="M1570" t="s">
        <v>10</v>
      </c>
      <c r="N1570" t="s">
        <v>6</v>
      </c>
      <c r="O1570" s="3"/>
      <c r="P1570" t="s">
        <v>5</v>
      </c>
    </row>
    <row r="1571" spans="1:16" x14ac:dyDescent="0.2">
      <c r="A1571" s="6">
        <v>7792654</v>
      </c>
      <c r="B1571" t="s">
        <v>0</v>
      </c>
      <c r="C1571" t="s">
        <v>7349</v>
      </c>
      <c r="D1571" t="s">
        <v>3807</v>
      </c>
      <c r="E1571" t="s">
        <v>3808</v>
      </c>
      <c r="F1571" s="2">
        <v>100</v>
      </c>
      <c r="G1571" s="2">
        <v>0</v>
      </c>
      <c r="H1571" s="2">
        <v>0</v>
      </c>
      <c r="I1571" t="s">
        <v>1</v>
      </c>
      <c r="J1571" t="s">
        <v>3809</v>
      </c>
      <c r="K1571" s="3">
        <v>45548</v>
      </c>
      <c r="L1571" t="s">
        <v>2</v>
      </c>
      <c r="M1571" t="s">
        <v>10</v>
      </c>
      <c r="N1571" t="s">
        <v>6</v>
      </c>
      <c r="O1571" s="3"/>
      <c r="P1571" t="s">
        <v>5</v>
      </c>
    </row>
    <row r="1572" spans="1:16" x14ac:dyDescent="0.2">
      <c r="A1572" s="6">
        <v>7806691</v>
      </c>
      <c r="B1572" t="s">
        <v>0</v>
      </c>
      <c r="C1572" t="s">
        <v>7353</v>
      </c>
      <c r="D1572" t="s">
        <v>3807</v>
      </c>
      <c r="E1572" t="s">
        <v>3808</v>
      </c>
      <c r="F1572" s="2">
        <v>100</v>
      </c>
      <c r="G1572" s="2">
        <v>0</v>
      </c>
      <c r="H1572" s="2">
        <v>0</v>
      </c>
      <c r="I1572" t="s">
        <v>1</v>
      </c>
      <c r="J1572" t="s">
        <v>3810</v>
      </c>
      <c r="K1572" s="3">
        <v>45587</v>
      </c>
      <c r="L1572" t="s">
        <v>2</v>
      </c>
      <c r="M1572" t="s">
        <v>10</v>
      </c>
      <c r="N1572" t="s">
        <v>6</v>
      </c>
      <c r="O1572" s="3"/>
      <c r="P1572" t="s">
        <v>5</v>
      </c>
    </row>
    <row r="1573" spans="1:16" x14ac:dyDescent="0.2">
      <c r="A1573" s="6">
        <v>7810593</v>
      </c>
      <c r="B1573" t="s">
        <v>0</v>
      </c>
      <c r="C1573" t="s">
        <v>7429</v>
      </c>
      <c r="D1573" t="s">
        <v>3811</v>
      </c>
      <c r="E1573" t="s">
        <v>3812</v>
      </c>
      <c r="F1573" s="2">
        <v>500</v>
      </c>
      <c r="G1573" s="2">
        <v>0</v>
      </c>
      <c r="H1573" s="2">
        <v>0</v>
      </c>
      <c r="I1573" t="s">
        <v>1</v>
      </c>
      <c r="J1573" t="s">
        <v>3813</v>
      </c>
      <c r="K1573" s="3">
        <v>45596</v>
      </c>
      <c r="L1573" t="s">
        <v>2</v>
      </c>
      <c r="M1573" t="s">
        <v>10</v>
      </c>
      <c r="N1573" t="s">
        <v>6</v>
      </c>
      <c r="O1573" s="3"/>
      <c r="P1573" t="s">
        <v>5</v>
      </c>
    </row>
    <row r="1574" spans="1:16" x14ac:dyDescent="0.2">
      <c r="A1574" s="6">
        <v>7810592</v>
      </c>
      <c r="B1574" t="s">
        <v>0</v>
      </c>
      <c r="C1574" t="s">
        <v>7429</v>
      </c>
      <c r="D1574" t="s">
        <v>3814</v>
      </c>
      <c r="E1574" t="s">
        <v>3815</v>
      </c>
      <c r="F1574" s="2">
        <v>1500</v>
      </c>
      <c r="G1574" s="2">
        <v>0</v>
      </c>
      <c r="H1574" s="2">
        <v>0</v>
      </c>
      <c r="I1574" t="s">
        <v>1</v>
      </c>
      <c r="J1574" t="s">
        <v>3816</v>
      </c>
      <c r="K1574" s="3">
        <v>45596</v>
      </c>
      <c r="L1574" t="s">
        <v>2</v>
      </c>
      <c r="M1574" t="s">
        <v>10</v>
      </c>
      <c r="N1574" t="s">
        <v>6</v>
      </c>
      <c r="O1574" s="3"/>
      <c r="P1574" t="s">
        <v>5</v>
      </c>
    </row>
    <row r="1575" spans="1:16" x14ac:dyDescent="0.2">
      <c r="A1575" s="6">
        <v>7806690</v>
      </c>
      <c r="B1575" t="s">
        <v>0</v>
      </c>
      <c r="C1575" t="s">
        <v>7353</v>
      </c>
      <c r="D1575" t="s">
        <v>3817</v>
      </c>
      <c r="E1575" t="s">
        <v>3818</v>
      </c>
      <c r="F1575" s="2">
        <v>700</v>
      </c>
      <c r="G1575" s="2">
        <v>0</v>
      </c>
      <c r="H1575" s="2">
        <v>0</v>
      </c>
      <c r="I1575" t="s">
        <v>1</v>
      </c>
      <c r="J1575" t="s">
        <v>3819</v>
      </c>
      <c r="K1575" s="3">
        <v>45587</v>
      </c>
      <c r="L1575" t="s">
        <v>2</v>
      </c>
      <c r="M1575" t="s">
        <v>10</v>
      </c>
      <c r="N1575" t="s">
        <v>6</v>
      </c>
      <c r="O1575" s="3"/>
      <c r="P1575" t="s">
        <v>5</v>
      </c>
    </row>
    <row r="1576" spans="1:16" x14ac:dyDescent="0.2">
      <c r="A1576" s="6">
        <v>7810591</v>
      </c>
      <c r="B1576" t="s">
        <v>0</v>
      </c>
      <c r="C1576" t="s">
        <v>7429</v>
      </c>
      <c r="D1576" t="s">
        <v>3820</v>
      </c>
      <c r="E1576" t="s">
        <v>3821</v>
      </c>
      <c r="F1576" s="2">
        <v>1000</v>
      </c>
      <c r="G1576" s="2">
        <v>0</v>
      </c>
      <c r="H1576" s="2">
        <v>0</v>
      </c>
      <c r="I1576" t="s">
        <v>1</v>
      </c>
      <c r="J1576" t="s">
        <v>3822</v>
      </c>
      <c r="K1576" s="3">
        <v>45596</v>
      </c>
      <c r="L1576" t="s">
        <v>2</v>
      </c>
      <c r="M1576" t="s">
        <v>10</v>
      </c>
      <c r="N1576" t="s">
        <v>6</v>
      </c>
      <c r="O1576" s="3"/>
      <c r="P1576" t="s">
        <v>5</v>
      </c>
    </row>
    <row r="1577" spans="1:16" x14ac:dyDescent="0.2">
      <c r="A1577" s="6">
        <v>7797198</v>
      </c>
      <c r="B1577" t="s">
        <v>0</v>
      </c>
      <c r="C1577" t="s">
        <v>7191</v>
      </c>
      <c r="D1577" t="s">
        <v>3823</v>
      </c>
      <c r="E1577" t="s">
        <v>3824</v>
      </c>
      <c r="F1577" s="2">
        <v>3031</v>
      </c>
      <c r="G1577" s="2">
        <v>0</v>
      </c>
      <c r="H1577" s="2">
        <v>0</v>
      </c>
      <c r="I1577" t="s">
        <v>1</v>
      </c>
      <c r="J1577" t="s">
        <v>3825</v>
      </c>
      <c r="K1577" s="3">
        <v>45562</v>
      </c>
      <c r="L1577" t="s">
        <v>2</v>
      </c>
      <c r="M1577" t="s">
        <v>10</v>
      </c>
      <c r="N1577" t="s">
        <v>6</v>
      </c>
      <c r="O1577" s="3"/>
      <c r="P1577" t="s">
        <v>5</v>
      </c>
    </row>
    <row r="1578" spans="1:16" x14ac:dyDescent="0.2">
      <c r="A1578" s="6">
        <v>7797032</v>
      </c>
      <c r="B1578" t="s">
        <v>0</v>
      </c>
      <c r="C1578" t="s">
        <v>7191</v>
      </c>
      <c r="D1578" t="s">
        <v>3826</v>
      </c>
      <c r="E1578" t="s">
        <v>3827</v>
      </c>
      <c r="F1578" s="2">
        <v>1037</v>
      </c>
      <c r="G1578" s="2">
        <v>0</v>
      </c>
      <c r="H1578" s="2">
        <v>0</v>
      </c>
      <c r="I1578" t="s">
        <v>1</v>
      </c>
      <c r="J1578" t="s">
        <v>3828</v>
      </c>
      <c r="K1578" s="3">
        <v>45562</v>
      </c>
      <c r="L1578" t="s">
        <v>2</v>
      </c>
      <c r="M1578" t="s">
        <v>10</v>
      </c>
      <c r="N1578" t="s">
        <v>6</v>
      </c>
      <c r="O1578" s="3"/>
      <c r="P1578" t="s">
        <v>5</v>
      </c>
    </row>
    <row r="1579" spans="1:16" x14ac:dyDescent="0.2">
      <c r="A1579" s="6">
        <v>7796485</v>
      </c>
      <c r="B1579" t="s">
        <v>0</v>
      </c>
      <c r="C1579" t="s">
        <v>7219</v>
      </c>
      <c r="D1579" t="s">
        <v>3830</v>
      </c>
      <c r="E1579" t="s">
        <v>3831</v>
      </c>
      <c r="F1579" s="2">
        <v>10000</v>
      </c>
      <c r="G1579" s="2">
        <v>1000</v>
      </c>
      <c r="H1579" s="2">
        <v>1000</v>
      </c>
      <c r="I1579" t="s">
        <v>1</v>
      </c>
      <c r="J1579" t="s">
        <v>3832</v>
      </c>
      <c r="K1579" s="3">
        <v>45560</v>
      </c>
      <c r="L1579" t="s">
        <v>2</v>
      </c>
      <c r="M1579" t="s">
        <v>14</v>
      </c>
      <c r="N1579" t="s">
        <v>6</v>
      </c>
      <c r="O1579" s="3"/>
      <c r="P1579" t="s">
        <v>5</v>
      </c>
    </row>
    <row r="1580" spans="1:16" x14ac:dyDescent="0.2">
      <c r="A1580" s="6">
        <v>7706129</v>
      </c>
      <c r="B1580" t="s">
        <v>0</v>
      </c>
      <c r="C1580" t="s">
        <v>7378</v>
      </c>
      <c r="D1580" t="s">
        <v>3833</v>
      </c>
      <c r="E1580" t="s">
        <v>3834</v>
      </c>
      <c r="F1580" s="2">
        <v>100000</v>
      </c>
      <c r="G1580" s="2">
        <v>99999</v>
      </c>
      <c r="H1580" s="2">
        <v>99999</v>
      </c>
      <c r="I1580" t="s">
        <v>1</v>
      </c>
      <c r="J1580" t="s">
        <v>3835</v>
      </c>
      <c r="K1580" s="3">
        <v>45306</v>
      </c>
      <c r="L1580" t="s">
        <v>2</v>
      </c>
      <c r="M1580" t="s">
        <v>541</v>
      </c>
      <c r="N1580" t="s">
        <v>6</v>
      </c>
      <c r="O1580" s="3"/>
      <c r="P1580" t="s">
        <v>5</v>
      </c>
    </row>
    <row r="1581" spans="1:16" x14ac:dyDescent="0.2">
      <c r="A1581" s="6">
        <v>7787237</v>
      </c>
      <c r="B1581" t="s">
        <v>0</v>
      </c>
      <c r="C1581" t="s">
        <v>7190</v>
      </c>
      <c r="D1581" t="s">
        <v>3833</v>
      </c>
      <c r="E1581" t="s">
        <v>3834</v>
      </c>
      <c r="F1581" s="2">
        <v>35000</v>
      </c>
      <c r="G1581" s="2">
        <v>30000</v>
      </c>
      <c r="H1581" s="2">
        <v>30000</v>
      </c>
      <c r="I1581" t="s">
        <v>1</v>
      </c>
      <c r="J1581" t="s">
        <v>3836</v>
      </c>
      <c r="K1581" s="3">
        <v>45534</v>
      </c>
      <c r="L1581" t="s">
        <v>2</v>
      </c>
      <c r="M1581" t="s">
        <v>541</v>
      </c>
      <c r="N1581" t="s">
        <v>6</v>
      </c>
      <c r="O1581" s="3"/>
      <c r="P1581" t="s">
        <v>5</v>
      </c>
    </row>
    <row r="1582" spans="1:16" x14ac:dyDescent="0.2">
      <c r="A1582" s="6">
        <v>7736232</v>
      </c>
      <c r="B1582" t="s">
        <v>0</v>
      </c>
      <c r="C1582" t="s">
        <v>7212</v>
      </c>
      <c r="D1582" t="s">
        <v>3833</v>
      </c>
      <c r="E1582" t="s">
        <v>3834</v>
      </c>
      <c r="F1582" s="2">
        <v>15000</v>
      </c>
      <c r="G1582" s="2">
        <v>0</v>
      </c>
      <c r="H1582" s="2">
        <v>0</v>
      </c>
      <c r="I1582" t="s">
        <v>1</v>
      </c>
      <c r="J1582" t="s">
        <v>3837</v>
      </c>
      <c r="K1582" s="3">
        <v>45393</v>
      </c>
      <c r="L1582" t="s">
        <v>2</v>
      </c>
      <c r="M1582" t="s">
        <v>602</v>
      </c>
      <c r="N1582" t="s">
        <v>6</v>
      </c>
      <c r="O1582" s="3"/>
      <c r="P1582" t="s">
        <v>5</v>
      </c>
    </row>
    <row r="1583" spans="1:16" x14ac:dyDescent="0.2">
      <c r="A1583" s="6">
        <v>7798622</v>
      </c>
      <c r="B1583" t="s">
        <v>0</v>
      </c>
      <c r="C1583" t="s">
        <v>7191</v>
      </c>
      <c r="D1583" t="s">
        <v>3833</v>
      </c>
      <c r="E1583" t="s">
        <v>3834</v>
      </c>
      <c r="F1583" s="2">
        <v>10000</v>
      </c>
      <c r="G1583" s="2">
        <v>0</v>
      </c>
      <c r="H1583" s="2">
        <v>0</v>
      </c>
      <c r="I1583" t="s">
        <v>1</v>
      </c>
      <c r="J1583" t="s">
        <v>3838</v>
      </c>
      <c r="K1583" s="3">
        <v>45562</v>
      </c>
      <c r="L1583" t="s">
        <v>2</v>
      </c>
      <c r="M1583" t="s">
        <v>602</v>
      </c>
      <c r="N1583" t="s">
        <v>6</v>
      </c>
      <c r="O1583" s="3"/>
      <c r="P1583" t="s">
        <v>5</v>
      </c>
    </row>
    <row r="1584" spans="1:16" x14ac:dyDescent="0.2">
      <c r="A1584" s="6">
        <v>7810595</v>
      </c>
      <c r="B1584" t="s">
        <v>0</v>
      </c>
      <c r="C1584" t="s">
        <v>7429</v>
      </c>
      <c r="D1584" t="s">
        <v>3839</v>
      </c>
      <c r="E1584" t="s">
        <v>3840</v>
      </c>
      <c r="F1584" s="2">
        <v>3000</v>
      </c>
      <c r="G1584" s="2">
        <v>0</v>
      </c>
      <c r="H1584" s="2">
        <v>0</v>
      </c>
      <c r="I1584" t="s">
        <v>1</v>
      </c>
      <c r="J1584" t="s">
        <v>3841</v>
      </c>
      <c r="K1584" s="3">
        <v>45596</v>
      </c>
      <c r="L1584" t="s">
        <v>2</v>
      </c>
      <c r="M1584" t="s">
        <v>10</v>
      </c>
      <c r="N1584" t="s">
        <v>6</v>
      </c>
      <c r="O1584" s="3"/>
      <c r="P1584" t="s">
        <v>5</v>
      </c>
    </row>
    <row r="1585" spans="1:16" x14ac:dyDescent="0.2">
      <c r="A1585" s="6">
        <v>7792697</v>
      </c>
      <c r="B1585" t="s">
        <v>0</v>
      </c>
      <c r="C1585" t="s">
        <v>7457</v>
      </c>
      <c r="D1585" t="s">
        <v>3842</v>
      </c>
      <c r="E1585" t="s">
        <v>3843</v>
      </c>
      <c r="F1585" s="2">
        <v>7216</v>
      </c>
      <c r="G1585" s="2">
        <v>0</v>
      </c>
      <c r="H1585" s="2">
        <v>0</v>
      </c>
      <c r="I1585" t="s">
        <v>1</v>
      </c>
      <c r="J1585" t="s">
        <v>3844</v>
      </c>
      <c r="K1585" s="3">
        <v>45548</v>
      </c>
      <c r="L1585" t="s">
        <v>2</v>
      </c>
      <c r="M1585" t="s">
        <v>10</v>
      </c>
      <c r="N1585" t="s">
        <v>6</v>
      </c>
      <c r="O1585" s="3"/>
      <c r="P1585" t="s">
        <v>5</v>
      </c>
    </row>
    <row r="1586" spans="1:16" x14ac:dyDescent="0.2">
      <c r="A1586" s="6">
        <v>7800763</v>
      </c>
      <c r="B1586" t="s">
        <v>0</v>
      </c>
      <c r="C1586" t="s">
        <v>7458</v>
      </c>
      <c r="D1586" t="s">
        <v>3845</v>
      </c>
      <c r="E1586" t="s">
        <v>3846</v>
      </c>
      <c r="F1586" s="2">
        <v>176</v>
      </c>
      <c r="G1586" s="2">
        <v>0</v>
      </c>
      <c r="H1586" s="2">
        <v>0</v>
      </c>
      <c r="I1586" t="s">
        <v>1</v>
      </c>
      <c r="J1586" t="s">
        <v>3847</v>
      </c>
      <c r="K1586" s="3">
        <v>45566</v>
      </c>
      <c r="L1586" t="s">
        <v>2</v>
      </c>
      <c r="M1586" t="s">
        <v>10</v>
      </c>
      <c r="N1586" t="s">
        <v>6</v>
      </c>
      <c r="O1586" s="3"/>
      <c r="P1586" t="s">
        <v>5</v>
      </c>
    </row>
    <row r="1587" spans="1:16" x14ac:dyDescent="0.2">
      <c r="A1587" s="6">
        <v>7800764</v>
      </c>
      <c r="B1587" t="s">
        <v>0</v>
      </c>
      <c r="C1587" t="s">
        <v>7458</v>
      </c>
      <c r="D1587" t="s">
        <v>3848</v>
      </c>
      <c r="E1587" t="s">
        <v>3849</v>
      </c>
      <c r="F1587" s="2">
        <v>436</v>
      </c>
      <c r="G1587" s="2">
        <v>0</v>
      </c>
      <c r="H1587" s="2">
        <v>0</v>
      </c>
      <c r="I1587" t="s">
        <v>1</v>
      </c>
      <c r="J1587" t="s">
        <v>3850</v>
      </c>
      <c r="K1587" s="3">
        <v>45566</v>
      </c>
      <c r="L1587" t="s">
        <v>2</v>
      </c>
      <c r="M1587" t="s">
        <v>10</v>
      </c>
      <c r="N1587" t="s">
        <v>6</v>
      </c>
      <c r="O1587" s="3"/>
      <c r="P1587" t="s">
        <v>5</v>
      </c>
    </row>
    <row r="1588" spans="1:16" x14ac:dyDescent="0.2">
      <c r="A1588" s="6">
        <v>7792679</v>
      </c>
      <c r="B1588" t="s">
        <v>0</v>
      </c>
      <c r="C1588" t="s">
        <v>7457</v>
      </c>
      <c r="D1588" t="s">
        <v>3851</v>
      </c>
      <c r="E1588" t="s">
        <v>3852</v>
      </c>
      <c r="F1588" s="2">
        <v>2754</v>
      </c>
      <c r="G1588" s="2">
        <v>0</v>
      </c>
      <c r="H1588" s="2">
        <v>0</v>
      </c>
      <c r="I1588" t="s">
        <v>1</v>
      </c>
      <c r="J1588" t="s">
        <v>3853</v>
      </c>
      <c r="K1588" s="3">
        <v>45548</v>
      </c>
      <c r="L1588" t="s">
        <v>2</v>
      </c>
      <c r="M1588" t="s">
        <v>10</v>
      </c>
      <c r="N1588" t="s">
        <v>6</v>
      </c>
      <c r="O1588" s="3"/>
      <c r="P1588" t="s">
        <v>5</v>
      </c>
    </row>
    <row r="1589" spans="1:16" x14ac:dyDescent="0.2">
      <c r="A1589" s="6">
        <v>7793739</v>
      </c>
      <c r="B1589" t="s">
        <v>0</v>
      </c>
      <c r="C1589" t="s">
        <v>7232</v>
      </c>
      <c r="D1589" t="s">
        <v>3854</v>
      </c>
      <c r="E1589" t="s">
        <v>3855</v>
      </c>
      <c r="F1589" s="2">
        <v>100</v>
      </c>
      <c r="G1589" s="2">
        <v>0</v>
      </c>
      <c r="H1589" s="2">
        <v>0</v>
      </c>
      <c r="I1589" t="s">
        <v>1</v>
      </c>
      <c r="J1589" t="s">
        <v>3856</v>
      </c>
      <c r="K1589" s="3">
        <v>45552</v>
      </c>
      <c r="L1589" t="s">
        <v>2</v>
      </c>
      <c r="M1589" t="s">
        <v>10</v>
      </c>
      <c r="N1589" t="s">
        <v>6</v>
      </c>
      <c r="O1589" s="3"/>
      <c r="P1589" t="s">
        <v>5</v>
      </c>
    </row>
    <row r="1590" spans="1:16" x14ac:dyDescent="0.2">
      <c r="A1590" s="6">
        <v>7792939</v>
      </c>
      <c r="B1590" t="s">
        <v>0</v>
      </c>
      <c r="C1590" t="s">
        <v>7143</v>
      </c>
      <c r="D1590" t="s">
        <v>3857</v>
      </c>
      <c r="E1590" t="s">
        <v>3858</v>
      </c>
      <c r="F1590" s="2">
        <v>30000</v>
      </c>
      <c r="G1590" s="2">
        <v>17000</v>
      </c>
      <c r="H1590" s="2">
        <v>17000</v>
      </c>
      <c r="I1590" t="s">
        <v>1</v>
      </c>
      <c r="J1590" t="s">
        <v>3859</v>
      </c>
      <c r="K1590" s="3">
        <v>45548</v>
      </c>
      <c r="L1590" t="s">
        <v>2</v>
      </c>
      <c r="M1590" t="s">
        <v>14</v>
      </c>
      <c r="N1590" t="s">
        <v>6</v>
      </c>
      <c r="O1590" s="3"/>
      <c r="P1590" t="s">
        <v>5</v>
      </c>
    </row>
    <row r="1591" spans="1:16" x14ac:dyDescent="0.2">
      <c r="A1591" s="6">
        <v>7703004</v>
      </c>
      <c r="B1591" t="s">
        <v>0</v>
      </c>
      <c r="C1591" t="s">
        <v>7459</v>
      </c>
      <c r="D1591" t="s">
        <v>3860</v>
      </c>
      <c r="E1591" t="s">
        <v>3861</v>
      </c>
      <c r="F1591" s="2">
        <v>39000</v>
      </c>
      <c r="G1591" s="2">
        <v>37890</v>
      </c>
      <c r="H1591" s="2">
        <v>37890</v>
      </c>
      <c r="I1591" t="s">
        <v>1</v>
      </c>
      <c r="J1591" t="s">
        <v>3862</v>
      </c>
      <c r="K1591" s="3">
        <v>45297</v>
      </c>
      <c r="L1591" t="s">
        <v>2</v>
      </c>
      <c r="M1591" t="s">
        <v>14</v>
      </c>
      <c r="N1591" t="s">
        <v>6</v>
      </c>
      <c r="O1591" s="3"/>
      <c r="P1591" t="s">
        <v>5</v>
      </c>
    </row>
    <row r="1592" spans="1:16" x14ac:dyDescent="0.2">
      <c r="A1592" s="6">
        <v>7802700</v>
      </c>
      <c r="B1592" t="s">
        <v>0</v>
      </c>
      <c r="C1592" t="s">
        <v>7460</v>
      </c>
      <c r="D1592" t="s">
        <v>3860</v>
      </c>
      <c r="E1592" t="s">
        <v>3861</v>
      </c>
      <c r="F1592" s="2">
        <v>20000</v>
      </c>
      <c r="G1592" s="2">
        <v>0</v>
      </c>
      <c r="H1592" s="2">
        <v>0</v>
      </c>
      <c r="I1592" t="s">
        <v>1</v>
      </c>
      <c r="J1592" t="s">
        <v>3863</v>
      </c>
      <c r="K1592" s="3">
        <v>45574</v>
      </c>
      <c r="L1592" t="s">
        <v>2</v>
      </c>
      <c r="M1592" t="s">
        <v>10</v>
      </c>
      <c r="N1592" t="s">
        <v>6</v>
      </c>
      <c r="O1592" s="3"/>
      <c r="P1592" t="s">
        <v>5</v>
      </c>
    </row>
    <row r="1593" spans="1:16" x14ac:dyDescent="0.2">
      <c r="A1593" s="6">
        <v>7808221</v>
      </c>
      <c r="B1593" t="s">
        <v>0</v>
      </c>
      <c r="C1593" t="s">
        <v>7192</v>
      </c>
      <c r="D1593" t="s">
        <v>3864</v>
      </c>
      <c r="E1593" t="s">
        <v>3865</v>
      </c>
      <c r="F1593" s="2">
        <v>1500</v>
      </c>
      <c r="G1593" s="2">
        <v>0</v>
      </c>
      <c r="H1593" s="2">
        <v>0</v>
      </c>
      <c r="I1593" t="s">
        <v>1</v>
      </c>
      <c r="J1593" t="s">
        <v>3866</v>
      </c>
      <c r="K1593" s="3">
        <v>45590</v>
      </c>
      <c r="L1593" t="s">
        <v>2</v>
      </c>
      <c r="M1593" t="s">
        <v>10</v>
      </c>
      <c r="N1593" t="s">
        <v>6</v>
      </c>
      <c r="O1593" s="3"/>
      <c r="P1593" t="s">
        <v>5</v>
      </c>
    </row>
    <row r="1594" spans="1:16" x14ac:dyDescent="0.2">
      <c r="A1594" s="6">
        <v>7796770</v>
      </c>
      <c r="B1594" t="s">
        <v>0</v>
      </c>
      <c r="C1594" t="s">
        <v>7191</v>
      </c>
      <c r="D1594" t="s">
        <v>3867</v>
      </c>
      <c r="E1594" t="s">
        <v>3868</v>
      </c>
      <c r="F1594" s="2">
        <v>12829</v>
      </c>
      <c r="G1594" s="2">
        <v>0</v>
      </c>
      <c r="H1594" s="2">
        <v>0</v>
      </c>
      <c r="I1594" t="s">
        <v>1</v>
      </c>
      <c r="J1594" t="s">
        <v>3869</v>
      </c>
      <c r="K1594" s="3">
        <v>45562</v>
      </c>
      <c r="L1594" t="s">
        <v>2</v>
      </c>
      <c r="M1594" t="s">
        <v>10</v>
      </c>
      <c r="N1594" t="s">
        <v>6</v>
      </c>
      <c r="O1594" s="3"/>
      <c r="P1594" t="s">
        <v>5</v>
      </c>
    </row>
    <row r="1595" spans="1:16" x14ac:dyDescent="0.2">
      <c r="A1595" s="6">
        <v>7796772</v>
      </c>
      <c r="B1595" t="s">
        <v>0</v>
      </c>
      <c r="C1595" t="s">
        <v>7191</v>
      </c>
      <c r="D1595" t="s">
        <v>3870</v>
      </c>
      <c r="E1595" t="s">
        <v>3871</v>
      </c>
      <c r="F1595" s="2">
        <v>1852</v>
      </c>
      <c r="G1595" s="2">
        <v>0</v>
      </c>
      <c r="H1595" s="2">
        <v>0</v>
      </c>
      <c r="I1595" t="s">
        <v>1</v>
      </c>
      <c r="J1595" t="s">
        <v>3872</v>
      </c>
      <c r="K1595" s="3">
        <v>45562</v>
      </c>
      <c r="L1595" t="s">
        <v>2</v>
      </c>
      <c r="M1595" t="s">
        <v>10</v>
      </c>
      <c r="N1595" t="s">
        <v>6</v>
      </c>
      <c r="O1595" s="3"/>
      <c r="P1595" t="s">
        <v>5</v>
      </c>
    </row>
    <row r="1596" spans="1:16" x14ac:dyDescent="0.2">
      <c r="A1596" s="6">
        <v>7803722</v>
      </c>
      <c r="B1596" t="s">
        <v>0</v>
      </c>
      <c r="C1596" t="s">
        <v>7395</v>
      </c>
      <c r="D1596" t="s">
        <v>3873</v>
      </c>
      <c r="E1596" t="s">
        <v>3874</v>
      </c>
      <c r="F1596" s="2">
        <v>15000</v>
      </c>
      <c r="G1596" s="2">
        <v>0</v>
      </c>
      <c r="H1596" s="2">
        <v>0</v>
      </c>
      <c r="I1596" t="s">
        <v>1</v>
      </c>
      <c r="J1596" t="s">
        <v>3875</v>
      </c>
      <c r="K1596" s="3">
        <v>45577</v>
      </c>
      <c r="L1596" t="s">
        <v>2</v>
      </c>
      <c r="M1596" t="s">
        <v>10</v>
      </c>
      <c r="N1596" t="s">
        <v>6</v>
      </c>
      <c r="O1596" s="3"/>
      <c r="P1596" t="s">
        <v>5</v>
      </c>
    </row>
    <row r="1597" spans="1:16" x14ac:dyDescent="0.2">
      <c r="A1597" s="6">
        <v>7810610</v>
      </c>
      <c r="B1597" t="s">
        <v>0</v>
      </c>
      <c r="C1597" t="s">
        <v>7462</v>
      </c>
      <c r="D1597" t="s">
        <v>3876</v>
      </c>
      <c r="E1597" t="s">
        <v>3877</v>
      </c>
      <c r="F1597" s="2">
        <v>17400</v>
      </c>
      <c r="G1597" s="2">
        <v>0</v>
      </c>
      <c r="H1597" s="2">
        <v>0</v>
      </c>
      <c r="I1597" t="s">
        <v>1</v>
      </c>
      <c r="J1597" t="s">
        <v>3878</v>
      </c>
      <c r="K1597" s="3">
        <v>45596</v>
      </c>
      <c r="L1597" t="s">
        <v>2</v>
      </c>
      <c r="M1597" t="s">
        <v>10</v>
      </c>
      <c r="N1597" t="s">
        <v>6</v>
      </c>
      <c r="O1597" s="3"/>
      <c r="P1597" t="s">
        <v>5</v>
      </c>
    </row>
    <row r="1598" spans="1:16" x14ac:dyDescent="0.2">
      <c r="A1598" s="6">
        <v>7810611</v>
      </c>
      <c r="B1598" t="s">
        <v>0</v>
      </c>
      <c r="C1598" t="s">
        <v>7462</v>
      </c>
      <c r="D1598" t="s">
        <v>3880</v>
      </c>
      <c r="E1598" t="s">
        <v>3881</v>
      </c>
      <c r="F1598" s="2">
        <v>1200</v>
      </c>
      <c r="G1598" s="2">
        <v>0</v>
      </c>
      <c r="H1598" s="2">
        <v>0</v>
      </c>
      <c r="I1598" t="s">
        <v>1</v>
      </c>
      <c r="J1598" t="s">
        <v>3882</v>
      </c>
      <c r="K1598" s="3">
        <v>45596</v>
      </c>
      <c r="L1598" t="s">
        <v>2</v>
      </c>
      <c r="M1598" t="s">
        <v>10</v>
      </c>
      <c r="N1598" t="s">
        <v>6</v>
      </c>
      <c r="O1598" s="3"/>
      <c r="P1598" t="s">
        <v>5</v>
      </c>
    </row>
    <row r="1599" spans="1:16" x14ac:dyDescent="0.2">
      <c r="A1599" s="6">
        <v>7806195</v>
      </c>
      <c r="B1599" t="s">
        <v>0</v>
      </c>
      <c r="C1599" t="s">
        <v>7464</v>
      </c>
      <c r="D1599" t="s">
        <v>3883</v>
      </c>
      <c r="E1599" t="s">
        <v>3884</v>
      </c>
      <c r="F1599" s="2">
        <v>3000</v>
      </c>
      <c r="G1599" s="2">
        <v>0</v>
      </c>
      <c r="H1599" s="2">
        <v>0</v>
      </c>
      <c r="I1599" t="s">
        <v>1</v>
      </c>
      <c r="J1599" t="s">
        <v>3885</v>
      </c>
      <c r="K1599" s="3">
        <v>45584</v>
      </c>
      <c r="L1599" t="s">
        <v>2</v>
      </c>
      <c r="M1599" t="s">
        <v>10</v>
      </c>
      <c r="N1599" t="s">
        <v>6</v>
      </c>
      <c r="O1599" s="3"/>
      <c r="P1599" t="s">
        <v>5</v>
      </c>
    </row>
    <row r="1600" spans="1:16" x14ac:dyDescent="0.2">
      <c r="A1600" s="6">
        <v>7809865</v>
      </c>
      <c r="B1600" t="s">
        <v>0</v>
      </c>
      <c r="C1600" t="s">
        <v>7397</v>
      </c>
      <c r="D1600" t="s">
        <v>3886</v>
      </c>
      <c r="E1600" t="s">
        <v>3887</v>
      </c>
      <c r="F1600" s="2">
        <v>3257</v>
      </c>
      <c r="G1600" s="2">
        <v>0</v>
      </c>
      <c r="H1600" s="2">
        <v>0</v>
      </c>
      <c r="I1600" t="s">
        <v>1</v>
      </c>
      <c r="J1600" t="s">
        <v>3888</v>
      </c>
      <c r="K1600" s="3">
        <v>45593</v>
      </c>
      <c r="L1600" t="s">
        <v>2</v>
      </c>
      <c r="M1600" t="s">
        <v>10</v>
      </c>
      <c r="N1600" t="s">
        <v>6</v>
      </c>
      <c r="O1600" s="3"/>
      <c r="P1600" t="s">
        <v>5</v>
      </c>
    </row>
    <row r="1601" spans="1:16" x14ac:dyDescent="0.2">
      <c r="A1601" s="6">
        <v>7809866</v>
      </c>
      <c r="B1601" t="s">
        <v>0</v>
      </c>
      <c r="C1601" t="s">
        <v>7397</v>
      </c>
      <c r="D1601" t="s">
        <v>3889</v>
      </c>
      <c r="E1601" t="s">
        <v>3890</v>
      </c>
      <c r="F1601" s="2">
        <v>592</v>
      </c>
      <c r="G1601" s="2">
        <v>0</v>
      </c>
      <c r="H1601" s="2">
        <v>0</v>
      </c>
      <c r="I1601" t="s">
        <v>1</v>
      </c>
      <c r="J1601" t="s">
        <v>3891</v>
      </c>
      <c r="K1601" s="3">
        <v>45593</v>
      </c>
      <c r="L1601" t="s">
        <v>2</v>
      </c>
      <c r="M1601" t="s">
        <v>10</v>
      </c>
      <c r="N1601" t="s">
        <v>6</v>
      </c>
      <c r="O1601" s="3"/>
      <c r="P1601" t="s">
        <v>5</v>
      </c>
    </row>
    <row r="1602" spans="1:16" x14ac:dyDescent="0.2">
      <c r="A1602" s="6">
        <v>7810621</v>
      </c>
      <c r="B1602" t="s">
        <v>0</v>
      </c>
      <c r="C1602" t="s">
        <v>7462</v>
      </c>
      <c r="D1602" t="s">
        <v>3892</v>
      </c>
      <c r="E1602" t="s">
        <v>3829</v>
      </c>
      <c r="F1602" s="2">
        <v>18600</v>
      </c>
      <c r="G1602" s="2">
        <v>0</v>
      </c>
      <c r="H1602" s="2">
        <v>0</v>
      </c>
      <c r="I1602" t="s">
        <v>1</v>
      </c>
      <c r="J1602" t="s">
        <v>3893</v>
      </c>
      <c r="K1602" s="3">
        <v>45596</v>
      </c>
      <c r="L1602" t="s">
        <v>2</v>
      </c>
      <c r="M1602" t="s">
        <v>10</v>
      </c>
      <c r="N1602" t="s">
        <v>6</v>
      </c>
      <c r="O1602" s="3"/>
      <c r="P1602" t="s">
        <v>5</v>
      </c>
    </row>
    <row r="1603" spans="1:16" x14ac:dyDescent="0.2">
      <c r="A1603" s="6">
        <v>7809884</v>
      </c>
      <c r="B1603" t="s">
        <v>0</v>
      </c>
      <c r="C1603" t="s">
        <v>7397</v>
      </c>
      <c r="D1603" t="s">
        <v>3894</v>
      </c>
      <c r="E1603" t="s">
        <v>3895</v>
      </c>
      <c r="F1603" s="2">
        <v>3849</v>
      </c>
      <c r="G1603" s="2">
        <v>0</v>
      </c>
      <c r="H1603" s="2">
        <v>0</v>
      </c>
      <c r="I1603" t="s">
        <v>1</v>
      </c>
      <c r="J1603" t="s">
        <v>3896</v>
      </c>
      <c r="K1603" s="3">
        <v>45593</v>
      </c>
      <c r="L1603" t="s">
        <v>2</v>
      </c>
      <c r="M1603" t="s">
        <v>10</v>
      </c>
      <c r="N1603" t="s">
        <v>6</v>
      </c>
      <c r="O1603" s="3"/>
      <c r="P1603" t="s">
        <v>5</v>
      </c>
    </row>
    <row r="1604" spans="1:16" x14ac:dyDescent="0.2">
      <c r="A1604" s="6">
        <v>7793726</v>
      </c>
      <c r="B1604" t="s">
        <v>0</v>
      </c>
      <c r="C1604" t="s">
        <v>7232</v>
      </c>
      <c r="D1604" t="s">
        <v>3897</v>
      </c>
      <c r="E1604" t="s">
        <v>3898</v>
      </c>
      <c r="F1604" s="2">
        <v>100</v>
      </c>
      <c r="G1604" s="2">
        <v>0</v>
      </c>
      <c r="H1604" s="2">
        <v>0</v>
      </c>
      <c r="I1604" t="s">
        <v>1</v>
      </c>
      <c r="J1604" t="s">
        <v>3899</v>
      </c>
      <c r="K1604" s="3">
        <v>45552</v>
      </c>
      <c r="L1604" t="s">
        <v>2</v>
      </c>
      <c r="M1604" t="s">
        <v>10</v>
      </c>
      <c r="N1604" t="s">
        <v>6</v>
      </c>
      <c r="O1604" s="3"/>
      <c r="P1604" t="s">
        <v>5</v>
      </c>
    </row>
    <row r="1605" spans="1:16" x14ac:dyDescent="0.2">
      <c r="A1605" s="6">
        <v>7767192</v>
      </c>
      <c r="B1605" t="s">
        <v>0</v>
      </c>
      <c r="C1605" t="s">
        <v>7465</v>
      </c>
      <c r="D1605" t="s">
        <v>3900</v>
      </c>
      <c r="E1605" t="s">
        <v>3901</v>
      </c>
      <c r="F1605" s="2">
        <v>6000</v>
      </c>
      <c r="G1605" s="2">
        <v>0</v>
      </c>
      <c r="H1605" s="2">
        <v>0</v>
      </c>
      <c r="I1605" t="s">
        <v>1</v>
      </c>
      <c r="J1605" t="s">
        <v>3902</v>
      </c>
      <c r="K1605" s="3">
        <v>45478</v>
      </c>
      <c r="L1605" t="s">
        <v>2</v>
      </c>
      <c r="M1605" t="s">
        <v>10</v>
      </c>
      <c r="N1605" t="s">
        <v>6</v>
      </c>
      <c r="O1605" s="3"/>
      <c r="P1605" t="s">
        <v>5</v>
      </c>
    </row>
    <row r="1606" spans="1:16" x14ac:dyDescent="0.2">
      <c r="A1606" s="6">
        <v>7803761</v>
      </c>
      <c r="B1606" t="s">
        <v>0</v>
      </c>
      <c r="C1606" t="s">
        <v>7399</v>
      </c>
      <c r="D1606" t="s">
        <v>3903</v>
      </c>
      <c r="E1606" t="s">
        <v>3904</v>
      </c>
      <c r="F1606" s="2">
        <v>7200</v>
      </c>
      <c r="G1606" s="2">
        <v>0</v>
      </c>
      <c r="H1606" s="2">
        <v>0</v>
      </c>
      <c r="I1606" t="s">
        <v>1</v>
      </c>
      <c r="J1606" t="s">
        <v>3905</v>
      </c>
      <c r="K1606" s="3">
        <v>45577</v>
      </c>
      <c r="L1606" t="s">
        <v>2</v>
      </c>
      <c r="M1606" t="s">
        <v>10</v>
      </c>
      <c r="N1606" t="s">
        <v>6</v>
      </c>
      <c r="O1606" s="3"/>
      <c r="P1606" t="s">
        <v>5</v>
      </c>
    </row>
    <row r="1607" spans="1:16" x14ac:dyDescent="0.2">
      <c r="A1607" s="6">
        <v>7803762</v>
      </c>
      <c r="B1607" t="s">
        <v>0</v>
      </c>
      <c r="C1607" t="s">
        <v>7399</v>
      </c>
      <c r="D1607" t="s">
        <v>3906</v>
      </c>
      <c r="E1607" t="s">
        <v>3907</v>
      </c>
      <c r="F1607" s="2">
        <v>3600</v>
      </c>
      <c r="G1607" s="2">
        <v>0</v>
      </c>
      <c r="H1607" s="2">
        <v>0</v>
      </c>
      <c r="I1607" t="s">
        <v>1</v>
      </c>
      <c r="J1607" t="s">
        <v>3908</v>
      </c>
      <c r="K1607" s="3">
        <v>45577</v>
      </c>
      <c r="L1607" t="s">
        <v>2</v>
      </c>
      <c r="M1607" t="s">
        <v>10</v>
      </c>
      <c r="N1607" t="s">
        <v>6</v>
      </c>
      <c r="O1607" s="3"/>
      <c r="P1607" t="s">
        <v>5</v>
      </c>
    </row>
    <row r="1608" spans="1:16" x14ac:dyDescent="0.2">
      <c r="A1608" s="6">
        <v>7803763</v>
      </c>
      <c r="B1608" t="s">
        <v>0</v>
      </c>
      <c r="C1608" t="s">
        <v>7399</v>
      </c>
      <c r="D1608" t="s">
        <v>3909</v>
      </c>
      <c r="E1608" t="s">
        <v>3910</v>
      </c>
      <c r="F1608" s="2">
        <v>2880</v>
      </c>
      <c r="G1608" s="2">
        <v>0</v>
      </c>
      <c r="H1608" s="2">
        <v>0</v>
      </c>
      <c r="I1608" t="s">
        <v>1</v>
      </c>
      <c r="J1608" t="s">
        <v>3911</v>
      </c>
      <c r="K1608" s="3">
        <v>45577</v>
      </c>
      <c r="L1608" t="s">
        <v>2</v>
      </c>
      <c r="M1608" t="s">
        <v>10</v>
      </c>
      <c r="N1608" t="s">
        <v>6</v>
      </c>
      <c r="O1608" s="3"/>
      <c r="P1608" t="s">
        <v>5</v>
      </c>
    </row>
    <row r="1609" spans="1:16" x14ac:dyDescent="0.2">
      <c r="A1609" s="6">
        <v>7673243</v>
      </c>
      <c r="B1609" t="s">
        <v>0</v>
      </c>
      <c r="C1609" t="s">
        <v>7466</v>
      </c>
      <c r="D1609" t="s">
        <v>3912</v>
      </c>
      <c r="E1609" t="s">
        <v>3913</v>
      </c>
      <c r="F1609" s="2">
        <v>92000</v>
      </c>
      <c r="G1609" s="2">
        <v>91999</v>
      </c>
      <c r="H1609" s="2">
        <v>91999</v>
      </c>
      <c r="I1609" t="s">
        <v>1</v>
      </c>
      <c r="J1609" t="s">
        <v>3914</v>
      </c>
      <c r="K1609" s="3">
        <v>45209</v>
      </c>
      <c r="L1609" t="s">
        <v>2</v>
      </c>
      <c r="M1609" t="s">
        <v>14</v>
      </c>
      <c r="N1609" t="s">
        <v>6</v>
      </c>
      <c r="O1609" s="3"/>
      <c r="P1609" t="s">
        <v>5</v>
      </c>
    </row>
    <row r="1610" spans="1:16" x14ac:dyDescent="0.2">
      <c r="A1610" s="6">
        <v>7806389</v>
      </c>
      <c r="B1610" t="s">
        <v>0</v>
      </c>
      <c r="C1610" t="s">
        <v>7321</v>
      </c>
      <c r="D1610" t="s">
        <v>3912</v>
      </c>
      <c r="E1610" t="s">
        <v>3913</v>
      </c>
      <c r="F1610" s="2">
        <v>1452</v>
      </c>
      <c r="G1610" s="2">
        <v>0</v>
      </c>
      <c r="H1610" s="2">
        <v>0</v>
      </c>
      <c r="I1610" t="s">
        <v>1</v>
      </c>
      <c r="J1610" t="s">
        <v>3915</v>
      </c>
      <c r="K1610" s="3">
        <v>45586</v>
      </c>
      <c r="L1610" t="s">
        <v>2</v>
      </c>
      <c r="M1610" t="s">
        <v>10</v>
      </c>
      <c r="N1610" t="s">
        <v>6</v>
      </c>
      <c r="O1610" s="3"/>
      <c r="P1610" t="s">
        <v>5</v>
      </c>
    </row>
    <row r="1611" spans="1:16" x14ac:dyDescent="0.2">
      <c r="A1611" s="6">
        <v>7636665</v>
      </c>
      <c r="B1611" t="s">
        <v>0</v>
      </c>
      <c r="C1611" t="s">
        <v>7467</v>
      </c>
      <c r="D1611" t="s">
        <v>3916</v>
      </c>
      <c r="E1611" t="s">
        <v>3917</v>
      </c>
      <c r="F1611" s="2">
        <v>751680</v>
      </c>
      <c r="G1611" s="2">
        <v>751679</v>
      </c>
      <c r="H1611" s="2">
        <v>751679</v>
      </c>
      <c r="I1611" t="s">
        <v>1</v>
      </c>
      <c r="J1611" t="s">
        <v>3918</v>
      </c>
      <c r="K1611" s="3">
        <v>45115</v>
      </c>
      <c r="L1611" t="s">
        <v>2</v>
      </c>
      <c r="M1611" t="s">
        <v>14</v>
      </c>
      <c r="N1611" t="s">
        <v>6</v>
      </c>
      <c r="O1611" s="3"/>
      <c r="P1611" t="s">
        <v>5</v>
      </c>
    </row>
    <row r="1612" spans="1:16" x14ac:dyDescent="0.2">
      <c r="A1612" s="6">
        <v>7807402</v>
      </c>
      <c r="B1612" t="s">
        <v>0</v>
      </c>
      <c r="C1612" t="s">
        <v>7406</v>
      </c>
      <c r="D1612" t="s">
        <v>3919</v>
      </c>
      <c r="E1612" t="s">
        <v>3920</v>
      </c>
      <c r="F1612" s="2">
        <v>5910</v>
      </c>
      <c r="G1612" s="2">
        <v>0</v>
      </c>
      <c r="H1612" s="2">
        <v>0</v>
      </c>
      <c r="I1612" t="s">
        <v>1</v>
      </c>
      <c r="J1612" t="s">
        <v>3921</v>
      </c>
      <c r="K1612" s="3">
        <v>45589</v>
      </c>
      <c r="L1612" t="s">
        <v>2</v>
      </c>
      <c r="M1612" t="s">
        <v>10</v>
      </c>
      <c r="N1612" t="s">
        <v>6</v>
      </c>
      <c r="O1612" s="3"/>
      <c r="P1612" t="s">
        <v>5</v>
      </c>
    </row>
    <row r="1613" spans="1:16" x14ac:dyDescent="0.2">
      <c r="A1613" s="6">
        <v>7807384</v>
      </c>
      <c r="B1613" t="s">
        <v>0</v>
      </c>
      <c r="C1613" t="s">
        <v>7404</v>
      </c>
      <c r="D1613" t="s">
        <v>3922</v>
      </c>
      <c r="E1613" t="s">
        <v>3923</v>
      </c>
      <c r="F1613" s="2">
        <v>5400</v>
      </c>
      <c r="G1613" s="2">
        <v>0</v>
      </c>
      <c r="H1613" s="2">
        <v>0</v>
      </c>
      <c r="I1613" t="s">
        <v>1</v>
      </c>
      <c r="J1613" t="s">
        <v>3924</v>
      </c>
      <c r="K1613" s="3">
        <v>45589</v>
      </c>
      <c r="L1613" t="s">
        <v>2</v>
      </c>
      <c r="M1613" t="s">
        <v>10</v>
      </c>
      <c r="N1613" t="s">
        <v>6</v>
      </c>
      <c r="O1613" s="3"/>
      <c r="P1613" t="s">
        <v>5</v>
      </c>
    </row>
    <row r="1614" spans="1:16" x14ac:dyDescent="0.2">
      <c r="A1614" s="6">
        <v>7807386</v>
      </c>
      <c r="B1614" t="s">
        <v>0</v>
      </c>
      <c r="C1614" t="s">
        <v>7404</v>
      </c>
      <c r="D1614" t="s">
        <v>3925</v>
      </c>
      <c r="E1614" t="s">
        <v>3926</v>
      </c>
      <c r="F1614" s="2">
        <v>3600</v>
      </c>
      <c r="G1614" s="2">
        <v>0</v>
      </c>
      <c r="H1614" s="2">
        <v>0</v>
      </c>
      <c r="I1614" t="s">
        <v>1</v>
      </c>
      <c r="J1614" t="s">
        <v>3927</v>
      </c>
      <c r="K1614" s="3">
        <v>45589</v>
      </c>
      <c r="L1614" t="s">
        <v>2</v>
      </c>
      <c r="M1614" t="s">
        <v>10</v>
      </c>
      <c r="N1614" t="s">
        <v>6</v>
      </c>
      <c r="O1614" s="3"/>
      <c r="P1614" t="s">
        <v>5</v>
      </c>
    </row>
    <row r="1615" spans="1:16" x14ac:dyDescent="0.2">
      <c r="A1615" s="6">
        <v>7807387</v>
      </c>
      <c r="B1615" t="s">
        <v>0</v>
      </c>
      <c r="C1615" t="s">
        <v>7404</v>
      </c>
      <c r="D1615" t="s">
        <v>3928</v>
      </c>
      <c r="E1615" t="s">
        <v>3929</v>
      </c>
      <c r="F1615" s="2">
        <v>3600</v>
      </c>
      <c r="G1615" s="2">
        <v>0</v>
      </c>
      <c r="H1615" s="2">
        <v>0</v>
      </c>
      <c r="I1615" t="s">
        <v>1</v>
      </c>
      <c r="J1615" t="s">
        <v>3930</v>
      </c>
      <c r="K1615" s="3">
        <v>45589</v>
      </c>
      <c r="L1615" t="s">
        <v>2</v>
      </c>
      <c r="M1615" t="s">
        <v>10</v>
      </c>
      <c r="N1615" t="s">
        <v>6</v>
      </c>
      <c r="O1615" s="3"/>
      <c r="P1615" t="s">
        <v>5</v>
      </c>
    </row>
    <row r="1616" spans="1:16" x14ac:dyDescent="0.2">
      <c r="A1616" s="6">
        <v>7807398</v>
      </c>
      <c r="B1616" t="s">
        <v>0</v>
      </c>
      <c r="C1616" t="s">
        <v>7406</v>
      </c>
      <c r="D1616" t="s">
        <v>3931</v>
      </c>
      <c r="E1616" t="s">
        <v>3932</v>
      </c>
      <c r="F1616" s="2">
        <v>5910</v>
      </c>
      <c r="G1616" s="2">
        <v>0</v>
      </c>
      <c r="H1616" s="2">
        <v>0</v>
      </c>
      <c r="I1616" t="s">
        <v>1</v>
      </c>
      <c r="J1616" t="s">
        <v>3933</v>
      </c>
      <c r="K1616" s="3">
        <v>45589</v>
      </c>
      <c r="L1616" t="s">
        <v>2</v>
      </c>
      <c r="M1616" t="s">
        <v>10</v>
      </c>
      <c r="N1616" t="s">
        <v>6</v>
      </c>
      <c r="O1616" s="3"/>
      <c r="P1616" t="s">
        <v>5</v>
      </c>
    </row>
    <row r="1617" spans="1:16" x14ac:dyDescent="0.2">
      <c r="A1617" s="6">
        <v>7807383</v>
      </c>
      <c r="B1617" t="s">
        <v>0</v>
      </c>
      <c r="C1617" t="s">
        <v>7404</v>
      </c>
      <c r="D1617" t="s">
        <v>3934</v>
      </c>
      <c r="E1617" t="s">
        <v>3935</v>
      </c>
      <c r="F1617" s="2">
        <v>5400</v>
      </c>
      <c r="G1617" s="2">
        <v>0</v>
      </c>
      <c r="H1617" s="2">
        <v>0</v>
      </c>
      <c r="I1617" t="s">
        <v>1</v>
      </c>
      <c r="J1617" t="s">
        <v>3936</v>
      </c>
      <c r="K1617" s="3">
        <v>45589</v>
      </c>
      <c r="L1617" t="s">
        <v>2</v>
      </c>
      <c r="M1617" t="s">
        <v>10</v>
      </c>
      <c r="N1617" t="s">
        <v>6</v>
      </c>
      <c r="O1617" s="3"/>
      <c r="P1617" t="s">
        <v>5</v>
      </c>
    </row>
    <row r="1618" spans="1:16" x14ac:dyDescent="0.2">
      <c r="A1618" s="6">
        <v>7807385</v>
      </c>
      <c r="B1618" t="s">
        <v>0</v>
      </c>
      <c r="C1618" t="s">
        <v>7404</v>
      </c>
      <c r="D1618" t="s">
        <v>3937</v>
      </c>
      <c r="E1618" t="s">
        <v>3938</v>
      </c>
      <c r="F1618" s="2">
        <v>5400</v>
      </c>
      <c r="G1618" s="2">
        <v>0</v>
      </c>
      <c r="H1618" s="2">
        <v>0</v>
      </c>
      <c r="I1618" t="s">
        <v>1</v>
      </c>
      <c r="J1618" t="s">
        <v>3939</v>
      </c>
      <c r="K1618" s="3">
        <v>45589</v>
      </c>
      <c r="L1618" t="s">
        <v>2</v>
      </c>
      <c r="M1618" t="s">
        <v>10</v>
      </c>
      <c r="N1618" t="s">
        <v>6</v>
      </c>
      <c r="O1618" s="3"/>
      <c r="P1618" t="s">
        <v>5</v>
      </c>
    </row>
    <row r="1619" spans="1:16" x14ac:dyDescent="0.2">
      <c r="A1619" s="6">
        <v>7808214</v>
      </c>
      <c r="B1619" t="s">
        <v>0</v>
      </c>
      <c r="C1619" t="s">
        <v>7404</v>
      </c>
      <c r="D1619" t="s">
        <v>3940</v>
      </c>
      <c r="E1619" t="s">
        <v>3941</v>
      </c>
      <c r="F1619" s="2">
        <v>2700</v>
      </c>
      <c r="G1619" s="2">
        <v>0</v>
      </c>
      <c r="H1619" s="2">
        <v>0</v>
      </c>
      <c r="I1619" t="s">
        <v>1</v>
      </c>
      <c r="J1619" t="s">
        <v>3942</v>
      </c>
      <c r="K1619" s="3">
        <v>45590</v>
      </c>
      <c r="L1619" t="s">
        <v>2</v>
      </c>
      <c r="M1619" t="s">
        <v>10</v>
      </c>
      <c r="N1619" t="s">
        <v>6</v>
      </c>
      <c r="O1619" s="3"/>
      <c r="P1619" t="s">
        <v>5</v>
      </c>
    </row>
    <row r="1620" spans="1:16" x14ac:dyDescent="0.2">
      <c r="A1620" s="6">
        <v>7798628</v>
      </c>
      <c r="B1620" t="s">
        <v>0</v>
      </c>
      <c r="C1620" t="s">
        <v>7191</v>
      </c>
      <c r="D1620" t="s">
        <v>3943</v>
      </c>
      <c r="E1620" t="s">
        <v>3944</v>
      </c>
      <c r="F1620" s="2">
        <v>12500</v>
      </c>
      <c r="G1620" s="2">
        <v>0</v>
      </c>
      <c r="H1620" s="2">
        <v>0</v>
      </c>
      <c r="I1620" t="s">
        <v>1</v>
      </c>
      <c r="J1620" t="s">
        <v>3945</v>
      </c>
      <c r="K1620" s="3">
        <v>45562</v>
      </c>
      <c r="L1620" t="s">
        <v>2</v>
      </c>
      <c r="M1620" t="s">
        <v>602</v>
      </c>
      <c r="N1620" t="s">
        <v>6</v>
      </c>
      <c r="O1620" s="3"/>
      <c r="P1620" t="s">
        <v>5</v>
      </c>
    </row>
    <row r="1621" spans="1:16" x14ac:dyDescent="0.2">
      <c r="A1621" s="6">
        <v>7806160</v>
      </c>
      <c r="B1621" t="s">
        <v>0</v>
      </c>
      <c r="C1621" t="s">
        <v>7468</v>
      </c>
      <c r="D1621" t="s">
        <v>3943</v>
      </c>
      <c r="E1621" t="s">
        <v>3944</v>
      </c>
      <c r="F1621" s="2">
        <v>26866</v>
      </c>
      <c r="G1621" s="2">
        <v>0</v>
      </c>
      <c r="H1621" s="2">
        <v>0</v>
      </c>
      <c r="I1621" t="s">
        <v>1</v>
      </c>
      <c r="J1621" t="s">
        <v>3946</v>
      </c>
      <c r="K1621" s="3">
        <v>45584</v>
      </c>
      <c r="L1621" t="s">
        <v>2</v>
      </c>
      <c r="M1621" t="s">
        <v>602</v>
      </c>
      <c r="N1621" t="s">
        <v>6</v>
      </c>
      <c r="O1621" s="3"/>
      <c r="P1621" t="s">
        <v>5</v>
      </c>
    </row>
    <row r="1622" spans="1:16" x14ac:dyDescent="0.2">
      <c r="A1622" s="6">
        <v>7706884</v>
      </c>
      <c r="B1622" t="s">
        <v>0</v>
      </c>
      <c r="C1622" t="s">
        <v>7378</v>
      </c>
      <c r="D1622" t="s">
        <v>3947</v>
      </c>
      <c r="E1622" t="s">
        <v>3948</v>
      </c>
      <c r="F1622" s="2">
        <v>15000</v>
      </c>
      <c r="G1622" s="2">
        <v>14999</v>
      </c>
      <c r="H1622" s="2">
        <v>14999</v>
      </c>
      <c r="I1622" t="s">
        <v>1</v>
      </c>
      <c r="J1622" t="s">
        <v>3949</v>
      </c>
      <c r="K1622" s="3">
        <v>45306</v>
      </c>
      <c r="L1622" t="s">
        <v>2</v>
      </c>
      <c r="M1622" t="s">
        <v>541</v>
      </c>
      <c r="N1622" t="s">
        <v>6</v>
      </c>
      <c r="O1622" s="3"/>
      <c r="P1622" t="s">
        <v>5</v>
      </c>
    </row>
    <row r="1623" spans="1:16" x14ac:dyDescent="0.2">
      <c r="A1623" s="6">
        <v>7782152</v>
      </c>
      <c r="B1623" t="s">
        <v>0</v>
      </c>
      <c r="C1623" t="s">
        <v>7438</v>
      </c>
      <c r="D1623" t="s">
        <v>3947</v>
      </c>
      <c r="E1623" t="s">
        <v>3948</v>
      </c>
      <c r="F1623" s="2">
        <v>8017</v>
      </c>
      <c r="G1623" s="2">
        <v>0</v>
      </c>
      <c r="H1623" s="2">
        <v>0</v>
      </c>
      <c r="I1623" t="s">
        <v>1</v>
      </c>
      <c r="J1623" t="s">
        <v>3950</v>
      </c>
      <c r="K1623" s="3">
        <v>45520</v>
      </c>
      <c r="L1623" t="s">
        <v>2</v>
      </c>
      <c r="M1623" t="s">
        <v>602</v>
      </c>
      <c r="N1623" t="s">
        <v>6</v>
      </c>
      <c r="O1623" s="3"/>
      <c r="P1623" t="s">
        <v>5</v>
      </c>
    </row>
    <row r="1624" spans="1:16" x14ac:dyDescent="0.2">
      <c r="A1624" s="6">
        <v>7798631</v>
      </c>
      <c r="B1624" t="s">
        <v>0</v>
      </c>
      <c r="C1624" t="s">
        <v>7191</v>
      </c>
      <c r="D1624" t="s">
        <v>3947</v>
      </c>
      <c r="E1624" t="s">
        <v>3948</v>
      </c>
      <c r="F1624" s="2">
        <v>22500</v>
      </c>
      <c r="G1624" s="2">
        <v>0</v>
      </c>
      <c r="H1624" s="2">
        <v>0</v>
      </c>
      <c r="I1624" t="s">
        <v>1</v>
      </c>
      <c r="J1624" t="s">
        <v>3951</v>
      </c>
      <c r="K1624" s="3">
        <v>45562</v>
      </c>
      <c r="L1624" t="s">
        <v>2</v>
      </c>
      <c r="M1624" t="s">
        <v>602</v>
      </c>
      <c r="N1624" t="s">
        <v>6</v>
      </c>
      <c r="O1624" s="3"/>
      <c r="P1624" t="s">
        <v>5</v>
      </c>
    </row>
    <row r="1625" spans="1:16" x14ac:dyDescent="0.2">
      <c r="A1625" s="6">
        <v>7802708</v>
      </c>
      <c r="B1625" t="s">
        <v>0</v>
      </c>
      <c r="C1625" t="s">
        <v>7452</v>
      </c>
      <c r="D1625" t="s">
        <v>3952</v>
      </c>
      <c r="E1625" t="s">
        <v>3953</v>
      </c>
      <c r="F1625" s="2">
        <v>500</v>
      </c>
      <c r="G1625" s="2">
        <v>0</v>
      </c>
      <c r="H1625" s="2">
        <v>0</v>
      </c>
      <c r="I1625" t="s">
        <v>1</v>
      </c>
      <c r="J1625" t="s">
        <v>3954</v>
      </c>
      <c r="K1625" s="3">
        <v>45574</v>
      </c>
      <c r="L1625" t="s">
        <v>2</v>
      </c>
      <c r="M1625" t="s">
        <v>10</v>
      </c>
      <c r="N1625" t="s">
        <v>6</v>
      </c>
      <c r="O1625" s="3"/>
      <c r="P1625" t="s">
        <v>5</v>
      </c>
    </row>
    <row r="1626" spans="1:16" x14ac:dyDescent="0.2">
      <c r="A1626" s="6">
        <v>7810594</v>
      </c>
      <c r="B1626" t="s">
        <v>0</v>
      </c>
      <c r="C1626" t="s">
        <v>7429</v>
      </c>
      <c r="D1626" t="s">
        <v>3952</v>
      </c>
      <c r="E1626" t="s">
        <v>3953</v>
      </c>
      <c r="F1626" s="2">
        <v>500</v>
      </c>
      <c r="G1626" s="2">
        <v>0</v>
      </c>
      <c r="H1626" s="2">
        <v>0</v>
      </c>
      <c r="I1626" t="s">
        <v>1</v>
      </c>
      <c r="J1626" t="s">
        <v>3955</v>
      </c>
      <c r="K1626" s="3">
        <v>45596</v>
      </c>
      <c r="L1626" t="s">
        <v>2</v>
      </c>
      <c r="M1626" t="s">
        <v>10</v>
      </c>
      <c r="N1626" t="s">
        <v>6</v>
      </c>
      <c r="O1626" s="3"/>
      <c r="P1626" t="s">
        <v>5</v>
      </c>
    </row>
    <row r="1627" spans="1:16" x14ac:dyDescent="0.2">
      <c r="A1627" s="6">
        <v>7810926</v>
      </c>
      <c r="B1627" t="s">
        <v>0</v>
      </c>
      <c r="C1627" t="s">
        <v>7469</v>
      </c>
      <c r="D1627" t="s">
        <v>3952</v>
      </c>
      <c r="E1627" t="s">
        <v>3953</v>
      </c>
      <c r="F1627" s="2">
        <v>10000</v>
      </c>
      <c r="G1627" s="2">
        <v>0</v>
      </c>
      <c r="H1627" s="2">
        <v>0</v>
      </c>
      <c r="I1627" t="s">
        <v>1</v>
      </c>
      <c r="J1627" t="s">
        <v>3956</v>
      </c>
      <c r="K1627" s="3">
        <v>45601</v>
      </c>
      <c r="L1627" t="s">
        <v>2</v>
      </c>
      <c r="M1627" t="s">
        <v>10</v>
      </c>
      <c r="N1627" t="s">
        <v>6</v>
      </c>
      <c r="O1627" s="3"/>
      <c r="P1627" t="s">
        <v>5</v>
      </c>
    </row>
    <row r="1628" spans="1:16" x14ac:dyDescent="0.2">
      <c r="A1628" s="6">
        <v>7780453</v>
      </c>
      <c r="B1628" t="s">
        <v>0</v>
      </c>
      <c r="C1628" t="s">
        <v>7453</v>
      </c>
      <c r="D1628" t="s">
        <v>3957</v>
      </c>
      <c r="E1628" t="s">
        <v>3958</v>
      </c>
      <c r="F1628" s="2">
        <v>6501</v>
      </c>
      <c r="G1628" s="2">
        <v>0</v>
      </c>
      <c r="H1628" s="2">
        <v>0</v>
      </c>
      <c r="I1628" t="s">
        <v>1</v>
      </c>
      <c r="J1628" t="s">
        <v>3959</v>
      </c>
      <c r="K1628" s="3">
        <v>45512</v>
      </c>
      <c r="L1628" t="s">
        <v>2</v>
      </c>
      <c r="M1628" t="s">
        <v>10</v>
      </c>
      <c r="N1628" t="s">
        <v>6</v>
      </c>
      <c r="O1628" s="3"/>
      <c r="P1628" t="s">
        <v>5</v>
      </c>
    </row>
    <row r="1629" spans="1:16" x14ac:dyDescent="0.2">
      <c r="A1629" s="6">
        <v>7790960</v>
      </c>
      <c r="B1629" t="s">
        <v>0</v>
      </c>
      <c r="C1629" t="s">
        <v>7470</v>
      </c>
      <c r="D1629" t="s">
        <v>3960</v>
      </c>
      <c r="E1629" t="s">
        <v>3961</v>
      </c>
      <c r="F1629" s="2">
        <v>33781</v>
      </c>
      <c r="G1629" s="2">
        <v>0</v>
      </c>
      <c r="H1629" s="2">
        <v>0</v>
      </c>
      <c r="I1629" t="s">
        <v>1</v>
      </c>
      <c r="J1629" t="s">
        <v>3962</v>
      </c>
      <c r="K1629" s="3">
        <v>45544</v>
      </c>
      <c r="L1629" t="s">
        <v>2</v>
      </c>
      <c r="M1629" t="s">
        <v>10</v>
      </c>
      <c r="N1629" t="s">
        <v>6</v>
      </c>
      <c r="O1629" s="3"/>
      <c r="P1629" t="s">
        <v>5</v>
      </c>
    </row>
    <row r="1630" spans="1:16" x14ac:dyDescent="0.2">
      <c r="A1630" s="6">
        <v>7803789</v>
      </c>
      <c r="B1630" t="s">
        <v>0</v>
      </c>
      <c r="C1630" t="s">
        <v>7399</v>
      </c>
      <c r="D1630" t="s">
        <v>3963</v>
      </c>
      <c r="E1630" t="s">
        <v>3964</v>
      </c>
      <c r="F1630" s="2">
        <v>13680</v>
      </c>
      <c r="G1630" s="2">
        <v>0</v>
      </c>
      <c r="H1630" s="2">
        <v>0</v>
      </c>
      <c r="I1630" t="s">
        <v>1</v>
      </c>
      <c r="J1630" t="s">
        <v>3965</v>
      </c>
      <c r="K1630" s="3">
        <v>45577</v>
      </c>
      <c r="L1630" t="s">
        <v>2</v>
      </c>
      <c r="M1630" t="s">
        <v>10</v>
      </c>
      <c r="N1630" t="s">
        <v>6</v>
      </c>
      <c r="O1630" s="3"/>
      <c r="P1630" t="s">
        <v>5</v>
      </c>
    </row>
    <row r="1631" spans="1:16" x14ac:dyDescent="0.2">
      <c r="A1631" s="6">
        <v>7810924</v>
      </c>
      <c r="B1631" t="s">
        <v>0</v>
      </c>
      <c r="C1631" t="s">
        <v>7469</v>
      </c>
      <c r="D1631" t="s">
        <v>3966</v>
      </c>
      <c r="E1631" t="s">
        <v>3967</v>
      </c>
      <c r="F1631" s="2">
        <v>5000</v>
      </c>
      <c r="G1631" s="2">
        <v>0</v>
      </c>
      <c r="H1631" s="2">
        <v>0</v>
      </c>
      <c r="I1631" t="s">
        <v>1</v>
      </c>
      <c r="J1631" t="s">
        <v>3968</v>
      </c>
      <c r="K1631" s="3">
        <v>45601</v>
      </c>
      <c r="L1631" t="s">
        <v>2</v>
      </c>
      <c r="M1631" t="s">
        <v>10</v>
      </c>
      <c r="N1631" t="s">
        <v>6</v>
      </c>
      <c r="O1631" s="3"/>
      <c r="P1631" t="s">
        <v>5</v>
      </c>
    </row>
    <row r="1632" spans="1:16" x14ac:dyDescent="0.2">
      <c r="A1632" s="6">
        <v>7779702</v>
      </c>
      <c r="B1632" t="s">
        <v>0</v>
      </c>
      <c r="C1632" t="s">
        <v>7402</v>
      </c>
      <c r="D1632" t="s">
        <v>3969</v>
      </c>
      <c r="E1632" t="s">
        <v>3970</v>
      </c>
      <c r="F1632" s="2">
        <v>61200</v>
      </c>
      <c r="G1632" s="2">
        <v>50800</v>
      </c>
      <c r="H1632" s="2">
        <v>50800</v>
      </c>
      <c r="I1632" t="s">
        <v>1</v>
      </c>
      <c r="J1632" t="s">
        <v>3971</v>
      </c>
      <c r="K1632" s="3">
        <v>45507</v>
      </c>
      <c r="L1632" t="s">
        <v>2</v>
      </c>
      <c r="M1632" t="s">
        <v>14</v>
      </c>
      <c r="N1632" t="s">
        <v>6</v>
      </c>
      <c r="O1632" s="3"/>
      <c r="P1632" t="s">
        <v>5</v>
      </c>
    </row>
    <row r="1633" spans="1:16" x14ac:dyDescent="0.2">
      <c r="A1633" s="6">
        <v>7801999</v>
      </c>
      <c r="B1633" t="s">
        <v>0</v>
      </c>
      <c r="C1633" t="s">
        <v>7339</v>
      </c>
      <c r="D1633" t="s">
        <v>3972</v>
      </c>
      <c r="E1633" t="s">
        <v>3973</v>
      </c>
      <c r="F1633" s="2">
        <v>5000</v>
      </c>
      <c r="G1633" s="2">
        <v>4100</v>
      </c>
      <c r="H1633" s="2">
        <v>4100</v>
      </c>
      <c r="I1633" t="s">
        <v>1</v>
      </c>
      <c r="J1633" t="s">
        <v>3974</v>
      </c>
      <c r="K1633" s="3">
        <v>45572</v>
      </c>
      <c r="L1633" t="s">
        <v>2</v>
      </c>
      <c r="M1633" t="s">
        <v>14</v>
      </c>
      <c r="N1633" t="s">
        <v>6</v>
      </c>
      <c r="O1633" s="3"/>
      <c r="P1633" t="s">
        <v>5</v>
      </c>
    </row>
    <row r="1634" spans="1:16" x14ac:dyDescent="0.2">
      <c r="A1634" s="6">
        <v>7802005</v>
      </c>
      <c r="B1634" t="s">
        <v>0</v>
      </c>
      <c r="C1634" t="s">
        <v>7339</v>
      </c>
      <c r="D1634" t="s">
        <v>3975</v>
      </c>
      <c r="E1634" t="s">
        <v>3976</v>
      </c>
      <c r="F1634" s="2">
        <v>3000</v>
      </c>
      <c r="G1634" s="2">
        <v>0</v>
      </c>
      <c r="H1634" s="2">
        <v>0</v>
      </c>
      <c r="I1634" t="s">
        <v>1</v>
      </c>
      <c r="J1634" t="s">
        <v>3977</v>
      </c>
      <c r="K1634" s="3">
        <v>45572</v>
      </c>
      <c r="L1634" t="s">
        <v>2</v>
      </c>
      <c r="M1634" t="s">
        <v>10</v>
      </c>
      <c r="N1634" t="s">
        <v>6</v>
      </c>
      <c r="O1634" s="3"/>
      <c r="P1634" t="s">
        <v>5</v>
      </c>
    </row>
    <row r="1635" spans="1:16" x14ac:dyDescent="0.2">
      <c r="A1635" s="6">
        <v>7769439</v>
      </c>
      <c r="B1635" t="s">
        <v>0</v>
      </c>
      <c r="C1635" t="s">
        <v>7342</v>
      </c>
      <c r="D1635" t="s">
        <v>3978</v>
      </c>
      <c r="E1635" t="s">
        <v>3979</v>
      </c>
      <c r="F1635" s="2">
        <v>5000</v>
      </c>
      <c r="G1635" s="2">
        <v>1200</v>
      </c>
      <c r="H1635" s="2">
        <v>1200</v>
      </c>
      <c r="I1635" t="s">
        <v>1</v>
      </c>
      <c r="J1635" t="s">
        <v>3980</v>
      </c>
      <c r="K1635" s="3">
        <v>45486</v>
      </c>
      <c r="L1635" t="s">
        <v>2</v>
      </c>
      <c r="M1635" t="s">
        <v>14</v>
      </c>
      <c r="N1635" t="s">
        <v>6</v>
      </c>
      <c r="O1635" s="3"/>
      <c r="P1635" t="s">
        <v>5</v>
      </c>
    </row>
    <row r="1636" spans="1:16" x14ac:dyDescent="0.2">
      <c r="A1636" s="6">
        <v>7769438</v>
      </c>
      <c r="B1636" t="s">
        <v>0</v>
      </c>
      <c r="C1636" t="s">
        <v>7342</v>
      </c>
      <c r="D1636" t="s">
        <v>3981</v>
      </c>
      <c r="E1636" t="s">
        <v>3982</v>
      </c>
      <c r="F1636" s="2">
        <v>5000</v>
      </c>
      <c r="G1636" s="2">
        <v>3500</v>
      </c>
      <c r="H1636" s="2">
        <v>3500</v>
      </c>
      <c r="I1636" t="s">
        <v>1</v>
      </c>
      <c r="J1636" t="s">
        <v>3983</v>
      </c>
      <c r="K1636" s="3">
        <v>45486</v>
      </c>
      <c r="L1636" t="s">
        <v>2</v>
      </c>
      <c r="M1636" t="s">
        <v>14</v>
      </c>
      <c r="N1636" t="s">
        <v>6</v>
      </c>
      <c r="O1636" s="3"/>
      <c r="P1636" t="s">
        <v>5</v>
      </c>
    </row>
    <row r="1637" spans="1:16" x14ac:dyDescent="0.2">
      <c r="A1637" s="6">
        <v>7802007</v>
      </c>
      <c r="B1637" t="s">
        <v>0</v>
      </c>
      <c r="C1637" t="s">
        <v>7339</v>
      </c>
      <c r="D1637" t="s">
        <v>3984</v>
      </c>
      <c r="E1637" t="s">
        <v>3985</v>
      </c>
      <c r="F1637" s="2">
        <v>5000</v>
      </c>
      <c r="G1637" s="2">
        <v>0</v>
      </c>
      <c r="H1637" s="2">
        <v>0</v>
      </c>
      <c r="I1637" t="s">
        <v>1</v>
      </c>
      <c r="J1637" t="s">
        <v>3986</v>
      </c>
      <c r="K1637" s="3">
        <v>45572</v>
      </c>
      <c r="L1637" t="s">
        <v>2</v>
      </c>
      <c r="M1637" t="s">
        <v>10</v>
      </c>
      <c r="N1637" t="s">
        <v>6</v>
      </c>
      <c r="O1637" s="3"/>
      <c r="P1637" t="s">
        <v>5</v>
      </c>
    </row>
    <row r="1638" spans="1:16" x14ac:dyDescent="0.2">
      <c r="A1638" s="6">
        <v>7744152</v>
      </c>
      <c r="B1638" t="s">
        <v>0</v>
      </c>
      <c r="C1638" t="s">
        <v>7341</v>
      </c>
      <c r="D1638" t="s">
        <v>3987</v>
      </c>
      <c r="E1638" t="s">
        <v>3988</v>
      </c>
      <c r="F1638" s="2">
        <v>10000</v>
      </c>
      <c r="G1638" s="2">
        <v>8750</v>
      </c>
      <c r="H1638" s="2">
        <v>8750</v>
      </c>
      <c r="I1638" t="s">
        <v>1</v>
      </c>
      <c r="J1638" t="s">
        <v>3989</v>
      </c>
      <c r="K1638" s="3">
        <v>45411</v>
      </c>
      <c r="L1638" t="s">
        <v>2</v>
      </c>
      <c r="M1638" t="s">
        <v>14</v>
      </c>
      <c r="N1638" t="s">
        <v>6</v>
      </c>
      <c r="O1638" s="3"/>
      <c r="P1638" t="s">
        <v>5</v>
      </c>
    </row>
    <row r="1639" spans="1:16" x14ac:dyDescent="0.2">
      <c r="A1639" s="6">
        <v>7772416</v>
      </c>
      <c r="B1639" t="s">
        <v>0</v>
      </c>
      <c r="C1639" t="s">
        <v>7145</v>
      </c>
      <c r="D1639" t="s">
        <v>3990</v>
      </c>
      <c r="E1639" t="s">
        <v>3991</v>
      </c>
      <c r="F1639" s="2">
        <v>199</v>
      </c>
      <c r="G1639" s="2">
        <v>0</v>
      </c>
      <c r="H1639" s="2">
        <v>0</v>
      </c>
      <c r="I1639" t="s">
        <v>1</v>
      </c>
      <c r="J1639" t="s">
        <v>3992</v>
      </c>
      <c r="K1639" s="3">
        <v>45490</v>
      </c>
      <c r="L1639" t="s">
        <v>2</v>
      </c>
      <c r="M1639" t="s">
        <v>10</v>
      </c>
      <c r="N1639" t="s">
        <v>6</v>
      </c>
      <c r="O1639" s="3"/>
      <c r="P1639" t="s">
        <v>5</v>
      </c>
    </row>
    <row r="1640" spans="1:16" x14ac:dyDescent="0.2">
      <c r="A1640" s="6">
        <v>7769467</v>
      </c>
      <c r="B1640" t="s">
        <v>0</v>
      </c>
      <c r="C1640" t="s">
        <v>7128</v>
      </c>
      <c r="D1640" t="s">
        <v>3993</v>
      </c>
      <c r="E1640" t="s">
        <v>3994</v>
      </c>
      <c r="F1640" s="2">
        <v>1000</v>
      </c>
      <c r="G1640" s="2">
        <v>580</v>
      </c>
      <c r="H1640" s="2">
        <v>580</v>
      </c>
      <c r="I1640" t="s">
        <v>1</v>
      </c>
      <c r="J1640" t="s">
        <v>3995</v>
      </c>
      <c r="K1640" s="3">
        <v>45486</v>
      </c>
      <c r="L1640" t="s">
        <v>2</v>
      </c>
      <c r="M1640" t="s">
        <v>14</v>
      </c>
      <c r="N1640" t="s">
        <v>6</v>
      </c>
      <c r="O1640" s="3"/>
      <c r="P1640" t="s">
        <v>5</v>
      </c>
    </row>
    <row r="1641" spans="1:16" x14ac:dyDescent="0.2">
      <c r="A1641" s="6">
        <v>7810636</v>
      </c>
      <c r="B1641" t="s">
        <v>0</v>
      </c>
      <c r="C1641" t="s">
        <v>7284</v>
      </c>
      <c r="D1641" t="s">
        <v>3996</v>
      </c>
      <c r="E1641" t="s">
        <v>3997</v>
      </c>
      <c r="F1641" s="2">
        <v>6000</v>
      </c>
      <c r="G1641" s="2">
        <v>0</v>
      </c>
      <c r="H1641" s="2">
        <v>0</v>
      </c>
      <c r="I1641" t="s">
        <v>1</v>
      </c>
      <c r="J1641" t="s">
        <v>3998</v>
      </c>
      <c r="K1641" s="3">
        <v>45596</v>
      </c>
      <c r="L1641" t="s">
        <v>2</v>
      </c>
      <c r="M1641" t="s">
        <v>10</v>
      </c>
      <c r="N1641" t="s">
        <v>6</v>
      </c>
      <c r="O1641" s="3"/>
      <c r="P1641" t="s">
        <v>5</v>
      </c>
    </row>
    <row r="1642" spans="1:16" x14ac:dyDescent="0.2">
      <c r="A1642" s="6">
        <v>7649495</v>
      </c>
      <c r="B1642" t="s">
        <v>0</v>
      </c>
      <c r="C1642" t="s">
        <v>7472</v>
      </c>
      <c r="D1642" t="s">
        <v>4000</v>
      </c>
      <c r="E1642" t="s">
        <v>4001</v>
      </c>
      <c r="F1642" s="2">
        <v>64</v>
      </c>
      <c r="G1642" s="2">
        <v>0</v>
      </c>
      <c r="H1642" s="2">
        <v>0</v>
      </c>
      <c r="I1642" t="s">
        <v>1</v>
      </c>
      <c r="J1642" t="s">
        <v>4002</v>
      </c>
      <c r="K1642" s="3">
        <v>45142</v>
      </c>
      <c r="L1642" t="s">
        <v>2</v>
      </c>
      <c r="M1642" t="s">
        <v>10</v>
      </c>
      <c r="N1642" t="s">
        <v>6</v>
      </c>
      <c r="O1642" s="3"/>
      <c r="P1642" t="s">
        <v>5</v>
      </c>
    </row>
    <row r="1643" spans="1:16" x14ac:dyDescent="0.2">
      <c r="A1643" s="6">
        <v>7747507</v>
      </c>
      <c r="B1643" t="s">
        <v>0</v>
      </c>
      <c r="C1643" t="s">
        <v>7344</v>
      </c>
      <c r="D1643" t="s">
        <v>4000</v>
      </c>
      <c r="E1643" t="s">
        <v>4001</v>
      </c>
      <c r="F1643" s="2">
        <v>128</v>
      </c>
      <c r="G1643" s="2">
        <v>0</v>
      </c>
      <c r="H1643" s="2">
        <v>0</v>
      </c>
      <c r="I1643" t="s">
        <v>1</v>
      </c>
      <c r="J1643" t="s">
        <v>4003</v>
      </c>
      <c r="K1643" s="3">
        <v>45421</v>
      </c>
      <c r="L1643" t="s">
        <v>2</v>
      </c>
      <c r="M1643" t="s">
        <v>10</v>
      </c>
      <c r="N1643" t="s">
        <v>6</v>
      </c>
      <c r="O1643" s="3"/>
      <c r="P1643" t="s">
        <v>5</v>
      </c>
    </row>
    <row r="1644" spans="1:16" x14ac:dyDescent="0.2">
      <c r="A1644" s="6">
        <v>7766775</v>
      </c>
      <c r="B1644" t="s">
        <v>0</v>
      </c>
      <c r="C1644" t="s">
        <v>7345</v>
      </c>
      <c r="D1644" t="s">
        <v>4000</v>
      </c>
      <c r="E1644" t="s">
        <v>4001</v>
      </c>
      <c r="F1644" s="2">
        <v>640</v>
      </c>
      <c r="G1644" s="2">
        <v>0</v>
      </c>
      <c r="H1644" s="2">
        <v>0</v>
      </c>
      <c r="I1644" t="s">
        <v>1</v>
      </c>
      <c r="J1644" t="s">
        <v>4004</v>
      </c>
      <c r="K1644" s="3">
        <v>45476</v>
      </c>
      <c r="L1644" t="s">
        <v>2</v>
      </c>
      <c r="M1644" t="s">
        <v>10</v>
      </c>
      <c r="N1644" t="s">
        <v>6</v>
      </c>
      <c r="O1644" s="3"/>
      <c r="P1644" t="s">
        <v>5</v>
      </c>
    </row>
    <row r="1645" spans="1:16" x14ac:dyDescent="0.2">
      <c r="A1645" s="6">
        <v>7712548</v>
      </c>
      <c r="B1645" t="s">
        <v>0</v>
      </c>
      <c r="C1645" t="s">
        <v>7137</v>
      </c>
      <c r="D1645" t="s">
        <v>4005</v>
      </c>
      <c r="E1645" t="s">
        <v>4006</v>
      </c>
      <c r="F1645" s="2">
        <v>19600</v>
      </c>
      <c r="G1645" s="2">
        <v>3200</v>
      </c>
      <c r="H1645" s="2">
        <v>3200</v>
      </c>
      <c r="I1645" t="s">
        <v>1</v>
      </c>
      <c r="J1645" t="s">
        <v>4007</v>
      </c>
      <c r="K1645" s="3">
        <v>45329</v>
      </c>
      <c r="L1645" t="s">
        <v>2</v>
      </c>
      <c r="M1645" t="s">
        <v>14</v>
      </c>
      <c r="N1645" t="s">
        <v>6</v>
      </c>
      <c r="O1645" s="3"/>
      <c r="P1645" t="s">
        <v>5</v>
      </c>
    </row>
    <row r="1646" spans="1:16" x14ac:dyDescent="0.2">
      <c r="A1646" s="6">
        <v>7790946</v>
      </c>
      <c r="B1646" t="s">
        <v>0</v>
      </c>
      <c r="C1646" t="s">
        <v>7146</v>
      </c>
      <c r="D1646" t="s">
        <v>4008</v>
      </c>
      <c r="E1646" t="s">
        <v>4009</v>
      </c>
      <c r="F1646" s="2">
        <v>200</v>
      </c>
      <c r="G1646" s="2">
        <v>0</v>
      </c>
      <c r="H1646" s="2">
        <v>0</v>
      </c>
      <c r="I1646" t="s">
        <v>1</v>
      </c>
      <c r="J1646" t="s">
        <v>4010</v>
      </c>
      <c r="K1646" s="3">
        <v>45544</v>
      </c>
      <c r="L1646" t="s">
        <v>2</v>
      </c>
      <c r="M1646" t="s">
        <v>10</v>
      </c>
      <c r="N1646" t="s">
        <v>6</v>
      </c>
      <c r="O1646" s="3"/>
      <c r="P1646" t="s">
        <v>5</v>
      </c>
    </row>
    <row r="1647" spans="1:16" x14ac:dyDescent="0.2">
      <c r="A1647" s="6">
        <v>7807177</v>
      </c>
      <c r="B1647" t="s">
        <v>0</v>
      </c>
      <c r="C1647" t="s">
        <v>7354</v>
      </c>
      <c r="D1647" t="s">
        <v>4011</v>
      </c>
      <c r="E1647" t="s">
        <v>4012</v>
      </c>
      <c r="F1647" s="2">
        <v>100</v>
      </c>
      <c r="G1647" s="2">
        <v>0</v>
      </c>
      <c r="H1647" s="2">
        <v>0</v>
      </c>
      <c r="I1647" t="s">
        <v>1</v>
      </c>
      <c r="J1647" t="s">
        <v>4013</v>
      </c>
      <c r="K1647" s="3">
        <v>45588</v>
      </c>
      <c r="L1647" t="s">
        <v>2</v>
      </c>
      <c r="M1647" t="s">
        <v>10</v>
      </c>
      <c r="N1647" t="s">
        <v>6</v>
      </c>
      <c r="O1647" s="3"/>
      <c r="P1647" t="s">
        <v>5</v>
      </c>
    </row>
    <row r="1648" spans="1:16" x14ac:dyDescent="0.2">
      <c r="A1648" s="6">
        <v>7810589</v>
      </c>
      <c r="B1648" t="s">
        <v>0</v>
      </c>
      <c r="C1648" t="s">
        <v>7429</v>
      </c>
      <c r="D1648" t="s">
        <v>4011</v>
      </c>
      <c r="E1648" t="s">
        <v>4012</v>
      </c>
      <c r="F1648" s="2">
        <v>200</v>
      </c>
      <c r="G1648" s="2">
        <v>0</v>
      </c>
      <c r="H1648" s="2">
        <v>0</v>
      </c>
      <c r="I1648" t="s">
        <v>1</v>
      </c>
      <c r="J1648" t="s">
        <v>4014</v>
      </c>
      <c r="K1648" s="3">
        <v>45596</v>
      </c>
      <c r="L1648" t="s">
        <v>2</v>
      </c>
      <c r="M1648" t="s">
        <v>10</v>
      </c>
      <c r="N1648" t="s">
        <v>6</v>
      </c>
      <c r="O1648" s="3"/>
      <c r="P1648" t="s">
        <v>5</v>
      </c>
    </row>
    <row r="1649" spans="1:16" x14ac:dyDescent="0.2">
      <c r="A1649" s="6">
        <v>7792940</v>
      </c>
      <c r="B1649" t="s">
        <v>0</v>
      </c>
      <c r="C1649" t="s">
        <v>7142</v>
      </c>
      <c r="D1649" t="s">
        <v>4015</v>
      </c>
      <c r="E1649" t="s">
        <v>4016</v>
      </c>
      <c r="F1649" s="2">
        <v>1000</v>
      </c>
      <c r="G1649" s="2">
        <v>0</v>
      </c>
      <c r="H1649" s="2">
        <v>0</v>
      </c>
      <c r="I1649" t="s">
        <v>1</v>
      </c>
      <c r="J1649" t="s">
        <v>4017</v>
      </c>
      <c r="K1649" s="3">
        <v>45548</v>
      </c>
      <c r="L1649" t="s">
        <v>2</v>
      </c>
      <c r="M1649" t="s">
        <v>10</v>
      </c>
      <c r="N1649" t="s">
        <v>6</v>
      </c>
      <c r="O1649" s="3"/>
      <c r="P1649" t="s">
        <v>5</v>
      </c>
    </row>
    <row r="1650" spans="1:16" x14ac:dyDescent="0.2">
      <c r="A1650" s="6">
        <v>7760086</v>
      </c>
      <c r="B1650" t="s">
        <v>0</v>
      </c>
      <c r="C1650" t="s">
        <v>7311</v>
      </c>
      <c r="D1650" t="s">
        <v>4018</v>
      </c>
      <c r="E1650" t="s">
        <v>4019</v>
      </c>
      <c r="F1650" s="2">
        <v>33150</v>
      </c>
      <c r="G1650" s="2">
        <v>15200</v>
      </c>
      <c r="H1650" s="2">
        <v>15200</v>
      </c>
      <c r="I1650" t="s">
        <v>1</v>
      </c>
      <c r="J1650" t="s">
        <v>4020</v>
      </c>
      <c r="K1650" s="3">
        <v>45456</v>
      </c>
      <c r="L1650" t="s">
        <v>2</v>
      </c>
      <c r="M1650" t="s">
        <v>14</v>
      </c>
      <c r="N1650" t="s">
        <v>6</v>
      </c>
      <c r="O1650" s="3"/>
      <c r="P1650" t="s">
        <v>5</v>
      </c>
    </row>
    <row r="1651" spans="1:16" x14ac:dyDescent="0.2">
      <c r="A1651" s="6">
        <v>7772096</v>
      </c>
      <c r="B1651" t="s">
        <v>0</v>
      </c>
      <c r="C1651" t="s">
        <v>7183</v>
      </c>
      <c r="D1651" t="s">
        <v>4018</v>
      </c>
      <c r="E1651" t="s">
        <v>4019</v>
      </c>
      <c r="F1651" s="2">
        <v>15000</v>
      </c>
      <c r="G1651" s="2">
        <v>0</v>
      </c>
      <c r="H1651" s="2">
        <v>0</v>
      </c>
      <c r="I1651" t="s">
        <v>1</v>
      </c>
      <c r="J1651" t="s">
        <v>4021</v>
      </c>
      <c r="K1651" s="3">
        <v>45490</v>
      </c>
      <c r="L1651" t="s">
        <v>2</v>
      </c>
      <c r="M1651" t="s">
        <v>10</v>
      </c>
      <c r="N1651" t="s">
        <v>6</v>
      </c>
      <c r="O1651" s="3"/>
      <c r="P1651" t="s">
        <v>5</v>
      </c>
    </row>
    <row r="1652" spans="1:16" x14ac:dyDescent="0.2">
      <c r="A1652" s="6">
        <v>7810588</v>
      </c>
      <c r="B1652" t="s">
        <v>0</v>
      </c>
      <c r="C1652" t="s">
        <v>7429</v>
      </c>
      <c r="D1652" t="s">
        <v>4022</v>
      </c>
      <c r="E1652" t="s">
        <v>4023</v>
      </c>
      <c r="F1652" s="2">
        <v>200</v>
      </c>
      <c r="G1652" s="2">
        <v>0</v>
      </c>
      <c r="H1652" s="2">
        <v>0</v>
      </c>
      <c r="I1652" t="s">
        <v>1</v>
      </c>
      <c r="J1652" t="s">
        <v>4024</v>
      </c>
      <c r="K1652" s="3">
        <v>45596</v>
      </c>
      <c r="L1652" t="s">
        <v>2</v>
      </c>
      <c r="M1652" t="s">
        <v>10</v>
      </c>
      <c r="N1652" t="s">
        <v>6</v>
      </c>
      <c r="O1652" s="3"/>
      <c r="P1652" t="s">
        <v>5</v>
      </c>
    </row>
    <row r="1653" spans="1:16" x14ac:dyDescent="0.2">
      <c r="A1653" s="6">
        <v>7793735</v>
      </c>
      <c r="B1653" t="s">
        <v>0</v>
      </c>
      <c r="C1653" t="s">
        <v>7232</v>
      </c>
      <c r="D1653" t="s">
        <v>4025</v>
      </c>
      <c r="E1653" t="s">
        <v>4026</v>
      </c>
      <c r="F1653" s="2">
        <v>300</v>
      </c>
      <c r="G1653" s="2">
        <v>0</v>
      </c>
      <c r="H1653" s="2">
        <v>0</v>
      </c>
      <c r="I1653" t="s">
        <v>1</v>
      </c>
      <c r="J1653" t="s">
        <v>4027</v>
      </c>
      <c r="K1653" s="3">
        <v>45552</v>
      </c>
      <c r="L1653" t="s">
        <v>2</v>
      </c>
      <c r="M1653" t="s">
        <v>10</v>
      </c>
      <c r="N1653" t="s">
        <v>6</v>
      </c>
      <c r="O1653" s="3"/>
      <c r="P1653" t="s">
        <v>5</v>
      </c>
    </row>
    <row r="1654" spans="1:16" x14ac:dyDescent="0.2">
      <c r="A1654" s="6">
        <v>7772419</v>
      </c>
      <c r="B1654" t="s">
        <v>0</v>
      </c>
      <c r="C1654" t="s">
        <v>7145</v>
      </c>
      <c r="D1654" t="s">
        <v>4028</v>
      </c>
      <c r="E1654" t="s">
        <v>4029</v>
      </c>
      <c r="F1654" s="2">
        <v>999</v>
      </c>
      <c r="G1654" s="2">
        <v>0</v>
      </c>
      <c r="H1654" s="2">
        <v>0</v>
      </c>
      <c r="I1654" t="s">
        <v>1</v>
      </c>
      <c r="J1654" t="s">
        <v>4030</v>
      </c>
      <c r="K1654" s="3">
        <v>45490</v>
      </c>
      <c r="L1654" t="s">
        <v>2</v>
      </c>
      <c r="M1654" t="s">
        <v>10</v>
      </c>
      <c r="N1654" t="s">
        <v>6</v>
      </c>
      <c r="O1654" s="3"/>
      <c r="P1654" t="s">
        <v>5</v>
      </c>
    </row>
    <row r="1655" spans="1:16" x14ac:dyDescent="0.2">
      <c r="A1655" s="6">
        <v>7790944</v>
      </c>
      <c r="B1655" t="s">
        <v>0</v>
      </c>
      <c r="C1655" t="s">
        <v>7146</v>
      </c>
      <c r="D1655" t="s">
        <v>4031</v>
      </c>
      <c r="E1655" t="s">
        <v>4032</v>
      </c>
      <c r="F1655" s="2">
        <v>200</v>
      </c>
      <c r="G1655" s="2">
        <v>0</v>
      </c>
      <c r="H1655" s="2">
        <v>0</v>
      </c>
      <c r="I1655" t="s">
        <v>1</v>
      </c>
      <c r="J1655" t="s">
        <v>4033</v>
      </c>
      <c r="K1655" s="3">
        <v>45544</v>
      </c>
      <c r="L1655" t="s">
        <v>2</v>
      </c>
      <c r="M1655" t="s">
        <v>10</v>
      </c>
      <c r="N1655" t="s">
        <v>6</v>
      </c>
      <c r="O1655" s="3"/>
      <c r="P1655" t="s">
        <v>5</v>
      </c>
    </row>
    <row r="1656" spans="1:16" x14ac:dyDescent="0.2">
      <c r="A1656" s="6">
        <v>7793724</v>
      </c>
      <c r="B1656" t="s">
        <v>0</v>
      </c>
      <c r="C1656" t="s">
        <v>7232</v>
      </c>
      <c r="D1656" t="s">
        <v>4031</v>
      </c>
      <c r="E1656" t="s">
        <v>4032</v>
      </c>
      <c r="F1656" s="2">
        <v>300</v>
      </c>
      <c r="G1656" s="2">
        <v>0</v>
      </c>
      <c r="H1656" s="2">
        <v>0</v>
      </c>
      <c r="I1656" t="s">
        <v>1</v>
      </c>
      <c r="J1656" t="s">
        <v>4034</v>
      </c>
      <c r="K1656" s="3">
        <v>45552</v>
      </c>
      <c r="L1656" t="s">
        <v>2</v>
      </c>
      <c r="M1656" t="s">
        <v>10</v>
      </c>
      <c r="N1656" t="s">
        <v>6</v>
      </c>
      <c r="O1656" s="3"/>
      <c r="P1656" t="s">
        <v>5</v>
      </c>
    </row>
    <row r="1657" spans="1:16" x14ac:dyDescent="0.2">
      <c r="A1657" s="6">
        <v>7777746</v>
      </c>
      <c r="B1657" t="s">
        <v>0</v>
      </c>
      <c r="C1657" t="s">
        <v>7343</v>
      </c>
      <c r="D1657" t="s">
        <v>4035</v>
      </c>
      <c r="E1657" t="s">
        <v>4036</v>
      </c>
      <c r="F1657" s="2">
        <v>30</v>
      </c>
      <c r="G1657" s="2">
        <v>0</v>
      </c>
      <c r="H1657" s="2">
        <v>0</v>
      </c>
      <c r="I1657" t="s">
        <v>1</v>
      </c>
      <c r="J1657" t="s">
        <v>4037</v>
      </c>
      <c r="K1657" s="3">
        <v>45502</v>
      </c>
      <c r="L1657" t="s">
        <v>2</v>
      </c>
      <c r="M1657" t="s">
        <v>542</v>
      </c>
      <c r="N1657" t="s">
        <v>6</v>
      </c>
      <c r="O1657" s="3"/>
      <c r="P1657" t="s">
        <v>5</v>
      </c>
    </row>
    <row r="1658" spans="1:16" x14ac:dyDescent="0.2">
      <c r="A1658" s="6">
        <v>7790945</v>
      </c>
      <c r="B1658" t="s">
        <v>0</v>
      </c>
      <c r="C1658" t="s">
        <v>7146</v>
      </c>
      <c r="D1658" t="s">
        <v>4035</v>
      </c>
      <c r="E1658" t="s">
        <v>4036</v>
      </c>
      <c r="F1658" s="2">
        <v>200</v>
      </c>
      <c r="G1658" s="2">
        <v>0</v>
      </c>
      <c r="H1658" s="2">
        <v>0</v>
      </c>
      <c r="I1658" t="s">
        <v>1</v>
      </c>
      <c r="J1658" t="s">
        <v>4038</v>
      </c>
      <c r="K1658" s="3">
        <v>45544</v>
      </c>
      <c r="L1658" t="s">
        <v>2</v>
      </c>
      <c r="M1658" t="s">
        <v>10</v>
      </c>
      <c r="N1658" t="s">
        <v>6</v>
      </c>
      <c r="O1658" s="3"/>
      <c r="P1658" t="s">
        <v>5</v>
      </c>
    </row>
    <row r="1659" spans="1:16" x14ac:dyDescent="0.2">
      <c r="A1659" s="6">
        <v>7793725</v>
      </c>
      <c r="B1659" t="s">
        <v>0</v>
      </c>
      <c r="C1659" t="s">
        <v>7232</v>
      </c>
      <c r="D1659" t="s">
        <v>4035</v>
      </c>
      <c r="E1659" t="s">
        <v>4036</v>
      </c>
      <c r="F1659" s="2">
        <v>300</v>
      </c>
      <c r="G1659" s="2">
        <v>0</v>
      </c>
      <c r="H1659" s="2">
        <v>0</v>
      </c>
      <c r="I1659" t="s">
        <v>1</v>
      </c>
      <c r="J1659" t="s">
        <v>4039</v>
      </c>
      <c r="K1659" s="3">
        <v>45552</v>
      </c>
      <c r="L1659" t="s">
        <v>2</v>
      </c>
      <c r="M1659" t="s">
        <v>10</v>
      </c>
      <c r="N1659" t="s">
        <v>6</v>
      </c>
      <c r="O1659" s="3"/>
      <c r="P1659" t="s">
        <v>5</v>
      </c>
    </row>
    <row r="1660" spans="1:16" x14ac:dyDescent="0.2">
      <c r="A1660" s="6">
        <v>7764438</v>
      </c>
      <c r="B1660" t="s">
        <v>0</v>
      </c>
      <c r="C1660" t="s">
        <v>7454</v>
      </c>
      <c r="D1660" t="s">
        <v>4040</v>
      </c>
      <c r="E1660" t="s">
        <v>4041</v>
      </c>
      <c r="F1660" s="2">
        <v>150</v>
      </c>
      <c r="G1660" s="2">
        <v>0</v>
      </c>
      <c r="H1660" s="2">
        <v>0</v>
      </c>
      <c r="I1660" t="s">
        <v>1</v>
      </c>
      <c r="J1660" t="s">
        <v>4042</v>
      </c>
      <c r="K1660" s="3">
        <v>45470</v>
      </c>
      <c r="L1660" t="s">
        <v>2</v>
      </c>
      <c r="M1660" t="s">
        <v>10</v>
      </c>
      <c r="N1660" t="s">
        <v>6</v>
      </c>
      <c r="O1660" s="3"/>
      <c r="P1660" t="s">
        <v>5</v>
      </c>
    </row>
    <row r="1661" spans="1:16" x14ac:dyDescent="0.2">
      <c r="A1661" s="6">
        <v>7772417</v>
      </c>
      <c r="B1661" t="s">
        <v>0</v>
      </c>
      <c r="C1661" t="s">
        <v>7145</v>
      </c>
      <c r="D1661" t="s">
        <v>4040</v>
      </c>
      <c r="E1661" t="s">
        <v>4041</v>
      </c>
      <c r="F1661" s="2">
        <v>591</v>
      </c>
      <c r="G1661" s="2">
        <v>0</v>
      </c>
      <c r="H1661" s="2">
        <v>0</v>
      </c>
      <c r="I1661" t="s">
        <v>1</v>
      </c>
      <c r="J1661" t="s">
        <v>4043</v>
      </c>
      <c r="K1661" s="3">
        <v>45490</v>
      </c>
      <c r="L1661" t="s">
        <v>2</v>
      </c>
      <c r="M1661" t="s">
        <v>10</v>
      </c>
      <c r="N1661" t="s">
        <v>6</v>
      </c>
      <c r="O1661" s="3"/>
      <c r="P1661" t="s">
        <v>5</v>
      </c>
    </row>
    <row r="1662" spans="1:16" x14ac:dyDescent="0.2">
      <c r="A1662" s="6">
        <v>7806452</v>
      </c>
      <c r="B1662" t="s">
        <v>0</v>
      </c>
      <c r="C1662" t="s">
        <v>7152</v>
      </c>
      <c r="D1662" t="s">
        <v>4044</v>
      </c>
      <c r="E1662" t="s">
        <v>4045</v>
      </c>
      <c r="F1662" s="2">
        <v>2000</v>
      </c>
      <c r="G1662" s="2">
        <v>1000</v>
      </c>
      <c r="H1662" s="2">
        <v>1000</v>
      </c>
      <c r="I1662" t="s">
        <v>1</v>
      </c>
      <c r="J1662" t="s">
        <v>4046</v>
      </c>
      <c r="K1662" s="3">
        <v>45586</v>
      </c>
      <c r="L1662" t="s">
        <v>2</v>
      </c>
      <c r="M1662" t="s">
        <v>14</v>
      </c>
      <c r="N1662" t="s">
        <v>6</v>
      </c>
      <c r="O1662" s="3"/>
      <c r="P1662" t="s">
        <v>5</v>
      </c>
    </row>
    <row r="1663" spans="1:16" x14ac:dyDescent="0.2">
      <c r="A1663" s="6">
        <v>7760589</v>
      </c>
      <c r="B1663" t="s">
        <v>0</v>
      </c>
      <c r="C1663" t="s">
        <v>7336</v>
      </c>
      <c r="D1663" t="s">
        <v>4047</v>
      </c>
      <c r="E1663" t="s">
        <v>4048</v>
      </c>
      <c r="F1663" s="2">
        <v>5400</v>
      </c>
      <c r="G1663" s="2">
        <v>0</v>
      </c>
      <c r="H1663" s="2">
        <v>0</v>
      </c>
      <c r="I1663" t="s">
        <v>1</v>
      </c>
      <c r="J1663" t="s">
        <v>4049</v>
      </c>
      <c r="K1663" s="3">
        <v>45458</v>
      </c>
      <c r="L1663" t="s">
        <v>2</v>
      </c>
      <c r="M1663" t="s">
        <v>10</v>
      </c>
      <c r="N1663" t="s">
        <v>6</v>
      </c>
      <c r="O1663" s="3"/>
      <c r="P1663" t="s">
        <v>5</v>
      </c>
    </row>
    <row r="1664" spans="1:16" x14ac:dyDescent="0.2">
      <c r="A1664" s="6">
        <v>7807395</v>
      </c>
      <c r="B1664" t="s">
        <v>0</v>
      </c>
      <c r="C1664" t="s">
        <v>7404</v>
      </c>
      <c r="D1664" t="s">
        <v>4047</v>
      </c>
      <c r="E1664" t="s">
        <v>4048</v>
      </c>
      <c r="F1664" s="2">
        <v>27000</v>
      </c>
      <c r="G1664" s="2">
        <v>0</v>
      </c>
      <c r="H1664" s="2">
        <v>0</v>
      </c>
      <c r="I1664" t="s">
        <v>1</v>
      </c>
      <c r="J1664" t="s">
        <v>4050</v>
      </c>
      <c r="K1664" s="3">
        <v>45589</v>
      </c>
      <c r="L1664" t="s">
        <v>2</v>
      </c>
      <c r="M1664" t="s">
        <v>10</v>
      </c>
      <c r="N1664" t="s">
        <v>6</v>
      </c>
      <c r="O1664" s="3"/>
      <c r="P1664" t="s">
        <v>5</v>
      </c>
    </row>
    <row r="1665" spans="1:16" x14ac:dyDescent="0.2">
      <c r="A1665" s="6">
        <v>7769491</v>
      </c>
      <c r="B1665" t="s">
        <v>0</v>
      </c>
      <c r="C1665" t="s">
        <v>7128</v>
      </c>
      <c r="D1665" t="s">
        <v>4051</v>
      </c>
      <c r="E1665" t="s">
        <v>4052</v>
      </c>
      <c r="F1665" s="2">
        <v>9000</v>
      </c>
      <c r="G1665" s="2">
        <v>0</v>
      </c>
      <c r="H1665" s="2">
        <v>0</v>
      </c>
      <c r="I1665" t="s">
        <v>1</v>
      </c>
      <c r="J1665" t="s">
        <v>4053</v>
      </c>
      <c r="K1665" s="3">
        <v>45486</v>
      </c>
      <c r="L1665" t="s">
        <v>2</v>
      </c>
      <c r="M1665" t="s">
        <v>10</v>
      </c>
      <c r="N1665" t="s">
        <v>6</v>
      </c>
      <c r="O1665" s="3"/>
      <c r="P1665" t="s">
        <v>5</v>
      </c>
    </row>
    <row r="1666" spans="1:16" x14ac:dyDescent="0.2">
      <c r="A1666" s="6">
        <v>7796522</v>
      </c>
      <c r="B1666" t="s">
        <v>0</v>
      </c>
      <c r="C1666" t="s">
        <v>7474</v>
      </c>
      <c r="D1666" t="s">
        <v>4054</v>
      </c>
      <c r="E1666" t="s">
        <v>4055</v>
      </c>
      <c r="F1666" s="2">
        <v>13000</v>
      </c>
      <c r="G1666" s="2">
        <v>0</v>
      </c>
      <c r="H1666" s="2">
        <v>0</v>
      </c>
      <c r="I1666" t="s">
        <v>1</v>
      </c>
      <c r="J1666" t="s">
        <v>4056</v>
      </c>
      <c r="K1666" s="3">
        <v>45560</v>
      </c>
      <c r="L1666" t="s">
        <v>2</v>
      </c>
      <c r="M1666" t="s">
        <v>10</v>
      </c>
      <c r="N1666" t="s">
        <v>6</v>
      </c>
      <c r="O1666" s="3"/>
      <c r="P1666" t="s">
        <v>5</v>
      </c>
    </row>
    <row r="1667" spans="1:16" x14ac:dyDescent="0.2">
      <c r="A1667" s="6">
        <v>7711495</v>
      </c>
      <c r="B1667" t="s">
        <v>0</v>
      </c>
      <c r="C1667" t="s">
        <v>7144</v>
      </c>
      <c r="D1667" t="s">
        <v>4057</v>
      </c>
      <c r="E1667" t="s">
        <v>4058</v>
      </c>
      <c r="F1667" s="2">
        <v>100</v>
      </c>
      <c r="G1667" s="2">
        <v>0</v>
      </c>
      <c r="H1667" s="2">
        <v>0</v>
      </c>
      <c r="I1667" t="s">
        <v>1</v>
      </c>
      <c r="J1667" t="s">
        <v>4059</v>
      </c>
      <c r="K1667" s="3">
        <v>45327</v>
      </c>
      <c r="L1667" t="s">
        <v>2</v>
      </c>
      <c r="M1667" t="s">
        <v>10</v>
      </c>
      <c r="N1667" t="s">
        <v>6</v>
      </c>
      <c r="O1667" s="3"/>
      <c r="P1667" t="s">
        <v>5</v>
      </c>
    </row>
    <row r="1668" spans="1:16" x14ac:dyDescent="0.2">
      <c r="A1668" s="6">
        <v>7711496</v>
      </c>
      <c r="B1668" t="s">
        <v>0</v>
      </c>
      <c r="C1668" t="s">
        <v>7144</v>
      </c>
      <c r="D1668" t="s">
        <v>4060</v>
      </c>
      <c r="E1668" t="s">
        <v>4061</v>
      </c>
      <c r="F1668" s="2">
        <v>100</v>
      </c>
      <c r="G1668" s="2">
        <v>0</v>
      </c>
      <c r="H1668" s="2">
        <v>0</v>
      </c>
      <c r="I1668" t="s">
        <v>1</v>
      </c>
      <c r="J1668" t="s">
        <v>4062</v>
      </c>
      <c r="K1668" s="3">
        <v>45327</v>
      </c>
      <c r="L1668" t="s">
        <v>2</v>
      </c>
      <c r="M1668" t="s">
        <v>10</v>
      </c>
      <c r="N1668" t="s">
        <v>6</v>
      </c>
      <c r="O1668" s="3"/>
      <c r="P1668" t="s">
        <v>5</v>
      </c>
    </row>
    <row r="1669" spans="1:16" x14ac:dyDescent="0.2">
      <c r="A1669" s="6">
        <v>7745975</v>
      </c>
      <c r="B1669" t="s">
        <v>0</v>
      </c>
      <c r="C1669" t="s">
        <v>7360</v>
      </c>
      <c r="D1669" t="s">
        <v>4063</v>
      </c>
      <c r="E1669" t="s">
        <v>4064</v>
      </c>
      <c r="F1669" s="2">
        <v>2250</v>
      </c>
      <c r="G1669" s="2">
        <v>1350</v>
      </c>
      <c r="H1669" s="2">
        <v>1350</v>
      </c>
      <c r="I1669" t="s">
        <v>1</v>
      </c>
      <c r="J1669" t="s">
        <v>4065</v>
      </c>
      <c r="K1669" s="3">
        <v>45415</v>
      </c>
      <c r="L1669" t="s">
        <v>2</v>
      </c>
      <c r="M1669" t="s">
        <v>14</v>
      </c>
      <c r="N1669" t="s">
        <v>6</v>
      </c>
      <c r="O1669" s="3"/>
      <c r="P1669" t="s">
        <v>5</v>
      </c>
    </row>
    <row r="1670" spans="1:16" x14ac:dyDescent="0.2">
      <c r="A1670" s="6">
        <v>7801990</v>
      </c>
      <c r="B1670" t="s">
        <v>0</v>
      </c>
      <c r="C1670" t="s">
        <v>7127</v>
      </c>
      <c r="D1670" t="s">
        <v>4066</v>
      </c>
      <c r="E1670" t="s">
        <v>4067</v>
      </c>
      <c r="F1670" s="2">
        <v>5000</v>
      </c>
      <c r="G1670" s="2">
        <v>1700</v>
      </c>
      <c r="H1670" s="2">
        <v>1700</v>
      </c>
      <c r="I1670" t="s">
        <v>1</v>
      </c>
      <c r="J1670" t="s">
        <v>4068</v>
      </c>
      <c r="K1670" s="3">
        <v>45572</v>
      </c>
      <c r="L1670" t="s">
        <v>2</v>
      </c>
      <c r="M1670" t="s">
        <v>14</v>
      </c>
      <c r="N1670" t="s">
        <v>6</v>
      </c>
      <c r="O1670" s="3"/>
      <c r="P1670" t="s">
        <v>5</v>
      </c>
    </row>
    <row r="1671" spans="1:16" x14ac:dyDescent="0.2">
      <c r="A1671" s="6">
        <v>7767561</v>
      </c>
      <c r="B1671" t="s">
        <v>0</v>
      </c>
      <c r="C1671" t="s">
        <v>7271</v>
      </c>
      <c r="D1671" t="s">
        <v>4069</v>
      </c>
      <c r="E1671" t="s">
        <v>4070</v>
      </c>
      <c r="F1671" s="2">
        <v>600</v>
      </c>
      <c r="G1671" s="2">
        <v>100</v>
      </c>
      <c r="H1671" s="2">
        <v>100</v>
      </c>
      <c r="I1671" t="s">
        <v>1</v>
      </c>
      <c r="J1671" t="s">
        <v>4071</v>
      </c>
      <c r="K1671" s="3">
        <v>45479</v>
      </c>
      <c r="L1671" t="s">
        <v>2</v>
      </c>
      <c r="M1671" t="s">
        <v>14</v>
      </c>
      <c r="N1671" t="s">
        <v>6</v>
      </c>
      <c r="O1671" s="3"/>
      <c r="P1671" t="s">
        <v>5</v>
      </c>
    </row>
    <row r="1672" spans="1:16" x14ac:dyDescent="0.2">
      <c r="A1672" s="6">
        <v>7767559</v>
      </c>
      <c r="B1672" t="s">
        <v>0</v>
      </c>
      <c r="C1672" t="s">
        <v>7271</v>
      </c>
      <c r="D1672" t="s">
        <v>4072</v>
      </c>
      <c r="E1672" t="s">
        <v>4073</v>
      </c>
      <c r="F1672" s="2">
        <v>150</v>
      </c>
      <c r="G1672" s="2">
        <v>140</v>
      </c>
      <c r="H1672" s="2">
        <v>140</v>
      </c>
      <c r="I1672" t="s">
        <v>1</v>
      </c>
      <c r="J1672" t="s">
        <v>4074</v>
      </c>
      <c r="K1672" s="3">
        <v>45479</v>
      </c>
      <c r="L1672" t="s">
        <v>2</v>
      </c>
      <c r="M1672" t="s">
        <v>14</v>
      </c>
      <c r="N1672" t="s">
        <v>6</v>
      </c>
      <c r="O1672" s="3"/>
      <c r="P1672" t="s">
        <v>5</v>
      </c>
    </row>
    <row r="1673" spans="1:16" x14ac:dyDescent="0.2">
      <c r="A1673" s="6">
        <v>7767560</v>
      </c>
      <c r="B1673" t="s">
        <v>0</v>
      </c>
      <c r="C1673" t="s">
        <v>7271</v>
      </c>
      <c r="D1673" t="s">
        <v>4075</v>
      </c>
      <c r="E1673" t="s">
        <v>4076</v>
      </c>
      <c r="F1673" s="2">
        <v>250</v>
      </c>
      <c r="G1673" s="2">
        <v>100</v>
      </c>
      <c r="H1673" s="2">
        <v>100</v>
      </c>
      <c r="I1673" t="s">
        <v>1</v>
      </c>
      <c r="J1673" t="s">
        <v>4077</v>
      </c>
      <c r="K1673" s="3">
        <v>45479</v>
      </c>
      <c r="L1673" t="s">
        <v>2</v>
      </c>
      <c r="M1673" t="s">
        <v>14</v>
      </c>
      <c r="N1673" t="s">
        <v>6</v>
      </c>
      <c r="O1673" s="3"/>
      <c r="P1673" t="s">
        <v>5</v>
      </c>
    </row>
    <row r="1674" spans="1:16" x14ac:dyDescent="0.2">
      <c r="A1674" s="6">
        <v>7810999</v>
      </c>
      <c r="B1674" t="s">
        <v>0</v>
      </c>
      <c r="C1674" t="s">
        <v>7429</v>
      </c>
      <c r="D1674" t="s">
        <v>4078</v>
      </c>
      <c r="E1674" t="s">
        <v>4079</v>
      </c>
      <c r="F1674" s="2">
        <v>3000</v>
      </c>
      <c r="G1674" s="2">
        <v>0</v>
      </c>
      <c r="H1674" s="2">
        <v>0</v>
      </c>
      <c r="I1674" t="s">
        <v>1</v>
      </c>
      <c r="J1674" t="s">
        <v>4080</v>
      </c>
      <c r="K1674" s="3">
        <v>45601</v>
      </c>
      <c r="L1674" t="s">
        <v>2</v>
      </c>
      <c r="M1674" t="s">
        <v>10</v>
      </c>
      <c r="N1674" t="s">
        <v>6</v>
      </c>
      <c r="O1674" s="3"/>
      <c r="P1674" t="s">
        <v>5</v>
      </c>
    </row>
    <row r="1675" spans="1:16" x14ac:dyDescent="0.2">
      <c r="A1675" s="6">
        <v>7768777</v>
      </c>
      <c r="B1675" t="s">
        <v>0</v>
      </c>
      <c r="C1675" t="s">
        <v>7475</v>
      </c>
      <c r="D1675" t="s">
        <v>4081</v>
      </c>
      <c r="E1675" t="s">
        <v>4082</v>
      </c>
      <c r="F1675" s="2">
        <v>400000</v>
      </c>
      <c r="G1675" s="2">
        <v>0</v>
      </c>
      <c r="H1675" s="2">
        <v>0</v>
      </c>
      <c r="I1675" t="s">
        <v>1</v>
      </c>
      <c r="J1675" t="s">
        <v>4083</v>
      </c>
      <c r="K1675" s="3">
        <v>45483</v>
      </c>
      <c r="L1675" t="s">
        <v>2</v>
      </c>
      <c r="M1675" t="s">
        <v>602</v>
      </c>
      <c r="N1675" t="s">
        <v>6</v>
      </c>
      <c r="O1675" s="3"/>
      <c r="P1675" t="s">
        <v>5</v>
      </c>
    </row>
    <row r="1676" spans="1:16" x14ac:dyDescent="0.2">
      <c r="A1676" s="6">
        <v>7768778</v>
      </c>
      <c r="B1676" t="s">
        <v>0</v>
      </c>
      <c r="C1676" t="s">
        <v>7475</v>
      </c>
      <c r="D1676" t="s">
        <v>4084</v>
      </c>
      <c r="E1676" t="s">
        <v>4085</v>
      </c>
      <c r="F1676" s="2">
        <v>400000</v>
      </c>
      <c r="G1676" s="2">
        <v>0</v>
      </c>
      <c r="H1676" s="2">
        <v>0</v>
      </c>
      <c r="I1676" t="s">
        <v>1</v>
      </c>
      <c r="J1676" t="s">
        <v>4086</v>
      </c>
      <c r="K1676" s="3">
        <v>45483</v>
      </c>
      <c r="L1676" t="s">
        <v>2</v>
      </c>
      <c r="M1676" t="s">
        <v>602</v>
      </c>
      <c r="N1676" t="s">
        <v>6</v>
      </c>
      <c r="O1676" s="3"/>
      <c r="P1676" t="s">
        <v>5</v>
      </c>
    </row>
    <row r="1677" spans="1:16" x14ac:dyDescent="0.2">
      <c r="A1677" s="6">
        <v>7769951</v>
      </c>
      <c r="B1677" t="s">
        <v>0</v>
      </c>
      <c r="C1677" t="s">
        <v>7287</v>
      </c>
      <c r="D1677" t="s">
        <v>4087</v>
      </c>
      <c r="E1677" t="s">
        <v>4088</v>
      </c>
      <c r="F1677" s="2">
        <v>6300</v>
      </c>
      <c r="G1677" s="2">
        <v>0</v>
      </c>
      <c r="H1677" s="2">
        <v>0</v>
      </c>
      <c r="I1677" t="s">
        <v>1</v>
      </c>
      <c r="J1677" t="s">
        <v>4089</v>
      </c>
      <c r="K1677" s="3">
        <v>45486</v>
      </c>
      <c r="L1677" t="s">
        <v>2</v>
      </c>
      <c r="M1677" t="s">
        <v>10</v>
      </c>
      <c r="N1677" t="s">
        <v>307</v>
      </c>
      <c r="O1677" s="3"/>
      <c r="P1677" t="s">
        <v>5</v>
      </c>
    </row>
    <row r="1678" spans="1:16" x14ac:dyDescent="0.2">
      <c r="A1678" s="6">
        <v>7770110</v>
      </c>
      <c r="B1678" t="s">
        <v>0</v>
      </c>
      <c r="C1678" t="s">
        <v>7288</v>
      </c>
      <c r="D1678" t="s">
        <v>4087</v>
      </c>
      <c r="E1678" t="s">
        <v>4088</v>
      </c>
      <c r="F1678" s="2">
        <v>4320</v>
      </c>
      <c r="G1678" s="2">
        <v>0</v>
      </c>
      <c r="H1678" s="2">
        <v>0</v>
      </c>
      <c r="I1678" t="s">
        <v>1</v>
      </c>
      <c r="J1678" t="s">
        <v>4090</v>
      </c>
      <c r="K1678" s="3">
        <v>45486</v>
      </c>
      <c r="L1678" t="s">
        <v>2</v>
      </c>
      <c r="M1678" t="s">
        <v>10</v>
      </c>
      <c r="N1678" t="s">
        <v>307</v>
      </c>
      <c r="O1678" s="3"/>
      <c r="P1678" t="s">
        <v>5</v>
      </c>
    </row>
    <row r="1679" spans="1:16" x14ac:dyDescent="0.2">
      <c r="A1679" s="6">
        <v>7770176</v>
      </c>
      <c r="B1679" t="s">
        <v>0</v>
      </c>
      <c r="C1679" t="s">
        <v>7289</v>
      </c>
      <c r="D1679" t="s">
        <v>4087</v>
      </c>
      <c r="E1679" t="s">
        <v>4088</v>
      </c>
      <c r="F1679" s="2">
        <v>573</v>
      </c>
      <c r="G1679" s="2">
        <v>0</v>
      </c>
      <c r="H1679" s="2">
        <v>0</v>
      </c>
      <c r="I1679" t="s">
        <v>1</v>
      </c>
      <c r="J1679" t="s">
        <v>4091</v>
      </c>
      <c r="K1679" s="3">
        <v>45486</v>
      </c>
      <c r="L1679" t="s">
        <v>2</v>
      </c>
      <c r="M1679" t="s">
        <v>10</v>
      </c>
      <c r="N1679" t="s">
        <v>307</v>
      </c>
      <c r="O1679" s="3"/>
      <c r="P1679" t="s">
        <v>5</v>
      </c>
    </row>
    <row r="1680" spans="1:16" x14ac:dyDescent="0.2">
      <c r="A1680" s="6">
        <v>7780083</v>
      </c>
      <c r="B1680" t="s">
        <v>0</v>
      </c>
      <c r="C1680" t="s">
        <v>7343</v>
      </c>
      <c r="D1680" t="s">
        <v>4092</v>
      </c>
      <c r="E1680" t="s">
        <v>4093</v>
      </c>
      <c r="F1680" s="2">
        <v>30</v>
      </c>
      <c r="G1680" s="2">
        <v>0</v>
      </c>
      <c r="H1680" s="2">
        <v>0</v>
      </c>
      <c r="I1680" t="s">
        <v>1</v>
      </c>
      <c r="J1680" t="s">
        <v>4094</v>
      </c>
      <c r="K1680" s="3">
        <v>45510</v>
      </c>
      <c r="L1680" t="s">
        <v>2</v>
      </c>
      <c r="M1680" t="s">
        <v>10</v>
      </c>
      <c r="N1680" t="s">
        <v>6</v>
      </c>
      <c r="O1680" s="3"/>
      <c r="P1680" t="s">
        <v>5</v>
      </c>
    </row>
    <row r="1681" spans="1:16" x14ac:dyDescent="0.2">
      <c r="A1681" s="6">
        <v>7791723</v>
      </c>
      <c r="B1681" t="s">
        <v>0</v>
      </c>
      <c r="C1681" t="s">
        <v>7423</v>
      </c>
      <c r="D1681" t="s">
        <v>4095</v>
      </c>
      <c r="E1681" t="s">
        <v>4096</v>
      </c>
      <c r="F1681" s="2">
        <v>500</v>
      </c>
      <c r="G1681" s="2">
        <v>0</v>
      </c>
      <c r="H1681" s="2">
        <v>0</v>
      </c>
      <c r="I1681" t="s">
        <v>1</v>
      </c>
      <c r="J1681" t="s">
        <v>4097</v>
      </c>
      <c r="K1681" s="3">
        <v>45546</v>
      </c>
      <c r="L1681" t="s">
        <v>2</v>
      </c>
      <c r="M1681" t="s">
        <v>10</v>
      </c>
      <c r="N1681" t="s">
        <v>6</v>
      </c>
      <c r="O1681" s="3"/>
      <c r="P1681" t="s">
        <v>5</v>
      </c>
    </row>
    <row r="1682" spans="1:16" x14ac:dyDescent="0.2">
      <c r="A1682" s="6">
        <v>7791725</v>
      </c>
      <c r="B1682" t="s">
        <v>0</v>
      </c>
      <c r="C1682" t="s">
        <v>7423</v>
      </c>
      <c r="D1682" t="s">
        <v>4098</v>
      </c>
      <c r="E1682" t="s">
        <v>4099</v>
      </c>
      <c r="F1682" s="2">
        <v>300</v>
      </c>
      <c r="G1682" s="2">
        <v>299</v>
      </c>
      <c r="H1682" s="2">
        <v>299</v>
      </c>
      <c r="I1682" t="s">
        <v>1</v>
      </c>
      <c r="J1682" t="s">
        <v>4100</v>
      </c>
      <c r="K1682" s="3">
        <v>45546</v>
      </c>
      <c r="L1682" t="s">
        <v>2</v>
      </c>
      <c r="M1682" t="s">
        <v>14</v>
      </c>
      <c r="N1682" t="s">
        <v>6</v>
      </c>
      <c r="O1682" s="3"/>
      <c r="P1682" t="s">
        <v>5</v>
      </c>
    </row>
    <row r="1683" spans="1:16" x14ac:dyDescent="0.2">
      <c r="A1683" s="6">
        <v>7796318</v>
      </c>
      <c r="B1683" t="s">
        <v>0</v>
      </c>
      <c r="C1683" t="s">
        <v>7405</v>
      </c>
      <c r="D1683" t="s">
        <v>4101</v>
      </c>
      <c r="E1683" t="s">
        <v>4102</v>
      </c>
      <c r="F1683" s="2">
        <v>24120</v>
      </c>
      <c r="G1683" s="2">
        <v>0</v>
      </c>
      <c r="H1683" s="2">
        <v>0</v>
      </c>
      <c r="I1683" t="s">
        <v>1</v>
      </c>
      <c r="J1683" t="s">
        <v>4103</v>
      </c>
      <c r="K1683" s="3">
        <v>45560</v>
      </c>
      <c r="L1683" t="s">
        <v>2</v>
      </c>
      <c r="M1683" t="s">
        <v>10</v>
      </c>
      <c r="N1683" t="s">
        <v>6</v>
      </c>
      <c r="O1683" s="3"/>
      <c r="P1683" t="s">
        <v>5</v>
      </c>
    </row>
    <row r="1684" spans="1:16" x14ac:dyDescent="0.2">
      <c r="A1684" s="6">
        <v>7807406</v>
      </c>
      <c r="B1684" t="s">
        <v>0</v>
      </c>
      <c r="C1684" t="s">
        <v>7406</v>
      </c>
      <c r="D1684" t="s">
        <v>4101</v>
      </c>
      <c r="E1684" t="s">
        <v>4102</v>
      </c>
      <c r="F1684" s="2">
        <v>11820</v>
      </c>
      <c r="G1684" s="2">
        <v>0</v>
      </c>
      <c r="H1684" s="2">
        <v>0</v>
      </c>
      <c r="I1684" t="s">
        <v>1</v>
      </c>
      <c r="J1684" t="s">
        <v>4104</v>
      </c>
      <c r="K1684" s="3">
        <v>45589</v>
      </c>
      <c r="L1684" t="s">
        <v>2</v>
      </c>
      <c r="M1684" t="s">
        <v>10</v>
      </c>
      <c r="N1684" t="s">
        <v>6</v>
      </c>
      <c r="O1684" s="3"/>
      <c r="P1684" t="s">
        <v>5</v>
      </c>
    </row>
    <row r="1685" spans="1:16" x14ac:dyDescent="0.2">
      <c r="A1685" s="6">
        <v>7795135</v>
      </c>
      <c r="B1685" t="s">
        <v>0</v>
      </c>
      <c r="C1685" t="s">
        <v>7424</v>
      </c>
      <c r="D1685" t="s">
        <v>4105</v>
      </c>
      <c r="E1685" t="s">
        <v>4106</v>
      </c>
      <c r="F1685" s="2">
        <v>16</v>
      </c>
      <c r="G1685" s="2">
        <v>0</v>
      </c>
      <c r="H1685" s="2">
        <v>0</v>
      </c>
      <c r="I1685" t="s">
        <v>1</v>
      </c>
      <c r="J1685" t="s">
        <v>4107</v>
      </c>
      <c r="K1685" s="3">
        <v>45558</v>
      </c>
      <c r="L1685" t="s">
        <v>2</v>
      </c>
      <c r="M1685" t="s">
        <v>10</v>
      </c>
      <c r="N1685" t="s">
        <v>6</v>
      </c>
      <c r="O1685" s="3"/>
      <c r="P1685" t="s">
        <v>5</v>
      </c>
    </row>
    <row r="1686" spans="1:16" x14ac:dyDescent="0.2">
      <c r="A1686" s="6">
        <v>7795145</v>
      </c>
      <c r="B1686" t="s">
        <v>0</v>
      </c>
      <c r="C1686" t="s">
        <v>7224</v>
      </c>
      <c r="D1686" t="s">
        <v>4105</v>
      </c>
      <c r="E1686" t="s">
        <v>4106</v>
      </c>
      <c r="F1686" s="2">
        <v>512</v>
      </c>
      <c r="G1686" s="2">
        <v>0</v>
      </c>
      <c r="H1686" s="2">
        <v>0</v>
      </c>
      <c r="I1686" t="s">
        <v>1</v>
      </c>
      <c r="J1686" t="s">
        <v>4108</v>
      </c>
      <c r="K1686" s="3">
        <v>45558</v>
      </c>
      <c r="L1686" t="s">
        <v>2</v>
      </c>
      <c r="M1686" t="s">
        <v>10</v>
      </c>
      <c r="N1686" t="s">
        <v>6</v>
      </c>
      <c r="O1686" s="3"/>
      <c r="P1686" t="s">
        <v>5</v>
      </c>
    </row>
    <row r="1687" spans="1:16" x14ac:dyDescent="0.2">
      <c r="A1687" s="6">
        <v>7801270</v>
      </c>
      <c r="B1687" t="s">
        <v>0</v>
      </c>
      <c r="C1687" t="s">
        <v>7272</v>
      </c>
      <c r="D1687" t="s">
        <v>4109</v>
      </c>
      <c r="E1687" t="s">
        <v>4110</v>
      </c>
      <c r="F1687" s="2">
        <v>7937</v>
      </c>
      <c r="G1687" s="2">
        <v>2000</v>
      </c>
      <c r="H1687" s="2">
        <v>2000</v>
      </c>
      <c r="I1687" t="s">
        <v>1</v>
      </c>
      <c r="J1687" t="s">
        <v>4111</v>
      </c>
      <c r="K1687" s="3">
        <v>45569</v>
      </c>
      <c r="L1687" t="s">
        <v>2</v>
      </c>
      <c r="M1687" t="s">
        <v>14</v>
      </c>
      <c r="N1687" t="s">
        <v>6</v>
      </c>
      <c r="O1687" s="3"/>
      <c r="P1687" t="s">
        <v>5</v>
      </c>
    </row>
    <row r="1688" spans="1:16" x14ac:dyDescent="0.2">
      <c r="A1688" s="6">
        <v>7801257</v>
      </c>
      <c r="B1688" t="s">
        <v>0</v>
      </c>
      <c r="C1688" t="s">
        <v>7272</v>
      </c>
      <c r="D1688" t="s">
        <v>4112</v>
      </c>
      <c r="E1688" t="s">
        <v>4113</v>
      </c>
      <c r="F1688" s="2">
        <v>4401</v>
      </c>
      <c r="G1688" s="2">
        <v>0</v>
      </c>
      <c r="H1688" s="2">
        <v>0</v>
      </c>
      <c r="I1688" t="s">
        <v>1</v>
      </c>
      <c r="J1688" t="s">
        <v>4114</v>
      </c>
      <c r="K1688" s="3">
        <v>45569</v>
      </c>
      <c r="L1688" t="s">
        <v>2</v>
      </c>
      <c r="M1688" t="s">
        <v>10</v>
      </c>
      <c r="N1688" t="s">
        <v>6</v>
      </c>
      <c r="O1688" s="3"/>
      <c r="P1688" t="s">
        <v>5</v>
      </c>
    </row>
    <row r="1689" spans="1:16" x14ac:dyDescent="0.2">
      <c r="A1689" s="6">
        <v>7803992</v>
      </c>
      <c r="B1689" t="s">
        <v>0</v>
      </c>
      <c r="C1689" t="s">
        <v>7245</v>
      </c>
      <c r="D1689" t="s">
        <v>4115</v>
      </c>
      <c r="E1689" t="s">
        <v>4116</v>
      </c>
      <c r="F1689" s="2">
        <v>5000</v>
      </c>
      <c r="G1689" s="2">
        <v>0</v>
      </c>
      <c r="H1689" s="2">
        <v>0</v>
      </c>
      <c r="I1689" t="s">
        <v>1</v>
      </c>
      <c r="J1689" t="s">
        <v>4117</v>
      </c>
      <c r="K1689" s="3">
        <v>45580</v>
      </c>
      <c r="L1689" t="s">
        <v>2</v>
      </c>
      <c r="M1689" t="s">
        <v>10</v>
      </c>
      <c r="N1689" t="s">
        <v>6</v>
      </c>
      <c r="O1689" s="3"/>
      <c r="P1689" t="s">
        <v>5</v>
      </c>
    </row>
    <row r="1690" spans="1:16" x14ac:dyDescent="0.2">
      <c r="A1690" s="6">
        <v>7807172</v>
      </c>
      <c r="B1690" t="s">
        <v>0</v>
      </c>
      <c r="C1690" t="s">
        <v>7354</v>
      </c>
      <c r="D1690" t="s">
        <v>4118</v>
      </c>
      <c r="E1690" t="s">
        <v>4119</v>
      </c>
      <c r="F1690" s="2">
        <v>50</v>
      </c>
      <c r="G1690" s="2">
        <v>0</v>
      </c>
      <c r="H1690" s="2">
        <v>0</v>
      </c>
      <c r="I1690" t="s">
        <v>1</v>
      </c>
      <c r="J1690" t="s">
        <v>4120</v>
      </c>
      <c r="K1690" s="3">
        <v>45588</v>
      </c>
      <c r="L1690" t="s">
        <v>2</v>
      </c>
      <c r="M1690" t="s">
        <v>10</v>
      </c>
      <c r="N1690" t="s">
        <v>6</v>
      </c>
      <c r="O1690" s="3"/>
      <c r="P1690" t="s">
        <v>5</v>
      </c>
    </row>
    <row r="1691" spans="1:16" x14ac:dyDescent="0.2">
      <c r="A1691" s="6">
        <v>7807173</v>
      </c>
      <c r="B1691" t="s">
        <v>0</v>
      </c>
      <c r="C1691" t="s">
        <v>7354</v>
      </c>
      <c r="D1691" t="s">
        <v>4121</v>
      </c>
      <c r="E1691" t="s">
        <v>4122</v>
      </c>
      <c r="F1691" s="2">
        <v>50</v>
      </c>
      <c r="G1691" s="2">
        <v>0</v>
      </c>
      <c r="H1691" s="2">
        <v>0</v>
      </c>
      <c r="I1691" t="s">
        <v>1</v>
      </c>
      <c r="J1691" t="s">
        <v>4123</v>
      </c>
      <c r="K1691" s="3">
        <v>45588</v>
      </c>
      <c r="L1691" t="s">
        <v>2</v>
      </c>
      <c r="M1691" t="s">
        <v>10</v>
      </c>
      <c r="N1691" t="s">
        <v>6</v>
      </c>
      <c r="O1691" s="3"/>
      <c r="P1691" t="s">
        <v>5</v>
      </c>
    </row>
    <row r="1692" spans="1:16" x14ac:dyDescent="0.2">
      <c r="A1692" s="6">
        <v>7806543</v>
      </c>
      <c r="B1692" t="s">
        <v>0</v>
      </c>
      <c r="C1692" t="s">
        <v>7262</v>
      </c>
      <c r="D1692" t="s">
        <v>4124</v>
      </c>
      <c r="E1692" t="s">
        <v>4125</v>
      </c>
      <c r="F1692" s="2">
        <v>500</v>
      </c>
      <c r="G1692" s="2">
        <v>0</v>
      </c>
      <c r="H1692" s="2">
        <v>0</v>
      </c>
      <c r="I1692" t="s">
        <v>1</v>
      </c>
      <c r="J1692" t="s">
        <v>4126</v>
      </c>
      <c r="K1692" s="3">
        <v>45587</v>
      </c>
      <c r="L1692" t="s">
        <v>2</v>
      </c>
      <c r="M1692" t="s">
        <v>10</v>
      </c>
      <c r="N1692" t="s">
        <v>6</v>
      </c>
      <c r="O1692" s="3"/>
      <c r="P1692" t="s">
        <v>5</v>
      </c>
    </row>
    <row r="1693" spans="1:16" x14ac:dyDescent="0.2">
      <c r="A1693" s="6">
        <v>7806549</v>
      </c>
      <c r="B1693" t="s">
        <v>0</v>
      </c>
      <c r="C1693" t="s">
        <v>7262</v>
      </c>
      <c r="D1693" t="s">
        <v>4127</v>
      </c>
      <c r="E1693" t="s">
        <v>4128</v>
      </c>
      <c r="F1693" s="2">
        <v>288</v>
      </c>
      <c r="G1693" s="2">
        <v>0</v>
      </c>
      <c r="H1693" s="2">
        <v>0</v>
      </c>
      <c r="I1693" t="s">
        <v>1</v>
      </c>
      <c r="J1693" t="s">
        <v>4129</v>
      </c>
      <c r="K1693" s="3">
        <v>45587</v>
      </c>
      <c r="L1693" t="s">
        <v>2</v>
      </c>
      <c r="M1693" t="s">
        <v>10</v>
      </c>
      <c r="N1693" t="s">
        <v>6</v>
      </c>
      <c r="O1693" s="3"/>
      <c r="P1693" t="s">
        <v>5</v>
      </c>
    </row>
    <row r="1694" spans="1:16" x14ac:dyDescent="0.2">
      <c r="A1694" s="6">
        <v>6960981</v>
      </c>
      <c r="B1694" t="s">
        <v>0</v>
      </c>
      <c r="C1694" t="s">
        <v>5</v>
      </c>
      <c r="D1694" t="s">
        <v>4130</v>
      </c>
      <c r="E1694" t="s">
        <v>4131</v>
      </c>
      <c r="F1694" s="2">
        <v>1</v>
      </c>
      <c r="G1694" s="2">
        <v>0</v>
      </c>
      <c r="H1694" s="2">
        <v>0</v>
      </c>
      <c r="I1694" t="s">
        <v>1</v>
      </c>
      <c r="J1694" t="s">
        <v>5</v>
      </c>
      <c r="K1694" s="3">
        <v>44622</v>
      </c>
      <c r="L1694" t="s">
        <v>2</v>
      </c>
      <c r="M1694" t="s">
        <v>461</v>
      </c>
      <c r="N1694" t="s">
        <v>4</v>
      </c>
      <c r="O1694" s="3"/>
      <c r="P1694" t="s">
        <v>5</v>
      </c>
    </row>
    <row r="1695" spans="1:16" x14ac:dyDescent="0.2">
      <c r="A1695" s="6">
        <v>7794031</v>
      </c>
      <c r="B1695" t="s">
        <v>0</v>
      </c>
      <c r="C1695" t="s">
        <v>7263</v>
      </c>
      <c r="D1695" t="s">
        <v>4130</v>
      </c>
      <c r="E1695" t="s">
        <v>4131</v>
      </c>
      <c r="F1695" s="2">
        <v>35000</v>
      </c>
      <c r="G1695" s="2">
        <v>0</v>
      </c>
      <c r="H1695" s="2">
        <v>0</v>
      </c>
      <c r="I1695" t="s">
        <v>1</v>
      </c>
      <c r="J1695" t="s">
        <v>4132</v>
      </c>
      <c r="K1695" s="3">
        <v>45552</v>
      </c>
      <c r="L1695" t="s">
        <v>2</v>
      </c>
      <c r="M1695" t="s">
        <v>602</v>
      </c>
      <c r="N1695" t="s">
        <v>6</v>
      </c>
      <c r="O1695" s="3"/>
      <c r="P1695" t="s">
        <v>5</v>
      </c>
    </row>
    <row r="1696" spans="1:16" x14ac:dyDescent="0.2">
      <c r="A1696" s="6">
        <v>7801875</v>
      </c>
      <c r="B1696" t="s">
        <v>0</v>
      </c>
      <c r="C1696" t="s">
        <v>7314</v>
      </c>
      <c r="D1696" t="s">
        <v>4133</v>
      </c>
      <c r="E1696" t="s">
        <v>3871</v>
      </c>
      <c r="F1696" s="2">
        <v>4500</v>
      </c>
      <c r="G1696" s="2">
        <v>210</v>
      </c>
      <c r="H1696" s="2">
        <v>210</v>
      </c>
      <c r="I1696" t="s">
        <v>1</v>
      </c>
      <c r="J1696" t="s">
        <v>4134</v>
      </c>
      <c r="K1696" s="3">
        <v>45570</v>
      </c>
      <c r="L1696" t="s">
        <v>2</v>
      </c>
      <c r="M1696" t="s">
        <v>14</v>
      </c>
      <c r="N1696" t="s">
        <v>6</v>
      </c>
      <c r="O1696" s="3"/>
      <c r="P1696" t="s">
        <v>5</v>
      </c>
    </row>
    <row r="1697" spans="1:16" x14ac:dyDescent="0.2">
      <c r="A1697" s="6">
        <v>7801876</v>
      </c>
      <c r="B1697" t="s">
        <v>0</v>
      </c>
      <c r="C1697" t="s">
        <v>7314</v>
      </c>
      <c r="D1697" t="s">
        <v>4135</v>
      </c>
      <c r="E1697" t="s">
        <v>4136</v>
      </c>
      <c r="F1697" s="2">
        <v>4940</v>
      </c>
      <c r="G1697" s="2">
        <v>0</v>
      </c>
      <c r="H1697" s="2">
        <v>0</v>
      </c>
      <c r="I1697" t="s">
        <v>1</v>
      </c>
      <c r="J1697" t="s">
        <v>4137</v>
      </c>
      <c r="K1697" s="3">
        <v>45570</v>
      </c>
      <c r="L1697" t="s">
        <v>2</v>
      </c>
      <c r="M1697" t="s">
        <v>10</v>
      </c>
      <c r="N1697" t="s">
        <v>6</v>
      </c>
      <c r="O1697" s="3"/>
      <c r="P1697" t="s">
        <v>5</v>
      </c>
    </row>
    <row r="1698" spans="1:16" x14ac:dyDescent="0.2">
      <c r="A1698" s="6">
        <v>7794664</v>
      </c>
      <c r="B1698" t="s">
        <v>0</v>
      </c>
      <c r="C1698" t="s">
        <v>7157</v>
      </c>
      <c r="D1698" t="s">
        <v>4138</v>
      </c>
      <c r="E1698" t="s">
        <v>3879</v>
      </c>
      <c r="F1698" s="2">
        <v>2673</v>
      </c>
      <c r="G1698" s="2">
        <v>0</v>
      </c>
      <c r="H1698" s="2">
        <v>0</v>
      </c>
      <c r="I1698" t="s">
        <v>1</v>
      </c>
      <c r="J1698" t="s">
        <v>4139</v>
      </c>
      <c r="K1698" s="3">
        <v>45554</v>
      </c>
      <c r="L1698" t="s">
        <v>2</v>
      </c>
      <c r="M1698" t="s">
        <v>10</v>
      </c>
      <c r="N1698" t="s">
        <v>6</v>
      </c>
      <c r="O1698" s="3"/>
      <c r="P1698" t="s">
        <v>5</v>
      </c>
    </row>
    <row r="1699" spans="1:16" x14ac:dyDescent="0.2">
      <c r="A1699" s="6">
        <v>7807342</v>
      </c>
      <c r="B1699" t="s">
        <v>0</v>
      </c>
      <c r="C1699" t="s">
        <v>7160</v>
      </c>
      <c r="D1699" t="s">
        <v>4140</v>
      </c>
      <c r="E1699" t="s">
        <v>4141</v>
      </c>
      <c r="F1699" s="2">
        <v>1820</v>
      </c>
      <c r="G1699" s="2">
        <v>0</v>
      </c>
      <c r="H1699" s="2">
        <v>0</v>
      </c>
      <c r="I1699" t="s">
        <v>1</v>
      </c>
      <c r="J1699" t="s">
        <v>4142</v>
      </c>
      <c r="K1699" s="3">
        <v>45589</v>
      </c>
      <c r="L1699" t="s">
        <v>2</v>
      </c>
      <c r="M1699" t="s">
        <v>10</v>
      </c>
      <c r="N1699" t="s">
        <v>6</v>
      </c>
      <c r="O1699" s="3"/>
      <c r="P1699" t="s">
        <v>5</v>
      </c>
    </row>
    <row r="1700" spans="1:16" x14ac:dyDescent="0.2">
      <c r="A1700" s="6">
        <v>7810091</v>
      </c>
      <c r="B1700" t="s">
        <v>0</v>
      </c>
      <c r="C1700" t="s">
        <v>7159</v>
      </c>
      <c r="D1700" t="s">
        <v>4140</v>
      </c>
      <c r="E1700" t="s">
        <v>4141</v>
      </c>
      <c r="F1700" s="2">
        <v>1300</v>
      </c>
      <c r="G1700" s="2">
        <v>0</v>
      </c>
      <c r="H1700" s="2">
        <v>0</v>
      </c>
      <c r="I1700" t="s">
        <v>1</v>
      </c>
      <c r="J1700" t="s">
        <v>4143</v>
      </c>
      <c r="K1700" s="3">
        <v>45594</v>
      </c>
      <c r="L1700" t="s">
        <v>2</v>
      </c>
      <c r="M1700" t="s">
        <v>10</v>
      </c>
      <c r="N1700" t="s">
        <v>6</v>
      </c>
      <c r="O1700" s="3"/>
      <c r="P1700" t="s">
        <v>5</v>
      </c>
    </row>
    <row r="1701" spans="1:16" x14ac:dyDescent="0.2">
      <c r="A1701" s="6">
        <v>7809534</v>
      </c>
      <c r="B1701" t="s">
        <v>0</v>
      </c>
      <c r="C1701" t="s">
        <v>7290</v>
      </c>
      <c r="D1701" t="s">
        <v>4144</v>
      </c>
      <c r="E1701" t="s">
        <v>3741</v>
      </c>
      <c r="F1701" s="2">
        <v>72000</v>
      </c>
      <c r="G1701" s="2">
        <v>0</v>
      </c>
      <c r="H1701" s="2">
        <v>0</v>
      </c>
      <c r="I1701" t="s">
        <v>1</v>
      </c>
      <c r="J1701" t="s">
        <v>4145</v>
      </c>
      <c r="K1701" s="3">
        <v>45592</v>
      </c>
      <c r="L1701" t="s">
        <v>2</v>
      </c>
      <c r="M1701" t="s">
        <v>10</v>
      </c>
      <c r="N1701" t="s">
        <v>6</v>
      </c>
      <c r="O1701" s="3"/>
      <c r="P1701" t="s">
        <v>5</v>
      </c>
    </row>
    <row r="1702" spans="1:16" x14ac:dyDescent="0.2">
      <c r="A1702" s="6">
        <v>7793875</v>
      </c>
      <c r="B1702" t="s">
        <v>0</v>
      </c>
      <c r="C1702" t="s">
        <v>7263</v>
      </c>
      <c r="D1702" t="s">
        <v>4146</v>
      </c>
      <c r="E1702" t="s">
        <v>4147</v>
      </c>
      <c r="F1702" s="2">
        <v>1100</v>
      </c>
      <c r="G1702" s="2">
        <v>0</v>
      </c>
      <c r="H1702" s="2">
        <v>0</v>
      </c>
      <c r="I1702" t="s">
        <v>1</v>
      </c>
      <c r="J1702" t="s">
        <v>4148</v>
      </c>
      <c r="K1702" s="3">
        <v>45552</v>
      </c>
      <c r="L1702" t="s">
        <v>2</v>
      </c>
      <c r="M1702" t="s">
        <v>10</v>
      </c>
      <c r="N1702" t="s">
        <v>6</v>
      </c>
      <c r="O1702" s="3"/>
      <c r="P1702" t="s">
        <v>5</v>
      </c>
    </row>
    <row r="1703" spans="1:16" x14ac:dyDescent="0.2">
      <c r="A1703" s="6">
        <v>7801862</v>
      </c>
      <c r="B1703" t="s">
        <v>0</v>
      </c>
      <c r="C1703" t="s">
        <v>7314</v>
      </c>
      <c r="D1703" t="s">
        <v>4149</v>
      </c>
      <c r="E1703" t="s">
        <v>4150</v>
      </c>
      <c r="F1703" s="2">
        <v>750</v>
      </c>
      <c r="G1703" s="2">
        <v>0</v>
      </c>
      <c r="H1703" s="2">
        <v>0</v>
      </c>
      <c r="I1703" t="s">
        <v>1</v>
      </c>
      <c r="J1703" t="s">
        <v>4151</v>
      </c>
      <c r="K1703" s="3">
        <v>45570</v>
      </c>
      <c r="L1703" t="s">
        <v>2</v>
      </c>
      <c r="M1703" t="s">
        <v>10</v>
      </c>
      <c r="N1703" t="s">
        <v>6</v>
      </c>
      <c r="O1703" s="3"/>
      <c r="P1703" t="s">
        <v>5</v>
      </c>
    </row>
    <row r="1704" spans="1:16" x14ac:dyDescent="0.2">
      <c r="A1704" s="6">
        <v>7801863</v>
      </c>
      <c r="B1704" t="s">
        <v>0</v>
      </c>
      <c r="C1704" t="s">
        <v>7314</v>
      </c>
      <c r="D1704" t="s">
        <v>4152</v>
      </c>
      <c r="E1704" t="s">
        <v>3999</v>
      </c>
      <c r="F1704" s="2">
        <v>450</v>
      </c>
      <c r="G1704" s="2">
        <v>0</v>
      </c>
      <c r="H1704" s="2">
        <v>0</v>
      </c>
      <c r="I1704" t="s">
        <v>1</v>
      </c>
      <c r="J1704" t="s">
        <v>4153</v>
      </c>
      <c r="K1704" s="3">
        <v>45570</v>
      </c>
      <c r="L1704" t="s">
        <v>2</v>
      </c>
      <c r="M1704" t="s">
        <v>10</v>
      </c>
      <c r="N1704" t="s">
        <v>6</v>
      </c>
      <c r="O1704" s="3"/>
      <c r="P1704" t="s">
        <v>5</v>
      </c>
    </row>
    <row r="1705" spans="1:16" x14ac:dyDescent="0.2">
      <c r="A1705" s="6">
        <v>7797034</v>
      </c>
      <c r="B1705" t="s">
        <v>0</v>
      </c>
      <c r="C1705" t="s">
        <v>7191</v>
      </c>
      <c r="D1705" t="s">
        <v>4154</v>
      </c>
      <c r="E1705" t="s">
        <v>4155</v>
      </c>
      <c r="F1705" s="2">
        <v>10247</v>
      </c>
      <c r="G1705" s="2">
        <v>0</v>
      </c>
      <c r="H1705" s="2">
        <v>0</v>
      </c>
      <c r="I1705" t="s">
        <v>1</v>
      </c>
      <c r="J1705" t="s">
        <v>4156</v>
      </c>
      <c r="K1705" s="3">
        <v>45562</v>
      </c>
      <c r="L1705" t="s">
        <v>2</v>
      </c>
      <c r="M1705" t="s">
        <v>10</v>
      </c>
      <c r="N1705" t="s">
        <v>6</v>
      </c>
      <c r="O1705" s="3"/>
      <c r="P1705" t="s">
        <v>5</v>
      </c>
    </row>
    <row r="1706" spans="1:16" x14ac:dyDescent="0.2">
      <c r="A1706" s="6">
        <v>7808263</v>
      </c>
      <c r="B1706" t="s">
        <v>0</v>
      </c>
      <c r="C1706" t="s">
        <v>7192</v>
      </c>
      <c r="D1706" t="s">
        <v>4157</v>
      </c>
      <c r="E1706" t="s">
        <v>4158</v>
      </c>
      <c r="F1706" s="2">
        <v>4652</v>
      </c>
      <c r="G1706" s="2">
        <v>0</v>
      </c>
      <c r="H1706" s="2">
        <v>0</v>
      </c>
      <c r="I1706" t="s">
        <v>1</v>
      </c>
      <c r="J1706" t="s">
        <v>4159</v>
      </c>
      <c r="K1706" s="3">
        <v>45590</v>
      </c>
      <c r="L1706" t="s">
        <v>2</v>
      </c>
      <c r="M1706" t="s">
        <v>10</v>
      </c>
      <c r="N1706" t="s">
        <v>6</v>
      </c>
      <c r="O1706" s="3"/>
      <c r="P1706" t="s">
        <v>5</v>
      </c>
    </row>
    <row r="1707" spans="1:16" x14ac:dyDescent="0.2">
      <c r="A1707" s="6">
        <v>7786081</v>
      </c>
      <c r="B1707" t="s">
        <v>0</v>
      </c>
      <c r="C1707" t="s">
        <v>7190</v>
      </c>
      <c r="D1707" t="s">
        <v>4160</v>
      </c>
      <c r="E1707" t="s">
        <v>4161</v>
      </c>
      <c r="F1707" s="2">
        <v>1824</v>
      </c>
      <c r="G1707" s="2">
        <v>250</v>
      </c>
      <c r="H1707" s="2">
        <v>250</v>
      </c>
      <c r="I1707" t="s">
        <v>1</v>
      </c>
      <c r="J1707" t="s">
        <v>4162</v>
      </c>
      <c r="K1707" s="3">
        <v>45534</v>
      </c>
      <c r="L1707" t="s">
        <v>2</v>
      </c>
      <c r="M1707" t="s">
        <v>14</v>
      </c>
      <c r="N1707" t="s">
        <v>307</v>
      </c>
      <c r="O1707" s="3"/>
      <c r="P1707" t="s">
        <v>5</v>
      </c>
    </row>
    <row r="1708" spans="1:16" x14ac:dyDescent="0.2">
      <c r="A1708" s="6">
        <v>7796867</v>
      </c>
      <c r="B1708" t="s">
        <v>0</v>
      </c>
      <c r="C1708" t="s">
        <v>7191</v>
      </c>
      <c r="D1708" t="s">
        <v>4160</v>
      </c>
      <c r="E1708" t="s">
        <v>4161</v>
      </c>
      <c r="F1708" s="2">
        <v>2558</v>
      </c>
      <c r="G1708" s="2">
        <v>1161</v>
      </c>
      <c r="H1708" s="2">
        <v>1161</v>
      </c>
      <c r="I1708" t="s">
        <v>1</v>
      </c>
      <c r="J1708" t="s">
        <v>4163</v>
      </c>
      <c r="K1708" s="3">
        <v>45562</v>
      </c>
      <c r="L1708" t="s">
        <v>2</v>
      </c>
      <c r="M1708" t="s">
        <v>14</v>
      </c>
      <c r="N1708" t="s">
        <v>6</v>
      </c>
      <c r="O1708" s="3"/>
      <c r="P1708" t="s">
        <v>5</v>
      </c>
    </row>
    <row r="1709" spans="1:16" x14ac:dyDescent="0.2">
      <c r="A1709" s="6">
        <v>7808264</v>
      </c>
      <c r="B1709" t="s">
        <v>0</v>
      </c>
      <c r="C1709" t="s">
        <v>7192</v>
      </c>
      <c r="D1709" t="s">
        <v>4160</v>
      </c>
      <c r="E1709" t="s">
        <v>4161</v>
      </c>
      <c r="F1709" s="2">
        <v>2974</v>
      </c>
      <c r="G1709" s="2">
        <v>2971</v>
      </c>
      <c r="H1709" s="2">
        <v>2971</v>
      </c>
      <c r="I1709" t="s">
        <v>1</v>
      </c>
      <c r="J1709" t="s">
        <v>4164</v>
      </c>
      <c r="K1709" s="3">
        <v>45590</v>
      </c>
      <c r="L1709" t="s">
        <v>2</v>
      </c>
      <c r="M1709" t="s">
        <v>14</v>
      </c>
      <c r="N1709" t="s">
        <v>6</v>
      </c>
      <c r="O1709" s="3"/>
      <c r="P1709" t="s">
        <v>5</v>
      </c>
    </row>
    <row r="1710" spans="1:16" x14ac:dyDescent="0.2">
      <c r="A1710" s="6">
        <v>7808265</v>
      </c>
      <c r="B1710" t="s">
        <v>0</v>
      </c>
      <c r="C1710" t="s">
        <v>7192</v>
      </c>
      <c r="D1710" t="s">
        <v>4165</v>
      </c>
      <c r="E1710" t="s">
        <v>4166</v>
      </c>
      <c r="F1710" s="2">
        <v>4101</v>
      </c>
      <c r="G1710" s="2">
        <v>0</v>
      </c>
      <c r="H1710" s="2">
        <v>0</v>
      </c>
      <c r="I1710" t="s">
        <v>1</v>
      </c>
      <c r="J1710" t="s">
        <v>4167</v>
      </c>
      <c r="K1710" s="3">
        <v>45590</v>
      </c>
      <c r="L1710" t="s">
        <v>2</v>
      </c>
      <c r="M1710" t="s">
        <v>10</v>
      </c>
      <c r="N1710" t="s">
        <v>6</v>
      </c>
      <c r="O1710" s="3"/>
      <c r="P1710" t="s">
        <v>5</v>
      </c>
    </row>
    <row r="1711" spans="1:16" x14ac:dyDescent="0.2">
      <c r="A1711" s="6">
        <v>7775668</v>
      </c>
      <c r="B1711" t="s">
        <v>0</v>
      </c>
      <c r="C1711" t="s">
        <v>7193</v>
      </c>
      <c r="D1711" t="s">
        <v>4168</v>
      </c>
      <c r="E1711" t="s">
        <v>4169</v>
      </c>
      <c r="F1711" s="2">
        <v>3876</v>
      </c>
      <c r="G1711" s="2">
        <v>1400</v>
      </c>
      <c r="H1711" s="2">
        <v>1400</v>
      </c>
      <c r="I1711" t="s">
        <v>1</v>
      </c>
      <c r="J1711" t="s">
        <v>4170</v>
      </c>
      <c r="K1711" s="3">
        <v>45500</v>
      </c>
      <c r="L1711" t="s">
        <v>2</v>
      </c>
      <c r="M1711" t="s">
        <v>14</v>
      </c>
      <c r="N1711" t="s">
        <v>6</v>
      </c>
      <c r="O1711" s="3"/>
      <c r="P1711" t="s">
        <v>5</v>
      </c>
    </row>
    <row r="1712" spans="1:16" x14ac:dyDescent="0.2">
      <c r="A1712" s="6">
        <v>7786083</v>
      </c>
      <c r="B1712" t="s">
        <v>0</v>
      </c>
      <c r="C1712" t="s">
        <v>7190</v>
      </c>
      <c r="D1712" t="s">
        <v>4168</v>
      </c>
      <c r="E1712" t="s">
        <v>4169</v>
      </c>
      <c r="F1712" s="2">
        <v>2400</v>
      </c>
      <c r="G1712" s="2">
        <v>0</v>
      </c>
      <c r="H1712" s="2">
        <v>0</v>
      </c>
      <c r="I1712" t="s">
        <v>1</v>
      </c>
      <c r="J1712" t="s">
        <v>4171</v>
      </c>
      <c r="K1712" s="3">
        <v>45534</v>
      </c>
      <c r="L1712" t="s">
        <v>2</v>
      </c>
      <c r="M1712" t="s">
        <v>10</v>
      </c>
      <c r="N1712" t="s">
        <v>307</v>
      </c>
      <c r="O1712" s="3"/>
      <c r="P1712" t="s">
        <v>5</v>
      </c>
    </row>
    <row r="1713" spans="1:16" x14ac:dyDescent="0.2">
      <c r="A1713" s="6">
        <v>7775669</v>
      </c>
      <c r="B1713" t="s">
        <v>0</v>
      </c>
      <c r="C1713" t="s">
        <v>7193</v>
      </c>
      <c r="D1713" t="s">
        <v>4172</v>
      </c>
      <c r="E1713" t="s">
        <v>4173</v>
      </c>
      <c r="F1713" s="2">
        <v>4314</v>
      </c>
      <c r="G1713" s="2">
        <v>2200</v>
      </c>
      <c r="H1713" s="2">
        <v>2200</v>
      </c>
      <c r="I1713" t="s">
        <v>1</v>
      </c>
      <c r="J1713" t="s">
        <v>4174</v>
      </c>
      <c r="K1713" s="3">
        <v>45500</v>
      </c>
      <c r="L1713" t="s">
        <v>2</v>
      </c>
      <c r="M1713" t="s">
        <v>14</v>
      </c>
      <c r="N1713" t="s">
        <v>6</v>
      </c>
      <c r="O1713" s="3"/>
      <c r="P1713" t="s">
        <v>5</v>
      </c>
    </row>
    <row r="1714" spans="1:16" x14ac:dyDescent="0.2">
      <c r="A1714" s="6">
        <v>7796868</v>
      </c>
      <c r="B1714" t="s">
        <v>0</v>
      </c>
      <c r="C1714" t="s">
        <v>7191</v>
      </c>
      <c r="D1714" t="s">
        <v>4172</v>
      </c>
      <c r="E1714" t="s">
        <v>4173</v>
      </c>
      <c r="F1714" s="2">
        <v>7097</v>
      </c>
      <c r="G1714" s="2">
        <v>2900</v>
      </c>
      <c r="H1714" s="2">
        <v>2900</v>
      </c>
      <c r="I1714" t="s">
        <v>1</v>
      </c>
      <c r="J1714" t="s">
        <v>4175</v>
      </c>
      <c r="K1714" s="3">
        <v>45562</v>
      </c>
      <c r="L1714" t="s">
        <v>2</v>
      </c>
      <c r="M1714" t="s">
        <v>14</v>
      </c>
      <c r="N1714" t="s">
        <v>6</v>
      </c>
      <c r="O1714" s="3"/>
      <c r="P1714" t="s">
        <v>5</v>
      </c>
    </row>
    <row r="1715" spans="1:16" x14ac:dyDescent="0.2">
      <c r="A1715" s="6">
        <v>7796869</v>
      </c>
      <c r="B1715" t="s">
        <v>0</v>
      </c>
      <c r="C1715" t="s">
        <v>7191</v>
      </c>
      <c r="D1715" t="s">
        <v>4176</v>
      </c>
      <c r="E1715" t="s">
        <v>4177</v>
      </c>
      <c r="F1715" s="2">
        <v>4692</v>
      </c>
      <c r="G1715" s="2">
        <v>3445</v>
      </c>
      <c r="H1715" s="2">
        <v>3445</v>
      </c>
      <c r="I1715" t="s">
        <v>1</v>
      </c>
      <c r="J1715" t="s">
        <v>4178</v>
      </c>
      <c r="K1715" s="3">
        <v>45562</v>
      </c>
      <c r="L1715" t="s">
        <v>2</v>
      </c>
      <c r="M1715" t="s">
        <v>14</v>
      </c>
      <c r="N1715" t="s">
        <v>6</v>
      </c>
      <c r="O1715" s="3"/>
      <c r="P1715" t="s">
        <v>5</v>
      </c>
    </row>
    <row r="1716" spans="1:16" x14ac:dyDescent="0.2">
      <c r="A1716" s="6">
        <v>7796870</v>
      </c>
      <c r="B1716" t="s">
        <v>0</v>
      </c>
      <c r="C1716" t="s">
        <v>7191</v>
      </c>
      <c r="D1716" t="s">
        <v>4179</v>
      </c>
      <c r="E1716" t="s">
        <v>4180</v>
      </c>
      <c r="F1716" s="2">
        <v>3281</v>
      </c>
      <c r="G1716" s="2">
        <v>0</v>
      </c>
      <c r="H1716" s="2">
        <v>0</v>
      </c>
      <c r="I1716" t="s">
        <v>1</v>
      </c>
      <c r="J1716" t="s">
        <v>4181</v>
      </c>
      <c r="K1716" s="3">
        <v>45562</v>
      </c>
      <c r="L1716" t="s">
        <v>2</v>
      </c>
      <c r="M1716" t="s">
        <v>10</v>
      </c>
      <c r="N1716" t="s">
        <v>6</v>
      </c>
      <c r="O1716" s="3"/>
      <c r="P1716" t="s">
        <v>5</v>
      </c>
    </row>
    <row r="1717" spans="1:16" x14ac:dyDescent="0.2">
      <c r="A1717" s="6">
        <v>7775672</v>
      </c>
      <c r="B1717" t="s">
        <v>0</v>
      </c>
      <c r="C1717" t="s">
        <v>7193</v>
      </c>
      <c r="D1717" t="s">
        <v>4182</v>
      </c>
      <c r="E1717" t="s">
        <v>4183</v>
      </c>
      <c r="F1717" s="2">
        <v>3566</v>
      </c>
      <c r="G1717" s="2">
        <v>3550</v>
      </c>
      <c r="H1717" s="2">
        <v>3550</v>
      </c>
      <c r="I1717" t="s">
        <v>1</v>
      </c>
      <c r="J1717" t="s">
        <v>4184</v>
      </c>
      <c r="K1717" s="3">
        <v>45500</v>
      </c>
      <c r="L1717" t="s">
        <v>2</v>
      </c>
      <c r="M1717" t="s">
        <v>14</v>
      </c>
      <c r="N1717" t="s">
        <v>6</v>
      </c>
      <c r="O1717" s="3"/>
      <c r="P1717" t="s">
        <v>5</v>
      </c>
    </row>
    <row r="1718" spans="1:16" x14ac:dyDescent="0.2">
      <c r="A1718" s="6">
        <v>7796871</v>
      </c>
      <c r="B1718" t="s">
        <v>0</v>
      </c>
      <c r="C1718" t="s">
        <v>7191</v>
      </c>
      <c r="D1718" t="s">
        <v>4182</v>
      </c>
      <c r="E1718" t="s">
        <v>4183</v>
      </c>
      <c r="F1718" s="2">
        <v>2235</v>
      </c>
      <c r="G1718" s="2">
        <v>0</v>
      </c>
      <c r="H1718" s="2">
        <v>0</v>
      </c>
      <c r="I1718" t="s">
        <v>1</v>
      </c>
      <c r="J1718" t="s">
        <v>4185</v>
      </c>
      <c r="K1718" s="3">
        <v>45562</v>
      </c>
      <c r="L1718" t="s">
        <v>2</v>
      </c>
      <c r="M1718" t="s">
        <v>10</v>
      </c>
      <c r="N1718" t="s">
        <v>6</v>
      </c>
      <c r="O1718" s="3"/>
      <c r="P1718" t="s">
        <v>5</v>
      </c>
    </row>
    <row r="1719" spans="1:16" x14ac:dyDescent="0.2">
      <c r="A1719" s="6">
        <v>7796872</v>
      </c>
      <c r="B1719" t="s">
        <v>0</v>
      </c>
      <c r="C1719" t="s">
        <v>7191</v>
      </c>
      <c r="D1719" t="s">
        <v>4186</v>
      </c>
      <c r="E1719" t="s">
        <v>4187</v>
      </c>
      <c r="F1719" s="2">
        <v>2017</v>
      </c>
      <c r="G1719" s="2">
        <v>1263</v>
      </c>
      <c r="H1719" s="2">
        <v>1263</v>
      </c>
      <c r="I1719" t="s">
        <v>1</v>
      </c>
      <c r="J1719" t="s">
        <v>4188</v>
      </c>
      <c r="K1719" s="3">
        <v>45562</v>
      </c>
      <c r="L1719" t="s">
        <v>2</v>
      </c>
      <c r="M1719" t="s">
        <v>14</v>
      </c>
      <c r="N1719" t="s">
        <v>6</v>
      </c>
      <c r="O1719" s="3"/>
      <c r="P1719" t="s">
        <v>5</v>
      </c>
    </row>
    <row r="1720" spans="1:16" x14ac:dyDescent="0.2">
      <c r="A1720" s="6">
        <v>7796873</v>
      </c>
      <c r="B1720" t="s">
        <v>0</v>
      </c>
      <c r="C1720" t="s">
        <v>7191</v>
      </c>
      <c r="D1720" t="s">
        <v>4189</v>
      </c>
      <c r="E1720" t="s">
        <v>4190</v>
      </c>
      <c r="F1720" s="2">
        <v>1395</v>
      </c>
      <c r="G1720" s="2">
        <v>0</v>
      </c>
      <c r="H1720" s="2">
        <v>0</v>
      </c>
      <c r="I1720" t="s">
        <v>1</v>
      </c>
      <c r="J1720" t="s">
        <v>4191</v>
      </c>
      <c r="K1720" s="3">
        <v>45562</v>
      </c>
      <c r="L1720" t="s">
        <v>2</v>
      </c>
      <c r="M1720" t="s">
        <v>10</v>
      </c>
      <c r="N1720" t="s">
        <v>6</v>
      </c>
      <c r="O1720" s="3"/>
      <c r="P1720" t="s">
        <v>5</v>
      </c>
    </row>
    <row r="1721" spans="1:16" x14ac:dyDescent="0.2">
      <c r="A1721" s="6">
        <v>7505022</v>
      </c>
      <c r="B1721" t="s">
        <v>0</v>
      </c>
      <c r="C1721" t="s">
        <v>5</v>
      </c>
      <c r="D1721" t="s">
        <v>4192</v>
      </c>
      <c r="E1721" t="s">
        <v>4193</v>
      </c>
      <c r="F1721" s="2">
        <v>1</v>
      </c>
      <c r="G1721" s="2">
        <v>0</v>
      </c>
      <c r="H1721" s="2">
        <v>0</v>
      </c>
      <c r="I1721" t="s">
        <v>1</v>
      </c>
      <c r="J1721" t="s">
        <v>5</v>
      </c>
      <c r="K1721" s="3">
        <v>44739</v>
      </c>
      <c r="L1721" t="s">
        <v>2</v>
      </c>
      <c r="M1721" t="s">
        <v>461</v>
      </c>
      <c r="N1721" t="s">
        <v>4</v>
      </c>
      <c r="O1721" s="3"/>
      <c r="P1721" t="s">
        <v>5</v>
      </c>
    </row>
    <row r="1722" spans="1:16" x14ac:dyDescent="0.2">
      <c r="A1722" s="6">
        <v>7776113</v>
      </c>
      <c r="B1722" t="s">
        <v>0</v>
      </c>
      <c r="C1722" t="s">
        <v>7193</v>
      </c>
      <c r="D1722" t="s">
        <v>4194</v>
      </c>
      <c r="E1722" t="s">
        <v>4195</v>
      </c>
      <c r="F1722" s="2">
        <v>35000</v>
      </c>
      <c r="G1722" s="2">
        <v>0</v>
      </c>
      <c r="H1722" s="2">
        <v>0</v>
      </c>
      <c r="I1722" t="s">
        <v>1</v>
      </c>
      <c r="J1722" t="s">
        <v>4196</v>
      </c>
      <c r="K1722" s="3">
        <v>45500</v>
      </c>
      <c r="L1722" t="s">
        <v>2</v>
      </c>
      <c r="M1722" t="s">
        <v>10</v>
      </c>
      <c r="N1722" t="s">
        <v>6</v>
      </c>
      <c r="O1722" s="3"/>
      <c r="P1722" t="s">
        <v>5</v>
      </c>
    </row>
    <row r="1723" spans="1:16" x14ac:dyDescent="0.2">
      <c r="A1723" s="6">
        <v>7808412</v>
      </c>
      <c r="B1723" t="s">
        <v>0</v>
      </c>
      <c r="C1723" t="s">
        <v>7192</v>
      </c>
      <c r="D1723" t="s">
        <v>4197</v>
      </c>
      <c r="E1723" t="s">
        <v>4198</v>
      </c>
      <c r="F1723" s="2">
        <v>1000</v>
      </c>
      <c r="G1723" s="2">
        <v>0</v>
      </c>
      <c r="H1723" s="2">
        <v>0</v>
      </c>
      <c r="I1723" t="s">
        <v>1</v>
      </c>
      <c r="J1723" t="s">
        <v>4199</v>
      </c>
      <c r="K1723" s="3">
        <v>45590</v>
      </c>
      <c r="L1723" t="s">
        <v>2</v>
      </c>
      <c r="M1723" t="s">
        <v>10</v>
      </c>
      <c r="N1723" t="s">
        <v>6</v>
      </c>
      <c r="O1723" s="3"/>
      <c r="P1723" t="s">
        <v>5</v>
      </c>
    </row>
    <row r="1724" spans="1:16" x14ac:dyDescent="0.2">
      <c r="A1724" s="6">
        <v>7808413</v>
      </c>
      <c r="B1724" t="s">
        <v>0</v>
      </c>
      <c r="C1724" t="s">
        <v>7192</v>
      </c>
      <c r="D1724" t="s">
        <v>4200</v>
      </c>
      <c r="E1724" t="s">
        <v>4201</v>
      </c>
      <c r="F1724" s="2">
        <v>1000</v>
      </c>
      <c r="G1724" s="2">
        <v>0</v>
      </c>
      <c r="H1724" s="2">
        <v>0</v>
      </c>
      <c r="I1724" t="s">
        <v>1</v>
      </c>
      <c r="J1724" t="s">
        <v>4202</v>
      </c>
      <c r="K1724" s="3">
        <v>45590</v>
      </c>
      <c r="L1724" t="s">
        <v>2</v>
      </c>
      <c r="M1724" t="s">
        <v>10</v>
      </c>
      <c r="N1724" t="s">
        <v>6</v>
      </c>
      <c r="O1724" s="3"/>
      <c r="P1724" t="s">
        <v>5</v>
      </c>
    </row>
    <row r="1725" spans="1:16" x14ac:dyDescent="0.2">
      <c r="A1725" s="6">
        <v>7786425</v>
      </c>
      <c r="B1725" t="s">
        <v>0</v>
      </c>
      <c r="C1725" t="s">
        <v>7190</v>
      </c>
      <c r="D1725" t="s">
        <v>4203</v>
      </c>
      <c r="E1725" t="s">
        <v>4204</v>
      </c>
      <c r="F1725" s="2">
        <v>3264</v>
      </c>
      <c r="G1725" s="2">
        <v>0</v>
      </c>
      <c r="H1725" s="2">
        <v>0</v>
      </c>
      <c r="I1725" t="s">
        <v>1</v>
      </c>
      <c r="J1725" t="s">
        <v>4205</v>
      </c>
      <c r="K1725" s="3">
        <v>45534</v>
      </c>
      <c r="L1725" t="s">
        <v>2</v>
      </c>
      <c r="M1725" t="s">
        <v>262</v>
      </c>
      <c r="N1725" t="s">
        <v>307</v>
      </c>
      <c r="O1725" s="3"/>
      <c r="P1725" t="s">
        <v>5</v>
      </c>
    </row>
    <row r="1726" spans="1:16" x14ac:dyDescent="0.2">
      <c r="A1726" s="6">
        <v>7775679</v>
      </c>
      <c r="B1726" t="s">
        <v>0</v>
      </c>
      <c r="C1726" t="s">
        <v>7193</v>
      </c>
      <c r="D1726" t="s">
        <v>4206</v>
      </c>
      <c r="E1726" t="s">
        <v>4207</v>
      </c>
      <c r="F1726" s="2">
        <v>2362</v>
      </c>
      <c r="G1726" s="2">
        <v>0</v>
      </c>
      <c r="H1726" s="2">
        <v>0</v>
      </c>
      <c r="I1726" t="s">
        <v>1</v>
      </c>
      <c r="J1726" t="s">
        <v>4208</v>
      </c>
      <c r="K1726" s="3">
        <v>45500</v>
      </c>
      <c r="L1726" t="s">
        <v>2</v>
      </c>
      <c r="M1726" t="s">
        <v>10</v>
      </c>
      <c r="N1726" t="s">
        <v>6</v>
      </c>
      <c r="O1726" s="3"/>
      <c r="P1726" t="s">
        <v>5</v>
      </c>
    </row>
    <row r="1727" spans="1:16" x14ac:dyDescent="0.2">
      <c r="A1727" s="6">
        <v>7775680</v>
      </c>
      <c r="B1727" t="s">
        <v>0</v>
      </c>
      <c r="C1727" t="s">
        <v>7193</v>
      </c>
      <c r="D1727" t="s">
        <v>4209</v>
      </c>
      <c r="E1727" t="s">
        <v>4210</v>
      </c>
      <c r="F1727" s="2">
        <v>1500</v>
      </c>
      <c r="G1727" s="2">
        <v>0</v>
      </c>
      <c r="H1727" s="2">
        <v>0</v>
      </c>
      <c r="I1727" t="s">
        <v>1</v>
      </c>
      <c r="J1727" t="s">
        <v>4211</v>
      </c>
      <c r="K1727" s="3">
        <v>45500</v>
      </c>
      <c r="L1727" t="s">
        <v>2</v>
      </c>
      <c r="M1727" t="s">
        <v>10</v>
      </c>
      <c r="N1727" t="s">
        <v>6</v>
      </c>
      <c r="O1727" s="3"/>
      <c r="P1727" t="s">
        <v>5</v>
      </c>
    </row>
    <row r="1728" spans="1:16" x14ac:dyDescent="0.2">
      <c r="A1728" s="6">
        <v>7775681</v>
      </c>
      <c r="B1728" t="s">
        <v>0</v>
      </c>
      <c r="C1728" t="s">
        <v>7193</v>
      </c>
      <c r="D1728" t="s">
        <v>4212</v>
      </c>
      <c r="E1728" t="s">
        <v>4213</v>
      </c>
      <c r="F1728" s="2">
        <v>1500</v>
      </c>
      <c r="G1728" s="2">
        <v>846</v>
      </c>
      <c r="H1728" s="2">
        <v>846</v>
      </c>
      <c r="I1728" t="s">
        <v>1</v>
      </c>
      <c r="J1728" t="s">
        <v>4214</v>
      </c>
      <c r="K1728" s="3">
        <v>45500</v>
      </c>
      <c r="L1728" t="s">
        <v>2</v>
      </c>
      <c r="M1728" t="s">
        <v>14</v>
      </c>
      <c r="N1728" t="s">
        <v>6</v>
      </c>
      <c r="O1728" s="3"/>
      <c r="P1728" t="s">
        <v>5</v>
      </c>
    </row>
    <row r="1729" spans="1:16" x14ac:dyDescent="0.2">
      <c r="A1729" s="6">
        <v>7808266</v>
      </c>
      <c r="B1729" t="s">
        <v>0</v>
      </c>
      <c r="C1729" t="s">
        <v>7192</v>
      </c>
      <c r="D1729" t="s">
        <v>4212</v>
      </c>
      <c r="E1729" t="s">
        <v>4213</v>
      </c>
      <c r="F1729" s="2">
        <v>748</v>
      </c>
      <c r="G1729" s="2">
        <v>0</v>
      </c>
      <c r="H1729" s="2">
        <v>0</v>
      </c>
      <c r="I1729" t="s">
        <v>1</v>
      </c>
      <c r="J1729" t="s">
        <v>4215</v>
      </c>
      <c r="K1729" s="3">
        <v>45590</v>
      </c>
      <c r="L1729" t="s">
        <v>2</v>
      </c>
      <c r="M1729" t="s">
        <v>10</v>
      </c>
      <c r="N1729" t="s">
        <v>6</v>
      </c>
      <c r="O1729" s="3"/>
      <c r="P1729" t="s">
        <v>5</v>
      </c>
    </row>
    <row r="1730" spans="1:16" x14ac:dyDescent="0.2">
      <c r="A1730" s="6">
        <v>7786426</v>
      </c>
      <c r="B1730" t="s">
        <v>0</v>
      </c>
      <c r="C1730" t="s">
        <v>7190</v>
      </c>
      <c r="D1730" t="s">
        <v>4216</v>
      </c>
      <c r="E1730" t="s">
        <v>4217</v>
      </c>
      <c r="F1730" s="2">
        <v>4315</v>
      </c>
      <c r="G1730" s="2">
        <v>0</v>
      </c>
      <c r="H1730" s="2">
        <v>0</v>
      </c>
      <c r="I1730" t="s">
        <v>1</v>
      </c>
      <c r="J1730" t="s">
        <v>4218</v>
      </c>
      <c r="K1730" s="3">
        <v>45534</v>
      </c>
      <c r="L1730" t="s">
        <v>2</v>
      </c>
      <c r="M1730" t="s">
        <v>10</v>
      </c>
      <c r="N1730" t="s">
        <v>307</v>
      </c>
      <c r="O1730" s="3"/>
      <c r="P1730" t="s">
        <v>5</v>
      </c>
    </row>
    <row r="1731" spans="1:16" x14ac:dyDescent="0.2">
      <c r="A1731" s="6">
        <v>7776044</v>
      </c>
      <c r="B1731" t="s">
        <v>0</v>
      </c>
      <c r="C1731" t="s">
        <v>7193</v>
      </c>
      <c r="D1731" t="s">
        <v>4219</v>
      </c>
      <c r="E1731" t="s">
        <v>4220</v>
      </c>
      <c r="F1731" s="2">
        <v>2177</v>
      </c>
      <c r="G1731" s="2">
        <v>0</v>
      </c>
      <c r="H1731" s="2">
        <v>0</v>
      </c>
      <c r="I1731" t="s">
        <v>1</v>
      </c>
      <c r="J1731" t="s">
        <v>4221</v>
      </c>
      <c r="K1731" s="3">
        <v>45500</v>
      </c>
      <c r="L1731" t="s">
        <v>2</v>
      </c>
      <c r="M1731" t="s">
        <v>10</v>
      </c>
      <c r="N1731" t="s">
        <v>6</v>
      </c>
      <c r="O1731" s="3"/>
      <c r="P1731" t="s">
        <v>5</v>
      </c>
    </row>
    <row r="1732" spans="1:16" x14ac:dyDescent="0.2">
      <c r="A1732" s="6">
        <v>7797274</v>
      </c>
      <c r="B1732" t="s">
        <v>0</v>
      </c>
      <c r="C1732" t="s">
        <v>7191</v>
      </c>
      <c r="D1732" t="s">
        <v>4219</v>
      </c>
      <c r="E1732" t="s">
        <v>4220</v>
      </c>
      <c r="F1732" s="2">
        <v>2401</v>
      </c>
      <c r="G1732" s="2">
        <v>0</v>
      </c>
      <c r="H1732" s="2">
        <v>0</v>
      </c>
      <c r="I1732" t="s">
        <v>1</v>
      </c>
      <c r="J1732" t="s">
        <v>4222</v>
      </c>
      <c r="K1732" s="3">
        <v>45562</v>
      </c>
      <c r="L1732" t="s">
        <v>2</v>
      </c>
      <c r="M1732" t="s">
        <v>10</v>
      </c>
      <c r="N1732" t="s">
        <v>6</v>
      </c>
      <c r="O1732" s="3"/>
      <c r="P1732" t="s">
        <v>5</v>
      </c>
    </row>
    <row r="1733" spans="1:16" x14ac:dyDescent="0.2">
      <c r="A1733" s="6">
        <v>7786427</v>
      </c>
      <c r="B1733" t="s">
        <v>0</v>
      </c>
      <c r="C1733" t="s">
        <v>7190</v>
      </c>
      <c r="D1733" t="s">
        <v>4223</v>
      </c>
      <c r="E1733" t="s">
        <v>4224</v>
      </c>
      <c r="F1733" s="2">
        <v>2663</v>
      </c>
      <c r="G1733" s="2">
        <v>0</v>
      </c>
      <c r="H1733" s="2">
        <v>0</v>
      </c>
      <c r="I1733" t="s">
        <v>1</v>
      </c>
      <c r="J1733" t="s">
        <v>4225</v>
      </c>
      <c r="K1733" s="3">
        <v>45534</v>
      </c>
      <c r="L1733" t="s">
        <v>2</v>
      </c>
      <c r="M1733" t="s">
        <v>10</v>
      </c>
      <c r="N1733" t="s">
        <v>307</v>
      </c>
      <c r="O1733" s="3"/>
      <c r="P1733" t="s">
        <v>5</v>
      </c>
    </row>
    <row r="1734" spans="1:16" x14ac:dyDescent="0.2">
      <c r="A1734" s="6">
        <v>7797275</v>
      </c>
      <c r="B1734" t="s">
        <v>0</v>
      </c>
      <c r="C1734" t="s">
        <v>7191</v>
      </c>
      <c r="D1734" t="s">
        <v>4223</v>
      </c>
      <c r="E1734" t="s">
        <v>4224</v>
      </c>
      <c r="F1734" s="2">
        <v>2268</v>
      </c>
      <c r="G1734" s="2">
        <v>0</v>
      </c>
      <c r="H1734" s="2">
        <v>0</v>
      </c>
      <c r="I1734" t="s">
        <v>1</v>
      </c>
      <c r="J1734" t="s">
        <v>4226</v>
      </c>
      <c r="K1734" s="3">
        <v>45562</v>
      </c>
      <c r="L1734" t="s">
        <v>2</v>
      </c>
      <c r="M1734" t="s">
        <v>10</v>
      </c>
      <c r="N1734" t="s">
        <v>6</v>
      </c>
      <c r="O1734" s="3"/>
      <c r="P1734" t="s">
        <v>5</v>
      </c>
    </row>
    <row r="1735" spans="1:16" x14ac:dyDescent="0.2">
      <c r="A1735" s="6">
        <v>7786361</v>
      </c>
      <c r="B1735" t="s">
        <v>0</v>
      </c>
      <c r="C1735" t="s">
        <v>7190</v>
      </c>
      <c r="D1735" t="s">
        <v>4227</v>
      </c>
      <c r="E1735" t="s">
        <v>4228</v>
      </c>
      <c r="F1735" s="2">
        <v>2993</v>
      </c>
      <c r="G1735" s="2">
        <v>0</v>
      </c>
      <c r="H1735" s="2">
        <v>0</v>
      </c>
      <c r="I1735" t="s">
        <v>1</v>
      </c>
      <c r="J1735" t="s">
        <v>4229</v>
      </c>
      <c r="K1735" s="3">
        <v>45534</v>
      </c>
      <c r="L1735" t="s">
        <v>2</v>
      </c>
      <c r="M1735" t="s">
        <v>10</v>
      </c>
      <c r="N1735" t="s">
        <v>307</v>
      </c>
      <c r="O1735" s="3"/>
      <c r="P1735" t="s">
        <v>5</v>
      </c>
    </row>
    <row r="1736" spans="1:16" x14ac:dyDescent="0.2">
      <c r="A1736" s="6">
        <v>7797213</v>
      </c>
      <c r="B1736" t="s">
        <v>0</v>
      </c>
      <c r="C1736" t="s">
        <v>7191</v>
      </c>
      <c r="D1736" t="s">
        <v>4227</v>
      </c>
      <c r="E1736" t="s">
        <v>4228</v>
      </c>
      <c r="F1736" s="2">
        <v>2178</v>
      </c>
      <c r="G1736" s="2">
        <v>0</v>
      </c>
      <c r="H1736" s="2">
        <v>0</v>
      </c>
      <c r="I1736" t="s">
        <v>1</v>
      </c>
      <c r="J1736" t="s">
        <v>4230</v>
      </c>
      <c r="K1736" s="3">
        <v>45562</v>
      </c>
      <c r="L1736" t="s">
        <v>2</v>
      </c>
      <c r="M1736" t="s">
        <v>10</v>
      </c>
      <c r="N1736" t="s">
        <v>6</v>
      </c>
      <c r="O1736" s="3"/>
      <c r="P1736" t="s">
        <v>5</v>
      </c>
    </row>
    <row r="1737" spans="1:16" x14ac:dyDescent="0.2">
      <c r="A1737" s="6">
        <v>7775991</v>
      </c>
      <c r="B1737" t="s">
        <v>0</v>
      </c>
      <c r="C1737" t="s">
        <v>7193</v>
      </c>
      <c r="D1737" t="s">
        <v>4231</v>
      </c>
      <c r="E1737" t="s">
        <v>4232</v>
      </c>
      <c r="F1737" s="2">
        <v>1656</v>
      </c>
      <c r="G1737" s="2">
        <v>0</v>
      </c>
      <c r="H1737" s="2">
        <v>0</v>
      </c>
      <c r="I1737" t="s">
        <v>1</v>
      </c>
      <c r="J1737" t="s">
        <v>4233</v>
      </c>
      <c r="K1737" s="3">
        <v>45500</v>
      </c>
      <c r="L1737" t="s">
        <v>2</v>
      </c>
      <c r="M1737" t="s">
        <v>10</v>
      </c>
      <c r="N1737" t="s">
        <v>6</v>
      </c>
      <c r="O1737" s="3"/>
      <c r="P1737" t="s">
        <v>5</v>
      </c>
    </row>
    <row r="1738" spans="1:16" x14ac:dyDescent="0.2">
      <c r="A1738" s="6">
        <v>7786362</v>
      </c>
      <c r="B1738" t="s">
        <v>0</v>
      </c>
      <c r="C1738" t="s">
        <v>7190</v>
      </c>
      <c r="D1738" t="s">
        <v>4231</v>
      </c>
      <c r="E1738" t="s">
        <v>4232</v>
      </c>
      <c r="F1738" s="2">
        <v>5258</v>
      </c>
      <c r="G1738" s="2">
        <v>0</v>
      </c>
      <c r="H1738" s="2">
        <v>0</v>
      </c>
      <c r="I1738" t="s">
        <v>1</v>
      </c>
      <c r="J1738" t="s">
        <v>4234</v>
      </c>
      <c r="K1738" s="3">
        <v>45534</v>
      </c>
      <c r="L1738" t="s">
        <v>2</v>
      </c>
      <c r="M1738" t="s">
        <v>10</v>
      </c>
      <c r="N1738" t="s">
        <v>307</v>
      </c>
      <c r="O1738" s="3"/>
      <c r="P1738" t="s">
        <v>5</v>
      </c>
    </row>
    <row r="1739" spans="1:16" x14ac:dyDescent="0.2">
      <c r="A1739" s="6">
        <v>7797214</v>
      </c>
      <c r="B1739" t="s">
        <v>0</v>
      </c>
      <c r="C1739" t="s">
        <v>7191</v>
      </c>
      <c r="D1739" t="s">
        <v>4231</v>
      </c>
      <c r="E1739" t="s">
        <v>4232</v>
      </c>
      <c r="F1739" s="2">
        <v>1886</v>
      </c>
      <c r="G1739" s="2">
        <v>0</v>
      </c>
      <c r="H1739" s="2">
        <v>0</v>
      </c>
      <c r="I1739" t="s">
        <v>1</v>
      </c>
      <c r="J1739" t="s">
        <v>4235</v>
      </c>
      <c r="K1739" s="3">
        <v>45562</v>
      </c>
      <c r="L1739" t="s">
        <v>2</v>
      </c>
      <c r="M1739" t="s">
        <v>10</v>
      </c>
      <c r="N1739" t="s">
        <v>6</v>
      </c>
      <c r="O1739" s="3"/>
      <c r="P1739" t="s">
        <v>5</v>
      </c>
    </row>
    <row r="1740" spans="1:16" x14ac:dyDescent="0.2">
      <c r="A1740" s="6">
        <v>7786363</v>
      </c>
      <c r="B1740" t="s">
        <v>0</v>
      </c>
      <c r="C1740" t="s">
        <v>7190</v>
      </c>
      <c r="D1740" t="s">
        <v>4236</v>
      </c>
      <c r="E1740" t="s">
        <v>4237</v>
      </c>
      <c r="F1740" s="2">
        <v>3383</v>
      </c>
      <c r="G1740" s="2">
        <v>0</v>
      </c>
      <c r="H1740" s="2">
        <v>0</v>
      </c>
      <c r="I1740" t="s">
        <v>1</v>
      </c>
      <c r="J1740" t="s">
        <v>4238</v>
      </c>
      <c r="K1740" s="3">
        <v>45534</v>
      </c>
      <c r="L1740" t="s">
        <v>2</v>
      </c>
      <c r="M1740" t="s">
        <v>10</v>
      </c>
      <c r="N1740" t="s">
        <v>307</v>
      </c>
      <c r="O1740" s="3"/>
      <c r="P1740" t="s">
        <v>5</v>
      </c>
    </row>
    <row r="1741" spans="1:16" x14ac:dyDescent="0.2">
      <c r="A1741" s="6">
        <v>7797215</v>
      </c>
      <c r="B1741" t="s">
        <v>0</v>
      </c>
      <c r="C1741" t="s">
        <v>7191</v>
      </c>
      <c r="D1741" t="s">
        <v>4236</v>
      </c>
      <c r="E1741" t="s">
        <v>4237</v>
      </c>
      <c r="F1741" s="2">
        <v>2684</v>
      </c>
      <c r="G1741" s="2">
        <v>0</v>
      </c>
      <c r="H1741" s="2">
        <v>0</v>
      </c>
      <c r="I1741" t="s">
        <v>1</v>
      </c>
      <c r="J1741" t="s">
        <v>4239</v>
      </c>
      <c r="K1741" s="3">
        <v>45562</v>
      </c>
      <c r="L1741" t="s">
        <v>2</v>
      </c>
      <c r="M1741" t="s">
        <v>10</v>
      </c>
      <c r="N1741" t="s">
        <v>6</v>
      </c>
      <c r="O1741" s="3"/>
      <c r="P1741" t="s">
        <v>5</v>
      </c>
    </row>
    <row r="1742" spans="1:16" x14ac:dyDescent="0.2">
      <c r="A1742" s="6">
        <v>7786364</v>
      </c>
      <c r="B1742" t="s">
        <v>0</v>
      </c>
      <c r="C1742" t="s">
        <v>7190</v>
      </c>
      <c r="D1742" t="s">
        <v>4240</v>
      </c>
      <c r="E1742" t="s">
        <v>4241</v>
      </c>
      <c r="F1742" s="2">
        <v>1592</v>
      </c>
      <c r="G1742" s="2">
        <v>0</v>
      </c>
      <c r="H1742" s="2">
        <v>0</v>
      </c>
      <c r="I1742" t="s">
        <v>1</v>
      </c>
      <c r="J1742" t="s">
        <v>4242</v>
      </c>
      <c r="K1742" s="3">
        <v>45534</v>
      </c>
      <c r="L1742" t="s">
        <v>2</v>
      </c>
      <c r="M1742" t="s">
        <v>10</v>
      </c>
      <c r="N1742" t="s">
        <v>307</v>
      </c>
      <c r="O1742" s="3"/>
      <c r="P1742" t="s">
        <v>5</v>
      </c>
    </row>
    <row r="1743" spans="1:16" x14ac:dyDescent="0.2">
      <c r="A1743" s="6">
        <v>7797216</v>
      </c>
      <c r="B1743" t="s">
        <v>0</v>
      </c>
      <c r="C1743" t="s">
        <v>7191</v>
      </c>
      <c r="D1743" t="s">
        <v>4240</v>
      </c>
      <c r="E1743" t="s">
        <v>4241</v>
      </c>
      <c r="F1743" s="2">
        <v>1385</v>
      </c>
      <c r="G1743" s="2">
        <v>0</v>
      </c>
      <c r="H1743" s="2">
        <v>0</v>
      </c>
      <c r="I1743" t="s">
        <v>1</v>
      </c>
      <c r="J1743" t="s">
        <v>4243</v>
      </c>
      <c r="K1743" s="3">
        <v>45562</v>
      </c>
      <c r="L1743" t="s">
        <v>2</v>
      </c>
      <c r="M1743" t="s">
        <v>10</v>
      </c>
      <c r="N1743" t="s">
        <v>6</v>
      </c>
      <c r="O1743" s="3"/>
      <c r="P1743" t="s">
        <v>5</v>
      </c>
    </row>
    <row r="1744" spans="1:16" x14ac:dyDescent="0.2">
      <c r="A1744" s="6">
        <v>7786365</v>
      </c>
      <c r="B1744" t="s">
        <v>0</v>
      </c>
      <c r="C1744" t="s">
        <v>7190</v>
      </c>
      <c r="D1744" t="s">
        <v>4244</v>
      </c>
      <c r="E1744" t="s">
        <v>4245</v>
      </c>
      <c r="F1744" s="2">
        <v>4856</v>
      </c>
      <c r="G1744" s="2">
        <v>0</v>
      </c>
      <c r="H1744" s="2">
        <v>0</v>
      </c>
      <c r="I1744" t="s">
        <v>1</v>
      </c>
      <c r="J1744" t="s">
        <v>4246</v>
      </c>
      <c r="K1744" s="3">
        <v>45534</v>
      </c>
      <c r="L1744" t="s">
        <v>2</v>
      </c>
      <c r="M1744" t="s">
        <v>10</v>
      </c>
      <c r="N1744" t="s">
        <v>307</v>
      </c>
      <c r="O1744" s="3"/>
      <c r="P1744" t="s">
        <v>5</v>
      </c>
    </row>
    <row r="1745" spans="1:16" x14ac:dyDescent="0.2">
      <c r="A1745" s="6">
        <v>7797217</v>
      </c>
      <c r="B1745" t="s">
        <v>0</v>
      </c>
      <c r="C1745" t="s">
        <v>7191</v>
      </c>
      <c r="D1745" t="s">
        <v>4244</v>
      </c>
      <c r="E1745" t="s">
        <v>4245</v>
      </c>
      <c r="F1745" s="2">
        <v>1952</v>
      </c>
      <c r="G1745" s="2">
        <v>0</v>
      </c>
      <c r="H1745" s="2">
        <v>0</v>
      </c>
      <c r="I1745" t="s">
        <v>1</v>
      </c>
      <c r="J1745" t="s">
        <v>4247</v>
      </c>
      <c r="K1745" s="3">
        <v>45562</v>
      </c>
      <c r="L1745" t="s">
        <v>2</v>
      </c>
      <c r="M1745" t="s">
        <v>10</v>
      </c>
      <c r="N1745" t="s">
        <v>6</v>
      </c>
      <c r="O1745" s="3"/>
      <c r="P1745" t="s">
        <v>5</v>
      </c>
    </row>
    <row r="1746" spans="1:16" x14ac:dyDescent="0.2">
      <c r="A1746" s="6">
        <v>7786538</v>
      </c>
      <c r="B1746" t="s">
        <v>0</v>
      </c>
      <c r="C1746" t="s">
        <v>7190</v>
      </c>
      <c r="D1746" t="s">
        <v>4248</v>
      </c>
      <c r="E1746" t="s">
        <v>4249</v>
      </c>
      <c r="F1746" s="2">
        <v>735</v>
      </c>
      <c r="G1746" s="2">
        <v>0</v>
      </c>
      <c r="H1746" s="2">
        <v>0</v>
      </c>
      <c r="I1746" t="s">
        <v>1</v>
      </c>
      <c r="J1746" t="s">
        <v>4250</v>
      </c>
      <c r="K1746" s="3">
        <v>45534</v>
      </c>
      <c r="L1746" t="s">
        <v>2</v>
      </c>
      <c r="M1746" t="s">
        <v>10</v>
      </c>
      <c r="N1746" t="s">
        <v>307</v>
      </c>
      <c r="O1746" s="3"/>
      <c r="P1746" t="s">
        <v>5</v>
      </c>
    </row>
    <row r="1747" spans="1:16" x14ac:dyDescent="0.2">
      <c r="A1747" s="6">
        <v>7776172</v>
      </c>
      <c r="B1747" t="s">
        <v>0</v>
      </c>
      <c r="C1747" t="s">
        <v>7193</v>
      </c>
      <c r="D1747" t="s">
        <v>4251</v>
      </c>
      <c r="E1747" t="s">
        <v>4252</v>
      </c>
      <c r="F1747" s="2">
        <v>538</v>
      </c>
      <c r="G1747" s="2">
        <v>0</v>
      </c>
      <c r="H1747" s="2">
        <v>0</v>
      </c>
      <c r="I1747" t="s">
        <v>1</v>
      </c>
      <c r="J1747" t="s">
        <v>4253</v>
      </c>
      <c r="K1747" s="3">
        <v>45500</v>
      </c>
      <c r="L1747" t="s">
        <v>2</v>
      </c>
      <c r="M1747" t="s">
        <v>10</v>
      </c>
      <c r="N1747" t="s">
        <v>6</v>
      </c>
      <c r="O1747" s="3"/>
      <c r="P1747" t="s">
        <v>5</v>
      </c>
    </row>
    <row r="1748" spans="1:16" x14ac:dyDescent="0.2">
      <c r="A1748" s="6">
        <v>7786539</v>
      </c>
      <c r="B1748" t="s">
        <v>0</v>
      </c>
      <c r="C1748" t="s">
        <v>7190</v>
      </c>
      <c r="D1748" t="s">
        <v>4254</v>
      </c>
      <c r="E1748" t="s">
        <v>4255</v>
      </c>
      <c r="F1748" s="2">
        <v>495</v>
      </c>
      <c r="G1748" s="2">
        <v>0</v>
      </c>
      <c r="H1748" s="2">
        <v>0</v>
      </c>
      <c r="I1748" t="s">
        <v>1</v>
      </c>
      <c r="J1748" t="s">
        <v>4256</v>
      </c>
      <c r="K1748" s="3">
        <v>45534</v>
      </c>
      <c r="L1748" t="s">
        <v>2</v>
      </c>
      <c r="M1748" t="s">
        <v>10</v>
      </c>
      <c r="N1748" t="s">
        <v>307</v>
      </c>
      <c r="O1748" s="3"/>
      <c r="P1748" t="s">
        <v>5</v>
      </c>
    </row>
    <row r="1749" spans="1:16" x14ac:dyDescent="0.2">
      <c r="A1749" s="6">
        <v>7786540</v>
      </c>
      <c r="B1749" t="s">
        <v>0</v>
      </c>
      <c r="C1749" t="s">
        <v>7190</v>
      </c>
      <c r="D1749" t="s">
        <v>4257</v>
      </c>
      <c r="E1749" t="s">
        <v>4258</v>
      </c>
      <c r="F1749" s="2">
        <v>880</v>
      </c>
      <c r="G1749" s="2">
        <v>0</v>
      </c>
      <c r="H1749" s="2">
        <v>0</v>
      </c>
      <c r="I1749" t="s">
        <v>1</v>
      </c>
      <c r="J1749" t="s">
        <v>4259</v>
      </c>
      <c r="K1749" s="3">
        <v>45534</v>
      </c>
      <c r="L1749" t="s">
        <v>2</v>
      </c>
      <c r="M1749" t="s">
        <v>10</v>
      </c>
      <c r="N1749" t="s">
        <v>307</v>
      </c>
      <c r="O1749" s="3"/>
      <c r="P1749" t="s">
        <v>5</v>
      </c>
    </row>
    <row r="1750" spans="1:16" x14ac:dyDescent="0.2">
      <c r="A1750" s="6">
        <v>7786583</v>
      </c>
      <c r="B1750" t="s">
        <v>0</v>
      </c>
      <c r="C1750" t="s">
        <v>7190</v>
      </c>
      <c r="D1750" t="s">
        <v>4260</v>
      </c>
      <c r="E1750" t="s">
        <v>4261</v>
      </c>
      <c r="F1750" s="2">
        <v>2031</v>
      </c>
      <c r="G1750" s="2">
        <v>0</v>
      </c>
      <c r="H1750" s="2">
        <v>0</v>
      </c>
      <c r="I1750" t="s">
        <v>1</v>
      </c>
      <c r="J1750" t="s">
        <v>4262</v>
      </c>
      <c r="K1750" s="3">
        <v>45534</v>
      </c>
      <c r="L1750" t="s">
        <v>2</v>
      </c>
      <c r="M1750" t="s">
        <v>10</v>
      </c>
      <c r="N1750" t="s">
        <v>307</v>
      </c>
      <c r="O1750" s="3"/>
      <c r="P1750" t="s">
        <v>5</v>
      </c>
    </row>
    <row r="1751" spans="1:16" x14ac:dyDescent="0.2">
      <c r="A1751" s="6">
        <v>7786589</v>
      </c>
      <c r="B1751" t="s">
        <v>0</v>
      </c>
      <c r="C1751" t="s">
        <v>7190</v>
      </c>
      <c r="D1751" t="s">
        <v>4263</v>
      </c>
      <c r="E1751" t="s">
        <v>4264</v>
      </c>
      <c r="F1751" s="2">
        <v>3000</v>
      </c>
      <c r="G1751" s="2">
        <v>0</v>
      </c>
      <c r="H1751" s="2">
        <v>0</v>
      </c>
      <c r="I1751" t="s">
        <v>1</v>
      </c>
      <c r="J1751" t="s">
        <v>4265</v>
      </c>
      <c r="K1751" s="3">
        <v>45534</v>
      </c>
      <c r="L1751" t="s">
        <v>2</v>
      </c>
      <c r="M1751" t="s">
        <v>10</v>
      </c>
      <c r="N1751" t="s">
        <v>307</v>
      </c>
      <c r="O1751" s="3"/>
      <c r="P1751" t="s">
        <v>5</v>
      </c>
    </row>
    <row r="1752" spans="1:16" x14ac:dyDescent="0.2">
      <c r="A1752" s="6">
        <v>7786541</v>
      </c>
      <c r="B1752" t="s">
        <v>0</v>
      </c>
      <c r="C1752" t="s">
        <v>7190</v>
      </c>
      <c r="D1752" t="s">
        <v>4266</v>
      </c>
      <c r="E1752" t="s">
        <v>4267</v>
      </c>
      <c r="F1752" s="2">
        <v>360</v>
      </c>
      <c r="G1752" s="2">
        <v>0</v>
      </c>
      <c r="H1752" s="2">
        <v>0</v>
      </c>
      <c r="I1752" t="s">
        <v>1</v>
      </c>
      <c r="J1752" t="s">
        <v>4268</v>
      </c>
      <c r="K1752" s="3">
        <v>45534</v>
      </c>
      <c r="L1752" t="s">
        <v>2</v>
      </c>
      <c r="M1752" t="s">
        <v>10</v>
      </c>
      <c r="N1752" t="s">
        <v>307</v>
      </c>
      <c r="O1752" s="3"/>
      <c r="P1752" t="s">
        <v>5</v>
      </c>
    </row>
    <row r="1753" spans="1:16" x14ac:dyDescent="0.2">
      <c r="A1753" s="6">
        <v>7808337</v>
      </c>
      <c r="B1753" t="s">
        <v>0</v>
      </c>
      <c r="C1753" t="s">
        <v>7192</v>
      </c>
      <c r="D1753" t="s">
        <v>4269</v>
      </c>
      <c r="E1753" t="s">
        <v>4270</v>
      </c>
      <c r="F1753" s="2">
        <v>2541</v>
      </c>
      <c r="G1753" s="2">
        <v>0</v>
      </c>
      <c r="H1753" s="2">
        <v>0</v>
      </c>
      <c r="I1753" t="s">
        <v>1</v>
      </c>
      <c r="J1753" t="s">
        <v>4271</v>
      </c>
      <c r="K1753" s="3">
        <v>45590</v>
      </c>
      <c r="L1753" t="s">
        <v>2</v>
      </c>
      <c r="M1753" t="s">
        <v>10</v>
      </c>
      <c r="N1753" t="s">
        <v>6</v>
      </c>
      <c r="O1753" s="3"/>
      <c r="P1753" t="s">
        <v>5</v>
      </c>
    </row>
    <row r="1754" spans="1:16" x14ac:dyDescent="0.2">
      <c r="A1754" s="6">
        <v>7808338</v>
      </c>
      <c r="B1754" t="s">
        <v>0</v>
      </c>
      <c r="C1754" t="s">
        <v>7192</v>
      </c>
      <c r="D1754" t="s">
        <v>4272</v>
      </c>
      <c r="E1754" t="s">
        <v>4273</v>
      </c>
      <c r="F1754" s="2">
        <v>3253</v>
      </c>
      <c r="G1754" s="2">
        <v>0</v>
      </c>
      <c r="H1754" s="2">
        <v>0</v>
      </c>
      <c r="I1754" t="s">
        <v>1</v>
      </c>
      <c r="J1754" t="s">
        <v>4274</v>
      </c>
      <c r="K1754" s="3">
        <v>45590</v>
      </c>
      <c r="L1754" t="s">
        <v>2</v>
      </c>
      <c r="M1754" t="s">
        <v>10</v>
      </c>
      <c r="N1754" t="s">
        <v>6</v>
      </c>
      <c r="O1754" s="3"/>
      <c r="P1754" t="s">
        <v>5</v>
      </c>
    </row>
    <row r="1755" spans="1:16" x14ac:dyDescent="0.2">
      <c r="A1755" s="6">
        <v>7808339</v>
      </c>
      <c r="B1755" t="s">
        <v>0</v>
      </c>
      <c r="C1755" t="s">
        <v>7192</v>
      </c>
      <c r="D1755" t="s">
        <v>4275</v>
      </c>
      <c r="E1755" t="s">
        <v>4276</v>
      </c>
      <c r="F1755" s="2">
        <v>3009</v>
      </c>
      <c r="G1755" s="2">
        <v>0</v>
      </c>
      <c r="H1755" s="2">
        <v>0</v>
      </c>
      <c r="I1755" t="s">
        <v>1</v>
      </c>
      <c r="J1755" t="s">
        <v>4277</v>
      </c>
      <c r="K1755" s="3">
        <v>45590</v>
      </c>
      <c r="L1755" t="s">
        <v>2</v>
      </c>
      <c r="M1755" t="s">
        <v>10</v>
      </c>
      <c r="N1755" t="s">
        <v>6</v>
      </c>
      <c r="O1755" s="3"/>
      <c r="P1755" t="s">
        <v>5</v>
      </c>
    </row>
    <row r="1756" spans="1:16" x14ac:dyDescent="0.2">
      <c r="A1756" s="6">
        <v>7808340</v>
      </c>
      <c r="B1756" t="s">
        <v>0</v>
      </c>
      <c r="C1756" t="s">
        <v>7192</v>
      </c>
      <c r="D1756" t="s">
        <v>4278</v>
      </c>
      <c r="E1756" t="s">
        <v>4279</v>
      </c>
      <c r="F1756" s="2">
        <v>1820</v>
      </c>
      <c r="G1756" s="2">
        <v>0</v>
      </c>
      <c r="H1756" s="2">
        <v>0</v>
      </c>
      <c r="I1756" t="s">
        <v>1</v>
      </c>
      <c r="J1756" t="s">
        <v>4280</v>
      </c>
      <c r="K1756" s="3">
        <v>45590</v>
      </c>
      <c r="L1756" t="s">
        <v>2</v>
      </c>
      <c r="M1756" t="s">
        <v>10</v>
      </c>
      <c r="N1756" t="s">
        <v>6</v>
      </c>
      <c r="O1756" s="3"/>
      <c r="P1756" t="s">
        <v>5</v>
      </c>
    </row>
    <row r="1757" spans="1:16" x14ac:dyDescent="0.2">
      <c r="A1757" s="6">
        <v>7797035</v>
      </c>
      <c r="B1757" t="s">
        <v>0</v>
      </c>
      <c r="C1757" t="s">
        <v>7191</v>
      </c>
      <c r="D1757" t="s">
        <v>4281</v>
      </c>
      <c r="E1757" t="s">
        <v>4282</v>
      </c>
      <c r="F1757" s="2">
        <v>4514</v>
      </c>
      <c r="G1757" s="2">
        <v>0</v>
      </c>
      <c r="H1757" s="2">
        <v>0</v>
      </c>
      <c r="I1757" t="s">
        <v>1</v>
      </c>
      <c r="J1757" t="s">
        <v>4283</v>
      </c>
      <c r="K1757" s="3">
        <v>45562</v>
      </c>
      <c r="L1757" t="s">
        <v>2</v>
      </c>
      <c r="M1757" t="s">
        <v>10</v>
      </c>
      <c r="N1757" t="s">
        <v>6</v>
      </c>
      <c r="O1757" s="3"/>
      <c r="P1757" t="s">
        <v>5</v>
      </c>
    </row>
    <row r="1758" spans="1:16" x14ac:dyDescent="0.2">
      <c r="A1758" s="6">
        <v>7797036</v>
      </c>
      <c r="B1758" t="s">
        <v>0</v>
      </c>
      <c r="C1758" t="s">
        <v>7191</v>
      </c>
      <c r="D1758" t="s">
        <v>4284</v>
      </c>
      <c r="E1758" t="s">
        <v>4285</v>
      </c>
      <c r="F1758" s="2">
        <v>2013</v>
      </c>
      <c r="G1758" s="2">
        <v>0</v>
      </c>
      <c r="H1758" s="2">
        <v>0</v>
      </c>
      <c r="I1758" t="s">
        <v>1</v>
      </c>
      <c r="J1758" t="s">
        <v>4286</v>
      </c>
      <c r="K1758" s="3">
        <v>45562</v>
      </c>
      <c r="L1758" t="s">
        <v>2</v>
      </c>
      <c r="M1758" t="s">
        <v>10</v>
      </c>
      <c r="N1758" t="s">
        <v>6</v>
      </c>
      <c r="O1758" s="3"/>
      <c r="P1758" t="s">
        <v>5</v>
      </c>
    </row>
    <row r="1759" spans="1:16" x14ac:dyDescent="0.2">
      <c r="A1759" s="6">
        <v>7808341</v>
      </c>
      <c r="B1759" t="s">
        <v>0</v>
      </c>
      <c r="C1759" t="s">
        <v>7192</v>
      </c>
      <c r="D1759" t="s">
        <v>4287</v>
      </c>
      <c r="E1759" t="s">
        <v>4288</v>
      </c>
      <c r="F1759" s="2">
        <v>1500</v>
      </c>
      <c r="G1759" s="2">
        <v>0</v>
      </c>
      <c r="H1759" s="2">
        <v>0</v>
      </c>
      <c r="I1759" t="s">
        <v>1</v>
      </c>
      <c r="J1759" t="s">
        <v>4289</v>
      </c>
      <c r="K1759" s="3">
        <v>45590</v>
      </c>
      <c r="L1759" t="s">
        <v>2</v>
      </c>
      <c r="M1759" t="s">
        <v>10</v>
      </c>
      <c r="N1759" t="s">
        <v>6</v>
      </c>
      <c r="O1759" s="3"/>
      <c r="P1759" t="s">
        <v>5</v>
      </c>
    </row>
    <row r="1760" spans="1:16" x14ac:dyDescent="0.2">
      <c r="A1760" s="6">
        <v>7786189</v>
      </c>
      <c r="B1760" t="s">
        <v>0</v>
      </c>
      <c r="C1760" t="s">
        <v>7190</v>
      </c>
      <c r="D1760" t="s">
        <v>4290</v>
      </c>
      <c r="E1760" t="s">
        <v>4291</v>
      </c>
      <c r="F1760" s="2">
        <v>1065</v>
      </c>
      <c r="G1760" s="2">
        <v>0</v>
      </c>
      <c r="H1760" s="2">
        <v>0</v>
      </c>
      <c r="I1760" t="s">
        <v>1</v>
      </c>
      <c r="J1760" t="s">
        <v>4292</v>
      </c>
      <c r="K1760" s="3">
        <v>45534</v>
      </c>
      <c r="L1760" t="s">
        <v>2</v>
      </c>
      <c r="M1760" t="s">
        <v>10</v>
      </c>
      <c r="N1760" t="s">
        <v>307</v>
      </c>
      <c r="O1760" s="3"/>
      <c r="P1760" t="s">
        <v>5</v>
      </c>
    </row>
    <row r="1761" spans="1:16" x14ac:dyDescent="0.2">
      <c r="A1761" s="6">
        <v>7786366</v>
      </c>
      <c r="B1761" t="s">
        <v>0</v>
      </c>
      <c r="C1761" t="s">
        <v>7190</v>
      </c>
      <c r="D1761" t="s">
        <v>4293</v>
      </c>
      <c r="E1761" t="s">
        <v>4294</v>
      </c>
      <c r="F1761" s="2">
        <v>780</v>
      </c>
      <c r="G1761" s="2">
        <v>0</v>
      </c>
      <c r="H1761" s="2">
        <v>0</v>
      </c>
      <c r="I1761" t="s">
        <v>1</v>
      </c>
      <c r="J1761" t="s">
        <v>4295</v>
      </c>
      <c r="K1761" s="3">
        <v>45534</v>
      </c>
      <c r="L1761" t="s">
        <v>2</v>
      </c>
      <c r="M1761" t="s">
        <v>10</v>
      </c>
      <c r="N1761" t="s">
        <v>307</v>
      </c>
      <c r="O1761" s="3"/>
      <c r="P1761" t="s">
        <v>5</v>
      </c>
    </row>
    <row r="1762" spans="1:16" x14ac:dyDescent="0.2">
      <c r="A1762" s="6">
        <v>7808414</v>
      </c>
      <c r="B1762" t="s">
        <v>0</v>
      </c>
      <c r="C1762" t="s">
        <v>7192</v>
      </c>
      <c r="D1762" t="s">
        <v>4293</v>
      </c>
      <c r="E1762" t="s">
        <v>4294</v>
      </c>
      <c r="F1762" s="2">
        <v>1000</v>
      </c>
      <c r="G1762" s="2">
        <v>0</v>
      </c>
      <c r="H1762" s="2">
        <v>0</v>
      </c>
      <c r="I1762" t="s">
        <v>1</v>
      </c>
      <c r="J1762" t="s">
        <v>4296</v>
      </c>
      <c r="K1762" s="3">
        <v>45590</v>
      </c>
      <c r="L1762" t="s">
        <v>2</v>
      </c>
      <c r="M1762" t="s">
        <v>10</v>
      </c>
      <c r="N1762" t="s">
        <v>6</v>
      </c>
      <c r="O1762" s="3"/>
      <c r="P1762" t="s">
        <v>5</v>
      </c>
    </row>
    <row r="1763" spans="1:16" x14ac:dyDescent="0.2">
      <c r="A1763" s="6">
        <v>7808342</v>
      </c>
      <c r="B1763" t="s">
        <v>0</v>
      </c>
      <c r="C1763" t="s">
        <v>7192</v>
      </c>
      <c r="D1763" t="s">
        <v>4297</v>
      </c>
      <c r="E1763" t="s">
        <v>4298</v>
      </c>
      <c r="F1763" s="2">
        <v>573</v>
      </c>
      <c r="G1763" s="2">
        <v>0</v>
      </c>
      <c r="H1763" s="2">
        <v>0</v>
      </c>
      <c r="I1763" t="s">
        <v>1</v>
      </c>
      <c r="J1763" t="s">
        <v>4299</v>
      </c>
      <c r="K1763" s="3">
        <v>45590</v>
      </c>
      <c r="L1763" t="s">
        <v>2</v>
      </c>
      <c r="M1763" t="s">
        <v>10</v>
      </c>
      <c r="N1763" t="s">
        <v>6</v>
      </c>
      <c r="O1763" s="3"/>
      <c r="P1763" t="s">
        <v>5</v>
      </c>
    </row>
    <row r="1764" spans="1:16" x14ac:dyDescent="0.2">
      <c r="A1764" s="6">
        <v>7796236</v>
      </c>
      <c r="B1764" t="s">
        <v>0</v>
      </c>
      <c r="C1764" t="s">
        <v>7352</v>
      </c>
      <c r="D1764" t="s">
        <v>4300</v>
      </c>
      <c r="E1764" t="s">
        <v>4301</v>
      </c>
      <c r="F1764" s="2">
        <v>100</v>
      </c>
      <c r="G1764" s="2">
        <v>0</v>
      </c>
      <c r="H1764" s="2">
        <v>0</v>
      </c>
      <c r="I1764" t="s">
        <v>1</v>
      </c>
      <c r="J1764" t="s">
        <v>4302</v>
      </c>
      <c r="K1764" s="3">
        <v>45560</v>
      </c>
      <c r="L1764" t="s">
        <v>2</v>
      </c>
      <c r="M1764" t="s">
        <v>10</v>
      </c>
      <c r="N1764" t="s">
        <v>6</v>
      </c>
      <c r="O1764" s="3"/>
      <c r="P1764" t="s">
        <v>5</v>
      </c>
    </row>
    <row r="1765" spans="1:16" x14ac:dyDescent="0.2">
      <c r="A1765" s="6">
        <v>7786367</v>
      </c>
      <c r="B1765" t="s">
        <v>0</v>
      </c>
      <c r="C1765" t="s">
        <v>7190</v>
      </c>
      <c r="D1765" t="s">
        <v>4303</v>
      </c>
      <c r="E1765" t="s">
        <v>4304</v>
      </c>
      <c r="F1765" s="2">
        <v>621</v>
      </c>
      <c r="G1765" s="2">
        <v>0</v>
      </c>
      <c r="H1765" s="2">
        <v>0</v>
      </c>
      <c r="I1765" t="s">
        <v>1</v>
      </c>
      <c r="J1765" t="s">
        <v>4305</v>
      </c>
      <c r="K1765" s="3">
        <v>45534</v>
      </c>
      <c r="L1765" t="s">
        <v>2</v>
      </c>
      <c r="M1765" t="s">
        <v>10</v>
      </c>
      <c r="N1765" t="s">
        <v>307</v>
      </c>
      <c r="O1765" s="3"/>
      <c r="P1765" t="s">
        <v>5</v>
      </c>
    </row>
    <row r="1766" spans="1:16" x14ac:dyDescent="0.2">
      <c r="A1766" s="6">
        <v>7760090</v>
      </c>
      <c r="B1766" t="s">
        <v>0</v>
      </c>
      <c r="C1766" t="s">
        <v>7311</v>
      </c>
      <c r="D1766" t="s">
        <v>4306</v>
      </c>
      <c r="E1766" t="s">
        <v>4307</v>
      </c>
      <c r="F1766" s="2">
        <v>3692</v>
      </c>
      <c r="G1766" s="2">
        <v>0</v>
      </c>
      <c r="H1766" s="2">
        <v>0</v>
      </c>
      <c r="I1766" t="s">
        <v>1</v>
      </c>
      <c r="J1766" t="s">
        <v>4308</v>
      </c>
      <c r="K1766" s="3">
        <v>45456</v>
      </c>
      <c r="L1766" t="s">
        <v>2</v>
      </c>
      <c r="M1766" t="s">
        <v>10</v>
      </c>
      <c r="N1766" t="s">
        <v>6</v>
      </c>
      <c r="O1766" s="3"/>
      <c r="P1766" t="s">
        <v>5</v>
      </c>
    </row>
    <row r="1767" spans="1:16" x14ac:dyDescent="0.2">
      <c r="A1767" s="6">
        <v>6892631</v>
      </c>
      <c r="B1767" t="s">
        <v>0</v>
      </c>
      <c r="C1767" t="s">
        <v>7476</v>
      </c>
      <c r="D1767" t="s">
        <v>4309</v>
      </c>
      <c r="E1767" t="s">
        <v>4310</v>
      </c>
      <c r="F1767" s="2">
        <v>2100</v>
      </c>
      <c r="G1767" s="2">
        <v>2032</v>
      </c>
      <c r="H1767" s="2">
        <v>2032</v>
      </c>
      <c r="I1767" t="s">
        <v>1</v>
      </c>
      <c r="J1767" t="s">
        <v>4311</v>
      </c>
      <c r="K1767" s="3">
        <v>44431</v>
      </c>
      <c r="L1767" t="s">
        <v>2</v>
      </c>
      <c r="M1767" t="s">
        <v>14</v>
      </c>
      <c r="N1767" t="s">
        <v>6</v>
      </c>
      <c r="O1767" s="3"/>
      <c r="P1767" t="s">
        <v>5</v>
      </c>
    </row>
    <row r="1768" spans="1:16" x14ac:dyDescent="0.2">
      <c r="A1768" s="6">
        <v>7796237</v>
      </c>
      <c r="B1768" t="s">
        <v>0</v>
      </c>
      <c r="C1768" t="s">
        <v>7352</v>
      </c>
      <c r="D1768" t="s">
        <v>4312</v>
      </c>
      <c r="E1768" t="s">
        <v>4313</v>
      </c>
      <c r="F1768" s="2">
        <v>300</v>
      </c>
      <c r="G1768" s="2">
        <v>0</v>
      </c>
      <c r="H1768" s="2">
        <v>0</v>
      </c>
      <c r="I1768" t="s">
        <v>1</v>
      </c>
      <c r="J1768" t="s">
        <v>4314</v>
      </c>
      <c r="K1768" s="3">
        <v>45560</v>
      </c>
      <c r="L1768" t="s">
        <v>2</v>
      </c>
      <c r="M1768" t="s">
        <v>10</v>
      </c>
      <c r="N1768" t="s">
        <v>6</v>
      </c>
      <c r="O1768" s="3"/>
      <c r="P1768" t="s">
        <v>5</v>
      </c>
    </row>
    <row r="1769" spans="1:16" x14ac:dyDescent="0.2">
      <c r="A1769" s="6">
        <v>7796235</v>
      </c>
      <c r="B1769" t="s">
        <v>0</v>
      </c>
      <c r="C1769" t="s">
        <v>7352</v>
      </c>
      <c r="D1769" t="s">
        <v>4315</v>
      </c>
      <c r="E1769" t="s">
        <v>4316</v>
      </c>
      <c r="F1769" s="2">
        <v>100</v>
      </c>
      <c r="G1769" s="2">
        <v>0</v>
      </c>
      <c r="H1769" s="2">
        <v>0</v>
      </c>
      <c r="I1769" t="s">
        <v>1</v>
      </c>
      <c r="J1769" t="s">
        <v>4317</v>
      </c>
      <c r="K1769" s="3">
        <v>45560</v>
      </c>
      <c r="L1769" t="s">
        <v>2</v>
      </c>
      <c r="M1769" t="s">
        <v>10</v>
      </c>
      <c r="N1769" t="s">
        <v>6</v>
      </c>
      <c r="O1769" s="3"/>
      <c r="P1769" t="s">
        <v>5</v>
      </c>
    </row>
    <row r="1770" spans="1:16" x14ac:dyDescent="0.2">
      <c r="A1770" s="6">
        <v>7796234</v>
      </c>
      <c r="B1770" t="s">
        <v>0</v>
      </c>
      <c r="C1770" t="s">
        <v>7352</v>
      </c>
      <c r="D1770" t="s">
        <v>4318</v>
      </c>
      <c r="E1770" t="s">
        <v>4319</v>
      </c>
      <c r="F1770" s="2">
        <v>100</v>
      </c>
      <c r="G1770" s="2">
        <v>0</v>
      </c>
      <c r="H1770" s="2">
        <v>0</v>
      </c>
      <c r="I1770" t="s">
        <v>1</v>
      </c>
      <c r="J1770" t="s">
        <v>4320</v>
      </c>
      <c r="K1770" s="3">
        <v>45560</v>
      </c>
      <c r="L1770" t="s">
        <v>2</v>
      </c>
      <c r="M1770" t="s">
        <v>10</v>
      </c>
      <c r="N1770" t="s">
        <v>6</v>
      </c>
      <c r="O1770" s="3"/>
      <c r="P1770" t="s">
        <v>5</v>
      </c>
    </row>
    <row r="1771" spans="1:16" x14ac:dyDescent="0.2">
      <c r="A1771" s="6">
        <v>7803993</v>
      </c>
      <c r="B1771" t="s">
        <v>0</v>
      </c>
      <c r="C1771" t="s">
        <v>7245</v>
      </c>
      <c r="D1771" t="s">
        <v>4321</v>
      </c>
      <c r="E1771" t="s">
        <v>4322</v>
      </c>
      <c r="F1771" s="2">
        <v>10000</v>
      </c>
      <c r="G1771" s="2">
        <v>0</v>
      </c>
      <c r="H1771" s="2">
        <v>0</v>
      </c>
      <c r="I1771" t="s">
        <v>1</v>
      </c>
      <c r="J1771" t="s">
        <v>4323</v>
      </c>
      <c r="K1771" s="3">
        <v>45580</v>
      </c>
      <c r="L1771" t="s">
        <v>2</v>
      </c>
      <c r="M1771" t="s">
        <v>10</v>
      </c>
      <c r="N1771" t="s">
        <v>6</v>
      </c>
      <c r="O1771" s="3"/>
      <c r="P1771" t="s">
        <v>5</v>
      </c>
    </row>
    <row r="1772" spans="1:16" x14ac:dyDescent="0.2">
      <c r="A1772" s="6">
        <v>7802354</v>
      </c>
      <c r="B1772" t="s">
        <v>0</v>
      </c>
      <c r="C1772" t="s">
        <v>7314</v>
      </c>
      <c r="D1772" t="s">
        <v>4324</v>
      </c>
      <c r="E1772" t="s">
        <v>4325</v>
      </c>
      <c r="F1772" s="2">
        <v>1200</v>
      </c>
      <c r="G1772" s="2">
        <v>0</v>
      </c>
      <c r="H1772" s="2">
        <v>0</v>
      </c>
      <c r="I1772" t="s">
        <v>1</v>
      </c>
      <c r="J1772" t="s">
        <v>4326</v>
      </c>
      <c r="K1772" s="3">
        <v>45573</v>
      </c>
      <c r="L1772" t="s">
        <v>2</v>
      </c>
      <c r="M1772" t="s">
        <v>10</v>
      </c>
      <c r="N1772" t="s">
        <v>6</v>
      </c>
      <c r="O1772" s="3"/>
      <c r="P1772" t="s">
        <v>5</v>
      </c>
    </row>
    <row r="1773" spans="1:16" x14ac:dyDescent="0.2">
      <c r="A1773" s="6">
        <v>7793876</v>
      </c>
      <c r="B1773" t="s">
        <v>0</v>
      </c>
      <c r="C1773" t="s">
        <v>7263</v>
      </c>
      <c r="D1773" t="s">
        <v>4327</v>
      </c>
      <c r="E1773" t="s">
        <v>4328</v>
      </c>
      <c r="F1773" s="2">
        <v>1500</v>
      </c>
      <c r="G1773" s="2">
        <v>200</v>
      </c>
      <c r="H1773" s="2">
        <v>200</v>
      </c>
      <c r="I1773" t="s">
        <v>1</v>
      </c>
      <c r="J1773" t="s">
        <v>4329</v>
      </c>
      <c r="K1773" s="3">
        <v>45552</v>
      </c>
      <c r="L1773" t="s">
        <v>2</v>
      </c>
      <c r="M1773" t="s">
        <v>14</v>
      </c>
      <c r="N1773" t="s">
        <v>6</v>
      </c>
      <c r="O1773" s="3"/>
      <c r="P1773" t="s">
        <v>5</v>
      </c>
    </row>
    <row r="1774" spans="1:16" x14ac:dyDescent="0.2">
      <c r="A1774" s="6">
        <v>7800265</v>
      </c>
      <c r="B1774" t="s">
        <v>0</v>
      </c>
      <c r="C1774" t="s">
        <v>7263</v>
      </c>
      <c r="D1774" t="s">
        <v>4330</v>
      </c>
      <c r="E1774" t="s">
        <v>4331</v>
      </c>
      <c r="F1774" s="2">
        <v>650</v>
      </c>
      <c r="G1774" s="2">
        <v>0</v>
      </c>
      <c r="H1774" s="2">
        <v>0</v>
      </c>
      <c r="I1774" t="s">
        <v>1</v>
      </c>
      <c r="J1774" t="s">
        <v>4332</v>
      </c>
      <c r="K1774" s="3">
        <v>45565</v>
      </c>
      <c r="L1774" t="s">
        <v>2</v>
      </c>
      <c r="M1774" t="s">
        <v>10</v>
      </c>
      <c r="N1774" t="s">
        <v>6</v>
      </c>
      <c r="O1774" s="3"/>
      <c r="P1774" t="s">
        <v>5</v>
      </c>
    </row>
    <row r="1775" spans="1:16" x14ac:dyDescent="0.2">
      <c r="A1775" s="6">
        <v>7801864</v>
      </c>
      <c r="B1775" t="s">
        <v>0</v>
      </c>
      <c r="C1775" t="s">
        <v>7314</v>
      </c>
      <c r="D1775" t="s">
        <v>4330</v>
      </c>
      <c r="E1775" t="s">
        <v>4331</v>
      </c>
      <c r="F1775" s="2">
        <v>650</v>
      </c>
      <c r="G1775" s="2">
        <v>0</v>
      </c>
      <c r="H1775" s="2">
        <v>0</v>
      </c>
      <c r="I1775" t="s">
        <v>1</v>
      </c>
      <c r="J1775" t="s">
        <v>4333</v>
      </c>
      <c r="K1775" s="3">
        <v>45570</v>
      </c>
      <c r="L1775" t="s">
        <v>2</v>
      </c>
      <c r="M1775" t="s">
        <v>10</v>
      </c>
      <c r="N1775" t="s">
        <v>6</v>
      </c>
      <c r="O1775" s="3"/>
      <c r="P1775" t="s">
        <v>5</v>
      </c>
    </row>
    <row r="1776" spans="1:16" x14ac:dyDescent="0.2">
      <c r="A1776" s="6">
        <v>7793947</v>
      </c>
      <c r="B1776" t="s">
        <v>0</v>
      </c>
      <c r="C1776" t="s">
        <v>7263</v>
      </c>
      <c r="D1776" t="s">
        <v>4334</v>
      </c>
      <c r="E1776" t="s">
        <v>4335</v>
      </c>
      <c r="F1776" s="2">
        <v>8000</v>
      </c>
      <c r="G1776" s="2">
        <v>0</v>
      </c>
      <c r="H1776" s="2">
        <v>0</v>
      </c>
      <c r="I1776" t="s">
        <v>1</v>
      </c>
      <c r="J1776" t="s">
        <v>4336</v>
      </c>
      <c r="K1776" s="3">
        <v>45552</v>
      </c>
      <c r="L1776" t="s">
        <v>2</v>
      </c>
      <c r="M1776" t="s">
        <v>10</v>
      </c>
      <c r="N1776" t="s">
        <v>6</v>
      </c>
      <c r="O1776" s="3"/>
      <c r="P1776" t="s">
        <v>5</v>
      </c>
    </row>
    <row r="1777" spans="1:16" x14ac:dyDescent="0.2">
      <c r="A1777" s="6">
        <v>7751507</v>
      </c>
      <c r="B1777" t="s">
        <v>0</v>
      </c>
      <c r="C1777" t="s">
        <v>7211</v>
      </c>
      <c r="D1777" t="s">
        <v>4337</v>
      </c>
      <c r="E1777" t="s">
        <v>4338</v>
      </c>
      <c r="F1777" s="2">
        <v>2905</v>
      </c>
      <c r="G1777" s="2">
        <v>1189</v>
      </c>
      <c r="H1777" s="2">
        <v>1189</v>
      </c>
      <c r="I1777" t="s">
        <v>1</v>
      </c>
      <c r="J1777" t="s">
        <v>4339</v>
      </c>
      <c r="K1777" s="3">
        <v>45437</v>
      </c>
      <c r="L1777" t="s">
        <v>2</v>
      </c>
      <c r="M1777" t="s">
        <v>14</v>
      </c>
      <c r="N1777" t="s">
        <v>6</v>
      </c>
      <c r="O1777" s="3"/>
      <c r="P1777" t="s">
        <v>5</v>
      </c>
    </row>
    <row r="1778" spans="1:16" x14ac:dyDescent="0.2">
      <c r="A1778" s="6">
        <v>7763113</v>
      </c>
      <c r="B1778" t="s">
        <v>0</v>
      </c>
      <c r="C1778" t="s">
        <v>7210</v>
      </c>
      <c r="D1778" t="s">
        <v>4337</v>
      </c>
      <c r="E1778" t="s">
        <v>4338</v>
      </c>
      <c r="F1778" s="2">
        <v>9826</v>
      </c>
      <c r="G1778" s="2">
        <v>7951</v>
      </c>
      <c r="H1778" s="2">
        <v>7951</v>
      </c>
      <c r="I1778" t="s">
        <v>1</v>
      </c>
      <c r="J1778" t="s">
        <v>4340</v>
      </c>
      <c r="K1778" s="3">
        <v>45467</v>
      </c>
      <c r="L1778" t="s">
        <v>2</v>
      </c>
      <c r="M1778" t="s">
        <v>14</v>
      </c>
      <c r="N1778" t="s">
        <v>6</v>
      </c>
      <c r="O1778" s="3"/>
      <c r="P1778" t="s">
        <v>5</v>
      </c>
    </row>
    <row r="1779" spans="1:16" x14ac:dyDescent="0.2">
      <c r="A1779" s="6">
        <v>7776045</v>
      </c>
      <c r="B1779" t="s">
        <v>0</v>
      </c>
      <c r="C1779" t="s">
        <v>7193</v>
      </c>
      <c r="D1779" t="s">
        <v>4337</v>
      </c>
      <c r="E1779" t="s">
        <v>4338</v>
      </c>
      <c r="F1779" s="2">
        <v>6677</v>
      </c>
      <c r="G1779" s="2">
        <v>3000</v>
      </c>
      <c r="H1779" s="2">
        <v>3000</v>
      </c>
      <c r="I1779" t="s">
        <v>1</v>
      </c>
      <c r="J1779" t="s">
        <v>4341</v>
      </c>
      <c r="K1779" s="3">
        <v>45500</v>
      </c>
      <c r="L1779" t="s">
        <v>2</v>
      </c>
      <c r="M1779" t="s">
        <v>14</v>
      </c>
      <c r="N1779" t="s">
        <v>6</v>
      </c>
      <c r="O1779" s="3"/>
      <c r="P1779" t="s">
        <v>5</v>
      </c>
    </row>
    <row r="1780" spans="1:16" x14ac:dyDescent="0.2">
      <c r="A1780" s="6">
        <v>7786429</v>
      </c>
      <c r="B1780" t="s">
        <v>0</v>
      </c>
      <c r="C1780" t="s">
        <v>7190</v>
      </c>
      <c r="D1780" t="s">
        <v>4337</v>
      </c>
      <c r="E1780" t="s">
        <v>4338</v>
      </c>
      <c r="F1780" s="2">
        <v>5114</v>
      </c>
      <c r="G1780" s="2">
        <v>0</v>
      </c>
      <c r="H1780" s="2">
        <v>0</v>
      </c>
      <c r="I1780" t="s">
        <v>1</v>
      </c>
      <c r="J1780" t="s">
        <v>4342</v>
      </c>
      <c r="K1780" s="3">
        <v>45534</v>
      </c>
      <c r="L1780" t="s">
        <v>2</v>
      </c>
      <c r="M1780" t="s">
        <v>10</v>
      </c>
      <c r="N1780" t="s">
        <v>307</v>
      </c>
      <c r="O1780" s="3"/>
      <c r="P1780" t="s">
        <v>5</v>
      </c>
    </row>
    <row r="1781" spans="1:16" x14ac:dyDescent="0.2">
      <c r="A1781" s="6">
        <v>7797278</v>
      </c>
      <c r="B1781" t="s">
        <v>0</v>
      </c>
      <c r="C1781" t="s">
        <v>7191</v>
      </c>
      <c r="D1781" t="s">
        <v>4337</v>
      </c>
      <c r="E1781" t="s">
        <v>4338</v>
      </c>
      <c r="F1781" s="2">
        <v>16390</v>
      </c>
      <c r="G1781" s="2">
        <v>6298</v>
      </c>
      <c r="H1781" s="2">
        <v>6298</v>
      </c>
      <c r="I1781" t="s">
        <v>1</v>
      </c>
      <c r="J1781" t="s">
        <v>4343</v>
      </c>
      <c r="K1781" s="3">
        <v>45562</v>
      </c>
      <c r="L1781" t="s">
        <v>2</v>
      </c>
      <c r="M1781" t="s">
        <v>14</v>
      </c>
      <c r="N1781" t="s">
        <v>6</v>
      </c>
      <c r="O1781" s="3"/>
      <c r="P1781" t="s">
        <v>5</v>
      </c>
    </row>
    <row r="1782" spans="1:16" x14ac:dyDescent="0.2">
      <c r="A1782" s="6">
        <v>7810128</v>
      </c>
      <c r="B1782" t="s">
        <v>0</v>
      </c>
      <c r="C1782" t="s">
        <v>7379</v>
      </c>
      <c r="D1782" t="s">
        <v>4337</v>
      </c>
      <c r="E1782" t="s">
        <v>4338</v>
      </c>
      <c r="F1782" s="2">
        <v>1300</v>
      </c>
      <c r="G1782" s="2">
        <v>0</v>
      </c>
      <c r="H1782" s="2">
        <v>0</v>
      </c>
      <c r="I1782" t="s">
        <v>1</v>
      </c>
      <c r="J1782" t="s">
        <v>4344</v>
      </c>
      <c r="K1782" s="3">
        <v>45594</v>
      </c>
      <c r="L1782" t="s">
        <v>2</v>
      </c>
      <c r="M1782" t="s">
        <v>10</v>
      </c>
      <c r="N1782" t="s">
        <v>6</v>
      </c>
      <c r="O1782" s="3"/>
      <c r="P1782" t="s">
        <v>5</v>
      </c>
    </row>
    <row r="1783" spans="1:16" x14ac:dyDescent="0.2">
      <c r="A1783" s="6">
        <v>7797279</v>
      </c>
      <c r="B1783" t="s">
        <v>0</v>
      </c>
      <c r="C1783" t="s">
        <v>7191</v>
      </c>
      <c r="D1783" t="s">
        <v>4345</v>
      </c>
      <c r="E1783" t="s">
        <v>4346</v>
      </c>
      <c r="F1783" s="2">
        <v>9372</v>
      </c>
      <c r="G1783" s="2">
        <v>0</v>
      </c>
      <c r="H1783" s="2">
        <v>0</v>
      </c>
      <c r="I1783" t="s">
        <v>1</v>
      </c>
      <c r="J1783" t="s">
        <v>4347</v>
      </c>
      <c r="K1783" s="3">
        <v>45562</v>
      </c>
      <c r="L1783" t="s">
        <v>2</v>
      </c>
      <c r="M1783" t="s">
        <v>10</v>
      </c>
      <c r="N1783" t="s">
        <v>6</v>
      </c>
      <c r="O1783" s="3"/>
      <c r="P1783" t="s">
        <v>5</v>
      </c>
    </row>
    <row r="1784" spans="1:16" x14ac:dyDescent="0.2">
      <c r="A1784" s="6">
        <v>7792699</v>
      </c>
      <c r="B1784" t="s">
        <v>0</v>
      </c>
      <c r="C1784" t="s">
        <v>7477</v>
      </c>
      <c r="D1784" t="s">
        <v>4348</v>
      </c>
      <c r="E1784" t="s">
        <v>4349</v>
      </c>
      <c r="F1784" s="2">
        <v>9200</v>
      </c>
      <c r="G1784" s="2">
        <v>0</v>
      </c>
      <c r="H1784" s="2">
        <v>0</v>
      </c>
      <c r="I1784" t="s">
        <v>1</v>
      </c>
      <c r="J1784" t="s">
        <v>4350</v>
      </c>
      <c r="K1784" s="3">
        <v>45548</v>
      </c>
      <c r="L1784" t="s">
        <v>2</v>
      </c>
      <c r="M1784" t="s">
        <v>10</v>
      </c>
      <c r="N1784" t="s">
        <v>6</v>
      </c>
      <c r="O1784" s="3"/>
      <c r="P1784" t="s">
        <v>5</v>
      </c>
    </row>
    <row r="1785" spans="1:16" x14ac:dyDescent="0.2">
      <c r="A1785" s="6">
        <v>7797280</v>
      </c>
      <c r="B1785" t="s">
        <v>0</v>
      </c>
      <c r="C1785" t="s">
        <v>7191</v>
      </c>
      <c r="D1785" t="s">
        <v>4348</v>
      </c>
      <c r="E1785" t="s">
        <v>4349</v>
      </c>
      <c r="F1785" s="2">
        <v>15000</v>
      </c>
      <c r="G1785" s="2">
        <v>0</v>
      </c>
      <c r="H1785" s="2">
        <v>0</v>
      </c>
      <c r="I1785" t="s">
        <v>1</v>
      </c>
      <c r="J1785" t="s">
        <v>4351</v>
      </c>
      <c r="K1785" s="3">
        <v>45562</v>
      </c>
      <c r="L1785" t="s">
        <v>2</v>
      </c>
      <c r="M1785" t="s">
        <v>10</v>
      </c>
      <c r="N1785" t="s">
        <v>6</v>
      </c>
      <c r="O1785" s="3"/>
      <c r="P1785" t="s">
        <v>5</v>
      </c>
    </row>
    <row r="1786" spans="1:16" x14ac:dyDescent="0.2">
      <c r="A1786" s="6">
        <v>7808424</v>
      </c>
      <c r="B1786" t="s">
        <v>0</v>
      </c>
      <c r="C1786" t="s">
        <v>7192</v>
      </c>
      <c r="D1786" t="s">
        <v>4348</v>
      </c>
      <c r="E1786" t="s">
        <v>4349</v>
      </c>
      <c r="F1786" s="2">
        <v>17336</v>
      </c>
      <c r="G1786" s="2">
        <v>0</v>
      </c>
      <c r="H1786" s="2">
        <v>0</v>
      </c>
      <c r="I1786" t="s">
        <v>1</v>
      </c>
      <c r="J1786" t="s">
        <v>4352</v>
      </c>
      <c r="K1786" s="3">
        <v>45590</v>
      </c>
      <c r="L1786" t="s">
        <v>2</v>
      </c>
      <c r="M1786" t="s">
        <v>10</v>
      </c>
      <c r="N1786" t="s">
        <v>6</v>
      </c>
      <c r="O1786" s="3"/>
      <c r="P1786" t="s">
        <v>5</v>
      </c>
    </row>
    <row r="1787" spans="1:16" x14ac:dyDescent="0.2">
      <c r="A1787" s="6">
        <v>7809861</v>
      </c>
      <c r="B1787" t="s">
        <v>0</v>
      </c>
      <c r="C1787" t="s">
        <v>7266</v>
      </c>
      <c r="D1787" t="s">
        <v>4348</v>
      </c>
      <c r="E1787" t="s">
        <v>4349</v>
      </c>
      <c r="F1787" s="2">
        <v>8000</v>
      </c>
      <c r="G1787" s="2">
        <v>0</v>
      </c>
      <c r="H1787" s="2">
        <v>0</v>
      </c>
      <c r="I1787" t="s">
        <v>1</v>
      </c>
      <c r="J1787" t="s">
        <v>4353</v>
      </c>
      <c r="K1787" s="3">
        <v>45593</v>
      </c>
      <c r="L1787" t="s">
        <v>2</v>
      </c>
      <c r="M1787" t="s">
        <v>10</v>
      </c>
      <c r="N1787" t="s">
        <v>6</v>
      </c>
      <c r="O1787" s="3"/>
      <c r="P1787" t="s">
        <v>5</v>
      </c>
    </row>
    <row r="1788" spans="1:16" x14ac:dyDescent="0.2">
      <c r="A1788" s="6">
        <v>7810606</v>
      </c>
      <c r="B1788" t="s">
        <v>0</v>
      </c>
      <c r="C1788" t="s">
        <v>7478</v>
      </c>
      <c r="D1788" t="s">
        <v>4348</v>
      </c>
      <c r="E1788" t="s">
        <v>4349</v>
      </c>
      <c r="F1788" s="2">
        <v>760</v>
      </c>
      <c r="G1788" s="2">
        <v>0</v>
      </c>
      <c r="H1788" s="2">
        <v>0</v>
      </c>
      <c r="I1788" t="s">
        <v>1</v>
      </c>
      <c r="J1788" t="s">
        <v>4354</v>
      </c>
      <c r="K1788" s="3">
        <v>45596</v>
      </c>
      <c r="L1788" t="s">
        <v>2</v>
      </c>
      <c r="M1788" t="s">
        <v>10</v>
      </c>
      <c r="N1788" t="s">
        <v>6</v>
      </c>
      <c r="O1788" s="3"/>
      <c r="P1788" t="s">
        <v>5</v>
      </c>
    </row>
    <row r="1789" spans="1:16" x14ac:dyDescent="0.2">
      <c r="A1789" s="6">
        <v>7797281</v>
      </c>
      <c r="B1789" t="s">
        <v>0</v>
      </c>
      <c r="C1789" t="s">
        <v>7191</v>
      </c>
      <c r="D1789" t="s">
        <v>4355</v>
      </c>
      <c r="E1789" t="s">
        <v>4356</v>
      </c>
      <c r="F1789" s="2">
        <v>17490</v>
      </c>
      <c r="G1789" s="2">
        <v>0</v>
      </c>
      <c r="H1789" s="2">
        <v>0</v>
      </c>
      <c r="I1789" t="s">
        <v>1</v>
      </c>
      <c r="J1789" t="s">
        <v>4357</v>
      </c>
      <c r="K1789" s="3">
        <v>45562</v>
      </c>
      <c r="L1789" t="s">
        <v>2</v>
      </c>
      <c r="M1789" t="s">
        <v>10</v>
      </c>
      <c r="N1789" t="s">
        <v>6</v>
      </c>
      <c r="O1789" s="3"/>
      <c r="P1789" t="s">
        <v>5</v>
      </c>
    </row>
    <row r="1790" spans="1:16" x14ac:dyDescent="0.2">
      <c r="A1790" s="6">
        <v>7690301</v>
      </c>
      <c r="B1790" t="s">
        <v>0</v>
      </c>
      <c r="C1790" t="s">
        <v>7316</v>
      </c>
      <c r="D1790" t="s">
        <v>4358</v>
      </c>
      <c r="E1790" t="s">
        <v>4359</v>
      </c>
      <c r="F1790" s="2">
        <v>25367</v>
      </c>
      <c r="G1790" s="2">
        <v>25366</v>
      </c>
      <c r="H1790" s="2">
        <v>25366</v>
      </c>
      <c r="I1790" t="s">
        <v>1</v>
      </c>
      <c r="J1790" t="s">
        <v>4360</v>
      </c>
      <c r="K1790" s="3">
        <v>45260</v>
      </c>
      <c r="L1790" t="s">
        <v>2</v>
      </c>
      <c r="M1790" t="s">
        <v>14</v>
      </c>
      <c r="N1790" t="s">
        <v>6</v>
      </c>
      <c r="O1790" s="3"/>
      <c r="P1790" t="s">
        <v>5</v>
      </c>
    </row>
    <row r="1791" spans="1:16" x14ac:dyDescent="0.2">
      <c r="A1791" s="6">
        <v>7763115</v>
      </c>
      <c r="B1791" t="s">
        <v>0</v>
      </c>
      <c r="C1791" t="s">
        <v>7210</v>
      </c>
      <c r="D1791" t="s">
        <v>4358</v>
      </c>
      <c r="E1791" t="s">
        <v>4359</v>
      </c>
      <c r="F1791" s="2">
        <v>22595</v>
      </c>
      <c r="G1791" s="2">
        <v>22594</v>
      </c>
      <c r="H1791" s="2">
        <v>22594</v>
      </c>
      <c r="I1791" t="s">
        <v>1</v>
      </c>
      <c r="J1791" t="s">
        <v>4361</v>
      </c>
      <c r="K1791" s="3">
        <v>45467</v>
      </c>
      <c r="L1791" t="s">
        <v>2</v>
      </c>
      <c r="M1791" t="s">
        <v>14</v>
      </c>
      <c r="N1791" t="s">
        <v>6</v>
      </c>
      <c r="O1791" s="3"/>
      <c r="P1791" t="s">
        <v>5</v>
      </c>
    </row>
    <row r="1792" spans="1:16" x14ac:dyDescent="0.2">
      <c r="A1792" s="6">
        <v>7776049</v>
      </c>
      <c r="B1792" t="s">
        <v>0</v>
      </c>
      <c r="C1792" t="s">
        <v>7193</v>
      </c>
      <c r="D1792" t="s">
        <v>4358</v>
      </c>
      <c r="E1792" t="s">
        <v>4359</v>
      </c>
      <c r="F1792" s="2">
        <v>15965</v>
      </c>
      <c r="G1792" s="2">
        <v>15964</v>
      </c>
      <c r="H1792" s="2">
        <v>15964</v>
      </c>
      <c r="I1792" t="s">
        <v>1</v>
      </c>
      <c r="J1792" t="s">
        <v>4362</v>
      </c>
      <c r="K1792" s="3">
        <v>45500</v>
      </c>
      <c r="L1792" t="s">
        <v>2</v>
      </c>
      <c r="M1792" t="s">
        <v>14</v>
      </c>
      <c r="N1792" t="s">
        <v>6</v>
      </c>
      <c r="O1792" s="3"/>
      <c r="P1792" t="s">
        <v>5</v>
      </c>
    </row>
    <row r="1793" spans="1:16" x14ac:dyDescent="0.2">
      <c r="A1793" s="6">
        <v>7797282</v>
      </c>
      <c r="B1793" t="s">
        <v>0</v>
      </c>
      <c r="C1793" t="s">
        <v>7191</v>
      </c>
      <c r="D1793" t="s">
        <v>4358</v>
      </c>
      <c r="E1793" t="s">
        <v>4359</v>
      </c>
      <c r="F1793" s="2">
        <v>12000</v>
      </c>
      <c r="G1793" s="2">
        <v>0</v>
      </c>
      <c r="H1793" s="2">
        <v>0</v>
      </c>
      <c r="I1793" t="s">
        <v>1</v>
      </c>
      <c r="J1793" t="s">
        <v>4363</v>
      </c>
      <c r="K1793" s="3">
        <v>45562</v>
      </c>
      <c r="L1793" t="s">
        <v>2</v>
      </c>
      <c r="M1793" t="s">
        <v>10</v>
      </c>
      <c r="N1793" t="s">
        <v>6</v>
      </c>
      <c r="O1793" s="3"/>
      <c r="P1793" t="s">
        <v>5</v>
      </c>
    </row>
    <row r="1794" spans="1:16" x14ac:dyDescent="0.2">
      <c r="A1794" s="6">
        <v>7808425</v>
      </c>
      <c r="B1794" t="s">
        <v>0</v>
      </c>
      <c r="C1794" t="s">
        <v>7192</v>
      </c>
      <c r="D1794" t="s">
        <v>4358</v>
      </c>
      <c r="E1794" t="s">
        <v>4359</v>
      </c>
      <c r="F1794" s="2">
        <v>12408</v>
      </c>
      <c r="G1794" s="2">
        <v>0</v>
      </c>
      <c r="H1794" s="2">
        <v>0</v>
      </c>
      <c r="I1794" t="s">
        <v>1</v>
      </c>
      <c r="J1794" t="s">
        <v>4364</v>
      </c>
      <c r="K1794" s="3">
        <v>45590</v>
      </c>
      <c r="L1794" t="s">
        <v>2</v>
      </c>
      <c r="M1794" t="s">
        <v>10</v>
      </c>
      <c r="N1794" t="s">
        <v>6</v>
      </c>
      <c r="O1794" s="3"/>
      <c r="P1794" t="s">
        <v>5</v>
      </c>
    </row>
    <row r="1795" spans="1:16" x14ac:dyDescent="0.2">
      <c r="A1795" s="6">
        <v>7797283</v>
      </c>
      <c r="B1795" t="s">
        <v>0</v>
      </c>
      <c r="C1795" t="s">
        <v>7191</v>
      </c>
      <c r="D1795" t="s">
        <v>4365</v>
      </c>
      <c r="E1795" t="s">
        <v>4366</v>
      </c>
      <c r="F1795" s="2">
        <v>14126</v>
      </c>
      <c r="G1795" s="2">
        <v>0</v>
      </c>
      <c r="H1795" s="2">
        <v>0</v>
      </c>
      <c r="I1795" t="s">
        <v>1</v>
      </c>
      <c r="J1795" t="s">
        <v>4367</v>
      </c>
      <c r="K1795" s="3">
        <v>45562</v>
      </c>
      <c r="L1795" t="s">
        <v>2</v>
      </c>
      <c r="M1795" t="s">
        <v>10</v>
      </c>
      <c r="N1795" t="s">
        <v>6</v>
      </c>
      <c r="O1795" s="3"/>
      <c r="P1795" t="s">
        <v>5</v>
      </c>
    </row>
    <row r="1796" spans="1:16" x14ac:dyDescent="0.2">
      <c r="A1796" s="6">
        <v>7808426</v>
      </c>
      <c r="B1796" t="s">
        <v>0</v>
      </c>
      <c r="C1796" t="s">
        <v>7192</v>
      </c>
      <c r="D1796" t="s">
        <v>4365</v>
      </c>
      <c r="E1796" t="s">
        <v>4366</v>
      </c>
      <c r="F1796" s="2">
        <v>5840</v>
      </c>
      <c r="G1796" s="2">
        <v>3940</v>
      </c>
      <c r="H1796" s="2">
        <v>3940</v>
      </c>
      <c r="I1796" t="s">
        <v>1</v>
      </c>
      <c r="J1796" t="s">
        <v>4368</v>
      </c>
      <c r="K1796" s="3">
        <v>45590</v>
      </c>
      <c r="L1796" t="s">
        <v>2</v>
      </c>
      <c r="M1796" t="s">
        <v>14</v>
      </c>
      <c r="N1796" t="s">
        <v>6</v>
      </c>
      <c r="O1796" s="3"/>
      <c r="P1796" t="s">
        <v>5</v>
      </c>
    </row>
    <row r="1797" spans="1:16" x14ac:dyDescent="0.2">
      <c r="A1797" s="6">
        <v>7797284</v>
      </c>
      <c r="B1797" t="s">
        <v>0</v>
      </c>
      <c r="C1797" t="s">
        <v>7191</v>
      </c>
      <c r="D1797" t="s">
        <v>4369</v>
      </c>
      <c r="E1797" t="s">
        <v>4370</v>
      </c>
      <c r="F1797" s="2">
        <v>17651</v>
      </c>
      <c r="G1797" s="2">
        <v>0</v>
      </c>
      <c r="H1797" s="2">
        <v>0</v>
      </c>
      <c r="I1797" t="s">
        <v>1</v>
      </c>
      <c r="J1797" t="s">
        <v>4371</v>
      </c>
      <c r="K1797" s="3">
        <v>45562</v>
      </c>
      <c r="L1797" t="s">
        <v>2</v>
      </c>
      <c r="M1797" t="s">
        <v>10</v>
      </c>
      <c r="N1797" t="s">
        <v>6</v>
      </c>
      <c r="O1797" s="3"/>
      <c r="P1797" t="s">
        <v>5</v>
      </c>
    </row>
    <row r="1798" spans="1:16" x14ac:dyDescent="0.2">
      <c r="A1798" s="6">
        <v>7797218</v>
      </c>
      <c r="B1798" t="s">
        <v>0</v>
      </c>
      <c r="C1798" t="s">
        <v>7191</v>
      </c>
      <c r="D1798" t="s">
        <v>4372</v>
      </c>
      <c r="E1798" t="s">
        <v>4373</v>
      </c>
      <c r="F1798" s="2">
        <v>12273</v>
      </c>
      <c r="G1798" s="2">
        <v>1360</v>
      </c>
      <c r="H1798" s="2">
        <v>1360</v>
      </c>
      <c r="I1798" t="s">
        <v>1</v>
      </c>
      <c r="J1798" t="s">
        <v>4374</v>
      </c>
      <c r="K1798" s="3">
        <v>45562</v>
      </c>
      <c r="L1798" t="s">
        <v>2</v>
      </c>
      <c r="M1798" t="s">
        <v>14</v>
      </c>
      <c r="N1798" t="s">
        <v>6</v>
      </c>
      <c r="O1798" s="3"/>
      <c r="P1798" t="s">
        <v>5</v>
      </c>
    </row>
    <row r="1799" spans="1:16" x14ac:dyDescent="0.2">
      <c r="A1799" s="6">
        <v>7774477</v>
      </c>
      <c r="B1799" t="s">
        <v>0</v>
      </c>
      <c r="C1799" t="s">
        <v>7264</v>
      </c>
      <c r="D1799" t="s">
        <v>4375</v>
      </c>
      <c r="E1799" t="s">
        <v>4376</v>
      </c>
      <c r="F1799" s="2">
        <v>3000</v>
      </c>
      <c r="G1799" s="2">
        <v>0</v>
      </c>
      <c r="H1799" s="2">
        <v>0</v>
      </c>
      <c r="I1799" t="s">
        <v>1</v>
      </c>
      <c r="J1799" t="s">
        <v>4377</v>
      </c>
      <c r="K1799" s="3">
        <v>45496</v>
      </c>
      <c r="L1799" t="s">
        <v>2</v>
      </c>
      <c r="M1799" t="s">
        <v>10</v>
      </c>
      <c r="N1799" t="s">
        <v>6</v>
      </c>
      <c r="O1799" s="3"/>
      <c r="P1799" t="s">
        <v>5</v>
      </c>
    </row>
    <row r="1800" spans="1:16" x14ac:dyDescent="0.2">
      <c r="A1800" s="6">
        <v>7797219</v>
      </c>
      <c r="B1800" t="s">
        <v>0</v>
      </c>
      <c r="C1800" t="s">
        <v>7191</v>
      </c>
      <c r="D1800" t="s">
        <v>4375</v>
      </c>
      <c r="E1800" t="s">
        <v>4376</v>
      </c>
      <c r="F1800" s="2">
        <v>10000</v>
      </c>
      <c r="G1800" s="2">
        <v>0</v>
      </c>
      <c r="H1800" s="2">
        <v>0</v>
      </c>
      <c r="I1800" t="s">
        <v>1</v>
      </c>
      <c r="J1800" t="s">
        <v>4378</v>
      </c>
      <c r="K1800" s="3">
        <v>45562</v>
      </c>
      <c r="L1800" t="s">
        <v>2</v>
      </c>
      <c r="M1800" t="s">
        <v>10</v>
      </c>
      <c r="N1800" t="s">
        <v>6</v>
      </c>
      <c r="O1800" s="3"/>
      <c r="P1800" t="s">
        <v>5</v>
      </c>
    </row>
    <row r="1801" spans="1:16" x14ac:dyDescent="0.2">
      <c r="A1801" s="6">
        <v>7808415</v>
      </c>
      <c r="B1801" t="s">
        <v>0</v>
      </c>
      <c r="C1801" t="s">
        <v>7192</v>
      </c>
      <c r="D1801" t="s">
        <v>4375</v>
      </c>
      <c r="E1801" t="s">
        <v>4376</v>
      </c>
      <c r="F1801" s="2">
        <v>12097</v>
      </c>
      <c r="G1801" s="2">
        <v>0</v>
      </c>
      <c r="H1801" s="2">
        <v>0</v>
      </c>
      <c r="I1801" t="s">
        <v>1</v>
      </c>
      <c r="J1801" t="s">
        <v>4379</v>
      </c>
      <c r="K1801" s="3">
        <v>45590</v>
      </c>
      <c r="L1801" t="s">
        <v>2</v>
      </c>
      <c r="M1801" t="s">
        <v>10</v>
      </c>
      <c r="N1801" t="s">
        <v>6</v>
      </c>
      <c r="O1801" s="3"/>
      <c r="P1801" t="s">
        <v>5</v>
      </c>
    </row>
    <row r="1802" spans="1:16" x14ac:dyDescent="0.2">
      <c r="A1802" s="6">
        <v>7751472</v>
      </c>
      <c r="B1802" t="s">
        <v>0</v>
      </c>
      <c r="C1802" t="s">
        <v>7211</v>
      </c>
      <c r="D1802" t="s">
        <v>4380</v>
      </c>
      <c r="E1802" t="s">
        <v>4381</v>
      </c>
      <c r="F1802" s="2">
        <v>6069</v>
      </c>
      <c r="G1802" s="2">
        <v>5018</v>
      </c>
      <c r="H1802" s="2">
        <v>5018</v>
      </c>
      <c r="I1802" t="s">
        <v>1</v>
      </c>
      <c r="J1802" t="s">
        <v>4382</v>
      </c>
      <c r="K1802" s="3">
        <v>45437</v>
      </c>
      <c r="L1802" t="s">
        <v>2</v>
      </c>
      <c r="M1802" t="s">
        <v>14</v>
      </c>
      <c r="N1802" t="s">
        <v>6</v>
      </c>
      <c r="O1802" s="3"/>
      <c r="P1802" t="s">
        <v>5</v>
      </c>
    </row>
    <row r="1803" spans="1:16" x14ac:dyDescent="0.2">
      <c r="A1803" s="6">
        <v>7774478</v>
      </c>
      <c r="B1803" t="s">
        <v>0</v>
      </c>
      <c r="C1803" t="s">
        <v>7264</v>
      </c>
      <c r="D1803" t="s">
        <v>4380</v>
      </c>
      <c r="E1803" t="s">
        <v>4381</v>
      </c>
      <c r="F1803" s="2">
        <v>2000</v>
      </c>
      <c r="G1803" s="2">
        <v>0</v>
      </c>
      <c r="H1803" s="2">
        <v>0</v>
      </c>
      <c r="I1803" t="s">
        <v>1</v>
      </c>
      <c r="J1803" t="s">
        <v>4383</v>
      </c>
      <c r="K1803" s="3">
        <v>45496</v>
      </c>
      <c r="L1803" t="s">
        <v>2</v>
      </c>
      <c r="M1803" t="s">
        <v>10</v>
      </c>
      <c r="N1803" t="s">
        <v>6</v>
      </c>
      <c r="O1803" s="3"/>
      <c r="P1803" t="s">
        <v>5</v>
      </c>
    </row>
    <row r="1804" spans="1:16" x14ac:dyDescent="0.2">
      <c r="A1804" s="6">
        <v>7786370</v>
      </c>
      <c r="B1804" t="s">
        <v>0</v>
      </c>
      <c r="C1804" t="s">
        <v>7190</v>
      </c>
      <c r="D1804" t="s">
        <v>4380</v>
      </c>
      <c r="E1804" t="s">
        <v>4381</v>
      </c>
      <c r="F1804" s="2">
        <v>7325</v>
      </c>
      <c r="G1804" s="2">
        <v>4810</v>
      </c>
      <c r="H1804" s="2">
        <v>4810</v>
      </c>
      <c r="I1804" t="s">
        <v>1</v>
      </c>
      <c r="J1804" t="s">
        <v>4384</v>
      </c>
      <c r="K1804" s="3">
        <v>45534</v>
      </c>
      <c r="L1804" t="s">
        <v>2</v>
      </c>
      <c r="M1804" t="s">
        <v>14</v>
      </c>
      <c r="N1804" t="s">
        <v>307</v>
      </c>
      <c r="O1804" s="3"/>
      <c r="P1804" t="s">
        <v>5</v>
      </c>
    </row>
    <row r="1805" spans="1:16" x14ac:dyDescent="0.2">
      <c r="A1805" s="6">
        <v>7797220</v>
      </c>
      <c r="B1805" t="s">
        <v>0</v>
      </c>
      <c r="C1805" t="s">
        <v>7191</v>
      </c>
      <c r="D1805" t="s">
        <v>4380</v>
      </c>
      <c r="E1805" t="s">
        <v>4381</v>
      </c>
      <c r="F1805" s="2">
        <v>16809</v>
      </c>
      <c r="G1805" s="2">
        <v>0</v>
      </c>
      <c r="H1805" s="2">
        <v>0</v>
      </c>
      <c r="I1805" t="s">
        <v>1</v>
      </c>
      <c r="J1805" t="s">
        <v>4385</v>
      </c>
      <c r="K1805" s="3">
        <v>45562</v>
      </c>
      <c r="L1805" t="s">
        <v>2</v>
      </c>
      <c r="M1805" t="s">
        <v>10</v>
      </c>
      <c r="N1805" t="s">
        <v>6</v>
      </c>
      <c r="O1805" s="3"/>
      <c r="P1805" t="s">
        <v>5</v>
      </c>
    </row>
    <row r="1806" spans="1:16" x14ac:dyDescent="0.2">
      <c r="A1806" s="6">
        <v>7797221</v>
      </c>
      <c r="B1806" t="s">
        <v>0</v>
      </c>
      <c r="C1806" t="s">
        <v>7191</v>
      </c>
      <c r="D1806" t="s">
        <v>4386</v>
      </c>
      <c r="E1806" t="s">
        <v>4387</v>
      </c>
      <c r="F1806" s="2">
        <v>16416</v>
      </c>
      <c r="G1806" s="2">
        <v>0</v>
      </c>
      <c r="H1806" s="2">
        <v>0</v>
      </c>
      <c r="I1806" t="s">
        <v>1</v>
      </c>
      <c r="J1806" t="s">
        <v>4388</v>
      </c>
      <c r="K1806" s="3">
        <v>45562</v>
      </c>
      <c r="L1806" t="s">
        <v>2</v>
      </c>
      <c r="M1806" t="s">
        <v>10</v>
      </c>
      <c r="N1806" t="s">
        <v>6</v>
      </c>
      <c r="O1806" s="3"/>
      <c r="P1806" t="s">
        <v>5</v>
      </c>
    </row>
    <row r="1807" spans="1:16" x14ac:dyDescent="0.2">
      <c r="A1807" s="6">
        <v>7786372</v>
      </c>
      <c r="B1807" t="s">
        <v>0</v>
      </c>
      <c r="C1807" t="s">
        <v>7190</v>
      </c>
      <c r="D1807" t="s">
        <v>4389</v>
      </c>
      <c r="E1807" t="s">
        <v>4390</v>
      </c>
      <c r="F1807" s="2">
        <v>3563</v>
      </c>
      <c r="G1807" s="2">
        <v>3301</v>
      </c>
      <c r="H1807" s="2">
        <v>3301</v>
      </c>
      <c r="I1807" t="s">
        <v>1</v>
      </c>
      <c r="J1807" t="s">
        <v>4391</v>
      </c>
      <c r="K1807" s="3">
        <v>45534</v>
      </c>
      <c r="L1807" t="s">
        <v>2</v>
      </c>
      <c r="M1807" t="s">
        <v>14</v>
      </c>
      <c r="N1807" t="s">
        <v>307</v>
      </c>
      <c r="O1807" s="3"/>
      <c r="P1807" t="s">
        <v>5</v>
      </c>
    </row>
    <row r="1808" spans="1:16" x14ac:dyDescent="0.2">
      <c r="A1808" s="6">
        <v>7797222</v>
      </c>
      <c r="B1808" t="s">
        <v>0</v>
      </c>
      <c r="C1808" t="s">
        <v>7191</v>
      </c>
      <c r="D1808" t="s">
        <v>4389</v>
      </c>
      <c r="E1808" t="s">
        <v>4390</v>
      </c>
      <c r="F1808" s="2">
        <v>9968</v>
      </c>
      <c r="G1808" s="2">
        <v>0</v>
      </c>
      <c r="H1808" s="2">
        <v>0</v>
      </c>
      <c r="I1808" t="s">
        <v>1</v>
      </c>
      <c r="J1808" t="s">
        <v>4392</v>
      </c>
      <c r="K1808" s="3">
        <v>45562</v>
      </c>
      <c r="L1808" t="s">
        <v>2</v>
      </c>
      <c r="M1808" t="s">
        <v>10</v>
      </c>
      <c r="N1808" t="s">
        <v>6</v>
      </c>
      <c r="O1808" s="3"/>
      <c r="P1808" t="s">
        <v>5</v>
      </c>
    </row>
    <row r="1809" spans="1:16" x14ac:dyDescent="0.2">
      <c r="A1809" s="6">
        <v>7786373</v>
      </c>
      <c r="B1809" t="s">
        <v>0</v>
      </c>
      <c r="C1809" t="s">
        <v>7190</v>
      </c>
      <c r="D1809" t="s">
        <v>4393</v>
      </c>
      <c r="E1809" t="s">
        <v>4394</v>
      </c>
      <c r="F1809" s="2">
        <v>2023</v>
      </c>
      <c r="G1809" s="2">
        <v>0</v>
      </c>
      <c r="H1809" s="2">
        <v>0</v>
      </c>
      <c r="I1809" t="s">
        <v>1</v>
      </c>
      <c r="J1809" t="s">
        <v>4395</v>
      </c>
      <c r="K1809" s="3">
        <v>45534</v>
      </c>
      <c r="L1809" t="s">
        <v>2</v>
      </c>
      <c r="M1809" t="s">
        <v>10</v>
      </c>
      <c r="N1809" t="s">
        <v>307</v>
      </c>
      <c r="O1809" s="3"/>
      <c r="P1809" t="s">
        <v>5</v>
      </c>
    </row>
    <row r="1810" spans="1:16" x14ac:dyDescent="0.2">
      <c r="A1810" s="6">
        <v>7797223</v>
      </c>
      <c r="B1810" t="s">
        <v>0</v>
      </c>
      <c r="C1810" t="s">
        <v>7191</v>
      </c>
      <c r="D1810" t="s">
        <v>4393</v>
      </c>
      <c r="E1810" t="s">
        <v>4394</v>
      </c>
      <c r="F1810" s="2">
        <v>7388</v>
      </c>
      <c r="G1810" s="2">
        <v>0</v>
      </c>
      <c r="H1810" s="2">
        <v>0</v>
      </c>
      <c r="I1810" t="s">
        <v>1</v>
      </c>
      <c r="J1810" t="s">
        <v>4396</v>
      </c>
      <c r="K1810" s="3">
        <v>45562</v>
      </c>
      <c r="L1810" t="s">
        <v>2</v>
      </c>
      <c r="M1810" t="s">
        <v>10</v>
      </c>
      <c r="N1810" t="s">
        <v>6</v>
      </c>
      <c r="O1810" s="3"/>
      <c r="P1810" t="s">
        <v>5</v>
      </c>
    </row>
    <row r="1811" spans="1:16" x14ac:dyDescent="0.2">
      <c r="A1811" s="6">
        <v>7786374</v>
      </c>
      <c r="B1811" t="s">
        <v>0</v>
      </c>
      <c r="C1811" t="s">
        <v>7190</v>
      </c>
      <c r="D1811" t="s">
        <v>4397</v>
      </c>
      <c r="E1811" t="s">
        <v>4398</v>
      </c>
      <c r="F1811" s="2">
        <v>2162</v>
      </c>
      <c r="G1811" s="2">
        <v>600</v>
      </c>
      <c r="H1811" s="2">
        <v>600</v>
      </c>
      <c r="I1811" t="s">
        <v>1</v>
      </c>
      <c r="J1811" t="s">
        <v>4399</v>
      </c>
      <c r="K1811" s="3">
        <v>45534</v>
      </c>
      <c r="L1811" t="s">
        <v>2</v>
      </c>
      <c r="M1811" t="s">
        <v>14</v>
      </c>
      <c r="N1811" t="s">
        <v>307</v>
      </c>
      <c r="O1811" s="3"/>
      <c r="P1811" t="s">
        <v>5</v>
      </c>
    </row>
    <row r="1812" spans="1:16" x14ac:dyDescent="0.2">
      <c r="A1812" s="6">
        <v>7797224</v>
      </c>
      <c r="B1812" t="s">
        <v>0</v>
      </c>
      <c r="C1812" t="s">
        <v>7191</v>
      </c>
      <c r="D1812" t="s">
        <v>4397</v>
      </c>
      <c r="E1812" t="s">
        <v>4398</v>
      </c>
      <c r="F1812" s="2">
        <v>3743</v>
      </c>
      <c r="G1812" s="2">
        <v>0</v>
      </c>
      <c r="H1812" s="2">
        <v>0</v>
      </c>
      <c r="I1812" t="s">
        <v>1</v>
      </c>
      <c r="J1812" t="s">
        <v>4400</v>
      </c>
      <c r="K1812" s="3">
        <v>45562</v>
      </c>
      <c r="L1812" t="s">
        <v>2</v>
      </c>
      <c r="M1812" t="s">
        <v>10</v>
      </c>
      <c r="N1812" t="s">
        <v>6</v>
      </c>
      <c r="O1812" s="3"/>
      <c r="P1812" t="s">
        <v>5</v>
      </c>
    </row>
    <row r="1813" spans="1:16" x14ac:dyDescent="0.2">
      <c r="A1813" s="6">
        <v>7797225</v>
      </c>
      <c r="B1813" t="s">
        <v>0</v>
      </c>
      <c r="C1813" t="s">
        <v>7191</v>
      </c>
      <c r="D1813" t="s">
        <v>4401</v>
      </c>
      <c r="E1813" t="s">
        <v>4402</v>
      </c>
      <c r="F1813" s="2">
        <v>4894</v>
      </c>
      <c r="G1813" s="2">
        <v>380</v>
      </c>
      <c r="H1813" s="2">
        <v>380</v>
      </c>
      <c r="I1813" t="s">
        <v>1</v>
      </c>
      <c r="J1813" t="s">
        <v>4403</v>
      </c>
      <c r="K1813" s="3">
        <v>45562</v>
      </c>
      <c r="L1813" t="s">
        <v>2</v>
      </c>
      <c r="M1813" t="s">
        <v>14</v>
      </c>
      <c r="N1813" t="s">
        <v>6</v>
      </c>
      <c r="O1813" s="3"/>
      <c r="P1813" t="s">
        <v>5</v>
      </c>
    </row>
    <row r="1814" spans="1:16" x14ac:dyDescent="0.2">
      <c r="A1814" s="6">
        <v>7797226</v>
      </c>
      <c r="B1814" t="s">
        <v>0</v>
      </c>
      <c r="C1814" t="s">
        <v>7191</v>
      </c>
      <c r="D1814" t="s">
        <v>4404</v>
      </c>
      <c r="E1814" t="s">
        <v>4405</v>
      </c>
      <c r="F1814" s="2">
        <v>4945</v>
      </c>
      <c r="G1814" s="2">
        <v>0</v>
      </c>
      <c r="H1814" s="2">
        <v>0</v>
      </c>
      <c r="I1814" t="s">
        <v>1</v>
      </c>
      <c r="J1814" t="s">
        <v>4406</v>
      </c>
      <c r="K1814" s="3">
        <v>45562</v>
      </c>
      <c r="L1814" t="s">
        <v>2</v>
      </c>
      <c r="M1814" t="s">
        <v>10</v>
      </c>
      <c r="N1814" t="s">
        <v>6</v>
      </c>
      <c r="O1814" s="3"/>
      <c r="P1814" t="s">
        <v>5</v>
      </c>
    </row>
    <row r="1815" spans="1:16" x14ac:dyDescent="0.2">
      <c r="A1815" s="6">
        <v>7774507</v>
      </c>
      <c r="B1815" t="s">
        <v>0</v>
      </c>
      <c r="C1815" t="s">
        <v>7264</v>
      </c>
      <c r="D1815" t="s">
        <v>4407</v>
      </c>
      <c r="E1815" t="s">
        <v>4408</v>
      </c>
      <c r="F1815" s="2">
        <v>1900</v>
      </c>
      <c r="G1815" s="2">
        <v>0</v>
      </c>
      <c r="H1815" s="2">
        <v>0</v>
      </c>
      <c r="I1815" t="s">
        <v>1</v>
      </c>
      <c r="J1815" t="s">
        <v>4409</v>
      </c>
      <c r="K1815" s="3">
        <v>45496</v>
      </c>
      <c r="L1815" t="s">
        <v>2</v>
      </c>
      <c r="M1815" t="s">
        <v>10</v>
      </c>
      <c r="N1815" t="s">
        <v>6</v>
      </c>
      <c r="O1815" s="3"/>
      <c r="P1815" t="s">
        <v>5</v>
      </c>
    </row>
    <row r="1816" spans="1:16" x14ac:dyDescent="0.2">
      <c r="A1816" s="6">
        <v>7797227</v>
      </c>
      <c r="B1816" t="s">
        <v>0</v>
      </c>
      <c r="C1816" t="s">
        <v>7191</v>
      </c>
      <c r="D1816" t="s">
        <v>4410</v>
      </c>
      <c r="E1816" t="s">
        <v>4411</v>
      </c>
      <c r="F1816" s="2">
        <v>3488</v>
      </c>
      <c r="G1816" s="2">
        <v>0</v>
      </c>
      <c r="H1816" s="2">
        <v>0</v>
      </c>
      <c r="I1816" t="s">
        <v>1</v>
      </c>
      <c r="J1816" t="s">
        <v>4412</v>
      </c>
      <c r="K1816" s="3">
        <v>45562</v>
      </c>
      <c r="L1816" t="s">
        <v>2</v>
      </c>
      <c r="M1816" t="s">
        <v>10</v>
      </c>
      <c r="N1816" t="s">
        <v>6</v>
      </c>
      <c r="O1816" s="3"/>
      <c r="P1816" t="s">
        <v>5</v>
      </c>
    </row>
    <row r="1817" spans="1:16" x14ac:dyDescent="0.2">
      <c r="A1817" s="6">
        <v>7797229</v>
      </c>
      <c r="B1817" t="s">
        <v>0</v>
      </c>
      <c r="C1817" t="s">
        <v>7191</v>
      </c>
      <c r="D1817" t="s">
        <v>4413</v>
      </c>
      <c r="E1817" t="s">
        <v>4414</v>
      </c>
      <c r="F1817" s="2">
        <v>4757</v>
      </c>
      <c r="G1817" s="2">
        <v>1650</v>
      </c>
      <c r="H1817" s="2">
        <v>1650</v>
      </c>
      <c r="I1817" t="s">
        <v>1</v>
      </c>
      <c r="J1817" t="s">
        <v>4415</v>
      </c>
      <c r="K1817" s="3">
        <v>45562</v>
      </c>
      <c r="L1817" t="s">
        <v>2</v>
      </c>
      <c r="M1817" t="s">
        <v>14</v>
      </c>
      <c r="N1817" t="s">
        <v>6</v>
      </c>
      <c r="O1817" s="3"/>
      <c r="P1817" t="s">
        <v>5</v>
      </c>
    </row>
    <row r="1818" spans="1:16" x14ac:dyDescent="0.2">
      <c r="A1818" s="6">
        <v>7786379</v>
      </c>
      <c r="B1818" t="s">
        <v>0</v>
      </c>
      <c r="C1818" t="s">
        <v>7190</v>
      </c>
      <c r="D1818" t="s">
        <v>4416</v>
      </c>
      <c r="E1818" t="s">
        <v>4417</v>
      </c>
      <c r="F1818" s="2">
        <v>1863</v>
      </c>
      <c r="G1818" s="2">
        <v>1226</v>
      </c>
      <c r="H1818" s="2">
        <v>1226</v>
      </c>
      <c r="I1818" t="s">
        <v>1</v>
      </c>
      <c r="J1818" t="s">
        <v>4418</v>
      </c>
      <c r="K1818" s="3">
        <v>45534</v>
      </c>
      <c r="L1818" t="s">
        <v>2</v>
      </c>
      <c r="M1818" t="s">
        <v>14</v>
      </c>
      <c r="N1818" t="s">
        <v>307</v>
      </c>
      <c r="O1818" s="3"/>
      <c r="P1818" t="s">
        <v>5</v>
      </c>
    </row>
    <row r="1819" spans="1:16" x14ac:dyDescent="0.2">
      <c r="A1819" s="6">
        <v>7797230</v>
      </c>
      <c r="B1819" t="s">
        <v>0</v>
      </c>
      <c r="C1819" t="s">
        <v>7191</v>
      </c>
      <c r="D1819" t="s">
        <v>4416</v>
      </c>
      <c r="E1819" t="s">
        <v>4417</v>
      </c>
      <c r="F1819" s="2">
        <v>2633</v>
      </c>
      <c r="G1819" s="2">
        <v>0</v>
      </c>
      <c r="H1819" s="2">
        <v>0</v>
      </c>
      <c r="I1819" t="s">
        <v>1</v>
      </c>
      <c r="J1819" t="s">
        <v>4419</v>
      </c>
      <c r="K1819" s="3">
        <v>45562</v>
      </c>
      <c r="L1819" t="s">
        <v>2</v>
      </c>
      <c r="M1819" t="s">
        <v>10</v>
      </c>
      <c r="N1819" t="s">
        <v>6</v>
      </c>
      <c r="O1819" s="3"/>
      <c r="P1819" t="s">
        <v>5</v>
      </c>
    </row>
    <row r="1820" spans="1:16" x14ac:dyDescent="0.2">
      <c r="A1820" s="6">
        <v>7810118</v>
      </c>
      <c r="B1820" t="s">
        <v>0</v>
      </c>
      <c r="C1820" t="s">
        <v>7379</v>
      </c>
      <c r="D1820" t="s">
        <v>4416</v>
      </c>
      <c r="E1820" t="s">
        <v>4417</v>
      </c>
      <c r="F1820" s="2">
        <v>1000</v>
      </c>
      <c r="G1820" s="2">
        <v>0</v>
      </c>
      <c r="H1820" s="2">
        <v>0</v>
      </c>
      <c r="I1820" t="s">
        <v>1</v>
      </c>
      <c r="J1820" t="s">
        <v>4420</v>
      </c>
      <c r="K1820" s="3">
        <v>45594</v>
      </c>
      <c r="L1820" t="s">
        <v>2</v>
      </c>
      <c r="M1820" t="s">
        <v>10</v>
      </c>
      <c r="N1820" t="s">
        <v>6</v>
      </c>
      <c r="O1820" s="3"/>
      <c r="P1820" t="s">
        <v>5</v>
      </c>
    </row>
    <row r="1821" spans="1:16" x14ac:dyDescent="0.2">
      <c r="A1821" s="6">
        <v>7797276</v>
      </c>
      <c r="B1821" t="s">
        <v>0</v>
      </c>
      <c r="C1821" t="s">
        <v>7191</v>
      </c>
      <c r="D1821" t="s">
        <v>4421</v>
      </c>
      <c r="E1821" t="s">
        <v>4422</v>
      </c>
      <c r="F1821" s="2">
        <v>13574</v>
      </c>
      <c r="G1821" s="2">
        <v>0</v>
      </c>
      <c r="H1821" s="2">
        <v>0</v>
      </c>
      <c r="I1821" t="s">
        <v>1</v>
      </c>
      <c r="J1821" t="s">
        <v>4423</v>
      </c>
      <c r="K1821" s="3">
        <v>45562</v>
      </c>
      <c r="L1821" t="s">
        <v>2</v>
      </c>
      <c r="M1821" t="s">
        <v>10</v>
      </c>
      <c r="N1821" t="s">
        <v>6</v>
      </c>
      <c r="O1821" s="3"/>
      <c r="P1821" t="s">
        <v>5</v>
      </c>
    </row>
    <row r="1822" spans="1:16" x14ac:dyDescent="0.2">
      <c r="A1822" s="6">
        <v>7736188</v>
      </c>
      <c r="B1822" t="s">
        <v>0</v>
      </c>
      <c r="C1822" t="s">
        <v>7212</v>
      </c>
      <c r="D1822" t="s">
        <v>4424</v>
      </c>
      <c r="E1822" t="s">
        <v>4425</v>
      </c>
      <c r="F1822" s="2">
        <v>2400</v>
      </c>
      <c r="G1822" s="2">
        <v>1500</v>
      </c>
      <c r="H1822" s="2">
        <v>1500</v>
      </c>
      <c r="I1822" t="s">
        <v>1</v>
      </c>
      <c r="J1822" t="s">
        <v>4426</v>
      </c>
      <c r="K1822" s="3">
        <v>45393</v>
      </c>
      <c r="L1822" t="s">
        <v>2</v>
      </c>
      <c r="M1822" t="s">
        <v>14</v>
      </c>
      <c r="N1822" t="s">
        <v>6</v>
      </c>
      <c r="O1822" s="3"/>
      <c r="P1822" t="s">
        <v>5</v>
      </c>
    </row>
    <row r="1823" spans="1:16" x14ac:dyDescent="0.2">
      <c r="A1823" s="6">
        <v>7797277</v>
      </c>
      <c r="B1823" t="s">
        <v>0</v>
      </c>
      <c r="C1823" t="s">
        <v>7191</v>
      </c>
      <c r="D1823" t="s">
        <v>4424</v>
      </c>
      <c r="E1823" t="s">
        <v>4425</v>
      </c>
      <c r="F1823" s="2">
        <v>3431</v>
      </c>
      <c r="G1823" s="2">
        <v>0</v>
      </c>
      <c r="H1823" s="2">
        <v>0</v>
      </c>
      <c r="I1823" t="s">
        <v>1</v>
      </c>
      <c r="J1823" t="s">
        <v>4427</v>
      </c>
      <c r="K1823" s="3">
        <v>45562</v>
      </c>
      <c r="L1823" t="s">
        <v>2</v>
      </c>
      <c r="M1823" t="s">
        <v>10</v>
      </c>
      <c r="N1823" t="s">
        <v>6</v>
      </c>
      <c r="O1823" s="3"/>
      <c r="P1823" t="s">
        <v>5</v>
      </c>
    </row>
    <row r="1824" spans="1:16" x14ac:dyDescent="0.2">
      <c r="A1824" s="6">
        <v>7788084</v>
      </c>
      <c r="B1824" t="s">
        <v>0</v>
      </c>
      <c r="C1824" t="s">
        <v>7436</v>
      </c>
      <c r="D1824" t="s">
        <v>4428</v>
      </c>
      <c r="E1824" t="s">
        <v>4429</v>
      </c>
      <c r="F1824" s="2">
        <v>200</v>
      </c>
      <c r="G1824" s="2">
        <v>0</v>
      </c>
      <c r="H1824" s="2">
        <v>0</v>
      </c>
      <c r="I1824" t="s">
        <v>1</v>
      </c>
      <c r="J1824" t="s">
        <v>4430</v>
      </c>
      <c r="K1824" s="3">
        <v>45535</v>
      </c>
      <c r="L1824" t="s">
        <v>2</v>
      </c>
      <c r="M1824" t="s">
        <v>10</v>
      </c>
      <c r="N1824" t="s">
        <v>6</v>
      </c>
      <c r="O1824" s="3"/>
      <c r="P1824" t="s">
        <v>5</v>
      </c>
    </row>
    <row r="1825" spans="1:16" x14ac:dyDescent="0.2">
      <c r="A1825" s="6">
        <v>7791016</v>
      </c>
      <c r="B1825" t="s">
        <v>0</v>
      </c>
      <c r="C1825" t="s">
        <v>7479</v>
      </c>
      <c r="D1825" t="s">
        <v>4428</v>
      </c>
      <c r="E1825" t="s">
        <v>4429</v>
      </c>
      <c r="F1825" s="2">
        <v>7000</v>
      </c>
      <c r="G1825" s="2">
        <v>1637</v>
      </c>
      <c r="H1825" s="2">
        <v>1637</v>
      </c>
      <c r="I1825" t="s">
        <v>1</v>
      </c>
      <c r="J1825" t="s">
        <v>4431</v>
      </c>
      <c r="K1825" s="3">
        <v>45544</v>
      </c>
      <c r="L1825" t="s">
        <v>2</v>
      </c>
      <c r="M1825" t="s">
        <v>14</v>
      </c>
      <c r="N1825" t="s">
        <v>6</v>
      </c>
      <c r="O1825" s="3"/>
      <c r="P1825" t="s">
        <v>5</v>
      </c>
    </row>
    <row r="1826" spans="1:16" x14ac:dyDescent="0.2">
      <c r="A1826" s="6">
        <v>7802706</v>
      </c>
      <c r="B1826" t="s">
        <v>0</v>
      </c>
      <c r="C1826" t="s">
        <v>7480</v>
      </c>
      <c r="D1826" t="s">
        <v>4428</v>
      </c>
      <c r="E1826" t="s">
        <v>4429</v>
      </c>
      <c r="F1826" s="2">
        <v>9264</v>
      </c>
      <c r="G1826" s="2">
        <v>0</v>
      </c>
      <c r="H1826" s="2">
        <v>0</v>
      </c>
      <c r="I1826" t="s">
        <v>1</v>
      </c>
      <c r="J1826" t="s">
        <v>4432</v>
      </c>
      <c r="K1826" s="3">
        <v>45574</v>
      </c>
      <c r="L1826" t="s">
        <v>2</v>
      </c>
      <c r="M1826" t="s">
        <v>10</v>
      </c>
      <c r="N1826" t="s">
        <v>6</v>
      </c>
      <c r="O1826" s="3"/>
      <c r="P1826" t="s">
        <v>5</v>
      </c>
    </row>
    <row r="1827" spans="1:16" x14ac:dyDescent="0.2">
      <c r="A1827" s="6">
        <v>7794794</v>
      </c>
      <c r="B1827" t="s">
        <v>0</v>
      </c>
      <c r="C1827" t="s">
        <v>7481</v>
      </c>
      <c r="D1827" t="s">
        <v>4428</v>
      </c>
      <c r="E1827" t="s">
        <v>4429</v>
      </c>
      <c r="F1827" s="2">
        <v>11207</v>
      </c>
      <c r="G1827" s="2">
        <v>5000</v>
      </c>
      <c r="H1827" s="2">
        <v>5000</v>
      </c>
      <c r="I1827" t="s">
        <v>1</v>
      </c>
      <c r="J1827" t="s">
        <v>4433</v>
      </c>
      <c r="K1827" s="3">
        <v>45555</v>
      </c>
      <c r="L1827" t="s">
        <v>2</v>
      </c>
      <c r="M1827" t="s">
        <v>14</v>
      </c>
      <c r="N1827" t="s">
        <v>6</v>
      </c>
      <c r="O1827" s="3"/>
      <c r="P1827" t="s">
        <v>5</v>
      </c>
    </row>
    <row r="1828" spans="1:16" x14ac:dyDescent="0.2">
      <c r="A1828" s="6">
        <v>7796508</v>
      </c>
      <c r="B1828" t="s">
        <v>0</v>
      </c>
      <c r="C1828" t="s">
        <v>7482</v>
      </c>
      <c r="D1828" t="s">
        <v>4428</v>
      </c>
      <c r="E1828" t="s">
        <v>4429</v>
      </c>
      <c r="F1828" s="2">
        <v>5185</v>
      </c>
      <c r="G1828" s="2">
        <v>0</v>
      </c>
      <c r="H1828" s="2">
        <v>0</v>
      </c>
      <c r="I1828" t="s">
        <v>1</v>
      </c>
      <c r="J1828" t="s">
        <v>4434</v>
      </c>
      <c r="K1828" s="3">
        <v>45560</v>
      </c>
      <c r="L1828" t="s">
        <v>2</v>
      </c>
      <c r="M1828" t="s">
        <v>10</v>
      </c>
      <c r="N1828" t="s">
        <v>6</v>
      </c>
      <c r="O1828" s="3"/>
      <c r="P1828" t="s">
        <v>5</v>
      </c>
    </row>
    <row r="1829" spans="1:16" x14ac:dyDescent="0.2">
      <c r="A1829" s="6">
        <v>7733238</v>
      </c>
      <c r="B1829" t="s">
        <v>0</v>
      </c>
      <c r="C1829" t="s">
        <v>7483</v>
      </c>
      <c r="D1829" t="s">
        <v>4435</v>
      </c>
      <c r="E1829" t="s">
        <v>4436</v>
      </c>
      <c r="F1829" s="2">
        <v>41770</v>
      </c>
      <c r="G1829" s="2">
        <v>0</v>
      </c>
      <c r="H1829" s="2">
        <v>0</v>
      </c>
      <c r="I1829" t="s">
        <v>1</v>
      </c>
      <c r="J1829" t="s">
        <v>4437</v>
      </c>
      <c r="K1829" s="3">
        <v>45386</v>
      </c>
      <c r="L1829" t="s">
        <v>2</v>
      </c>
      <c r="M1829" t="s">
        <v>10</v>
      </c>
      <c r="N1829" t="s">
        <v>6</v>
      </c>
      <c r="O1829" s="3"/>
      <c r="P1829" t="s">
        <v>5</v>
      </c>
    </row>
    <row r="1830" spans="1:16" x14ac:dyDescent="0.2">
      <c r="A1830" s="6">
        <v>7797037</v>
      </c>
      <c r="B1830" t="s">
        <v>0</v>
      </c>
      <c r="C1830" t="s">
        <v>7191</v>
      </c>
      <c r="D1830" t="s">
        <v>4438</v>
      </c>
      <c r="E1830" t="s">
        <v>4439</v>
      </c>
      <c r="F1830" s="2">
        <v>2144</v>
      </c>
      <c r="G1830" s="2">
        <v>1050</v>
      </c>
      <c r="H1830" s="2">
        <v>1050</v>
      </c>
      <c r="I1830" t="s">
        <v>1</v>
      </c>
      <c r="J1830" t="s">
        <v>4440</v>
      </c>
      <c r="K1830" s="3">
        <v>45562</v>
      </c>
      <c r="L1830" t="s">
        <v>2</v>
      </c>
      <c r="M1830" t="s">
        <v>14</v>
      </c>
      <c r="N1830" t="s">
        <v>6</v>
      </c>
      <c r="O1830" s="3"/>
      <c r="P1830" t="s">
        <v>5</v>
      </c>
    </row>
    <row r="1831" spans="1:16" x14ac:dyDescent="0.2">
      <c r="A1831" s="6">
        <v>7790601</v>
      </c>
      <c r="B1831" t="s">
        <v>0</v>
      </c>
      <c r="C1831" t="s">
        <v>7324</v>
      </c>
      <c r="D1831" t="s">
        <v>4441</v>
      </c>
      <c r="E1831" t="s">
        <v>4442</v>
      </c>
      <c r="F1831" s="2">
        <v>550</v>
      </c>
      <c r="G1831" s="2">
        <v>0</v>
      </c>
      <c r="H1831" s="2">
        <v>0</v>
      </c>
      <c r="I1831" t="s">
        <v>1</v>
      </c>
      <c r="J1831" t="s">
        <v>4443</v>
      </c>
      <c r="K1831" s="3">
        <v>45542</v>
      </c>
      <c r="L1831" t="s">
        <v>2</v>
      </c>
      <c r="M1831" t="s">
        <v>10</v>
      </c>
      <c r="N1831" t="s">
        <v>6</v>
      </c>
      <c r="O1831" s="3"/>
      <c r="P1831" t="s">
        <v>5</v>
      </c>
    </row>
    <row r="1832" spans="1:16" x14ac:dyDescent="0.2">
      <c r="A1832" s="6">
        <v>7797038</v>
      </c>
      <c r="B1832" t="s">
        <v>0</v>
      </c>
      <c r="C1832" t="s">
        <v>7191</v>
      </c>
      <c r="D1832" t="s">
        <v>4441</v>
      </c>
      <c r="E1832" t="s">
        <v>4442</v>
      </c>
      <c r="F1832" s="2">
        <v>3379</v>
      </c>
      <c r="G1832" s="2">
        <v>0</v>
      </c>
      <c r="H1832" s="2">
        <v>0</v>
      </c>
      <c r="I1832" t="s">
        <v>1</v>
      </c>
      <c r="J1832" t="s">
        <v>4444</v>
      </c>
      <c r="K1832" s="3">
        <v>45562</v>
      </c>
      <c r="L1832" t="s">
        <v>2</v>
      </c>
      <c r="M1832" t="s">
        <v>10</v>
      </c>
      <c r="N1832" t="s">
        <v>6</v>
      </c>
      <c r="O1832" s="3"/>
      <c r="P1832" t="s">
        <v>5</v>
      </c>
    </row>
    <row r="1833" spans="1:16" x14ac:dyDescent="0.2">
      <c r="A1833" s="6">
        <v>7797039</v>
      </c>
      <c r="B1833" t="s">
        <v>0</v>
      </c>
      <c r="C1833" t="s">
        <v>7191</v>
      </c>
      <c r="D1833" t="s">
        <v>4445</v>
      </c>
      <c r="E1833" t="s">
        <v>4446</v>
      </c>
      <c r="F1833" s="2">
        <v>12112</v>
      </c>
      <c r="G1833" s="2">
        <v>0</v>
      </c>
      <c r="H1833" s="2">
        <v>0</v>
      </c>
      <c r="I1833" t="s">
        <v>1</v>
      </c>
      <c r="J1833" t="s">
        <v>4447</v>
      </c>
      <c r="K1833" s="3">
        <v>45562</v>
      </c>
      <c r="L1833" t="s">
        <v>2</v>
      </c>
      <c r="M1833" t="s">
        <v>10</v>
      </c>
      <c r="N1833" t="s">
        <v>6</v>
      </c>
      <c r="O1833" s="3"/>
      <c r="P1833" t="s">
        <v>5</v>
      </c>
    </row>
    <row r="1834" spans="1:16" x14ac:dyDescent="0.2">
      <c r="A1834" s="6">
        <v>7658352</v>
      </c>
      <c r="B1834" t="s">
        <v>0</v>
      </c>
      <c r="C1834" t="s">
        <v>7385</v>
      </c>
      <c r="D1834" t="s">
        <v>4448</v>
      </c>
      <c r="E1834" t="s">
        <v>4449</v>
      </c>
      <c r="F1834" s="2">
        <v>18455</v>
      </c>
      <c r="G1834" s="2">
        <v>18454</v>
      </c>
      <c r="H1834" s="2">
        <v>18454</v>
      </c>
      <c r="I1834" t="s">
        <v>1</v>
      </c>
      <c r="J1834" t="s">
        <v>4450</v>
      </c>
      <c r="K1834" s="3">
        <v>45166</v>
      </c>
      <c r="L1834" t="s">
        <v>2</v>
      </c>
      <c r="M1834" t="s">
        <v>14</v>
      </c>
      <c r="N1834" t="s">
        <v>6</v>
      </c>
      <c r="O1834" s="3"/>
      <c r="P1834" t="s">
        <v>5</v>
      </c>
    </row>
    <row r="1835" spans="1:16" x14ac:dyDescent="0.2">
      <c r="A1835" s="6">
        <v>7679060</v>
      </c>
      <c r="B1835" t="s">
        <v>0</v>
      </c>
      <c r="C1835" t="s">
        <v>7386</v>
      </c>
      <c r="D1835" t="s">
        <v>4448</v>
      </c>
      <c r="E1835" t="s">
        <v>4449</v>
      </c>
      <c r="F1835" s="2">
        <v>10840</v>
      </c>
      <c r="G1835" s="2">
        <v>10839</v>
      </c>
      <c r="H1835" s="2">
        <v>10839</v>
      </c>
      <c r="I1835" t="s">
        <v>1</v>
      </c>
      <c r="J1835" t="s">
        <v>4451</v>
      </c>
      <c r="K1835" s="3">
        <v>45223</v>
      </c>
      <c r="L1835" t="s">
        <v>2</v>
      </c>
      <c r="M1835" t="s">
        <v>14</v>
      </c>
      <c r="N1835" t="s">
        <v>6</v>
      </c>
      <c r="O1835" s="3"/>
      <c r="P1835" t="s">
        <v>5</v>
      </c>
    </row>
    <row r="1836" spans="1:16" x14ac:dyDescent="0.2">
      <c r="A1836" s="6">
        <v>7689190</v>
      </c>
      <c r="B1836" t="s">
        <v>0</v>
      </c>
      <c r="C1836" t="s">
        <v>7376</v>
      </c>
      <c r="D1836" t="s">
        <v>4448</v>
      </c>
      <c r="E1836" t="s">
        <v>4449</v>
      </c>
      <c r="F1836" s="2">
        <v>15503</v>
      </c>
      <c r="G1836" s="2">
        <v>15502</v>
      </c>
      <c r="H1836" s="2">
        <v>15502</v>
      </c>
      <c r="I1836" t="s">
        <v>1</v>
      </c>
      <c r="J1836" t="s">
        <v>4452</v>
      </c>
      <c r="K1836" s="3">
        <v>45258</v>
      </c>
      <c r="L1836" t="s">
        <v>2</v>
      </c>
      <c r="M1836" t="s">
        <v>14</v>
      </c>
      <c r="N1836" t="s">
        <v>6</v>
      </c>
      <c r="O1836" s="3"/>
      <c r="P1836" t="s">
        <v>5</v>
      </c>
    </row>
    <row r="1837" spans="1:16" x14ac:dyDescent="0.2">
      <c r="A1837" s="6">
        <v>7705988</v>
      </c>
      <c r="B1837" t="s">
        <v>0</v>
      </c>
      <c r="C1837" t="s">
        <v>7378</v>
      </c>
      <c r="D1837" t="s">
        <v>4448</v>
      </c>
      <c r="E1837" t="s">
        <v>4449</v>
      </c>
      <c r="F1837" s="2">
        <v>16167</v>
      </c>
      <c r="G1837" s="2">
        <v>16166</v>
      </c>
      <c r="H1837" s="2">
        <v>16166</v>
      </c>
      <c r="I1837" t="s">
        <v>1</v>
      </c>
      <c r="J1837" t="s">
        <v>4453</v>
      </c>
      <c r="K1837" s="3">
        <v>45306</v>
      </c>
      <c r="L1837" t="s">
        <v>2</v>
      </c>
      <c r="M1837" t="s">
        <v>14</v>
      </c>
      <c r="N1837" t="s">
        <v>6</v>
      </c>
      <c r="O1837" s="3"/>
      <c r="P1837" t="s">
        <v>5</v>
      </c>
    </row>
    <row r="1838" spans="1:16" x14ac:dyDescent="0.2">
      <c r="A1838" s="6">
        <v>7797042</v>
      </c>
      <c r="B1838" t="s">
        <v>0</v>
      </c>
      <c r="C1838" t="s">
        <v>7191</v>
      </c>
      <c r="D1838" t="s">
        <v>4448</v>
      </c>
      <c r="E1838" t="s">
        <v>4449</v>
      </c>
      <c r="F1838" s="2">
        <v>13972</v>
      </c>
      <c r="G1838" s="2">
        <v>8700</v>
      </c>
      <c r="H1838" s="2">
        <v>8700</v>
      </c>
      <c r="I1838" t="s">
        <v>1</v>
      </c>
      <c r="J1838" t="s">
        <v>4454</v>
      </c>
      <c r="K1838" s="3">
        <v>45562</v>
      </c>
      <c r="L1838" t="s">
        <v>2</v>
      </c>
      <c r="M1838" t="s">
        <v>14</v>
      </c>
      <c r="N1838" t="s">
        <v>6</v>
      </c>
      <c r="O1838" s="3"/>
      <c r="P1838" t="s">
        <v>5</v>
      </c>
    </row>
    <row r="1839" spans="1:16" x14ac:dyDescent="0.2">
      <c r="A1839" s="6">
        <v>7808343</v>
      </c>
      <c r="B1839" t="s">
        <v>0</v>
      </c>
      <c r="C1839" t="s">
        <v>7192</v>
      </c>
      <c r="D1839" t="s">
        <v>4448</v>
      </c>
      <c r="E1839" t="s">
        <v>4449</v>
      </c>
      <c r="F1839" s="2">
        <v>23794</v>
      </c>
      <c r="G1839" s="2">
        <v>7572</v>
      </c>
      <c r="H1839" s="2">
        <v>7572</v>
      </c>
      <c r="I1839" t="s">
        <v>1</v>
      </c>
      <c r="J1839" t="s">
        <v>4455</v>
      </c>
      <c r="K1839" s="3">
        <v>45590</v>
      </c>
      <c r="L1839" t="s">
        <v>2</v>
      </c>
      <c r="M1839" t="s">
        <v>14</v>
      </c>
      <c r="N1839" t="s">
        <v>6</v>
      </c>
      <c r="O1839" s="3"/>
      <c r="P1839" t="s">
        <v>5</v>
      </c>
    </row>
    <row r="1840" spans="1:16" x14ac:dyDescent="0.2">
      <c r="A1840" s="6">
        <v>7796874</v>
      </c>
      <c r="B1840" t="s">
        <v>0</v>
      </c>
      <c r="C1840" t="s">
        <v>7191</v>
      </c>
      <c r="D1840" t="s">
        <v>4456</v>
      </c>
      <c r="E1840" t="s">
        <v>4457</v>
      </c>
      <c r="F1840" s="2">
        <v>3261</v>
      </c>
      <c r="G1840" s="2">
        <v>0</v>
      </c>
      <c r="H1840" s="2">
        <v>0</v>
      </c>
      <c r="I1840" t="s">
        <v>1</v>
      </c>
      <c r="J1840" t="s">
        <v>4458</v>
      </c>
      <c r="K1840" s="3">
        <v>45562</v>
      </c>
      <c r="L1840" t="s">
        <v>2</v>
      </c>
      <c r="M1840" t="s">
        <v>10</v>
      </c>
      <c r="N1840" t="s">
        <v>6</v>
      </c>
      <c r="O1840" s="3"/>
      <c r="P1840" t="s">
        <v>5</v>
      </c>
    </row>
    <row r="1841" spans="1:16" x14ac:dyDescent="0.2">
      <c r="A1841" s="6">
        <v>7796875</v>
      </c>
      <c r="B1841" t="s">
        <v>0</v>
      </c>
      <c r="C1841" t="s">
        <v>7191</v>
      </c>
      <c r="D1841" t="s">
        <v>4459</v>
      </c>
      <c r="E1841" t="s">
        <v>4460</v>
      </c>
      <c r="F1841" s="2">
        <v>1824</v>
      </c>
      <c r="G1841" s="2">
        <v>1240</v>
      </c>
      <c r="H1841" s="2">
        <v>1240</v>
      </c>
      <c r="I1841" t="s">
        <v>1</v>
      </c>
      <c r="J1841" t="s">
        <v>4461</v>
      </c>
      <c r="K1841" s="3">
        <v>45562</v>
      </c>
      <c r="L1841" t="s">
        <v>2</v>
      </c>
      <c r="M1841" t="s">
        <v>14</v>
      </c>
      <c r="N1841" t="s">
        <v>6</v>
      </c>
      <c r="O1841" s="3"/>
      <c r="P1841" t="s">
        <v>5</v>
      </c>
    </row>
    <row r="1842" spans="1:16" x14ac:dyDescent="0.2">
      <c r="A1842" s="6">
        <v>7808267</v>
      </c>
      <c r="B1842" t="s">
        <v>0</v>
      </c>
      <c r="C1842" t="s">
        <v>7192</v>
      </c>
      <c r="D1842" t="s">
        <v>4459</v>
      </c>
      <c r="E1842" t="s">
        <v>4460</v>
      </c>
      <c r="F1842" s="2">
        <v>25000</v>
      </c>
      <c r="G1842" s="2">
        <v>0</v>
      </c>
      <c r="H1842" s="2">
        <v>0</v>
      </c>
      <c r="I1842" t="s">
        <v>1</v>
      </c>
      <c r="J1842" t="s">
        <v>4462</v>
      </c>
      <c r="K1842" s="3">
        <v>45590</v>
      </c>
      <c r="L1842" t="s">
        <v>2</v>
      </c>
      <c r="M1842" t="s">
        <v>10</v>
      </c>
      <c r="N1842" t="s">
        <v>6</v>
      </c>
      <c r="O1842" s="3"/>
      <c r="P1842" t="s">
        <v>5</v>
      </c>
    </row>
    <row r="1843" spans="1:16" x14ac:dyDescent="0.2">
      <c r="A1843" s="6">
        <v>7796876</v>
      </c>
      <c r="B1843" t="s">
        <v>0</v>
      </c>
      <c r="C1843" t="s">
        <v>7191</v>
      </c>
      <c r="D1843" t="s">
        <v>4463</v>
      </c>
      <c r="E1843" t="s">
        <v>4464</v>
      </c>
      <c r="F1843" s="2">
        <v>11547</v>
      </c>
      <c r="G1843" s="2">
        <v>0</v>
      </c>
      <c r="H1843" s="2">
        <v>0</v>
      </c>
      <c r="I1843" t="s">
        <v>1</v>
      </c>
      <c r="J1843" t="s">
        <v>4465</v>
      </c>
      <c r="K1843" s="3">
        <v>45562</v>
      </c>
      <c r="L1843" t="s">
        <v>2</v>
      </c>
      <c r="M1843" t="s">
        <v>10</v>
      </c>
      <c r="N1843" t="s">
        <v>6</v>
      </c>
      <c r="O1843" s="3"/>
      <c r="P1843" t="s">
        <v>5</v>
      </c>
    </row>
    <row r="1844" spans="1:16" x14ac:dyDescent="0.2">
      <c r="A1844" s="6">
        <v>7796877</v>
      </c>
      <c r="B1844" t="s">
        <v>0</v>
      </c>
      <c r="C1844" t="s">
        <v>7191</v>
      </c>
      <c r="D1844" t="s">
        <v>4466</v>
      </c>
      <c r="E1844" t="s">
        <v>4467</v>
      </c>
      <c r="F1844" s="2">
        <v>8619</v>
      </c>
      <c r="G1844" s="2">
        <v>6700</v>
      </c>
      <c r="H1844" s="2">
        <v>6700</v>
      </c>
      <c r="I1844" t="s">
        <v>1</v>
      </c>
      <c r="J1844" t="s">
        <v>4468</v>
      </c>
      <c r="K1844" s="3">
        <v>45562</v>
      </c>
      <c r="L1844" t="s">
        <v>2</v>
      </c>
      <c r="M1844" t="s">
        <v>14</v>
      </c>
      <c r="N1844" t="s">
        <v>6</v>
      </c>
      <c r="O1844" s="3"/>
      <c r="P1844" t="s">
        <v>5</v>
      </c>
    </row>
    <row r="1845" spans="1:16" x14ac:dyDescent="0.2">
      <c r="A1845" s="6">
        <v>7808268</v>
      </c>
      <c r="B1845" t="s">
        <v>0</v>
      </c>
      <c r="C1845" t="s">
        <v>7192</v>
      </c>
      <c r="D1845" t="s">
        <v>4469</v>
      </c>
      <c r="E1845" t="s">
        <v>4470</v>
      </c>
      <c r="F1845" s="2">
        <v>14395</v>
      </c>
      <c r="G1845" s="2">
        <v>0</v>
      </c>
      <c r="H1845" s="2">
        <v>0</v>
      </c>
      <c r="I1845" t="s">
        <v>1</v>
      </c>
      <c r="J1845" t="s">
        <v>4471</v>
      </c>
      <c r="K1845" s="3">
        <v>45590</v>
      </c>
      <c r="L1845" t="s">
        <v>2</v>
      </c>
      <c r="M1845" t="s">
        <v>10</v>
      </c>
      <c r="N1845" t="s">
        <v>6</v>
      </c>
      <c r="O1845" s="3"/>
      <c r="P1845" t="s">
        <v>5</v>
      </c>
    </row>
    <row r="1846" spans="1:16" x14ac:dyDescent="0.2">
      <c r="A1846" s="6">
        <v>7794782</v>
      </c>
      <c r="B1846" t="s">
        <v>0</v>
      </c>
      <c r="C1846" t="s">
        <v>7252</v>
      </c>
      <c r="D1846" t="s">
        <v>4472</v>
      </c>
      <c r="E1846" t="s">
        <v>4473</v>
      </c>
      <c r="F1846" s="2">
        <v>100</v>
      </c>
      <c r="G1846" s="2">
        <v>0</v>
      </c>
      <c r="H1846" s="2">
        <v>0</v>
      </c>
      <c r="I1846" t="s">
        <v>1</v>
      </c>
      <c r="J1846" t="s">
        <v>4474</v>
      </c>
      <c r="K1846" s="3">
        <v>45555</v>
      </c>
      <c r="L1846" t="s">
        <v>2</v>
      </c>
      <c r="M1846" t="s">
        <v>10</v>
      </c>
      <c r="N1846" t="s">
        <v>6</v>
      </c>
      <c r="O1846" s="3"/>
      <c r="P1846" t="s">
        <v>5</v>
      </c>
    </row>
    <row r="1847" spans="1:16" x14ac:dyDescent="0.2">
      <c r="A1847" s="6">
        <v>7808269</v>
      </c>
      <c r="B1847" t="s">
        <v>0</v>
      </c>
      <c r="C1847" t="s">
        <v>7192</v>
      </c>
      <c r="D1847" t="s">
        <v>4472</v>
      </c>
      <c r="E1847" t="s">
        <v>4473</v>
      </c>
      <c r="F1847" s="2">
        <v>15500</v>
      </c>
      <c r="G1847" s="2">
        <v>0</v>
      </c>
      <c r="H1847" s="2">
        <v>0</v>
      </c>
      <c r="I1847" t="s">
        <v>1</v>
      </c>
      <c r="J1847" t="s">
        <v>4475</v>
      </c>
      <c r="K1847" s="3">
        <v>45590</v>
      </c>
      <c r="L1847" t="s">
        <v>2</v>
      </c>
      <c r="M1847" t="s">
        <v>10</v>
      </c>
      <c r="N1847" t="s">
        <v>6</v>
      </c>
      <c r="O1847" s="3"/>
      <c r="P1847" t="s">
        <v>5</v>
      </c>
    </row>
    <row r="1848" spans="1:16" x14ac:dyDescent="0.2">
      <c r="A1848" s="6">
        <v>7656548</v>
      </c>
      <c r="B1848" t="s">
        <v>0</v>
      </c>
      <c r="C1848" t="s">
        <v>7484</v>
      </c>
      <c r="D1848" t="s">
        <v>4476</v>
      </c>
      <c r="E1848" t="s">
        <v>4477</v>
      </c>
      <c r="F1848" s="2">
        <v>15762</v>
      </c>
      <c r="G1848" s="2">
        <v>15761</v>
      </c>
      <c r="H1848" s="2">
        <v>15761</v>
      </c>
      <c r="I1848" t="s">
        <v>1</v>
      </c>
      <c r="J1848" t="s">
        <v>4478</v>
      </c>
      <c r="K1848" s="3">
        <v>45163</v>
      </c>
      <c r="L1848" t="s">
        <v>2</v>
      </c>
      <c r="M1848" t="s">
        <v>14</v>
      </c>
      <c r="N1848" t="s">
        <v>6</v>
      </c>
      <c r="O1848" s="3"/>
      <c r="P1848" t="s">
        <v>5</v>
      </c>
    </row>
    <row r="1849" spans="1:16" x14ac:dyDescent="0.2">
      <c r="A1849" s="6">
        <v>7796880</v>
      </c>
      <c r="B1849" t="s">
        <v>0</v>
      </c>
      <c r="C1849" t="s">
        <v>7191</v>
      </c>
      <c r="D1849" t="s">
        <v>4479</v>
      </c>
      <c r="E1849" t="s">
        <v>4480</v>
      </c>
      <c r="F1849" s="2">
        <v>1730</v>
      </c>
      <c r="G1849" s="2">
        <v>120</v>
      </c>
      <c r="H1849" s="2">
        <v>120</v>
      </c>
      <c r="I1849" t="s">
        <v>1</v>
      </c>
      <c r="J1849" t="s">
        <v>4481</v>
      </c>
      <c r="K1849" s="3">
        <v>45562</v>
      </c>
      <c r="L1849" t="s">
        <v>2</v>
      </c>
      <c r="M1849" t="s">
        <v>14</v>
      </c>
      <c r="N1849" t="s">
        <v>6</v>
      </c>
      <c r="O1849" s="3"/>
      <c r="P1849" t="s">
        <v>5</v>
      </c>
    </row>
    <row r="1850" spans="1:16" x14ac:dyDescent="0.2">
      <c r="A1850" s="6">
        <v>7796881</v>
      </c>
      <c r="B1850" t="s">
        <v>0</v>
      </c>
      <c r="C1850" t="s">
        <v>7191</v>
      </c>
      <c r="D1850" t="s">
        <v>4482</v>
      </c>
      <c r="E1850" t="s">
        <v>4483</v>
      </c>
      <c r="F1850" s="2">
        <v>1518</v>
      </c>
      <c r="G1850" s="2">
        <v>0</v>
      </c>
      <c r="H1850" s="2">
        <v>0</v>
      </c>
      <c r="I1850" t="s">
        <v>1</v>
      </c>
      <c r="J1850" t="s">
        <v>4484</v>
      </c>
      <c r="K1850" s="3">
        <v>45562</v>
      </c>
      <c r="L1850" t="s">
        <v>2</v>
      </c>
      <c r="M1850" t="s">
        <v>10</v>
      </c>
      <c r="N1850" t="s">
        <v>6</v>
      </c>
      <c r="O1850" s="3"/>
      <c r="P1850" t="s">
        <v>5</v>
      </c>
    </row>
    <row r="1851" spans="1:16" x14ac:dyDescent="0.2">
      <c r="A1851" s="6">
        <v>7786092</v>
      </c>
      <c r="B1851" t="s">
        <v>0</v>
      </c>
      <c r="C1851" t="s">
        <v>7190</v>
      </c>
      <c r="D1851" t="s">
        <v>4485</v>
      </c>
      <c r="E1851" t="s">
        <v>4486</v>
      </c>
      <c r="F1851" s="2">
        <v>5307</v>
      </c>
      <c r="G1851" s="2">
        <v>300</v>
      </c>
      <c r="H1851" s="2">
        <v>300</v>
      </c>
      <c r="I1851" t="s">
        <v>1</v>
      </c>
      <c r="J1851" t="s">
        <v>4487</v>
      </c>
      <c r="K1851" s="3">
        <v>45534</v>
      </c>
      <c r="L1851" t="s">
        <v>2</v>
      </c>
      <c r="M1851" t="s">
        <v>14</v>
      </c>
      <c r="N1851" t="s">
        <v>307</v>
      </c>
      <c r="O1851" s="3"/>
      <c r="P1851" t="s">
        <v>5</v>
      </c>
    </row>
    <row r="1852" spans="1:16" x14ac:dyDescent="0.2">
      <c r="A1852" s="6">
        <v>7788847</v>
      </c>
      <c r="B1852" t="s">
        <v>0</v>
      </c>
      <c r="C1852" t="s">
        <v>7485</v>
      </c>
      <c r="D1852" t="s">
        <v>4485</v>
      </c>
      <c r="E1852" t="s">
        <v>4486</v>
      </c>
      <c r="F1852" s="2">
        <v>1500</v>
      </c>
      <c r="G1852" s="2">
        <v>0</v>
      </c>
      <c r="H1852" s="2">
        <v>0</v>
      </c>
      <c r="I1852" t="s">
        <v>1</v>
      </c>
      <c r="J1852" t="s">
        <v>4488</v>
      </c>
      <c r="K1852" s="3">
        <v>45538</v>
      </c>
      <c r="L1852" t="s">
        <v>2</v>
      </c>
      <c r="M1852" t="s">
        <v>10</v>
      </c>
      <c r="N1852" t="s">
        <v>6</v>
      </c>
      <c r="O1852" s="3"/>
      <c r="P1852" t="s">
        <v>5</v>
      </c>
    </row>
    <row r="1853" spans="1:16" x14ac:dyDescent="0.2">
      <c r="A1853" s="6">
        <v>7790961</v>
      </c>
      <c r="B1853" t="s">
        <v>0</v>
      </c>
      <c r="C1853" t="s">
        <v>7486</v>
      </c>
      <c r="D1853" t="s">
        <v>4485</v>
      </c>
      <c r="E1853" t="s">
        <v>4486</v>
      </c>
      <c r="F1853" s="2">
        <v>1500</v>
      </c>
      <c r="G1853" s="2">
        <v>0</v>
      </c>
      <c r="H1853" s="2">
        <v>0</v>
      </c>
      <c r="I1853" t="s">
        <v>1</v>
      </c>
      <c r="J1853" t="s">
        <v>4489</v>
      </c>
      <c r="K1853" s="3">
        <v>45544</v>
      </c>
      <c r="L1853" t="s">
        <v>2</v>
      </c>
      <c r="M1853" t="s">
        <v>10</v>
      </c>
      <c r="N1853" t="s">
        <v>6</v>
      </c>
      <c r="O1853" s="3"/>
      <c r="P1853" t="s">
        <v>5</v>
      </c>
    </row>
    <row r="1854" spans="1:16" x14ac:dyDescent="0.2">
      <c r="A1854" s="6">
        <v>7796883</v>
      </c>
      <c r="B1854" t="s">
        <v>0</v>
      </c>
      <c r="C1854" t="s">
        <v>7191</v>
      </c>
      <c r="D1854" t="s">
        <v>4485</v>
      </c>
      <c r="E1854" t="s">
        <v>4486</v>
      </c>
      <c r="F1854" s="2">
        <v>6416</v>
      </c>
      <c r="G1854" s="2">
        <v>4070</v>
      </c>
      <c r="H1854" s="2">
        <v>4070</v>
      </c>
      <c r="I1854" t="s">
        <v>1</v>
      </c>
      <c r="J1854" t="s">
        <v>4490</v>
      </c>
      <c r="K1854" s="3">
        <v>45562</v>
      </c>
      <c r="L1854" t="s">
        <v>2</v>
      </c>
      <c r="M1854" t="s">
        <v>14</v>
      </c>
      <c r="N1854" t="s">
        <v>6</v>
      </c>
      <c r="O1854" s="3"/>
      <c r="P1854" t="s">
        <v>5</v>
      </c>
    </row>
    <row r="1855" spans="1:16" x14ac:dyDescent="0.2">
      <c r="A1855" s="6">
        <v>7786096</v>
      </c>
      <c r="B1855" t="s">
        <v>0</v>
      </c>
      <c r="C1855" t="s">
        <v>7190</v>
      </c>
      <c r="D1855" t="s">
        <v>4491</v>
      </c>
      <c r="E1855" t="s">
        <v>4492</v>
      </c>
      <c r="F1855" s="2">
        <v>5044</v>
      </c>
      <c r="G1855" s="2">
        <v>4080</v>
      </c>
      <c r="H1855" s="2">
        <v>4080</v>
      </c>
      <c r="I1855" t="s">
        <v>1</v>
      </c>
      <c r="J1855" t="s">
        <v>4493</v>
      </c>
      <c r="K1855" s="3">
        <v>45534</v>
      </c>
      <c r="L1855" t="s">
        <v>2</v>
      </c>
      <c r="M1855" t="s">
        <v>14</v>
      </c>
      <c r="N1855" t="s">
        <v>307</v>
      </c>
      <c r="O1855" s="3"/>
      <c r="P1855" t="s">
        <v>5</v>
      </c>
    </row>
    <row r="1856" spans="1:16" x14ac:dyDescent="0.2">
      <c r="A1856" s="6">
        <v>7790598</v>
      </c>
      <c r="B1856" t="s">
        <v>0</v>
      </c>
      <c r="C1856" t="s">
        <v>7324</v>
      </c>
      <c r="D1856" t="s">
        <v>4491</v>
      </c>
      <c r="E1856" t="s">
        <v>4492</v>
      </c>
      <c r="F1856" s="2">
        <v>287</v>
      </c>
      <c r="G1856" s="2">
        <v>0</v>
      </c>
      <c r="H1856" s="2">
        <v>0</v>
      </c>
      <c r="I1856" t="s">
        <v>1</v>
      </c>
      <c r="J1856" t="s">
        <v>4494</v>
      </c>
      <c r="K1856" s="3">
        <v>45542</v>
      </c>
      <c r="L1856" t="s">
        <v>2</v>
      </c>
      <c r="M1856" t="s">
        <v>10</v>
      </c>
      <c r="N1856" t="s">
        <v>6</v>
      </c>
      <c r="O1856" s="3"/>
      <c r="P1856" t="s">
        <v>5</v>
      </c>
    </row>
    <row r="1857" spans="1:16" x14ac:dyDescent="0.2">
      <c r="A1857" s="6">
        <v>7796885</v>
      </c>
      <c r="B1857" t="s">
        <v>0</v>
      </c>
      <c r="C1857" t="s">
        <v>7191</v>
      </c>
      <c r="D1857" t="s">
        <v>4491</v>
      </c>
      <c r="E1857" t="s">
        <v>4492</v>
      </c>
      <c r="F1857" s="2">
        <v>2116</v>
      </c>
      <c r="G1857" s="2">
        <v>0</v>
      </c>
      <c r="H1857" s="2">
        <v>0</v>
      </c>
      <c r="I1857" t="s">
        <v>1</v>
      </c>
      <c r="J1857" t="s">
        <v>4495</v>
      </c>
      <c r="K1857" s="3">
        <v>45562</v>
      </c>
      <c r="L1857" t="s">
        <v>2</v>
      </c>
      <c r="M1857" t="s">
        <v>10</v>
      </c>
      <c r="N1857" t="s">
        <v>6</v>
      </c>
      <c r="O1857" s="3"/>
      <c r="P1857" t="s">
        <v>5</v>
      </c>
    </row>
    <row r="1858" spans="1:16" x14ac:dyDescent="0.2">
      <c r="A1858" s="6">
        <v>7786097</v>
      </c>
      <c r="B1858" t="s">
        <v>0</v>
      </c>
      <c r="C1858" t="s">
        <v>7190</v>
      </c>
      <c r="D1858" t="s">
        <v>4496</v>
      </c>
      <c r="E1858" t="s">
        <v>4497</v>
      </c>
      <c r="F1858" s="2">
        <v>6572</v>
      </c>
      <c r="G1858" s="2">
        <v>400</v>
      </c>
      <c r="H1858" s="2">
        <v>400</v>
      </c>
      <c r="I1858" t="s">
        <v>1</v>
      </c>
      <c r="J1858" t="s">
        <v>4498</v>
      </c>
      <c r="K1858" s="3">
        <v>45534</v>
      </c>
      <c r="L1858" t="s">
        <v>2</v>
      </c>
      <c r="M1858" t="s">
        <v>14</v>
      </c>
      <c r="N1858" t="s">
        <v>307</v>
      </c>
      <c r="O1858" s="3"/>
      <c r="P1858" t="s">
        <v>5</v>
      </c>
    </row>
    <row r="1859" spans="1:16" x14ac:dyDescent="0.2">
      <c r="A1859" s="6">
        <v>7796886</v>
      </c>
      <c r="B1859" t="s">
        <v>0</v>
      </c>
      <c r="C1859" t="s">
        <v>7191</v>
      </c>
      <c r="D1859" t="s">
        <v>4496</v>
      </c>
      <c r="E1859" t="s">
        <v>4497</v>
      </c>
      <c r="F1859" s="2">
        <v>2579</v>
      </c>
      <c r="G1859" s="2">
        <v>0</v>
      </c>
      <c r="H1859" s="2">
        <v>0</v>
      </c>
      <c r="I1859" t="s">
        <v>1</v>
      </c>
      <c r="J1859" t="s">
        <v>4499</v>
      </c>
      <c r="K1859" s="3">
        <v>45562</v>
      </c>
      <c r="L1859" t="s">
        <v>2</v>
      </c>
      <c r="M1859" t="s">
        <v>10</v>
      </c>
      <c r="N1859" t="s">
        <v>6</v>
      </c>
      <c r="O1859" s="3"/>
      <c r="P1859" t="s">
        <v>5</v>
      </c>
    </row>
    <row r="1860" spans="1:16" x14ac:dyDescent="0.2">
      <c r="A1860" s="6">
        <v>7775687</v>
      </c>
      <c r="B1860" t="s">
        <v>0</v>
      </c>
      <c r="C1860" t="s">
        <v>7193</v>
      </c>
      <c r="D1860" t="s">
        <v>4500</v>
      </c>
      <c r="E1860" t="s">
        <v>4501</v>
      </c>
      <c r="F1860" s="2">
        <v>4733</v>
      </c>
      <c r="G1860" s="2">
        <v>959</v>
      </c>
      <c r="H1860" s="2">
        <v>959</v>
      </c>
      <c r="I1860" t="s">
        <v>1</v>
      </c>
      <c r="J1860" t="s">
        <v>4502</v>
      </c>
      <c r="K1860" s="3">
        <v>45500</v>
      </c>
      <c r="L1860" t="s">
        <v>2</v>
      </c>
      <c r="M1860" t="s">
        <v>14</v>
      </c>
      <c r="N1860" t="s">
        <v>6</v>
      </c>
      <c r="O1860" s="3"/>
      <c r="P1860" t="s">
        <v>5</v>
      </c>
    </row>
    <row r="1861" spans="1:16" x14ac:dyDescent="0.2">
      <c r="A1861" s="6">
        <v>7786098</v>
      </c>
      <c r="B1861" t="s">
        <v>0</v>
      </c>
      <c r="C1861" t="s">
        <v>7190</v>
      </c>
      <c r="D1861" t="s">
        <v>4500</v>
      </c>
      <c r="E1861" t="s">
        <v>4501</v>
      </c>
      <c r="F1861" s="2">
        <v>3412</v>
      </c>
      <c r="G1861" s="2">
        <v>0</v>
      </c>
      <c r="H1861" s="2">
        <v>0</v>
      </c>
      <c r="I1861" t="s">
        <v>1</v>
      </c>
      <c r="J1861" t="s">
        <v>4503</v>
      </c>
      <c r="K1861" s="3">
        <v>45534</v>
      </c>
      <c r="L1861" t="s">
        <v>2</v>
      </c>
      <c r="M1861" t="s">
        <v>10</v>
      </c>
      <c r="N1861" t="s">
        <v>307</v>
      </c>
      <c r="O1861" s="3"/>
      <c r="P1861" t="s">
        <v>5</v>
      </c>
    </row>
    <row r="1862" spans="1:16" x14ac:dyDescent="0.2">
      <c r="A1862" s="6">
        <v>7796887</v>
      </c>
      <c r="B1862" t="s">
        <v>0</v>
      </c>
      <c r="C1862" t="s">
        <v>7191</v>
      </c>
      <c r="D1862" t="s">
        <v>4500</v>
      </c>
      <c r="E1862" t="s">
        <v>4501</v>
      </c>
      <c r="F1862" s="2">
        <v>1841</v>
      </c>
      <c r="G1862" s="2">
        <v>0</v>
      </c>
      <c r="H1862" s="2">
        <v>0</v>
      </c>
      <c r="I1862" t="s">
        <v>1</v>
      </c>
      <c r="J1862" t="s">
        <v>4504</v>
      </c>
      <c r="K1862" s="3">
        <v>45562</v>
      </c>
      <c r="L1862" t="s">
        <v>2</v>
      </c>
      <c r="M1862" t="s">
        <v>10</v>
      </c>
      <c r="N1862" t="s">
        <v>6</v>
      </c>
      <c r="O1862" s="3"/>
      <c r="P1862" t="s">
        <v>5</v>
      </c>
    </row>
    <row r="1863" spans="1:16" x14ac:dyDescent="0.2">
      <c r="A1863" s="6">
        <v>7775688</v>
      </c>
      <c r="B1863" t="s">
        <v>0</v>
      </c>
      <c r="C1863" t="s">
        <v>7193</v>
      </c>
      <c r="D1863" t="s">
        <v>4505</v>
      </c>
      <c r="E1863" t="s">
        <v>4506</v>
      </c>
      <c r="F1863" s="2">
        <v>4490</v>
      </c>
      <c r="G1863" s="2">
        <v>1024</v>
      </c>
      <c r="H1863" s="2">
        <v>1024</v>
      </c>
      <c r="I1863" t="s">
        <v>1</v>
      </c>
      <c r="J1863" t="s">
        <v>4507</v>
      </c>
      <c r="K1863" s="3">
        <v>45500</v>
      </c>
      <c r="L1863" t="s">
        <v>2</v>
      </c>
      <c r="M1863" t="s">
        <v>14</v>
      </c>
      <c r="N1863" t="s">
        <v>6</v>
      </c>
      <c r="O1863" s="3"/>
      <c r="P1863" t="s">
        <v>5</v>
      </c>
    </row>
    <row r="1864" spans="1:16" x14ac:dyDescent="0.2">
      <c r="A1864" s="6">
        <v>7786100</v>
      </c>
      <c r="B1864" t="s">
        <v>0</v>
      </c>
      <c r="C1864" t="s">
        <v>7190</v>
      </c>
      <c r="D1864" t="s">
        <v>4505</v>
      </c>
      <c r="E1864" t="s">
        <v>4506</v>
      </c>
      <c r="F1864" s="2">
        <v>732</v>
      </c>
      <c r="G1864" s="2">
        <v>0</v>
      </c>
      <c r="H1864" s="2">
        <v>0</v>
      </c>
      <c r="I1864" t="s">
        <v>1</v>
      </c>
      <c r="J1864" t="s">
        <v>4508</v>
      </c>
      <c r="K1864" s="3">
        <v>45534</v>
      </c>
      <c r="L1864" t="s">
        <v>2</v>
      </c>
      <c r="M1864" t="s">
        <v>10</v>
      </c>
      <c r="N1864" t="s">
        <v>307</v>
      </c>
      <c r="O1864" s="3"/>
      <c r="P1864" t="s">
        <v>5</v>
      </c>
    </row>
    <row r="1865" spans="1:16" x14ac:dyDescent="0.2">
      <c r="A1865" s="6">
        <v>7796888</v>
      </c>
      <c r="B1865" t="s">
        <v>0</v>
      </c>
      <c r="C1865" t="s">
        <v>7191</v>
      </c>
      <c r="D1865" t="s">
        <v>4505</v>
      </c>
      <c r="E1865" t="s">
        <v>4506</v>
      </c>
      <c r="F1865" s="2">
        <v>529</v>
      </c>
      <c r="G1865" s="2">
        <v>0</v>
      </c>
      <c r="H1865" s="2">
        <v>0</v>
      </c>
      <c r="I1865" t="s">
        <v>1</v>
      </c>
      <c r="J1865" t="s">
        <v>4509</v>
      </c>
      <c r="K1865" s="3">
        <v>45562</v>
      </c>
      <c r="L1865" t="s">
        <v>2</v>
      </c>
      <c r="M1865" t="s">
        <v>10</v>
      </c>
      <c r="N1865" t="s">
        <v>6</v>
      </c>
      <c r="O1865" s="3"/>
      <c r="P1865" t="s">
        <v>5</v>
      </c>
    </row>
    <row r="1866" spans="1:16" x14ac:dyDescent="0.2">
      <c r="A1866" s="6">
        <v>7808270</v>
      </c>
      <c r="B1866" t="s">
        <v>0</v>
      </c>
      <c r="C1866" t="s">
        <v>7192</v>
      </c>
      <c r="D1866" t="s">
        <v>4505</v>
      </c>
      <c r="E1866" t="s">
        <v>4506</v>
      </c>
      <c r="F1866" s="2">
        <v>1599</v>
      </c>
      <c r="G1866" s="2">
        <v>0</v>
      </c>
      <c r="H1866" s="2">
        <v>0</v>
      </c>
      <c r="I1866" t="s">
        <v>1</v>
      </c>
      <c r="J1866" t="s">
        <v>4510</v>
      </c>
      <c r="K1866" s="3">
        <v>45590</v>
      </c>
      <c r="L1866" t="s">
        <v>2</v>
      </c>
      <c r="M1866" t="s">
        <v>10</v>
      </c>
      <c r="N1866" t="s">
        <v>6</v>
      </c>
      <c r="O1866" s="3"/>
      <c r="P1866" t="s">
        <v>5</v>
      </c>
    </row>
    <row r="1867" spans="1:16" x14ac:dyDescent="0.2">
      <c r="A1867" s="6">
        <v>7775690</v>
      </c>
      <c r="B1867" t="s">
        <v>0</v>
      </c>
      <c r="C1867" t="s">
        <v>7193</v>
      </c>
      <c r="D1867" t="s">
        <v>4511</v>
      </c>
      <c r="E1867" t="s">
        <v>4512</v>
      </c>
      <c r="F1867" s="2">
        <v>3351</v>
      </c>
      <c r="G1867" s="2">
        <v>689</v>
      </c>
      <c r="H1867" s="2">
        <v>689</v>
      </c>
      <c r="I1867" t="s">
        <v>1</v>
      </c>
      <c r="J1867" t="s">
        <v>4513</v>
      </c>
      <c r="K1867" s="3">
        <v>45500</v>
      </c>
      <c r="L1867" t="s">
        <v>2</v>
      </c>
      <c r="M1867" t="s">
        <v>14</v>
      </c>
      <c r="N1867" t="s">
        <v>6</v>
      </c>
      <c r="O1867" s="3"/>
      <c r="P1867" t="s">
        <v>5</v>
      </c>
    </row>
    <row r="1868" spans="1:16" x14ac:dyDescent="0.2">
      <c r="A1868" s="6">
        <v>7786101</v>
      </c>
      <c r="B1868" t="s">
        <v>0</v>
      </c>
      <c r="C1868" t="s">
        <v>7190</v>
      </c>
      <c r="D1868" t="s">
        <v>4511</v>
      </c>
      <c r="E1868" t="s">
        <v>4512</v>
      </c>
      <c r="F1868" s="2">
        <v>1703</v>
      </c>
      <c r="G1868" s="2">
        <v>0</v>
      </c>
      <c r="H1868" s="2">
        <v>0</v>
      </c>
      <c r="I1868" t="s">
        <v>1</v>
      </c>
      <c r="J1868" t="s">
        <v>4514</v>
      </c>
      <c r="K1868" s="3">
        <v>45534</v>
      </c>
      <c r="L1868" t="s">
        <v>2</v>
      </c>
      <c r="M1868" t="s">
        <v>10</v>
      </c>
      <c r="N1868" t="s">
        <v>307</v>
      </c>
      <c r="O1868" s="3"/>
      <c r="P1868" t="s">
        <v>5</v>
      </c>
    </row>
    <row r="1869" spans="1:16" x14ac:dyDescent="0.2">
      <c r="A1869" s="6">
        <v>7796889</v>
      </c>
      <c r="B1869" t="s">
        <v>0</v>
      </c>
      <c r="C1869" t="s">
        <v>7191</v>
      </c>
      <c r="D1869" t="s">
        <v>4511</v>
      </c>
      <c r="E1869" t="s">
        <v>4512</v>
      </c>
      <c r="F1869" s="2">
        <v>696</v>
      </c>
      <c r="G1869" s="2">
        <v>0</v>
      </c>
      <c r="H1869" s="2">
        <v>0</v>
      </c>
      <c r="I1869" t="s">
        <v>1</v>
      </c>
      <c r="J1869" t="s">
        <v>4515</v>
      </c>
      <c r="K1869" s="3">
        <v>45562</v>
      </c>
      <c r="L1869" t="s">
        <v>2</v>
      </c>
      <c r="M1869" t="s">
        <v>10</v>
      </c>
      <c r="N1869" t="s">
        <v>6</v>
      </c>
      <c r="O1869" s="3"/>
      <c r="P1869" t="s">
        <v>5</v>
      </c>
    </row>
    <row r="1870" spans="1:16" x14ac:dyDescent="0.2">
      <c r="A1870" s="6">
        <v>7775691</v>
      </c>
      <c r="B1870" t="s">
        <v>0</v>
      </c>
      <c r="C1870" t="s">
        <v>7193</v>
      </c>
      <c r="D1870" t="s">
        <v>4516</v>
      </c>
      <c r="E1870" t="s">
        <v>4517</v>
      </c>
      <c r="F1870" s="2">
        <v>1500</v>
      </c>
      <c r="G1870" s="2">
        <v>0</v>
      </c>
      <c r="H1870" s="2">
        <v>0</v>
      </c>
      <c r="I1870" t="s">
        <v>1</v>
      </c>
      <c r="J1870" t="s">
        <v>4518</v>
      </c>
      <c r="K1870" s="3">
        <v>45500</v>
      </c>
      <c r="L1870" t="s">
        <v>2</v>
      </c>
      <c r="M1870" t="s">
        <v>10</v>
      </c>
      <c r="N1870" t="s">
        <v>6</v>
      </c>
      <c r="O1870" s="3"/>
      <c r="P1870" t="s">
        <v>5</v>
      </c>
    </row>
    <row r="1871" spans="1:16" x14ac:dyDescent="0.2">
      <c r="A1871" s="6">
        <v>7808271</v>
      </c>
      <c r="B1871" t="s">
        <v>0</v>
      </c>
      <c r="C1871" t="s">
        <v>7192</v>
      </c>
      <c r="D1871" t="s">
        <v>4516</v>
      </c>
      <c r="E1871" t="s">
        <v>4517</v>
      </c>
      <c r="F1871" s="2">
        <v>1493</v>
      </c>
      <c r="G1871" s="2">
        <v>0</v>
      </c>
      <c r="H1871" s="2">
        <v>0</v>
      </c>
      <c r="I1871" t="s">
        <v>1</v>
      </c>
      <c r="J1871" t="s">
        <v>4519</v>
      </c>
      <c r="K1871" s="3">
        <v>45590</v>
      </c>
      <c r="L1871" t="s">
        <v>2</v>
      </c>
      <c r="M1871" t="s">
        <v>10</v>
      </c>
      <c r="N1871" t="s">
        <v>6</v>
      </c>
      <c r="O1871" s="3"/>
      <c r="P1871" t="s">
        <v>5</v>
      </c>
    </row>
    <row r="1872" spans="1:16" x14ac:dyDescent="0.2">
      <c r="A1872" s="6">
        <v>7775692</v>
      </c>
      <c r="B1872" t="s">
        <v>0</v>
      </c>
      <c r="C1872" t="s">
        <v>7193</v>
      </c>
      <c r="D1872" t="s">
        <v>4520</v>
      </c>
      <c r="E1872" t="s">
        <v>4521</v>
      </c>
      <c r="F1872" s="2">
        <v>1296</v>
      </c>
      <c r="G1872" s="2">
        <v>255</v>
      </c>
      <c r="H1872" s="2">
        <v>255</v>
      </c>
      <c r="I1872" t="s">
        <v>1</v>
      </c>
      <c r="J1872" t="s">
        <v>4522</v>
      </c>
      <c r="K1872" s="3">
        <v>45500</v>
      </c>
      <c r="L1872" t="s">
        <v>2</v>
      </c>
      <c r="M1872" t="s">
        <v>14</v>
      </c>
      <c r="N1872" t="s">
        <v>6</v>
      </c>
      <c r="O1872" s="3"/>
      <c r="P1872" t="s">
        <v>5</v>
      </c>
    </row>
    <row r="1873" spans="1:16" x14ac:dyDescent="0.2">
      <c r="A1873" s="6">
        <v>7796890</v>
      </c>
      <c r="B1873" t="s">
        <v>0</v>
      </c>
      <c r="C1873" t="s">
        <v>7191</v>
      </c>
      <c r="D1873" t="s">
        <v>4520</v>
      </c>
      <c r="E1873" t="s">
        <v>4521</v>
      </c>
      <c r="F1873" s="2">
        <v>625</v>
      </c>
      <c r="G1873" s="2">
        <v>0</v>
      </c>
      <c r="H1873" s="2">
        <v>0</v>
      </c>
      <c r="I1873" t="s">
        <v>1</v>
      </c>
      <c r="J1873" t="s">
        <v>4523</v>
      </c>
      <c r="K1873" s="3">
        <v>45562</v>
      </c>
      <c r="L1873" t="s">
        <v>2</v>
      </c>
      <c r="M1873" t="s">
        <v>10</v>
      </c>
      <c r="N1873" t="s">
        <v>6</v>
      </c>
      <c r="O1873" s="3"/>
      <c r="P1873" t="s">
        <v>5</v>
      </c>
    </row>
    <row r="1874" spans="1:16" x14ac:dyDescent="0.2">
      <c r="A1874" s="6">
        <v>7808272</v>
      </c>
      <c r="B1874" t="s">
        <v>0</v>
      </c>
      <c r="C1874" t="s">
        <v>7192</v>
      </c>
      <c r="D1874" t="s">
        <v>4520</v>
      </c>
      <c r="E1874" t="s">
        <v>4521</v>
      </c>
      <c r="F1874" s="2">
        <v>879</v>
      </c>
      <c r="G1874" s="2">
        <v>0</v>
      </c>
      <c r="H1874" s="2">
        <v>0</v>
      </c>
      <c r="I1874" t="s">
        <v>1</v>
      </c>
      <c r="J1874" t="s">
        <v>4524</v>
      </c>
      <c r="K1874" s="3">
        <v>45590</v>
      </c>
      <c r="L1874" t="s">
        <v>2</v>
      </c>
      <c r="M1874" t="s">
        <v>10</v>
      </c>
      <c r="N1874" t="s">
        <v>6</v>
      </c>
      <c r="O1874" s="3"/>
      <c r="P1874" t="s">
        <v>5</v>
      </c>
    </row>
    <row r="1875" spans="1:16" x14ac:dyDescent="0.2">
      <c r="A1875" s="6">
        <v>7658405</v>
      </c>
      <c r="B1875" t="s">
        <v>0</v>
      </c>
      <c r="C1875" t="s">
        <v>7385</v>
      </c>
      <c r="D1875" t="s">
        <v>4525</v>
      </c>
      <c r="E1875" t="s">
        <v>4526</v>
      </c>
      <c r="F1875" s="2">
        <v>100000</v>
      </c>
      <c r="G1875" s="2">
        <v>99999</v>
      </c>
      <c r="H1875" s="2">
        <v>99999</v>
      </c>
      <c r="I1875" t="s">
        <v>1</v>
      </c>
      <c r="J1875" t="s">
        <v>4527</v>
      </c>
      <c r="K1875" s="3">
        <v>45166</v>
      </c>
      <c r="L1875" t="s">
        <v>2</v>
      </c>
      <c r="M1875" t="s">
        <v>14</v>
      </c>
      <c r="N1875" t="s">
        <v>6</v>
      </c>
      <c r="O1875" s="3"/>
      <c r="P1875" t="s">
        <v>5</v>
      </c>
    </row>
    <row r="1876" spans="1:16" x14ac:dyDescent="0.2">
      <c r="A1876" s="6">
        <v>7786466</v>
      </c>
      <c r="B1876" t="s">
        <v>0</v>
      </c>
      <c r="C1876" t="s">
        <v>7190</v>
      </c>
      <c r="D1876" t="s">
        <v>4525</v>
      </c>
      <c r="E1876" t="s">
        <v>4526</v>
      </c>
      <c r="F1876" s="2">
        <v>309269</v>
      </c>
      <c r="G1876" s="2">
        <v>228600</v>
      </c>
      <c r="H1876" s="2">
        <v>228600</v>
      </c>
      <c r="I1876" t="s">
        <v>1</v>
      </c>
      <c r="J1876" t="s">
        <v>4528</v>
      </c>
      <c r="K1876" s="3">
        <v>45534</v>
      </c>
      <c r="L1876" t="s">
        <v>2</v>
      </c>
      <c r="M1876" t="s">
        <v>14</v>
      </c>
      <c r="N1876" t="s">
        <v>307</v>
      </c>
      <c r="O1876" s="3"/>
      <c r="P1876" t="s">
        <v>5</v>
      </c>
    </row>
    <row r="1877" spans="1:16" x14ac:dyDescent="0.2">
      <c r="A1877" s="6">
        <v>7797344</v>
      </c>
      <c r="B1877" t="s">
        <v>0</v>
      </c>
      <c r="C1877" t="s">
        <v>7191</v>
      </c>
      <c r="D1877" t="s">
        <v>4529</v>
      </c>
      <c r="E1877" t="s">
        <v>4530</v>
      </c>
      <c r="F1877" s="2">
        <v>50000</v>
      </c>
      <c r="G1877" s="2">
        <v>34000</v>
      </c>
      <c r="H1877" s="2">
        <v>34000</v>
      </c>
      <c r="I1877" t="s">
        <v>1</v>
      </c>
      <c r="J1877" t="s">
        <v>4531</v>
      </c>
      <c r="K1877" s="3">
        <v>45562</v>
      </c>
      <c r="L1877" t="s">
        <v>2</v>
      </c>
      <c r="M1877" t="s">
        <v>14</v>
      </c>
      <c r="N1877" t="s">
        <v>6</v>
      </c>
      <c r="O1877" s="3"/>
      <c r="P1877" t="s">
        <v>5</v>
      </c>
    </row>
    <row r="1878" spans="1:16" x14ac:dyDescent="0.2">
      <c r="A1878" s="6">
        <v>7797337</v>
      </c>
      <c r="B1878" t="s">
        <v>0</v>
      </c>
      <c r="C1878" t="s">
        <v>7191</v>
      </c>
      <c r="D1878" t="s">
        <v>4532</v>
      </c>
      <c r="E1878" t="s">
        <v>4533</v>
      </c>
      <c r="F1878" s="2">
        <v>200000</v>
      </c>
      <c r="G1878" s="2">
        <v>90000</v>
      </c>
      <c r="H1878" s="2">
        <v>90000</v>
      </c>
      <c r="I1878" t="s">
        <v>1</v>
      </c>
      <c r="J1878" t="s">
        <v>4534</v>
      </c>
      <c r="K1878" s="3">
        <v>45562</v>
      </c>
      <c r="L1878" t="s">
        <v>2</v>
      </c>
      <c r="M1878" t="s">
        <v>14</v>
      </c>
      <c r="N1878" t="s">
        <v>6</v>
      </c>
      <c r="O1878" s="3"/>
      <c r="P1878" t="s">
        <v>5</v>
      </c>
    </row>
    <row r="1879" spans="1:16" x14ac:dyDescent="0.2">
      <c r="A1879" s="6">
        <v>7797228</v>
      </c>
      <c r="B1879" t="s">
        <v>0</v>
      </c>
      <c r="C1879" t="s">
        <v>7191</v>
      </c>
      <c r="D1879" t="s">
        <v>4535</v>
      </c>
      <c r="E1879" t="s">
        <v>4536</v>
      </c>
      <c r="F1879" s="2">
        <v>1184</v>
      </c>
      <c r="G1879" s="2">
        <v>1080</v>
      </c>
      <c r="H1879" s="2">
        <v>1080</v>
      </c>
      <c r="I1879" t="s">
        <v>1</v>
      </c>
      <c r="J1879" t="s">
        <v>4537</v>
      </c>
      <c r="K1879" s="3">
        <v>45562</v>
      </c>
      <c r="L1879" t="s">
        <v>2</v>
      </c>
      <c r="M1879" t="s">
        <v>14</v>
      </c>
      <c r="N1879" t="s">
        <v>6</v>
      </c>
      <c r="O1879" s="3"/>
      <c r="P1879" t="s">
        <v>5</v>
      </c>
    </row>
    <row r="1880" spans="1:16" x14ac:dyDescent="0.2">
      <c r="A1880" s="6">
        <v>7810116</v>
      </c>
      <c r="B1880" t="s">
        <v>0</v>
      </c>
      <c r="C1880" t="s">
        <v>7379</v>
      </c>
      <c r="D1880" t="s">
        <v>4535</v>
      </c>
      <c r="E1880" t="s">
        <v>4536</v>
      </c>
      <c r="F1880" s="2">
        <v>690</v>
      </c>
      <c r="G1880" s="2">
        <v>0</v>
      </c>
      <c r="H1880" s="2">
        <v>0</v>
      </c>
      <c r="I1880" t="s">
        <v>1</v>
      </c>
      <c r="J1880" t="s">
        <v>4538</v>
      </c>
      <c r="K1880" s="3">
        <v>45594</v>
      </c>
      <c r="L1880" t="s">
        <v>2</v>
      </c>
      <c r="M1880" t="s">
        <v>10</v>
      </c>
      <c r="N1880" t="s">
        <v>6</v>
      </c>
      <c r="O1880" s="3"/>
      <c r="P1880" t="s">
        <v>5</v>
      </c>
    </row>
    <row r="1881" spans="1:16" x14ac:dyDescent="0.2">
      <c r="A1881" s="6">
        <v>7770356</v>
      </c>
      <c r="B1881" t="s">
        <v>0</v>
      </c>
      <c r="C1881" t="s">
        <v>7207</v>
      </c>
      <c r="D1881" t="s">
        <v>4539</v>
      </c>
      <c r="E1881" t="s">
        <v>4540</v>
      </c>
      <c r="F1881" s="2">
        <v>468</v>
      </c>
      <c r="G1881" s="2">
        <v>0</v>
      </c>
      <c r="H1881" s="2">
        <v>0</v>
      </c>
      <c r="I1881" t="s">
        <v>1</v>
      </c>
      <c r="J1881" t="s">
        <v>4541</v>
      </c>
      <c r="K1881" s="3">
        <v>45486</v>
      </c>
      <c r="L1881" t="s">
        <v>2</v>
      </c>
      <c r="M1881" t="s">
        <v>10</v>
      </c>
      <c r="N1881" t="s">
        <v>6</v>
      </c>
      <c r="O1881" s="3"/>
      <c r="P1881" t="s">
        <v>5</v>
      </c>
    </row>
    <row r="1882" spans="1:16" x14ac:dyDescent="0.2">
      <c r="A1882" s="6">
        <v>7771867</v>
      </c>
      <c r="B1882" t="s">
        <v>0</v>
      </c>
      <c r="C1882" t="s">
        <v>7294</v>
      </c>
      <c r="D1882" t="s">
        <v>4542</v>
      </c>
      <c r="E1882" t="s">
        <v>4543</v>
      </c>
      <c r="F1882" s="2">
        <v>10000</v>
      </c>
      <c r="G1882" s="2">
        <v>0</v>
      </c>
      <c r="H1882" s="2">
        <v>0</v>
      </c>
      <c r="I1882" t="s">
        <v>1</v>
      </c>
      <c r="J1882" t="s">
        <v>4544</v>
      </c>
      <c r="K1882" s="3">
        <v>45489</v>
      </c>
      <c r="L1882" t="s">
        <v>2</v>
      </c>
      <c r="M1882" t="s">
        <v>10</v>
      </c>
      <c r="N1882" t="s">
        <v>6</v>
      </c>
      <c r="O1882" s="3"/>
      <c r="P1882" t="s">
        <v>5</v>
      </c>
    </row>
    <row r="1883" spans="1:16" x14ac:dyDescent="0.2">
      <c r="A1883" s="6">
        <v>7773507</v>
      </c>
      <c r="B1883" t="s">
        <v>0</v>
      </c>
      <c r="C1883" t="s">
        <v>7394</v>
      </c>
      <c r="D1883" t="s">
        <v>4545</v>
      </c>
      <c r="E1883" t="s">
        <v>4546</v>
      </c>
      <c r="F1883" s="2">
        <v>9323</v>
      </c>
      <c r="G1883" s="2">
        <v>0</v>
      </c>
      <c r="H1883" s="2">
        <v>0</v>
      </c>
      <c r="I1883" t="s">
        <v>1</v>
      </c>
      <c r="J1883" t="s">
        <v>4547</v>
      </c>
      <c r="K1883" s="3">
        <v>45491</v>
      </c>
      <c r="L1883" t="s">
        <v>2</v>
      </c>
      <c r="M1883" t="s">
        <v>10</v>
      </c>
      <c r="N1883" t="s">
        <v>6</v>
      </c>
      <c r="O1883" s="3"/>
      <c r="P1883" t="s">
        <v>5</v>
      </c>
    </row>
    <row r="1884" spans="1:16" x14ac:dyDescent="0.2">
      <c r="A1884" s="6">
        <v>7787243</v>
      </c>
      <c r="B1884" t="s">
        <v>0</v>
      </c>
      <c r="C1884" t="s">
        <v>7190</v>
      </c>
      <c r="D1884" t="s">
        <v>4548</v>
      </c>
      <c r="E1884" t="s">
        <v>4549</v>
      </c>
      <c r="F1884" s="2">
        <v>100000</v>
      </c>
      <c r="G1884" s="2">
        <v>0</v>
      </c>
      <c r="H1884" s="2">
        <v>0</v>
      </c>
      <c r="I1884" t="s">
        <v>1</v>
      </c>
      <c r="J1884" t="s">
        <v>4550</v>
      </c>
      <c r="K1884" s="3">
        <v>45534</v>
      </c>
      <c r="L1884" t="s">
        <v>2</v>
      </c>
      <c r="M1884" t="s">
        <v>602</v>
      </c>
      <c r="N1884" t="s">
        <v>6</v>
      </c>
      <c r="O1884" s="3"/>
      <c r="P1884" t="s">
        <v>5</v>
      </c>
    </row>
    <row r="1885" spans="1:16" x14ac:dyDescent="0.2">
      <c r="A1885" s="6">
        <v>7789093</v>
      </c>
      <c r="B1885" t="s">
        <v>0</v>
      </c>
      <c r="C1885" t="s">
        <v>7436</v>
      </c>
      <c r="D1885" t="s">
        <v>4551</v>
      </c>
      <c r="E1885" t="s">
        <v>4552</v>
      </c>
      <c r="F1885" s="2">
        <v>100</v>
      </c>
      <c r="G1885" s="2">
        <v>0</v>
      </c>
      <c r="H1885" s="2">
        <v>0</v>
      </c>
      <c r="I1885" t="s">
        <v>1</v>
      </c>
      <c r="J1885" t="s">
        <v>4553</v>
      </c>
      <c r="K1885" s="3">
        <v>45539</v>
      </c>
      <c r="L1885" t="s">
        <v>2</v>
      </c>
      <c r="M1885" t="s">
        <v>10</v>
      </c>
      <c r="N1885" t="s">
        <v>6</v>
      </c>
      <c r="O1885" s="3"/>
      <c r="P1885" t="s">
        <v>5</v>
      </c>
    </row>
    <row r="1886" spans="1:16" x14ac:dyDescent="0.2">
      <c r="A1886" s="6">
        <v>7785229</v>
      </c>
      <c r="B1886" t="s">
        <v>0</v>
      </c>
      <c r="C1886" t="s">
        <v>7442</v>
      </c>
      <c r="D1886" t="s">
        <v>4554</v>
      </c>
      <c r="E1886" t="s">
        <v>4555</v>
      </c>
      <c r="F1886" s="2">
        <v>319</v>
      </c>
      <c r="G1886" s="2">
        <v>0</v>
      </c>
      <c r="H1886" s="2">
        <v>0</v>
      </c>
      <c r="I1886" t="s">
        <v>1</v>
      </c>
      <c r="J1886" t="s">
        <v>4556</v>
      </c>
      <c r="K1886" s="3">
        <v>45532</v>
      </c>
      <c r="L1886" t="s">
        <v>2</v>
      </c>
      <c r="M1886" t="s">
        <v>10</v>
      </c>
      <c r="N1886" t="s">
        <v>6</v>
      </c>
      <c r="O1886" s="3"/>
      <c r="P1886" t="s">
        <v>5</v>
      </c>
    </row>
    <row r="1887" spans="1:16" x14ac:dyDescent="0.2">
      <c r="A1887" s="6">
        <v>7781380</v>
      </c>
      <c r="B1887" t="s">
        <v>0</v>
      </c>
      <c r="C1887" t="s">
        <v>7435</v>
      </c>
      <c r="D1887" t="s">
        <v>4557</v>
      </c>
      <c r="E1887" t="s">
        <v>4558</v>
      </c>
      <c r="F1887" s="2">
        <v>200</v>
      </c>
      <c r="G1887" s="2">
        <v>0</v>
      </c>
      <c r="H1887" s="2">
        <v>0</v>
      </c>
      <c r="I1887" t="s">
        <v>1</v>
      </c>
      <c r="J1887" t="s">
        <v>4559</v>
      </c>
      <c r="K1887" s="3">
        <v>45517</v>
      </c>
      <c r="L1887" t="s">
        <v>2</v>
      </c>
      <c r="M1887" t="s">
        <v>10</v>
      </c>
      <c r="N1887" t="s">
        <v>6</v>
      </c>
      <c r="O1887" s="3"/>
      <c r="P1887" t="s">
        <v>5</v>
      </c>
    </row>
    <row r="1888" spans="1:16" x14ac:dyDescent="0.2">
      <c r="A1888" s="6">
        <v>7802705</v>
      </c>
      <c r="B1888" t="s">
        <v>0</v>
      </c>
      <c r="C1888" t="s">
        <v>7480</v>
      </c>
      <c r="D1888" t="s">
        <v>4557</v>
      </c>
      <c r="E1888" t="s">
        <v>4558</v>
      </c>
      <c r="F1888" s="2">
        <v>9264</v>
      </c>
      <c r="G1888" s="2">
        <v>6700</v>
      </c>
      <c r="H1888" s="2">
        <v>6700</v>
      </c>
      <c r="I1888" t="s">
        <v>1</v>
      </c>
      <c r="J1888" t="s">
        <v>4560</v>
      </c>
      <c r="K1888" s="3">
        <v>45574</v>
      </c>
      <c r="L1888" t="s">
        <v>2</v>
      </c>
      <c r="M1888" t="s">
        <v>14</v>
      </c>
      <c r="N1888" t="s">
        <v>6</v>
      </c>
      <c r="O1888" s="3"/>
      <c r="P1888" t="s">
        <v>5</v>
      </c>
    </row>
    <row r="1889" spans="1:16" x14ac:dyDescent="0.2">
      <c r="A1889" s="6">
        <v>7785231</v>
      </c>
      <c r="B1889" t="s">
        <v>0</v>
      </c>
      <c r="C1889" t="s">
        <v>7442</v>
      </c>
      <c r="D1889" t="s">
        <v>4561</v>
      </c>
      <c r="E1889" t="s">
        <v>4562</v>
      </c>
      <c r="F1889" s="2">
        <v>500</v>
      </c>
      <c r="G1889" s="2">
        <v>250</v>
      </c>
      <c r="H1889" s="2">
        <v>250</v>
      </c>
      <c r="I1889" t="s">
        <v>1</v>
      </c>
      <c r="J1889" t="s">
        <v>4563</v>
      </c>
      <c r="K1889" s="3">
        <v>45532</v>
      </c>
      <c r="L1889" t="s">
        <v>2</v>
      </c>
      <c r="M1889" t="s">
        <v>14</v>
      </c>
      <c r="N1889" t="s">
        <v>6</v>
      </c>
      <c r="O1889" s="3"/>
      <c r="P1889" t="s">
        <v>5</v>
      </c>
    </row>
    <row r="1890" spans="1:16" x14ac:dyDescent="0.2">
      <c r="A1890" s="6">
        <v>7785232</v>
      </c>
      <c r="B1890" t="s">
        <v>0</v>
      </c>
      <c r="C1890" t="s">
        <v>7442</v>
      </c>
      <c r="D1890" t="s">
        <v>4564</v>
      </c>
      <c r="E1890" t="s">
        <v>4565</v>
      </c>
      <c r="F1890" s="2">
        <v>640</v>
      </c>
      <c r="G1890" s="2">
        <v>540</v>
      </c>
      <c r="H1890" s="2">
        <v>540</v>
      </c>
      <c r="I1890" t="s">
        <v>1</v>
      </c>
      <c r="J1890" t="s">
        <v>4566</v>
      </c>
      <c r="K1890" s="3">
        <v>45532</v>
      </c>
      <c r="L1890" t="s">
        <v>2</v>
      </c>
      <c r="M1890" t="s">
        <v>14</v>
      </c>
      <c r="N1890" t="s">
        <v>6</v>
      </c>
      <c r="O1890" s="3"/>
      <c r="P1890" t="s">
        <v>5</v>
      </c>
    </row>
    <row r="1891" spans="1:16" x14ac:dyDescent="0.2">
      <c r="A1891" s="6">
        <v>7785234</v>
      </c>
      <c r="B1891" t="s">
        <v>0</v>
      </c>
      <c r="C1891" t="s">
        <v>7442</v>
      </c>
      <c r="D1891" t="s">
        <v>4567</v>
      </c>
      <c r="E1891" t="s">
        <v>4568</v>
      </c>
      <c r="F1891" s="2">
        <v>720</v>
      </c>
      <c r="G1891" s="2">
        <v>0</v>
      </c>
      <c r="H1891" s="2">
        <v>0</v>
      </c>
      <c r="I1891" t="s">
        <v>1</v>
      </c>
      <c r="J1891" t="s">
        <v>4569</v>
      </c>
      <c r="K1891" s="3">
        <v>45532</v>
      </c>
      <c r="L1891" t="s">
        <v>2</v>
      </c>
      <c r="M1891" t="s">
        <v>10</v>
      </c>
      <c r="N1891" t="s">
        <v>6</v>
      </c>
      <c r="O1891" s="3"/>
      <c r="P1891" t="s">
        <v>5</v>
      </c>
    </row>
    <row r="1892" spans="1:16" x14ac:dyDescent="0.2">
      <c r="A1892" s="6">
        <v>7785266</v>
      </c>
      <c r="B1892" t="s">
        <v>0</v>
      </c>
      <c r="C1892" t="s">
        <v>7444</v>
      </c>
      <c r="D1892" t="s">
        <v>4567</v>
      </c>
      <c r="E1892" t="s">
        <v>4568</v>
      </c>
      <c r="F1892" s="2">
        <v>400</v>
      </c>
      <c r="G1892" s="2">
        <v>0</v>
      </c>
      <c r="H1892" s="2">
        <v>0</v>
      </c>
      <c r="I1892" t="s">
        <v>1</v>
      </c>
      <c r="J1892" t="s">
        <v>4570</v>
      </c>
      <c r="K1892" s="3">
        <v>45532</v>
      </c>
      <c r="L1892" t="s">
        <v>2</v>
      </c>
      <c r="M1892" t="s">
        <v>10</v>
      </c>
      <c r="N1892" t="s">
        <v>6</v>
      </c>
      <c r="O1892" s="3"/>
      <c r="P1892" t="s">
        <v>5</v>
      </c>
    </row>
    <row r="1893" spans="1:16" x14ac:dyDescent="0.2">
      <c r="A1893" s="6">
        <v>7785235</v>
      </c>
      <c r="B1893" t="s">
        <v>0</v>
      </c>
      <c r="C1893" t="s">
        <v>7442</v>
      </c>
      <c r="D1893" t="s">
        <v>4571</v>
      </c>
      <c r="E1893" t="s">
        <v>4572</v>
      </c>
      <c r="F1893" s="2">
        <v>640</v>
      </c>
      <c r="G1893" s="2">
        <v>320</v>
      </c>
      <c r="H1893" s="2">
        <v>320</v>
      </c>
      <c r="I1893" t="s">
        <v>1</v>
      </c>
      <c r="J1893" t="s">
        <v>4573</v>
      </c>
      <c r="K1893" s="3">
        <v>45532</v>
      </c>
      <c r="L1893" t="s">
        <v>2</v>
      </c>
      <c r="M1893" t="s">
        <v>14</v>
      </c>
      <c r="N1893" t="s">
        <v>6</v>
      </c>
      <c r="O1893" s="3"/>
      <c r="P1893" t="s">
        <v>5</v>
      </c>
    </row>
    <row r="1894" spans="1:16" x14ac:dyDescent="0.2">
      <c r="A1894" s="6">
        <v>7787496</v>
      </c>
      <c r="B1894" t="s">
        <v>0</v>
      </c>
      <c r="C1894" t="s">
        <v>7487</v>
      </c>
      <c r="D1894" t="s">
        <v>4571</v>
      </c>
      <c r="E1894" t="s">
        <v>4572</v>
      </c>
      <c r="F1894" s="2">
        <v>1920</v>
      </c>
      <c r="G1894" s="2">
        <v>0</v>
      </c>
      <c r="H1894" s="2">
        <v>0</v>
      </c>
      <c r="I1894" t="s">
        <v>1</v>
      </c>
      <c r="J1894" t="s">
        <v>4574</v>
      </c>
      <c r="K1894" s="3">
        <v>45534</v>
      </c>
      <c r="L1894" t="s">
        <v>2</v>
      </c>
      <c r="M1894" t="s">
        <v>10</v>
      </c>
      <c r="N1894" t="s">
        <v>6</v>
      </c>
      <c r="O1894" s="3"/>
      <c r="P1894" t="s">
        <v>5</v>
      </c>
    </row>
    <row r="1895" spans="1:16" x14ac:dyDescent="0.2">
      <c r="A1895" s="6">
        <v>7785270</v>
      </c>
      <c r="B1895" t="s">
        <v>0</v>
      </c>
      <c r="C1895" t="s">
        <v>7444</v>
      </c>
      <c r="D1895" t="s">
        <v>4575</v>
      </c>
      <c r="E1895" t="s">
        <v>4576</v>
      </c>
      <c r="F1895" s="2">
        <v>200</v>
      </c>
      <c r="G1895" s="2">
        <v>0</v>
      </c>
      <c r="H1895" s="2">
        <v>0</v>
      </c>
      <c r="I1895" t="s">
        <v>1</v>
      </c>
      <c r="J1895" t="s">
        <v>4577</v>
      </c>
      <c r="K1895" s="3">
        <v>45532</v>
      </c>
      <c r="L1895" t="s">
        <v>2</v>
      </c>
      <c r="M1895" t="s">
        <v>10</v>
      </c>
      <c r="N1895" t="s">
        <v>6</v>
      </c>
      <c r="O1895" s="3"/>
      <c r="P1895" t="s">
        <v>5</v>
      </c>
    </row>
    <row r="1896" spans="1:16" x14ac:dyDescent="0.2">
      <c r="A1896" s="6">
        <v>7756535</v>
      </c>
      <c r="B1896" t="s">
        <v>0</v>
      </c>
      <c r="C1896" t="s">
        <v>7433</v>
      </c>
      <c r="D1896" t="s">
        <v>4578</v>
      </c>
      <c r="E1896" t="s">
        <v>4579</v>
      </c>
      <c r="F1896" s="2">
        <v>120</v>
      </c>
      <c r="G1896" s="2">
        <v>0</v>
      </c>
      <c r="H1896" s="2">
        <v>0</v>
      </c>
      <c r="I1896" t="s">
        <v>1</v>
      </c>
      <c r="J1896" t="s">
        <v>4580</v>
      </c>
      <c r="K1896" s="3">
        <v>45450</v>
      </c>
      <c r="L1896" t="s">
        <v>2</v>
      </c>
      <c r="M1896" t="s">
        <v>10</v>
      </c>
      <c r="N1896" t="s">
        <v>6</v>
      </c>
      <c r="O1896" s="3"/>
      <c r="P1896" t="s">
        <v>5</v>
      </c>
    </row>
    <row r="1897" spans="1:16" x14ac:dyDescent="0.2">
      <c r="A1897" s="6">
        <v>7797231</v>
      </c>
      <c r="B1897" t="s">
        <v>0</v>
      </c>
      <c r="C1897" t="s">
        <v>7191</v>
      </c>
      <c r="D1897" t="s">
        <v>4581</v>
      </c>
      <c r="E1897" t="s">
        <v>4582</v>
      </c>
      <c r="F1897" s="2">
        <v>1836</v>
      </c>
      <c r="G1897" s="2">
        <v>0</v>
      </c>
      <c r="H1897" s="2">
        <v>0</v>
      </c>
      <c r="I1897" t="s">
        <v>1</v>
      </c>
      <c r="J1897" t="s">
        <v>4583</v>
      </c>
      <c r="K1897" s="3">
        <v>45562</v>
      </c>
      <c r="L1897" t="s">
        <v>2</v>
      </c>
      <c r="M1897" t="s">
        <v>10</v>
      </c>
      <c r="N1897" t="s">
        <v>6</v>
      </c>
      <c r="O1897" s="3"/>
      <c r="P1897" t="s">
        <v>5</v>
      </c>
    </row>
    <row r="1898" spans="1:16" x14ac:dyDescent="0.2">
      <c r="A1898" s="6">
        <v>7810119</v>
      </c>
      <c r="B1898" t="s">
        <v>0</v>
      </c>
      <c r="C1898" t="s">
        <v>7379</v>
      </c>
      <c r="D1898" t="s">
        <v>4581</v>
      </c>
      <c r="E1898" t="s">
        <v>4582</v>
      </c>
      <c r="F1898" s="2">
        <v>510</v>
      </c>
      <c r="G1898" s="2">
        <v>0</v>
      </c>
      <c r="H1898" s="2">
        <v>0</v>
      </c>
      <c r="I1898" t="s">
        <v>1</v>
      </c>
      <c r="J1898" t="s">
        <v>4584</v>
      </c>
      <c r="K1898" s="3">
        <v>45594</v>
      </c>
      <c r="L1898" t="s">
        <v>2</v>
      </c>
      <c r="M1898" t="s">
        <v>10</v>
      </c>
      <c r="N1898" t="s">
        <v>6</v>
      </c>
      <c r="O1898" s="3"/>
      <c r="P1898" t="s">
        <v>5</v>
      </c>
    </row>
    <row r="1899" spans="1:16" x14ac:dyDescent="0.2">
      <c r="A1899" s="6">
        <v>7797232</v>
      </c>
      <c r="B1899" t="s">
        <v>0</v>
      </c>
      <c r="C1899" t="s">
        <v>7191</v>
      </c>
      <c r="D1899" t="s">
        <v>4585</v>
      </c>
      <c r="E1899" t="s">
        <v>4586</v>
      </c>
      <c r="F1899" s="2">
        <v>1161</v>
      </c>
      <c r="G1899" s="2">
        <v>0</v>
      </c>
      <c r="H1899" s="2">
        <v>0</v>
      </c>
      <c r="I1899" t="s">
        <v>1</v>
      </c>
      <c r="J1899" t="s">
        <v>4587</v>
      </c>
      <c r="K1899" s="3">
        <v>45562</v>
      </c>
      <c r="L1899" t="s">
        <v>2</v>
      </c>
      <c r="M1899" t="s">
        <v>10</v>
      </c>
      <c r="N1899" t="s">
        <v>6</v>
      </c>
      <c r="O1899" s="3"/>
      <c r="P1899" t="s">
        <v>5</v>
      </c>
    </row>
    <row r="1900" spans="1:16" x14ac:dyDescent="0.2">
      <c r="A1900" s="6">
        <v>7774479</v>
      </c>
      <c r="B1900" t="s">
        <v>0</v>
      </c>
      <c r="C1900" t="s">
        <v>7264</v>
      </c>
      <c r="D1900" t="s">
        <v>4588</v>
      </c>
      <c r="E1900" t="s">
        <v>4589</v>
      </c>
      <c r="F1900" s="2">
        <v>500</v>
      </c>
      <c r="G1900" s="2">
        <v>200</v>
      </c>
      <c r="H1900" s="2">
        <v>200</v>
      </c>
      <c r="I1900" t="s">
        <v>1</v>
      </c>
      <c r="J1900" t="s">
        <v>4590</v>
      </c>
      <c r="K1900" s="3">
        <v>45496</v>
      </c>
      <c r="L1900" t="s">
        <v>2</v>
      </c>
      <c r="M1900" t="s">
        <v>14</v>
      </c>
      <c r="N1900" t="s">
        <v>6</v>
      </c>
      <c r="O1900" s="3"/>
      <c r="P1900" t="s">
        <v>5</v>
      </c>
    </row>
    <row r="1901" spans="1:16" x14ac:dyDescent="0.2">
      <c r="A1901" s="6">
        <v>7776226</v>
      </c>
      <c r="B1901" t="s">
        <v>0</v>
      </c>
      <c r="C1901" t="s">
        <v>7193</v>
      </c>
      <c r="D1901" t="s">
        <v>4588</v>
      </c>
      <c r="E1901" t="s">
        <v>4589</v>
      </c>
      <c r="F1901" s="2">
        <v>1350</v>
      </c>
      <c r="G1901" s="2">
        <v>460</v>
      </c>
      <c r="H1901" s="2">
        <v>460</v>
      </c>
      <c r="I1901" t="s">
        <v>1</v>
      </c>
      <c r="J1901" t="s">
        <v>4591</v>
      </c>
      <c r="K1901" s="3">
        <v>45500</v>
      </c>
      <c r="L1901" t="s">
        <v>2</v>
      </c>
      <c r="M1901" t="s">
        <v>14</v>
      </c>
      <c r="N1901" t="s">
        <v>6</v>
      </c>
      <c r="O1901" s="3"/>
      <c r="P1901" t="s">
        <v>5</v>
      </c>
    </row>
    <row r="1902" spans="1:16" x14ac:dyDescent="0.2">
      <c r="A1902" s="6">
        <v>7797233</v>
      </c>
      <c r="B1902" t="s">
        <v>0</v>
      </c>
      <c r="C1902" t="s">
        <v>7191</v>
      </c>
      <c r="D1902" t="s">
        <v>4588</v>
      </c>
      <c r="E1902" t="s">
        <v>4589</v>
      </c>
      <c r="F1902" s="2">
        <v>577</v>
      </c>
      <c r="G1902" s="2">
        <v>0</v>
      </c>
      <c r="H1902" s="2">
        <v>0</v>
      </c>
      <c r="I1902" t="s">
        <v>1</v>
      </c>
      <c r="J1902" t="s">
        <v>4592</v>
      </c>
      <c r="K1902" s="3">
        <v>45562</v>
      </c>
      <c r="L1902" t="s">
        <v>2</v>
      </c>
      <c r="M1902" t="s">
        <v>10</v>
      </c>
      <c r="N1902" t="s">
        <v>6</v>
      </c>
      <c r="O1902" s="3"/>
      <c r="P1902" t="s">
        <v>5</v>
      </c>
    </row>
    <row r="1903" spans="1:16" x14ac:dyDescent="0.2">
      <c r="A1903" s="6">
        <v>7786542</v>
      </c>
      <c r="B1903" t="s">
        <v>0</v>
      </c>
      <c r="C1903" t="s">
        <v>7190</v>
      </c>
      <c r="D1903" t="s">
        <v>4593</v>
      </c>
      <c r="E1903" t="s">
        <v>4594</v>
      </c>
      <c r="F1903" s="2">
        <v>1258</v>
      </c>
      <c r="G1903" s="2">
        <v>0</v>
      </c>
      <c r="H1903" s="2">
        <v>0</v>
      </c>
      <c r="I1903" t="s">
        <v>1</v>
      </c>
      <c r="J1903" t="s">
        <v>4595</v>
      </c>
      <c r="K1903" s="3">
        <v>45534</v>
      </c>
      <c r="L1903" t="s">
        <v>2</v>
      </c>
      <c r="M1903" t="s">
        <v>10</v>
      </c>
      <c r="N1903" t="s">
        <v>307</v>
      </c>
      <c r="O1903" s="3"/>
      <c r="P1903" t="s">
        <v>5</v>
      </c>
    </row>
    <row r="1904" spans="1:16" x14ac:dyDescent="0.2">
      <c r="A1904" s="6">
        <v>7786543</v>
      </c>
      <c r="B1904" t="s">
        <v>0</v>
      </c>
      <c r="C1904" t="s">
        <v>7190</v>
      </c>
      <c r="D1904" t="s">
        <v>4596</v>
      </c>
      <c r="E1904" t="s">
        <v>4597</v>
      </c>
      <c r="F1904" s="2">
        <v>606</v>
      </c>
      <c r="G1904" s="2">
        <v>0</v>
      </c>
      <c r="H1904" s="2">
        <v>0</v>
      </c>
      <c r="I1904" t="s">
        <v>1</v>
      </c>
      <c r="J1904" t="s">
        <v>4598</v>
      </c>
      <c r="K1904" s="3">
        <v>45534</v>
      </c>
      <c r="L1904" t="s">
        <v>2</v>
      </c>
      <c r="M1904" t="s">
        <v>10</v>
      </c>
      <c r="N1904" t="s">
        <v>307</v>
      </c>
      <c r="O1904" s="3"/>
      <c r="P1904" t="s">
        <v>5</v>
      </c>
    </row>
    <row r="1905" spans="1:16" x14ac:dyDescent="0.2">
      <c r="A1905" s="6">
        <v>7786544</v>
      </c>
      <c r="B1905" t="s">
        <v>0</v>
      </c>
      <c r="C1905" t="s">
        <v>7190</v>
      </c>
      <c r="D1905" t="s">
        <v>4599</v>
      </c>
      <c r="E1905" t="s">
        <v>4600</v>
      </c>
      <c r="F1905" s="2">
        <v>1895</v>
      </c>
      <c r="G1905" s="2">
        <v>0</v>
      </c>
      <c r="H1905" s="2">
        <v>0</v>
      </c>
      <c r="I1905" t="s">
        <v>1</v>
      </c>
      <c r="J1905" t="s">
        <v>4601</v>
      </c>
      <c r="K1905" s="3">
        <v>45534</v>
      </c>
      <c r="L1905" t="s">
        <v>2</v>
      </c>
      <c r="M1905" t="s">
        <v>10</v>
      </c>
      <c r="N1905" t="s">
        <v>307</v>
      </c>
      <c r="O1905" s="3"/>
      <c r="P1905" t="s">
        <v>5</v>
      </c>
    </row>
    <row r="1906" spans="1:16" x14ac:dyDescent="0.2">
      <c r="A1906" s="6">
        <v>7790611</v>
      </c>
      <c r="B1906" t="s">
        <v>0</v>
      </c>
      <c r="C1906" t="s">
        <v>7299</v>
      </c>
      <c r="D1906" t="s">
        <v>4599</v>
      </c>
      <c r="E1906" t="s">
        <v>4600</v>
      </c>
      <c r="F1906" s="2">
        <v>200</v>
      </c>
      <c r="G1906" s="2">
        <v>0</v>
      </c>
      <c r="H1906" s="2">
        <v>0</v>
      </c>
      <c r="I1906" t="s">
        <v>1</v>
      </c>
      <c r="J1906" t="s">
        <v>4602</v>
      </c>
      <c r="K1906" s="3">
        <v>45542</v>
      </c>
      <c r="L1906" t="s">
        <v>2</v>
      </c>
      <c r="M1906" t="s">
        <v>10</v>
      </c>
      <c r="N1906" t="s">
        <v>6</v>
      </c>
      <c r="O1906" s="3"/>
      <c r="P1906" t="s">
        <v>5</v>
      </c>
    </row>
    <row r="1907" spans="1:16" x14ac:dyDescent="0.2">
      <c r="A1907" s="6">
        <v>7786545</v>
      </c>
      <c r="B1907" t="s">
        <v>0</v>
      </c>
      <c r="C1907" t="s">
        <v>7190</v>
      </c>
      <c r="D1907" t="s">
        <v>4603</v>
      </c>
      <c r="E1907" t="s">
        <v>4604</v>
      </c>
      <c r="F1907" s="2">
        <v>1604</v>
      </c>
      <c r="G1907" s="2">
        <v>0</v>
      </c>
      <c r="H1907" s="2">
        <v>0</v>
      </c>
      <c r="I1907" t="s">
        <v>1</v>
      </c>
      <c r="J1907" t="s">
        <v>4605</v>
      </c>
      <c r="K1907" s="3">
        <v>45534</v>
      </c>
      <c r="L1907" t="s">
        <v>2</v>
      </c>
      <c r="M1907" t="s">
        <v>10</v>
      </c>
      <c r="N1907" t="s">
        <v>307</v>
      </c>
      <c r="O1907" s="3"/>
      <c r="P1907" t="s">
        <v>5</v>
      </c>
    </row>
    <row r="1908" spans="1:16" x14ac:dyDescent="0.2">
      <c r="A1908" s="6">
        <v>7786546</v>
      </c>
      <c r="B1908" t="s">
        <v>0</v>
      </c>
      <c r="C1908" t="s">
        <v>7190</v>
      </c>
      <c r="D1908" t="s">
        <v>4606</v>
      </c>
      <c r="E1908" t="s">
        <v>4607</v>
      </c>
      <c r="F1908" s="2">
        <v>510</v>
      </c>
      <c r="G1908" s="2">
        <v>0</v>
      </c>
      <c r="H1908" s="2">
        <v>0</v>
      </c>
      <c r="I1908" t="s">
        <v>1</v>
      </c>
      <c r="J1908" t="s">
        <v>4608</v>
      </c>
      <c r="K1908" s="3">
        <v>45534</v>
      </c>
      <c r="L1908" t="s">
        <v>2</v>
      </c>
      <c r="M1908" t="s">
        <v>10</v>
      </c>
      <c r="N1908" t="s">
        <v>307</v>
      </c>
      <c r="O1908" s="3"/>
      <c r="P1908" t="s">
        <v>5</v>
      </c>
    </row>
    <row r="1909" spans="1:16" x14ac:dyDescent="0.2">
      <c r="A1909" s="6">
        <v>7790612</v>
      </c>
      <c r="B1909" t="s">
        <v>0</v>
      </c>
      <c r="C1909" t="s">
        <v>7299</v>
      </c>
      <c r="D1909" t="s">
        <v>4606</v>
      </c>
      <c r="E1909" t="s">
        <v>4607</v>
      </c>
      <c r="F1909" s="2">
        <v>50</v>
      </c>
      <c r="G1909" s="2">
        <v>0</v>
      </c>
      <c r="H1909" s="2">
        <v>0</v>
      </c>
      <c r="I1909" t="s">
        <v>1</v>
      </c>
      <c r="J1909" t="s">
        <v>4609</v>
      </c>
      <c r="K1909" s="3">
        <v>45542</v>
      </c>
      <c r="L1909" t="s">
        <v>2</v>
      </c>
      <c r="M1909" t="s">
        <v>10</v>
      </c>
      <c r="N1909" t="s">
        <v>6</v>
      </c>
      <c r="O1909" s="3"/>
      <c r="P1909" t="s">
        <v>5</v>
      </c>
    </row>
    <row r="1910" spans="1:16" x14ac:dyDescent="0.2">
      <c r="A1910" s="6">
        <v>7786547</v>
      </c>
      <c r="B1910" t="s">
        <v>0</v>
      </c>
      <c r="C1910" t="s">
        <v>7190</v>
      </c>
      <c r="D1910" t="s">
        <v>4610</v>
      </c>
      <c r="E1910" t="s">
        <v>4611</v>
      </c>
      <c r="F1910" s="2">
        <v>483</v>
      </c>
      <c r="G1910" s="2">
        <v>0</v>
      </c>
      <c r="H1910" s="2">
        <v>0</v>
      </c>
      <c r="I1910" t="s">
        <v>1</v>
      </c>
      <c r="J1910" t="s">
        <v>4612</v>
      </c>
      <c r="K1910" s="3">
        <v>45534</v>
      </c>
      <c r="L1910" t="s">
        <v>2</v>
      </c>
      <c r="M1910" t="s">
        <v>10</v>
      </c>
      <c r="N1910" t="s">
        <v>307</v>
      </c>
      <c r="O1910" s="3"/>
      <c r="P1910" t="s">
        <v>5</v>
      </c>
    </row>
    <row r="1911" spans="1:16" x14ac:dyDescent="0.2">
      <c r="A1911" s="6">
        <v>7776176</v>
      </c>
      <c r="B1911" t="s">
        <v>0</v>
      </c>
      <c r="C1911" t="s">
        <v>7193</v>
      </c>
      <c r="D1911" t="s">
        <v>4613</v>
      </c>
      <c r="E1911" t="s">
        <v>4614</v>
      </c>
      <c r="F1911" s="2">
        <v>461</v>
      </c>
      <c r="G1911" s="2">
        <v>0</v>
      </c>
      <c r="H1911" s="2">
        <v>0</v>
      </c>
      <c r="I1911" t="s">
        <v>1</v>
      </c>
      <c r="J1911" t="s">
        <v>4615</v>
      </c>
      <c r="K1911" s="3">
        <v>45500</v>
      </c>
      <c r="L1911" t="s">
        <v>2</v>
      </c>
      <c r="M1911" t="s">
        <v>10</v>
      </c>
      <c r="N1911" t="s">
        <v>6</v>
      </c>
      <c r="O1911" s="3"/>
      <c r="P1911" t="s">
        <v>5</v>
      </c>
    </row>
    <row r="1912" spans="1:16" x14ac:dyDescent="0.2">
      <c r="A1912" s="6">
        <v>7786548</v>
      </c>
      <c r="B1912" t="s">
        <v>0</v>
      </c>
      <c r="C1912" t="s">
        <v>7190</v>
      </c>
      <c r="D1912" t="s">
        <v>4613</v>
      </c>
      <c r="E1912" t="s">
        <v>4614</v>
      </c>
      <c r="F1912" s="2">
        <v>1016</v>
      </c>
      <c r="G1912" s="2">
        <v>0</v>
      </c>
      <c r="H1912" s="2">
        <v>0</v>
      </c>
      <c r="I1912" t="s">
        <v>1</v>
      </c>
      <c r="J1912" t="s">
        <v>4616</v>
      </c>
      <c r="K1912" s="3">
        <v>45534</v>
      </c>
      <c r="L1912" t="s">
        <v>2</v>
      </c>
      <c r="M1912" t="s">
        <v>10</v>
      </c>
      <c r="N1912" t="s">
        <v>307</v>
      </c>
      <c r="O1912" s="3"/>
      <c r="P1912" t="s">
        <v>5</v>
      </c>
    </row>
    <row r="1913" spans="1:16" x14ac:dyDescent="0.2">
      <c r="A1913" s="6">
        <v>7808459</v>
      </c>
      <c r="B1913" t="s">
        <v>0</v>
      </c>
      <c r="C1913" t="s">
        <v>7192</v>
      </c>
      <c r="D1913" t="s">
        <v>4613</v>
      </c>
      <c r="E1913" t="s">
        <v>4614</v>
      </c>
      <c r="F1913" s="2">
        <v>500</v>
      </c>
      <c r="G1913" s="2">
        <v>0</v>
      </c>
      <c r="H1913" s="2">
        <v>0</v>
      </c>
      <c r="I1913" t="s">
        <v>1</v>
      </c>
      <c r="J1913" t="s">
        <v>4617</v>
      </c>
      <c r="K1913" s="3">
        <v>45590</v>
      </c>
      <c r="L1913" t="s">
        <v>2</v>
      </c>
      <c r="M1913" t="s">
        <v>10</v>
      </c>
      <c r="N1913" t="s">
        <v>6</v>
      </c>
      <c r="O1913" s="3"/>
      <c r="P1913" t="s">
        <v>5</v>
      </c>
    </row>
    <row r="1914" spans="1:16" x14ac:dyDescent="0.2">
      <c r="A1914" s="6">
        <v>7776177</v>
      </c>
      <c r="B1914" t="s">
        <v>0</v>
      </c>
      <c r="C1914" t="s">
        <v>7193</v>
      </c>
      <c r="D1914" t="s">
        <v>4618</v>
      </c>
      <c r="E1914" t="s">
        <v>4619</v>
      </c>
      <c r="F1914" s="2">
        <v>634</v>
      </c>
      <c r="G1914" s="2">
        <v>0</v>
      </c>
      <c r="H1914" s="2">
        <v>0</v>
      </c>
      <c r="I1914" t="s">
        <v>1</v>
      </c>
      <c r="J1914" t="s">
        <v>4620</v>
      </c>
      <c r="K1914" s="3">
        <v>45500</v>
      </c>
      <c r="L1914" t="s">
        <v>2</v>
      </c>
      <c r="M1914" t="s">
        <v>10</v>
      </c>
      <c r="N1914" t="s">
        <v>6</v>
      </c>
      <c r="O1914" s="3"/>
      <c r="P1914" t="s">
        <v>5</v>
      </c>
    </row>
    <row r="1915" spans="1:16" x14ac:dyDescent="0.2">
      <c r="A1915" s="6">
        <v>7786549</v>
      </c>
      <c r="B1915" t="s">
        <v>0</v>
      </c>
      <c r="C1915" t="s">
        <v>7190</v>
      </c>
      <c r="D1915" t="s">
        <v>4618</v>
      </c>
      <c r="E1915" t="s">
        <v>4619</v>
      </c>
      <c r="F1915" s="2">
        <v>940</v>
      </c>
      <c r="G1915" s="2">
        <v>0</v>
      </c>
      <c r="H1915" s="2">
        <v>0</v>
      </c>
      <c r="I1915" t="s">
        <v>1</v>
      </c>
      <c r="J1915" t="s">
        <v>4621</v>
      </c>
      <c r="K1915" s="3">
        <v>45534</v>
      </c>
      <c r="L1915" t="s">
        <v>2</v>
      </c>
      <c r="M1915" t="s">
        <v>10</v>
      </c>
      <c r="N1915" t="s">
        <v>307</v>
      </c>
      <c r="O1915" s="3"/>
      <c r="P1915" t="s">
        <v>5</v>
      </c>
    </row>
    <row r="1916" spans="1:16" x14ac:dyDescent="0.2">
      <c r="A1916" s="6">
        <v>7776178</v>
      </c>
      <c r="B1916" t="s">
        <v>0</v>
      </c>
      <c r="C1916" t="s">
        <v>7193</v>
      </c>
      <c r="D1916" t="s">
        <v>4622</v>
      </c>
      <c r="E1916" t="s">
        <v>4623</v>
      </c>
      <c r="F1916" s="2">
        <v>420</v>
      </c>
      <c r="G1916" s="2">
        <v>0</v>
      </c>
      <c r="H1916" s="2">
        <v>0</v>
      </c>
      <c r="I1916" t="s">
        <v>1</v>
      </c>
      <c r="J1916" t="s">
        <v>4624</v>
      </c>
      <c r="K1916" s="3">
        <v>45500</v>
      </c>
      <c r="L1916" t="s">
        <v>2</v>
      </c>
      <c r="M1916" t="s">
        <v>10</v>
      </c>
      <c r="N1916" t="s">
        <v>6</v>
      </c>
      <c r="O1916" s="3"/>
      <c r="P1916" t="s">
        <v>5</v>
      </c>
    </row>
    <row r="1917" spans="1:16" x14ac:dyDescent="0.2">
      <c r="A1917" s="6">
        <v>7797367</v>
      </c>
      <c r="B1917" t="s">
        <v>0</v>
      </c>
      <c r="C1917" t="s">
        <v>7191</v>
      </c>
      <c r="D1917" t="s">
        <v>4622</v>
      </c>
      <c r="E1917" t="s">
        <v>4623</v>
      </c>
      <c r="F1917" s="2">
        <v>780</v>
      </c>
      <c r="G1917" s="2">
        <v>0</v>
      </c>
      <c r="H1917" s="2">
        <v>0</v>
      </c>
      <c r="I1917" t="s">
        <v>1</v>
      </c>
      <c r="J1917" t="s">
        <v>4625</v>
      </c>
      <c r="K1917" s="3">
        <v>45562</v>
      </c>
      <c r="L1917" t="s">
        <v>2</v>
      </c>
      <c r="M1917" t="s">
        <v>10</v>
      </c>
      <c r="N1917" t="s">
        <v>6</v>
      </c>
      <c r="O1917" s="3"/>
      <c r="P1917" t="s">
        <v>5</v>
      </c>
    </row>
    <row r="1918" spans="1:16" x14ac:dyDescent="0.2">
      <c r="A1918" s="6">
        <v>7786550</v>
      </c>
      <c r="B1918" t="s">
        <v>0</v>
      </c>
      <c r="C1918" t="s">
        <v>7190</v>
      </c>
      <c r="D1918" t="s">
        <v>4626</v>
      </c>
      <c r="E1918" t="s">
        <v>4627</v>
      </c>
      <c r="F1918" s="2">
        <v>1343</v>
      </c>
      <c r="G1918" s="2">
        <v>0</v>
      </c>
      <c r="H1918" s="2">
        <v>0</v>
      </c>
      <c r="I1918" t="s">
        <v>1</v>
      </c>
      <c r="J1918" t="s">
        <v>4628</v>
      </c>
      <c r="K1918" s="3">
        <v>45534</v>
      </c>
      <c r="L1918" t="s">
        <v>2</v>
      </c>
      <c r="M1918" t="s">
        <v>10</v>
      </c>
      <c r="N1918" t="s">
        <v>307</v>
      </c>
      <c r="O1918" s="3"/>
      <c r="P1918" t="s">
        <v>5</v>
      </c>
    </row>
    <row r="1919" spans="1:16" x14ac:dyDescent="0.2">
      <c r="A1919" s="6">
        <v>7786551</v>
      </c>
      <c r="B1919" t="s">
        <v>0</v>
      </c>
      <c r="C1919" t="s">
        <v>7190</v>
      </c>
      <c r="D1919" t="s">
        <v>4629</v>
      </c>
      <c r="E1919" t="s">
        <v>4630</v>
      </c>
      <c r="F1919" s="2">
        <v>2250</v>
      </c>
      <c r="G1919" s="2">
        <v>0</v>
      </c>
      <c r="H1919" s="2">
        <v>0</v>
      </c>
      <c r="I1919" t="s">
        <v>1</v>
      </c>
      <c r="J1919" t="s">
        <v>4631</v>
      </c>
      <c r="K1919" s="3">
        <v>45534</v>
      </c>
      <c r="L1919" t="s">
        <v>2</v>
      </c>
      <c r="M1919" t="s">
        <v>10</v>
      </c>
      <c r="N1919" t="s">
        <v>307</v>
      </c>
      <c r="O1919" s="3"/>
      <c r="P1919" t="s">
        <v>5</v>
      </c>
    </row>
    <row r="1920" spans="1:16" x14ac:dyDescent="0.2">
      <c r="A1920" s="6">
        <v>7776173</v>
      </c>
      <c r="B1920" t="s">
        <v>0</v>
      </c>
      <c r="C1920" t="s">
        <v>7193</v>
      </c>
      <c r="D1920" t="s">
        <v>4632</v>
      </c>
      <c r="E1920" t="s">
        <v>4633</v>
      </c>
      <c r="F1920" s="2">
        <v>333</v>
      </c>
      <c r="G1920" s="2">
        <v>0</v>
      </c>
      <c r="H1920" s="2">
        <v>0</v>
      </c>
      <c r="I1920" t="s">
        <v>1</v>
      </c>
      <c r="J1920" t="s">
        <v>4634</v>
      </c>
      <c r="K1920" s="3">
        <v>45500</v>
      </c>
      <c r="L1920" t="s">
        <v>2</v>
      </c>
      <c r="M1920" t="s">
        <v>10</v>
      </c>
      <c r="N1920" t="s">
        <v>6</v>
      </c>
      <c r="O1920" s="3"/>
      <c r="P1920" t="s">
        <v>5</v>
      </c>
    </row>
    <row r="1921" spans="1:16" x14ac:dyDescent="0.2">
      <c r="A1921" s="6">
        <v>7786552</v>
      </c>
      <c r="B1921" t="s">
        <v>0</v>
      </c>
      <c r="C1921" t="s">
        <v>7190</v>
      </c>
      <c r="D1921" t="s">
        <v>4635</v>
      </c>
      <c r="E1921" t="s">
        <v>4636</v>
      </c>
      <c r="F1921" s="2">
        <v>380</v>
      </c>
      <c r="G1921" s="2">
        <v>0</v>
      </c>
      <c r="H1921" s="2">
        <v>0</v>
      </c>
      <c r="I1921" t="s">
        <v>1</v>
      </c>
      <c r="J1921" t="s">
        <v>4637</v>
      </c>
      <c r="K1921" s="3">
        <v>45534</v>
      </c>
      <c r="L1921" t="s">
        <v>2</v>
      </c>
      <c r="M1921" t="s">
        <v>10</v>
      </c>
      <c r="N1921" t="s">
        <v>307</v>
      </c>
      <c r="O1921" s="3"/>
      <c r="P1921" t="s">
        <v>5</v>
      </c>
    </row>
    <row r="1922" spans="1:16" x14ac:dyDescent="0.2">
      <c r="A1922" s="6">
        <v>7776174</v>
      </c>
      <c r="B1922" t="s">
        <v>0</v>
      </c>
      <c r="C1922" t="s">
        <v>7193</v>
      </c>
      <c r="D1922" t="s">
        <v>4638</v>
      </c>
      <c r="E1922" t="s">
        <v>4639</v>
      </c>
      <c r="F1922" s="2">
        <v>303</v>
      </c>
      <c r="G1922" s="2">
        <v>0</v>
      </c>
      <c r="H1922" s="2">
        <v>0</v>
      </c>
      <c r="I1922" t="s">
        <v>1</v>
      </c>
      <c r="J1922" t="s">
        <v>4640</v>
      </c>
      <c r="K1922" s="3">
        <v>45500</v>
      </c>
      <c r="L1922" t="s">
        <v>2</v>
      </c>
      <c r="M1922" t="s">
        <v>10</v>
      </c>
      <c r="N1922" t="s">
        <v>6</v>
      </c>
      <c r="O1922" s="3"/>
      <c r="P1922" t="s">
        <v>5</v>
      </c>
    </row>
    <row r="1923" spans="1:16" x14ac:dyDescent="0.2">
      <c r="A1923" s="6">
        <v>7786553</v>
      </c>
      <c r="B1923" t="s">
        <v>0</v>
      </c>
      <c r="C1923" t="s">
        <v>7190</v>
      </c>
      <c r="D1923" t="s">
        <v>4641</v>
      </c>
      <c r="E1923" t="s">
        <v>4642</v>
      </c>
      <c r="F1923" s="2">
        <v>300</v>
      </c>
      <c r="G1923" s="2">
        <v>0</v>
      </c>
      <c r="H1923" s="2">
        <v>0</v>
      </c>
      <c r="I1923" t="s">
        <v>1</v>
      </c>
      <c r="J1923" t="s">
        <v>4643</v>
      </c>
      <c r="K1923" s="3">
        <v>45534</v>
      </c>
      <c r="L1923" t="s">
        <v>2</v>
      </c>
      <c r="M1923" t="s">
        <v>10</v>
      </c>
      <c r="N1923" t="s">
        <v>307</v>
      </c>
      <c r="O1923" s="3"/>
      <c r="P1923" t="s">
        <v>5</v>
      </c>
    </row>
    <row r="1924" spans="1:16" x14ac:dyDescent="0.2">
      <c r="A1924" s="6">
        <v>7786554</v>
      </c>
      <c r="B1924" t="s">
        <v>0</v>
      </c>
      <c r="C1924" t="s">
        <v>7190</v>
      </c>
      <c r="D1924" t="s">
        <v>4644</v>
      </c>
      <c r="E1924" t="s">
        <v>4645</v>
      </c>
      <c r="F1924" s="2">
        <v>277</v>
      </c>
      <c r="G1924" s="2">
        <v>0</v>
      </c>
      <c r="H1924" s="2">
        <v>0</v>
      </c>
      <c r="I1924" t="s">
        <v>1</v>
      </c>
      <c r="J1924" t="s">
        <v>4646</v>
      </c>
      <c r="K1924" s="3">
        <v>45534</v>
      </c>
      <c r="L1924" t="s">
        <v>2</v>
      </c>
      <c r="M1924" t="s">
        <v>10</v>
      </c>
      <c r="N1924" t="s">
        <v>307</v>
      </c>
      <c r="O1924" s="3"/>
      <c r="P1924" t="s">
        <v>5</v>
      </c>
    </row>
    <row r="1925" spans="1:16" x14ac:dyDescent="0.2">
      <c r="A1925" s="6">
        <v>7802682</v>
      </c>
      <c r="B1925" t="s">
        <v>0</v>
      </c>
      <c r="C1925" t="s">
        <v>7388</v>
      </c>
      <c r="D1925" t="s">
        <v>4647</v>
      </c>
      <c r="E1925" t="s">
        <v>4648</v>
      </c>
      <c r="F1925" s="2">
        <v>8000</v>
      </c>
      <c r="G1925" s="2">
        <v>0</v>
      </c>
      <c r="H1925" s="2">
        <v>0</v>
      </c>
      <c r="I1925" t="s">
        <v>1</v>
      </c>
      <c r="J1925" t="s">
        <v>4649</v>
      </c>
      <c r="K1925" s="3">
        <v>45574</v>
      </c>
      <c r="L1925" t="s">
        <v>2</v>
      </c>
      <c r="M1925" t="s">
        <v>10</v>
      </c>
      <c r="N1925" t="s">
        <v>6</v>
      </c>
      <c r="O1925" s="3"/>
      <c r="P1925" t="s">
        <v>5</v>
      </c>
    </row>
    <row r="1926" spans="1:16" x14ac:dyDescent="0.2">
      <c r="A1926" s="6">
        <v>7790613</v>
      </c>
      <c r="B1926" t="s">
        <v>0</v>
      </c>
      <c r="C1926" t="s">
        <v>7299</v>
      </c>
      <c r="D1926" t="s">
        <v>4650</v>
      </c>
      <c r="E1926" t="s">
        <v>4651</v>
      </c>
      <c r="F1926" s="2">
        <v>250</v>
      </c>
      <c r="G1926" s="2">
        <v>0</v>
      </c>
      <c r="H1926" s="2">
        <v>0</v>
      </c>
      <c r="I1926" t="s">
        <v>1</v>
      </c>
      <c r="J1926" t="s">
        <v>4652</v>
      </c>
      <c r="K1926" s="3">
        <v>45542</v>
      </c>
      <c r="L1926" t="s">
        <v>2</v>
      </c>
      <c r="M1926" t="s">
        <v>10</v>
      </c>
      <c r="N1926" t="s">
        <v>6</v>
      </c>
      <c r="O1926" s="3"/>
      <c r="P1926" t="s">
        <v>5</v>
      </c>
    </row>
    <row r="1927" spans="1:16" x14ac:dyDescent="0.2">
      <c r="A1927" s="6">
        <v>7771091</v>
      </c>
      <c r="B1927" t="s">
        <v>0</v>
      </c>
      <c r="C1927" t="s">
        <v>7331</v>
      </c>
      <c r="D1927" t="s">
        <v>4653</v>
      </c>
      <c r="E1927" t="s">
        <v>4654</v>
      </c>
      <c r="F1927" s="2">
        <v>600</v>
      </c>
      <c r="G1927" s="2">
        <v>0</v>
      </c>
      <c r="H1927" s="2">
        <v>0</v>
      </c>
      <c r="I1927" t="s">
        <v>1</v>
      </c>
      <c r="J1927" t="s">
        <v>4655</v>
      </c>
      <c r="K1927" s="3">
        <v>45488</v>
      </c>
      <c r="L1927" t="s">
        <v>2</v>
      </c>
      <c r="M1927" t="s">
        <v>10</v>
      </c>
      <c r="N1927" t="s">
        <v>6</v>
      </c>
      <c r="O1927" s="3"/>
      <c r="P1927" t="s">
        <v>5</v>
      </c>
    </row>
    <row r="1928" spans="1:16" x14ac:dyDescent="0.2">
      <c r="A1928" s="6">
        <v>7776196</v>
      </c>
      <c r="B1928" t="s">
        <v>0</v>
      </c>
      <c r="C1928" t="s">
        <v>7193</v>
      </c>
      <c r="D1928" t="s">
        <v>4653</v>
      </c>
      <c r="E1928" t="s">
        <v>4654</v>
      </c>
      <c r="F1928" s="2">
        <v>510</v>
      </c>
      <c r="G1928" s="2">
        <v>0</v>
      </c>
      <c r="H1928" s="2">
        <v>0</v>
      </c>
      <c r="I1928" t="s">
        <v>1</v>
      </c>
      <c r="J1928" t="s">
        <v>4656</v>
      </c>
      <c r="K1928" s="3">
        <v>45500</v>
      </c>
      <c r="L1928" t="s">
        <v>2</v>
      </c>
      <c r="M1928" t="s">
        <v>10</v>
      </c>
      <c r="N1928" t="s">
        <v>6</v>
      </c>
      <c r="O1928" s="3"/>
      <c r="P1928" t="s">
        <v>5</v>
      </c>
    </row>
    <row r="1929" spans="1:16" x14ac:dyDescent="0.2">
      <c r="A1929" s="6">
        <v>7771092</v>
      </c>
      <c r="B1929" t="s">
        <v>0</v>
      </c>
      <c r="C1929" t="s">
        <v>7331</v>
      </c>
      <c r="D1929" t="s">
        <v>4657</v>
      </c>
      <c r="E1929" t="s">
        <v>4658</v>
      </c>
      <c r="F1929" s="2">
        <v>600</v>
      </c>
      <c r="G1929" s="2">
        <v>0</v>
      </c>
      <c r="H1929" s="2">
        <v>0</v>
      </c>
      <c r="I1929" t="s">
        <v>1</v>
      </c>
      <c r="J1929" t="s">
        <v>4659</v>
      </c>
      <c r="K1929" s="3">
        <v>45488</v>
      </c>
      <c r="L1929" t="s">
        <v>2</v>
      </c>
      <c r="M1929" t="s">
        <v>10</v>
      </c>
      <c r="N1929" t="s">
        <v>6</v>
      </c>
      <c r="O1929" s="3"/>
      <c r="P1929" t="s">
        <v>5</v>
      </c>
    </row>
    <row r="1930" spans="1:16" x14ac:dyDescent="0.2">
      <c r="A1930" s="6">
        <v>7786575</v>
      </c>
      <c r="B1930" t="s">
        <v>0</v>
      </c>
      <c r="C1930" t="s">
        <v>7190</v>
      </c>
      <c r="D1930" t="s">
        <v>4660</v>
      </c>
      <c r="E1930" t="s">
        <v>4661</v>
      </c>
      <c r="F1930" s="2">
        <v>388</v>
      </c>
      <c r="G1930" s="2">
        <v>0</v>
      </c>
      <c r="H1930" s="2">
        <v>0</v>
      </c>
      <c r="I1930" t="s">
        <v>1</v>
      </c>
      <c r="J1930" t="s">
        <v>4662</v>
      </c>
      <c r="K1930" s="3">
        <v>45534</v>
      </c>
      <c r="L1930" t="s">
        <v>2</v>
      </c>
      <c r="M1930" t="s">
        <v>10</v>
      </c>
      <c r="N1930" t="s">
        <v>307</v>
      </c>
      <c r="O1930" s="3"/>
      <c r="P1930" t="s">
        <v>5</v>
      </c>
    </row>
    <row r="1931" spans="1:16" x14ac:dyDescent="0.2">
      <c r="A1931" s="6">
        <v>7786576</v>
      </c>
      <c r="B1931" t="s">
        <v>0</v>
      </c>
      <c r="C1931" t="s">
        <v>7190</v>
      </c>
      <c r="D1931" t="s">
        <v>4663</v>
      </c>
      <c r="E1931" t="s">
        <v>4664</v>
      </c>
      <c r="F1931" s="2">
        <v>358</v>
      </c>
      <c r="G1931" s="2">
        <v>0</v>
      </c>
      <c r="H1931" s="2">
        <v>0</v>
      </c>
      <c r="I1931" t="s">
        <v>1</v>
      </c>
      <c r="J1931" t="s">
        <v>4665</v>
      </c>
      <c r="K1931" s="3">
        <v>45534</v>
      </c>
      <c r="L1931" t="s">
        <v>2</v>
      </c>
      <c r="M1931" t="s">
        <v>10</v>
      </c>
      <c r="N1931" t="s">
        <v>307</v>
      </c>
      <c r="O1931" s="3"/>
      <c r="P1931" t="s">
        <v>5</v>
      </c>
    </row>
    <row r="1932" spans="1:16" x14ac:dyDescent="0.2">
      <c r="A1932" s="6">
        <v>7802260</v>
      </c>
      <c r="B1932" t="s">
        <v>0</v>
      </c>
      <c r="C1932" t="s">
        <v>7428</v>
      </c>
      <c r="D1932" t="s">
        <v>4663</v>
      </c>
      <c r="E1932" t="s">
        <v>4664</v>
      </c>
      <c r="F1932" s="2">
        <v>1860</v>
      </c>
      <c r="G1932" s="2">
        <v>0</v>
      </c>
      <c r="H1932" s="2">
        <v>0</v>
      </c>
      <c r="I1932" t="s">
        <v>1</v>
      </c>
      <c r="J1932" t="s">
        <v>4666</v>
      </c>
      <c r="K1932" s="3">
        <v>45572</v>
      </c>
      <c r="L1932" t="s">
        <v>2</v>
      </c>
      <c r="M1932" t="s">
        <v>10</v>
      </c>
      <c r="N1932" t="s">
        <v>6</v>
      </c>
      <c r="O1932" s="3"/>
      <c r="P1932" t="s">
        <v>5</v>
      </c>
    </row>
    <row r="1933" spans="1:16" x14ac:dyDescent="0.2">
      <c r="A1933" s="6">
        <v>7808466</v>
      </c>
      <c r="B1933" t="s">
        <v>0</v>
      </c>
      <c r="C1933" t="s">
        <v>7192</v>
      </c>
      <c r="D1933" t="s">
        <v>4667</v>
      </c>
      <c r="E1933" t="s">
        <v>4668</v>
      </c>
      <c r="F1933" s="2">
        <v>850</v>
      </c>
      <c r="G1933" s="2">
        <v>0</v>
      </c>
      <c r="H1933" s="2">
        <v>0</v>
      </c>
      <c r="I1933" t="s">
        <v>1</v>
      </c>
      <c r="J1933" t="s">
        <v>4669</v>
      </c>
      <c r="K1933" s="3">
        <v>45590</v>
      </c>
      <c r="L1933" t="s">
        <v>2</v>
      </c>
      <c r="M1933" t="s">
        <v>10</v>
      </c>
      <c r="N1933" t="s">
        <v>6</v>
      </c>
      <c r="O1933" s="3"/>
      <c r="P1933" t="s">
        <v>5</v>
      </c>
    </row>
    <row r="1934" spans="1:16" x14ac:dyDescent="0.2">
      <c r="A1934" s="6">
        <v>7786634</v>
      </c>
      <c r="B1934" t="s">
        <v>0</v>
      </c>
      <c r="C1934" t="s">
        <v>7190</v>
      </c>
      <c r="D1934" t="s">
        <v>4670</v>
      </c>
      <c r="E1934" t="s">
        <v>4671</v>
      </c>
      <c r="F1934" s="2">
        <v>847</v>
      </c>
      <c r="G1934" s="2">
        <v>0</v>
      </c>
      <c r="H1934" s="2">
        <v>0</v>
      </c>
      <c r="I1934" t="s">
        <v>1</v>
      </c>
      <c r="J1934" t="s">
        <v>4672</v>
      </c>
      <c r="K1934" s="3">
        <v>45534</v>
      </c>
      <c r="L1934" t="s">
        <v>2</v>
      </c>
      <c r="M1934" t="s">
        <v>10</v>
      </c>
      <c r="N1934" t="s">
        <v>307</v>
      </c>
      <c r="O1934" s="3"/>
      <c r="P1934" t="s">
        <v>5</v>
      </c>
    </row>
    <row r="1935" spans="1:16" x14ac:dyDescent="0.2">
      <c r="A1935" s="6">
        <v>7790618</v>
      </c>
      <c r="B1935" t="s">
        <v>0</v>
      </c>
      <c r="C1935" t="s">
        <v>7299</v>
      </c>
      <c r="D1935" t="s">
        <v>4670</v>
      </c>
      <c r="E1935" t="s">
        <v>4671</v>
      </c>
      <c r="F1935" s="2">
        <v>200</v>
      </c>
      <c r="G1935" s="2">
        <v>0</v>
      </c>
      <c r="H1935" s="2">
        <v>0</v>
      </c>
      <c r="I1935" t="s">
        <v>1</v>
      </c>
      <c r="J1935" t="s">
        <v>4673</v>
      </c>
      <c r="K1935" s="3">
        <v>45542</v>
      </c>
      <c r="L1935" t="s">
        <v>2</v>
      </c>
      <c r="M1935" t="s">
        <v>10</v>
      </c>
      <c r="N1935" t="s">
        <v>6</v>
      </c>
      <c r="O1935" s="3"/>
      <c r="P1935" t="s">
        <v>5</v>
      </c>
    </row>
    <row r="1936" spans="1:16" x14ac:dyDescent="0.2">
      <c r="A1936" s="6">
        <v>7776214</v>
      </c>
      <c r="B1936" t="s">
        <v>0</v>
      </c>
      <c r="C1936" t="s">
        <v>7193</v>
      </c>
      <c r="D1936" t="s">
        <v>4674</v>
      </c>
      <c r="E1936" t="s">
        <v>4675</v>
      </c>
      <c r="F1936" s="2">
        <v>515</v>
      </c>
      <c r="G1936" s="2">
        <v>0</v>
      </c>
      <c r="H1936" s="2">
        <v>0</v>
      </c>
      <c r="I1936" t="s">
        <v>1</v>
      </c>
      <c r="J1936" t="s">
        <v>4676</v>
      </c>
      <c r="K1936" s="3">
        <v>45500</v>
      </c>
      <c r="L1936" t="s">
        <v>2</v>
      </c>
      <c r="M1936" t="s">
        <v>10</v>
      </c>
      <c r="N1936" t="s">
        <v>6</v>
      </c>
      <c r="O1936" s="3"/>
      <c r="P1936" t="s">
        <v>5</v>
      </c>
    </row>
    <row r="1937" spans="1:16" x14ac:dyDescent="0.2">
      <c r="A1937" s="6">
        <v>7776215</v>
      </c>
      <c r="B1937" t="s">
        <v>0</v>
      </c>
      <c r="C1937" t="s">
        <v>7193</v>
      </c>
      <c r="D1937" t="s">
        <v>4677</v>
      </c>
      <c r="E1937" t="s">
        <v>4678</v>
      </c>
      <c r="F1937" s="2">
        <v>463</v>
      </c>
      <c r="G1937" s="2">
        <v>0</v>
      </c>
      <c r="H1937" s="2">
        <v>0</v>
      </c>
      <c r="I1937" t="s">
        <v>1</v>
      </c>
      <c r="J1937" t="s">
        <v>4679</v>
      </c>
      <c r="K1937" s="3">
        <v>45500</v>
      </c>
      <c r="L1937" t="s">
        <v>2</v>
      </c>
      <c r="M1937" t="s">
        <v>10</v>
      </c>
      <c r="N1937" t="s">
        <v>6</v>
      </c>
      <c r="O1937" s="3"/>
      <c r="P1937" t="s">
        <v>5</v>
      </c>
    </row>
    <row r="1938" spans="1:16" x14ac:dyDescent="0.2">
      <c r="A1938" s="6">
        <v>7786635</v>
      </c>
      <c r="B1938" t="s">
        <v>0</v>
      </c>
      <c r="C1938" t="s">
        <v>7190</v>
      </c>
      <c r="D1938" t="s">
        <v>4680</v>
      </c>
      <c r="E1938" t="s">
        <v>4681</v>
      </c>
      <c r="F1938" s="2">
        <v>432</v>
      </c>
      <c r="G1938" s="2">
        <v>0</v>
      </c>
      <c r="H1938" s="2">
        <v>0</v>
      </c>
      <c r="I1938" t="s">
        <v>1</v>
      </c>
      <c r="J1938" t="s">
        <v>4682</v>
      </c>
      <c r="K1938" s="3">
        <v>45534</v>
      </c>
      <c r="L1938" t="s">
        <v>2</v>
      </c>
      <c r="M1938" t="s">
        <v>10</v>
      </c>
      <c r="N1938" t="s">
        <v>307</v>
      </c>
      <c r="O1938" s="3"/>
      <c r="P1938" t="s">
        <v>5</v>
      </c>
    </row>
    <row r="1939" spans="1:16" x14ac:dyDescent="0.2">
      <c r="A1939" s="6">
        <v>7786636</v>
      </c>
      <c r="B1939" t="s">
        <v>0</v>
      </c>
      <c r="C1939" t="s">
        <v>7190</v>
      </c>
      <c r="D1939" t="s">
        <v>4683</v>
      </c>
      <c r="E1939" t="s">
        <v>4684</v>
      </c>
      <c r="F1939" s="2">
        <v>415</v>
      </c>
      <c r="G1939" s="2">
        <v>0</v>
      </c>
      <c r="H1939" s="2">
        <v>0</v>
      </c>
      <c r="I1939" t="s">
        <v>1</v>
      </c>
      <c r="J1939" t="s">
        <v>4685</v>
      </c>
      <c r="K1939" s="3">
        <v>45534</v>
      </c>
      <c r="L1939" t="s">
        <v>2</v>
      </c>
      <c r="M1939" t="s">
        <v>10</v>
      </c>
      <c r="N1939" t="s">
        <v>307</v>
      </c>
      <c r="O1939" s="3"/>
      <c r="P1939" t="s">
        <v>5</v>
      </c>
    </row>
    <row r="1940" spans="1:16" x14ac:dyDescent="0.2">
      <c r="A1940" s="6">
        <v>7776221</v>
      </c>
      <c r="B1940" t="s">
        <v>0</v>
      </c>
      <c r="C1940" t="s">
        <v>7193</v>
      </c>
      <c r="D1940" t="s">
        <v>4686</v>
      </c>
      <c r="E1940" t="s">
        <v>4687</v>
      </c>
      <c r="F1940" s="2">
        <v>10000</v>
      </c>
      <c r="G1940" s="2">
        <v>0</v>
      </c>
      <c r="H1940" s="2">
        <v>0</v>
      </c>
      <c r="I1940" t="s">
        <v>1</v>
      </c>
      <c r="J1940" t="s">
        <v>4688</v>
      </c>
      <c r="K1940" s="3">
        <v>45500</v>
      </c>
      <c r="L1940" t="s">
        <v>2</v>
      </c>
      <c r="M1940" t="s">
        <v>10</v>
      </c>
      <c r="N1940" t="s">
        <v>6</v>
      </c>
      <c r="O1940" s="3"/>
      <c r="P1940" t="s">
        <v>5</v>
      </c>
    </row>
    <row r="1941" spans="1:16" x14ac:dyDescent="0.2">
      <c r="A1941" s="6">
        <v>7786584</v>
      </c>
      <c r="B1941" t="s">
        <v>0</v>
      </c>
      <c r="C1941" t="s">
        <v>7190</v>
      </c>
      <c r="D1941" t="s">
        <v>4686</v>
      </c>
      <c r="E1941" t="s">
        <v>4687</v>
      </c>
      <c r="F1941" s="2">
        <v>20000</v>
      </c>
      <c r="G1941" s="2">
        <v>0</v>
      </c>
      <c r="H1941" s="2">
        <v>0</v>
      </c>
      <c r="I1941" t="s">
        <v>1</v>
      </c>
      <c r="J1941" t="s">
        <v>4689</v>
      </c>
      <c r="K1941" s="3">
        <v>45534</v>
      </c>
      <c r="L1941" t="s">
        <v>2</v>
      </c>
      <c r="M1941" t="s">
        <v>10</v>
      </c>
      <c r="N1941" t="s">
        <v>307</v>
      </c>
      <c r="O1941" s="3"/>
      <c r="P1941" t="s">
        <v>5</v>
      </c>
    </row>
    <row r="1942" spans="1:16" x14ac:dyDescent="0.2">
      <c r="A1942" s="6">
        <v>7797373</v>
      </c>
      <c r="B1942" t="s">
        <v>0</v>
      </c>
      <c r="C1942" t="s">
        <v>7191</v>
      </c>
      <c r="D1942" t="s">
        <v>4686</v>
      </c>
      <c r="E1942" t="s">
        <v>4687</v>
      </c>
      <c r="F1942" s="2">
        <v>10000</v>
      </c>
      <c r="G1942" s="2">
        <v>0</v>
      </c>
      <c r="H1942" s="2">
        <v>0</v>
      </c>
      <c r="I1942" t="s">
        <v>1</v>
      </c>
      <c r="J1942" t="s">
        <v>4690</v>
      </c>
      <c r="K1942" s="3">
        <v>45562</v>
      </c>
      <c r="L1942" t="s">
        <v>2</v>
      </c>
      <c r="M1942" t="s">
        <v>10</v>
      </c>
      <c r="N1942" t="s">
        <v>6</v>
      </c>
      <c r="O1942" s="3"/>
      <c r="P1942" t="s">
        <v>5</v>
      </c>
    </row>
    <row r="1943" spans="1:16" x14ac:dyDescent="0.2">
      <c r="A1943" s="6">
        <v>7770411</v>
      </c>
      <c r="B1943" t="s">
        <v>0</v>
      </c>
      <c r="C1943" t="s">
        <v>7207</v>
      </c>
      <c r="D1943" t="s">
        <v>4691</v>
      </c>
      <c r="E1943" t="s">
        <v>4692</v>
      </c>
      <c r="F1943" s="2">
        <v>5000</v>
      </c>
      <c r="G1943" s="2">
        <v>0</v>
      </c>
      <c r="H1943" s="2">
        <v>0</v>
      </c>
      <c r="I1943" t="s">
        <v>1</v>
      </c>
      <c r="J1943" t="s">
        <v>4693</v>
      </c>
      <c r="K1943" s="3">
        <v>45486</v>
      </c>
      <c r="L1943" t="s">
        <v>2</v>
      </c>
      <c r="M1943" t="s">
        <v>10</v>
      </c>
      <c r="N1943" t="s">
        <v>6</v>
      </c>
      <c r="O1943" s="3"/>
      <c r="P1943" t="s">
        <v>5</v>
      </c>
    </row>
    <row r="1944" spans="1:16" x14ac:dyDescent="0.2">
      <c r="A1944" s="6">
        <v>7802263</v>
      </c>
      <c r="B1944" t="s">
        <v>0</v>
      </c>
      <c r="C1944" t="s">
        <v>7428</v>
      </c>
      <c r="D1944" t="s">
        <v>4691</v>
      </c>
      <c r="E1944" t="s">
        <v>4692</v>
      </c>
      <c r="F1944" s="2">
        <v>2100</v>
      </c>
      <c r="G1944" s="2">
        <v>0</v>
      </c>
      <c r="H1944" s="2">
        <v>0</v>
      </c>
      <c r="I1944" t="s">
        <v>1</v>
      </c>
      <c r="J1944" t="s">
        <v>4694</v>
      </c>
      <c r="K1944" s="3">
        <v>45572</v>
      </c>
      <c r="L1944" t="s">
        <v>2</v>
      </c>
      <c r="M1944" t="s">
        <v>10</v>
      </c>
      <c r="N1944" t="s">
        <v>6</v>
      </c>
      <c r="O1944" s="3"/>
      <c r="P1944" t="s">
        <v>5</v>
      </c>
    </row>
    <row r="1945" spans="1:16" x14ac:dyDescent="0.2">
      <c r="A1945" s="6">
        <v>7505620</v>
      </c>
      <c r="B1945" t="s">
        <v>0</v>
      </c>
      <c r="C1945" t="s">
        <v>5</v>
      </c>
      <c r="D1945" t="s">
        <v>4695</v>
      </c>
      <c r="E1945" t="s">
        <v>4696</v>
      </c>
      <c r="F1945" s="2">
        <v>1</v>
      </c>
      <c r="G1945" s="2">
        <v>0</v>
      </c>
      <c r="H1945" s="2">
        <v>0</v>
      </c>
      <c r="I1945" t="s">
        <v>1</v>
      </c>
      <c r="J1945" t="s">
        <v>5</v>
      </c>
      <c r="K1945" s="3">
        <v>44739</v>
      </c>
      <c r="L1945" t="s">
        <v>2</v>
      </c>
      <c r="M1945" t="s">
        <v>892</v>
      </c>
      <c r="N1945" t="s">
        <v>4</v>
      </c>
      <c r="O1945" s="3"/>
      <c r="P1945" t="s">
        <v>5</v>
      </c>
    </row>
    <row r="1946" spans="1:16" x14ac:dyDescent="0.2">
      <c r="A1946" s="6">
        <v>7786652</v>
      </c>
      <c r="B1946" t="s">
        <v>0</v>
      </c>
      <c r="C1946" t="s">
        <v>7190</v>
      </c>
      <c r="D1946" t="s">
        <v>4695</v>
      </c>
      <c r="E1946" t="s">
        <v>4696</v>
      </c>
      <c r="F1946" s="2">
        <v>6667</v>
      </c>
      <c r="G1946" s="2">
        <v>0</v>
      </c>
      <c r="H1946" s="2">
        <v>0</v>
      </c>
      <c r="I1946" t="s">
        <v>1</v>
      </c>
      <c r="J1946" t="s">
        <v>4697</v>
      </c>
      <c r="K1946" s="3">
        <v>45534</v>
      </c>
      <c r="L1946" t="s">
        <v>2</v>
      </c>
      <c r="M1946" t="s">
        <v>10</v>
      </c>
      <c r="N1946" t="s">
        <v>307</v>
      </c>
      <c r="O1946" s="3"/>
      <c r="P1946" t="s">
        <v>5</v>
      </c>
    </row>
    <row r="1947" spans="1:16" x14ac:dyDescent="0.2">
      <c r="A1947" s="6">
        <v>7786649</v>
      </c>
      <c r="B1947" t="s">
        <v>0</v>
      </c>
      <c r="C1947" t="s">
        <v>7190</v>
      </c>
      <c r="D1947" t="s">
        <v>4698</v>
      </c>
      <c r="E1947" t="s">
        <v>4699</v>
      </c>
      <c r="F1947" s="2">
        <v>135</v>
      </c>
      <c r="G1947" s="2">
        <v>0</v>
      </c>
      <c r="H1947" s="2">
        <v>0</v>
      </c>
      <c r="I1947" t="s">
        <v>1</v>
      </c>
      <c r="J1947" t="s">
        <v>4700</v>
      </c>
      <c r="K1947" s="3">
        <v>45534</v>
      </c>
      <c r="L1947" t="s">
        <v>2</v>
      </c>
      <c r="M1947" t="s">
        <v>10</v>
      </c>
      <c r="N1947" t="s">
        <v>307</v>
      </c>
      <c r="O1947" s="3"/>
      <c r="P1947" t="s">
        <v>5</v>
      </c>
    </row>
    <row r="1948" spans="1:16" x14ac:dyDescent="0.2">
      <c r="A1948" s="6">
        <v>7776175</v>
      </c>
      <c r="B1948" t="s">
        <v>0</v>
      </c>
      <c r="C1948" t="s">
        <v>7193</v>
      </c>
      <c r="D1948" t="s">
        <v>4701</v>
      </c>
      <c r="E1948" t="s">
        <v>4702</v>
      </c>
      <c r="F1948" s="2">
        <v>168</v>
      </c>
      <c r="G1948" s="2">
        <v>0</v>
      </c>
      <c r="H1948" s="2">
        <v>0</v>
      </c>
      <c r="I1948" t="s">
        <v>1</v>
      </c>
      <c r="J1948" t="s">
        <v>4703</v>
      </c>
      <c r="K1948" s="3">
        <v>45500</v>
      </c>
      <c r="L1948" t="s">
        <v>2</v>
      </c>
      <c r="M1948" t="s">
        <v>10</v>
      </c>
      <c r="N1948" t="s">
        <v>6</v>
      </c>
      <c r="O1948" s="3"/>
      <c r="P1948" t="s">
        <v>5</v>
      </c>
    </row>
    <row r="1949" spans="1:16" x14ac:dyDescent="0.2">
      <c r="A1949" s="6">
        <v>7786577</v>
      </c>
      <c r="B1949" t="s">
        <v>0</v>
      </c>
      <c r="C1949" t="s">
        <v>7190</v>
      </c>
      <c r="D1949" t="s">
        <v>4704</v>
      </c>
      <c r="E1949" t="s">
        <v>4705</v>
      </c>
      <c r="F1949" s="2">
        <v>207</v>
      </c>
      <c r="G1949" s="2">
        <v>0</v>
      </c>
      <c r="H1949" s="2">
        <v>0</v>
      </c>
      <c r="I1949" t="s">
        <v>1</v>
      </c>
      <c r="J1949" t="s">
        <v>4706</v>
      </c>
      <c r="K1949" s="3">
        <v>45534</v>
      </c>
      <c r="L1949" t="s">
        <v>2</v>
      </c>
      <c r="M1949" t="s">
        <v>10</v>
      </c>
      <c r="N1949" t="s">
        <v>307</v>
      </c>
      <c r="O1949" s="3"/>
      <c r="P1949" t="s">
        <v>5</v>
      </c>
    </row>
    <row r="1950" spans="1:16" x14ac:dyDescent="0.2">
      <c r="A1950" s="6">
        <v>7797346</v>
      </c>
      <c r="B1950" t="s">
        <v>0</v>
      </c>
      <c r="C1950" t="s">
        <v>7191</v>
      </c>
      <c r="D1950" t="s">
        <v>4707</v>
      </c>
      <c r="E1950" t="s">
        <v>4708</v>
      </c>
      <c r="F1950" s="2">
        <v>731</v>
      </c>
      <c r="G1950" s="2">
        <v>0</v>
      </c>
      <c r="H1950" s="2">
        <v>0</v>
      </c>
      <c r="I1950" t="s">
        <v>1</v>
      </c>
      <c r="J1950" t="s">
        <v>4709</v>
      </c>
      <c r="K1950" s="3">
        <v>45562</v>
      </c>
      <c r="L1950" t="s">
        <v>2</v>
      </c>
      <c r="M1950" t="s">
        <v>10</v>
      </c>
      <c r="N1950" t="s">
        <v>6</v>
      </c>
      <c r="O1950" s="3"/>
      <c r="P1950" t="s">
        <v>5</v>
      </c>
    </row>
    <row r="1951" spans="1:16" x14ac:dyDescent="0.2">
      <c r="A1951" s="6">
        <v>7771103</v>
      </c>
      <c r="B1951" t="s">
        <v>0</v>
      </c>
      <c r="C1951" t="s">
        <v>7331</v>
      </c>
      <c r="D1951" t="s">
        <v>4710</v>
      </c>
      <c r="E1951" t="s">
        <v>4711</v>
      </c>
      <c r="F1951" s="2">
        <v>1200</v>
      </c>
      <c r="G1951" s="2">
        <v>0</v>
      </c>
      <c r="H1951" s="2">
        <v>0</v>
      </c>
      <c r="I1951" t="s">
        <v>1</v>
      </c>
      <c r="J1951" t="s">
        <v>4712</v>
      </c>
      <c r="K1951" s="3">
        <v>45488</v>
      </c>
      <c r="L1951" t="s">
        <v>2</v>
      </c>
      <c r="M1951" t="s">
        <v>10</v>
      </c>
      <c r="N1951" t="s">
        <v>6</v>
      </c>
      <c r="O1951" s="3"/>
      <c r="P1951" t="s">
        <v>5</v>
      </c>
    </row>
    <row r="1952" spans="1:16" x14ac:dyDescent="0.2">
      <c r="A1952" s="6">
        <v>7787250</v>
      </c>
      <c r="B1952" t="s">
        <v>0</v>
      </c>
      <c r="C1952" t="s">
        <v>7190</v>
      </c>
      <c r="D1952" t="s">
        <v>4713</v>
      </c>
      <c r="E1952" t="s">
        <v>4714</v>
      </c>
      <c r="F1952" s="2">
        <v>1538</v>
      </c>
      <c r="G1952" s="2">
        <v>0</v>
      </c>
      <c r="H1952" s="2">
        <v>0</v>
      </c>
      <c r="I1952" t="s">
        <v>1</v>
      </c>
      <c r="J1952" t="s">
        <v>4715</v>
      </c>
      <c r="K1952" s="3">
        <v>45534</v>
      </c>
      <c r="L1952" t="s">
        <v>2</v>
      </c>
      <c r="M1952" t="s">
        <v>602</v>
      </c>
      <c r="N1952" t="s">
        <v>6</v>
      </c>
      <c r="O1952" s="3"/>
      <c r="P1952" t="s">
        <v>5</v>
      </c>
    </row>
    <row r="1953" spans="1:16" x14ac:dyDescent="0.2">
      <c r="A1953" s="6">
        <v>7787257</v>
      </c>
      <c r="B1953" t="s">
        <v>0</v>
      </c>
      <c r="C1953" t="s">
        <v>7190</v>
      </c>
      <c r="D1953" t="s">
        <v>4716</v>
      </c>
      <c r="E1953" t="s">
        <v>4717</v>
      </c>
      <c r="F1953" s="2">
        <v>1471</v>
      </c>
      <c r="G1953" s="2">
        <v>0</v>
      </c>
      <c r="H1953" s="2">
        <v>0</v>
      </c>
      <c r="I1953" t="s">
        <v>1</v>
      </c>
      <c r="J1953" t="s">
        <v>4718</v>
      </c>
      <c r="K1953" s="3">
        <v>45534</v>
      </c>
      <c r="L1953" t="s">
        <v>2</v>
      </c>
      <c r="M1953" t="s">
        <v>602</v>
      </c>
      <c r="N1953" t="s">
        <v>6</v>
      </c>
      <c r="O1953" s="3"/>
      <c r="P1953" t="s">
        <v>5</v>
      </c>
    </row>
    <row r="1954" spans="1:16" x14ac:dyDescent="0.2">
      <c r="A1954" s="6">
        <v>7696706</v>
      </c>
      <c r="B1954" t="s">
        <v>0</v>
      </c>
      <c r="C1954" t="s">
        <v>7275</v>
      </c>
      <c r="D1954" t="s">
        <v>4719</v>
      </c>
      <c r="E1954" t="s">
        <v>4720</v>
      </c>
      <c r="F1954" s="2">
        <v>11412</v>
      </c>
      <c r="G1954" s="2">
        <v>11411</v>
      </c>
      <c r="H1954" s="2">
        <v>11411</v>
      </c>
      <c r="I1954" t="s">
        <v>1</v>
      </c>
      <c r="J1954" t="s">
        <v>4721</v>
      </c>
      <c r="K1954" s="3">
        <v>45278</v>
      </c>
      <c r="L1954" t="s">
        <v>2</v>
      </c>
      <c r="M1954" t="s">
        <v>14</v>
      </c>
      <c r="N1954" t="s">
        <v>6</v>
      </c>
      <c r="O1954" s="3"/>
      <c r="P1954" t="s">
        <v>5</v>
      </c>
    </row>
    <row r="1955" spans="1:16" x14ac:dyDescent="0.2">
      <c r="A1955" s="6">
        <v>7797043</v>
      </c>
      <c r="B1955" t="s">
        <v>0</v>
      </c>
      <c r="C1955" t="s">
        <v>7191</v>
      </c>
      <c r="D1955" t="s">
        <v>4719</v>
      </c>
      <c r="E1955" t="s">
        <v>4720</v>
      </c>
      <c r="F1955" s="2">
        <v>12210</v>
      </c>
      <c r="G1955" s="2">
        <v>12200</v>
      </c>
      <c r="H1955" s="2">
        <v>12200</v>
      </c>
      <c r="I1955" t="s">
        <v>1</v>
      </c>
      <c r="J1955" t="s">
        <v>4722</v>
      </c>
      <c r="K1955" s="3">
        <v>45562</v>
      </c>
      <c r="L1955" t="s">
        <v>2</v>
      </c>
      <c r="M1955" t="s">
        <v>14</v>
      </c>
      <c r="N1955" t="s">
        <v>6</v>
      </c>
      <c r="O1955" s="3"/>
      <c r="P1955" t="s">
        <v>5</v>
      </c>
    </row>
    <row r="1956" spans="1:16" x14ac:dyDescent="0.2">
      <c r="A1956" s="6">
        <v>7808344</v>
      </c>
      <c r="B1956" t="s">
        <v>0</v>
      </c>
      <c r="C1956" t="s">
        <v>7192</v>
      </c>
      <c r="D1956" t="s">
        <v>4719</v>
      </c>
      <c r="E1956" t="s">
        <v>4720</v>
      </c>
      <c r="F1956" s="2">
        <v>21694</v>
      </c>
      <c r="G1956" s="2">
        <v>0</v>
      </c>
      <c r="H1956" s="2">
        <v>0</v>
      </c>
      <c r="I1956" t="s">
        <v>1</v>
      </c>
      <c r="J1956" t="s">
        <v>4723</v>
      </c>
      <c r="K1956" s="3">
        <v>45590</v>
      </c>
      <c r="L1956" t="s">
        <v>2</v>
      </c>
      <c r="M1956" t="s">
        <v>10</v>
      </c>
      <c r="N1956" t="s">
        <v>6</v>
      </c>
      <c r="O1956" s="3"/>
      <c r="P1956" t="s">
        <v>5</v>
      </c>
    </row>
    <row r="1957" spans="1:16" x14ac:dyDescent="0.2">
      <c r="A1957" s="6">
        <v>7658358</v>
      </c>
      <c r="B1957" t="s">
        <v>0</v>
      </c>
      <c r="C1957" t="s">
        <v>7385</v>
      </c>
      <c r="D1957" t="s">
        <v>4724</v>
      </c>
      <c r="E1957" t="s">
        <v>4725</v>
      </c>
      <c r="F1957" s="2">
        <v>16073</v>
      </c>
      <c r="G1957" s="2">
        <v>16072</v>
      </c>
      <c r="H1957" s="2">
        <v>16072</v>
      </c>
      <c r="I1957" t="s">
        <v>1</v>
      </c>
      <c r="J1957" t="s">
        <v>4726</v>
      </c>
      <c r="K1957" s="3">
        <v>45166</v>
      </c>
      <c r="L1957" t="s">
        <v>2</v>
      </c>
      <c r="M1957" t="s">
        <v>14</v>
      </c>
      <c r="N1957" t="s">
        <v>6</v>
      </c>
      <c r="O1957" s="3"/>
      <c r="P1957" t="s">
        <v>5</v>
      </c>
    </row>
    <row r="1958" spans="1:16" x14ac:dyDescent="0.2">
      <c r="A1958" s="6">
        <v>7696688</v>
      </c>
      <c r="B1958" t="s">
        <v>0</v>
      </c>
      <c r="C1958" t="s">
        <v>7275</v>
      </c>
      <c r="D1958" t="s">
        <v>4724</v>
      </c>
      <c r="E1958" t="s">
        <v>4725</v>
      </c>
      <c r="F1958" s="2">
        <v>21797</v>
      </c>
      <c r="G1958" s="2">
        <v>21796</v>
      </c>
      <c r="H1958" s="2">
        <v>21796</v>
      </c>
      <c r="I1958" t="s">
        <v>1</v>
      </c>
      <c r="J1958" t="s">
        <v>4727</v>
      </c>
      <c r="K1958" s="3">
        <v>45278</v>
      </c>
      <c r="L1958" t="s">
        <v>2</v>
      </c>
      <c r="M1958" t="s">
        <v>14</v>
      </c>
      <c r="N1958" t="s">
        <v>6</v>
      </c>
      <c r="O1958" s="3"/>
      <c r="P1958" t="s">
        <v>5</v>
      </c>
    </row>
    <row r="1959" spans="1:16" x14ac:dyDescent="0.2">
      <c r="A1959" s="6">
        <v>7757360</v>
      </c>
      <c r="B1959" t="s">
        <v>0</v>
      </c>
      <c r="C1959" t="s">
        <v>7234</v>
      </c>
      <c r="D1959" t="s">
        <v>4728</v>
      </c>
      <c r="E1959" t="s">
        <v>4729</v>
      </c>
      <c r="F1959" s="2">
        <v>4114</v>
      </c>
      <c r="G1959" s="2">
        <v>3858</v>
      </c>
      <c r="H1959" s="2">
        <v>3858</v>
      </c>
      <c r="I1959" t="s">
        <v>1</v>
      </c>
      <c r="J1959" t="s">
        <v>4730</v>
      </c>
      <c r="K1959" s="3">
        <v>45453</v>
      </c>
      <c r="L1959" t="s">
        <v>2</v>
      </c>
      <c r="M1959" t="s">
        <v>14</v>
      </c>
      <c r="N1959" t="s">
        <v>6</v>
      </c>
      <c r="O1959" s="3"/>
      <c r="P1959" t="s">
        <v>5</v>
      </c>
    </row>
    <row r="1960" spans="1:16" x14ac:dyDescent="0.2">
      <c r="A1960" s="6">
        <v>7808346</v>
      </c>
      <c r="B1960" t="s">
        <v>0</v>
      </c>
      <c r="C1960" t="s">
        <v>7192</v>
      </c>
      <c r="D1960" t="s">
        <v>4728</v>
      </c>
      <c r="E1960" t="s">
        <v>4729</v>
      </c>
      <c r="F1960" s="2">
        <v>13500</v>
      </c>
      <c r="G1960" s="2">
        <v>6000</v>
      </c>
      <c r="H1960" s="2">
        <v>6000</v>
      </c>
      <c r="I1960" t="s">
        <v>1</v>
      </c>
      <c r="J1960" t="s">
        <v>4731</v>
      </c>
      <c r="K1960" s="3">
        <v>45590</v>
      </c>
      <c r="L1960" t="s">
        <v>2</v>
      </c>
      <c r="M1960" t="s">
        <v>14</v>
      </c>
      <c r="N1960" t="s">
        <v>6</v>
      </c>
      <c r="O1960" s="3"/>
      <c r="P1960" t="s">
        <v>5</v>
      </c>
    </row>
    <row r="1961" spans="1:16" x14ac:dyDescent="0.2">
      <c r="A1961" s="6">
        <v>7775835</v>
      </c>
      <c r="B1961" t="s">
        <v>0</v>
      </c>
      <c r="C1961" t="s">
        <v>7193</v>
      </c>
      <c r="D1961" t="s">
        <v>4732</v>
      </c>
      <c r="E1961" t="s">
        <v>4733</v>
      </c>
      <c r="F1961" s="2">
        <v>915</v>
      </c>
      <c r="G1961" s="2">
        <v>360</v>
      </c>
      <c r="H1961" s="2">
        <v>360</v>
      </c>
      <c r="I1961" t="s">
        <v>1</v>
      </c>
      <c r="J1961" t="s">
        <v>4734</v>
      </c>
      <c r="K1961" s="3">
        <v>45500</v>
      </c>
      <c r="L1961" t="s">
        <v>2</v>
      </c>
      <c r="M1961" t="s">
        <v>14</v>
      </c>
      <c r="N1961" t="s">
        <v>6</v>
      </c>
      <c r="O1961" s="3"/>
      <c r="P1961" t="s">
        <v>5</v>
      </c>
    </row>
    <row r="1962" spans="1:16" x14ac:dyDescent="0.2">
      <c r="A1962" s="6">
        <v>7797052</v>
      </c>
      <c r="B1962" t="s">
        <v>0</v>
      </c>
      <c r="C1962" t="s">
        <v>7191</v>
      </c>
      <c r="D1962" t="s">
        <v>4735</v>
      </c>
      <c r="E1962" t="s">
        <v>4736</v>
      </c>
      <c r="F1962" s="2">
        <v>4354</v>
      </c>
      <c r="G1962" s="2">
        <v>1120</v>
      </c>
      <c r="H1962" s="2">
        <v>1120</v>
      </c>
      <c r="I1962" t="s">
        <v>1</v>
      </c>
      <c r="J1962" t="s">
        <v>4737</v>
      </c>
      <c r="K1962" s="3">
        <v>45562</v>
      </c>
      <c r="L1962" t="s">
        <v>2</v>
      </c>
      <c r="M1962" t="s">
        <v>14</v>
      </c>
      <c r="N1962" t="s">
        <v>6</v>
      </c>
      <c r="O1962" s="3"/>
      <c r="P1962" t="s">
        <v>5</v>
      </c>
    </row>
    <row r="1963" spans="1:16" x14ac:dyDescent="0.2">
      <c r="A1963" s="6">
        <v>7808347</v>
      </c>
      <c r="B1963" t="s">
        <v>0</v>
      </c>
      <c r="C1963" t="s">
        <v>7192</v>
      </c>
      <c r="D1963" t="s">
        <v>4735</v>
      </c>
      <c r="E1963" t="s">
        <v>4736</v>
      </c>
      <c r="F1963" s="2">
        <v>6500</v>
      </c>
      <c r="G1963" s="2">
        <v>0</v>
      </c>
      <c r="H1963" s="2">
        <v>0</v>
      </c>
      <c r="I1963" t="s">
        <v>1</v>
      </c>
      <c r="J1963" t="s">
        <v>4738</v>
      </c>
      <c r="K1963" s="3">
        <v>45590</v>
      </c>
      <c r="L1963" t="s">
        <v>2</v>
      </c>
      <c r="M1963" t="s">
        <v>10</v>
      </c>
      <c r="N1963" t="s">
        <v>6</v>
      </c>
      <c r="O1963" s="3"/>
      <c r="P1963" t="s">
        <v>5</v>
      </c>
    </row>
    <row r="1964" spans="1:16" x14ac:dyDescent="0.2">
      <c r="A1964" s="6">
        <v>7797053</v>
      </c>
      <c r="B1964" t="s">
        <v>0</v>
      </c>
      <c r="C1964" t="s">
        <v>7191</v>
      </c>
      <c r="D1964" t="s">
        <v>4739</v>
      </c>
      <c r="E1964" t="s">
        <v>4740</v>
      </c>
      <c r="F1964" s="2">
        <v>1223</v>
      </c>
      <c r="G1964" s="2">
        <v>0</v>
      </c>
      <c r="H1964" s="2">
        <v>0</v>
      </c>
      <c r="I1964" t="s">
        <v>1</v>
      </c>
      <c r="J1964" t="s">
        <v>4741</v>
      </c>
      <c r="K1964" s="3">
        <v>45562</v>
      </c>
      <c r="L1964" t="s">
        <v>2</v>
      </c>
      <c r="M1964" t="s">
        <v>10</v>
      </c>
      <c r="N1964" t="s">
        <v>6</v>
      </c>
      <c r="O1964" s="3"/>
      <c r="P1964" t="s">
        <v>5</v>
      </c>
    </row>
    <row r="1965" spans="1:16" x14ac:dyDescent="0.2">
      <c r="A1965" s="6">
        <v>7802243</v>
      </c>
      <c r="B1965" t="s">
        <v>0</v>
      </c>
      <c r="C1965" t="s">
        <v>7488</v>
      </c>
      <c r="D1965" t="s">
        <v>4739</v>
      </c>
      <c r="E1965" t="s">
        <v>4740</v>
      </c>
      <c r="F1965" s="2">
        <v>3000</v>
      </c>
      <c r="G1965" s="2">
        <v>0</v>
      </c>
      <c r="H1965" s="2">
        <v>0</v>
      </c>
      <c r="I1965" t="s">
        <v>1</v>
      </c>
      <c r="J1965" t="s">
        <v>4742</v>
      </c>
      <c r="K1965" s="3">
        <v>45572</v>
      </c>
      <c r="L1965" t="s">
        <v>2</v>
      </c>
      <c r="M1965" t="s">
        <v>10</v>
      </c>
      <c r="N1965" t="s">
        <v>6</v>
      </c>
      <c r="O1965" s="3"/>
      <c r="P1965" t="s">
        <v>5</v>
      </c>
    </row>
    <row r="1966" spans="1:16" x14ac:dyDescent="0.2">
      <c r="A1966" s="6">
        <v>7808348</v>
      </c>
      <c r="B1966" t="s">
        <v>0</v>
      </c>
      <c r="C1966" t="s">
        <v>7192</v>
      </c>
      <c r="D1966" t="s">
        <v>4739</v>
      </c>
      <c r="E1966" t="s">
        <v>4740</v>
      </c>
      <c r="F1966" s="2">
        <v>1680</v>
      </c>
      <c r="G1966" s="2">
        <v>1520</v>
      </c>
      <c r="H1966" s="2">
        <v>1520</v>
      </c>
      <c r="I1966" t="s">
        <v>1</v>
      </c>
      <c r="J1966" t="s">
        <v>4743</v>
      </c>
      <c r="K1966" s="3">
        <v>45590</v>
      </c>
      <c r="L1966" t="s">
        <v>2</v>
      </c>
      <c r="M1966" t="s">
        <v>14</v>
      </c>
      <c r="N1966" t="s">
        <v>6</v>
      </c>
      <c r="O1966" s="3"/>
      <c r="P1966" t="s">
        <v>5</v>
      </c>
    </row>
    <row r="1967" spans="1:16" x14ac:dyDescent="0.2">
      <c r="A1967" s="6">
        <v>7797054</v>
      </c>
      <c r="B1967" t="s">
        <v>0</v>
      </c>
      <c r="C1967" t="s">
        <v>7191</v>
      </c>
      <c r="D1967" t="s">
        <v>4744</v>
      </c>
      <c r="E1967" t="s">
        <v>4745</v>
      </c>
      <c r="F1967" s="2">
        <v>5149</v>
      </c>
      <c r="G1967" s="2">
        <v>0</v>
      </c>
      <c r="H1967" s="2">
        <v>0</v>
      </c>
      <c r="I1967" t="s">
        <v>1</v>
      </c>
      <c r="J1967" t="s">
        <v>4746</v>
      </c>
      <c r="K1967" s="3">
        <v>45562</v>
      </c>
      <c r="L1967" t="s">
        <v>2</v>
      </c>
      <c r="M1967" t="s">
        <v>10</v>
      </c>
      <c r="N1967" t="s">
        <v>6</v>
      </c>
      <c r="O1967" s="3"/>
      <c r="P1967" t="s">
        <v>5</v>
      </c>
    </row>
    <row r="1968" spans="1:16" x14ac:dyDescent="0.2">
      <c r="A1968" s="6">
        <v>7808349</v>
      </c>
      <c r="B1968" t="s">
        <v>0</v>
      </c>
      <c r="C1968" t="s">
        <v>7192</v>
      </c>
      <c r="D1968" t="s">
        <v>4744</v>
      </c>
      <c r="E1968" t="s">
        <v>4745</v>
      </c>
      <c r="F1968" s="2">
        <v>3240</v>
      </c>
      <c r="G1968" s="2">
        <v>0</v>
      </c>
      <c r="H1968" s="2">
        <v>0</v>
      </c>
      <c r="I1968" t="s">
        <v>1</v>
      </c>
      <c r="J1968" t="s">
        <v>4747</v>
      </c>
      <c r="K1968" s="3">
        <v>45590</v>
      </c>
      <c r="L1968" t="s">
        <v>2</v>
      </c>
      <c r="M1968" t="s">
        <v>10</v>
      </c>
      <c r="N1968" t="s">
        <v>6</v>
      </c>
      <c r="O1968" s="3"/>
      <c r="P1968" t="s">
        <v>5</v>
      </c>
    </row>
    <row r="1969" spans="1:16" x14ac:dyDescent="0.2">
      <c r="A1969" s="6">
        <v>7797055</v>
      </c>
      <c r="B1969" t="s">
        <v>0</v>
      </c>
      <c r="C1969" t="s">
        <v>7191</v>
      </c>
      <c r="D1969" t="s">
        <v>4748</v>
      </c>
      <c r="E1969" t="s">
        <v>4749</v>
      </c>
      <c r="F1969" s="2">
        <v>797</v>
      </c>
      <c r="G1969" s="2">
        <v>0</v>
      </c>
      <c r="H1969" s="2">
        <v>0</v>
      </c>
      <c r="I1969" t="s">
        <v>1</v>
      </c>
      <c r="J1969" t="s">
        <v>4750</v>
      </c>
      <c r="K1969" s="3">
        <v>45562</v>
      </c>
      <c r="L1969" t="s">
        <v>2</v>
      </c>
      <c r="M1969" t="s">
        <v>10</v>
      </c>
      <c r="N1969" t="s">
        <v>6</v>
      </c>
      <c r="O1969" s="3"/>
      <c r="P1969" t="s">
        <v>5</v>
      </c>
    </row>
    <row r="1970" spans="1:16" x14ac:dyDescent="0.2">
      <c r="A1970" s="6">
        <v>7775843</v>
      </c>
      <c r="B1970" t="s">
        <v>0</v>
      </c>
      <c r="C1970" t="s">
        <v>7193</v>
      </c>
      <c r="D1970" t="s">
        <v>4751</v>
      </c>
      <c r="E1970" t="s">
        <v>4752</v>
      </c>
      <c r="F1970" s="2">
        <v>1500</v>
      </c>
      <c r="G1970" s="2">
        <v>500</v>
      </c>
      <c r="H1970" s="2">
        <v>500</v>
      </c>
      <c r="I1970" t="s">
        <v>1</v>
      </c>
      <c r="J1970" t="s">
        <v>4753</v>
      </c>
      <c r="K1970" s="3">
        <v>45500</v>
      </c>
      <c r="L1970" t="s">
        <v>2</v>
      </c>
      <c r="M1970" t="s">
        <v>14</v>
      </c>
      <c r="N1970" t="s">
        <v>6</v>
      </c>
      <c r="O1970" s="3"/>
      <c r="P1970" t="s">
        <v>5</v>
      </c>
    </row>
    <row r="1971" spans="1:16" x14ac:dyDescent="0.2">
      <c r="A1971" s="6">
        <v>7808350</v>
      </c>
      <c r="B1971" t="s">
        <v>0</v>
      </c>
      <c r="C1971" t="s">
        <v>7192</v>
      </c>
      <c r="D1971" t="s">
        <v>4751</v>
      </c>
      <c r="E1971" t="s">
        <v>4752</v>
      </c>
      <c r="F1971" s="2">
        <v>530</v>
      </c>
      <c r="G1971" s="2">
        <v>0</v>
      </c>
      <c r="H1971" s="2">
        <v>0</v>
      </c>
      <c r="I1971" t="s">
        <v>1</v>
      </c>
      <c r="J1971" t="s">
        <v>4754</v>
      </c>
      <c r="K1971" s="3">
        <v>45590</v>
      </c>
      <c r="L1971" t="s">
        <v>2</v>
      </c>
      <c r="M1971" t="s">
        <v>10</v>
      </c>
      <c r="N1971" t="s">
        <v>6</v>
      </c>
      <c r="O1971" s="3"/>
      <c r="P1971" t="s">
        <v>5</v>
      </c>
    </row>
    <row r="1972" spans="1:16" x14ac:dyDescent="0.2">
      <c r="A1972" s="6">
        <v>7775844</v>
      </c>
      <c r="B1972" t="s">
        <v>0</v>
      </c>
      <c r="C1972" t="s">
        <v>7193</v>
      </c>
      <c r="D1972" t="s">
        <v>4755</v>
      </c>
      <c r="E1972" t="s">
        <v>4756</v>
      </c>
      <c r="F1972" s="2">
        <v>2799</v>
      </c>
      <c r="G1972" s="2">
        <v>0</v>
      </c>
      <c r="H1972" s="2">
        <v>0</v>
      </c>
      <c r="I1972" t="s">
        <v>1</v>
      </c>
      <c r="J1972" t="s">
        <v>4757</v>
      </c>
      <c r="K1972" s="3">
        <v>45500</v>
      </c>
      <c r="L1972" t="s">
        <v>2</v>
      </c>
      <c r="M1972" t="s">
        <v>10</v>
      </c>
      <c r="N1972" t="s">
        <v>6</v>
      </c>
      <c r="O1972" s="3"/>
      <c r="P1972" t="s">
        <v>5</v>
      </c>
    </row>
    <row r="1973" spans="1:16" x14ac:dyDescent="0.2">
      <c r="A1973" s="6">
        <v>7786199</v>
      </c>
      <c r="B1973" t="s">
        <v>0</v>
      </c>
      <c r="C1973" t="s">
        <v>7190</v>
      </c>
      <c r="D1973" t="s">
        <v>4755</v>
      </c>
      <c r="E1973" t="s">
        <v>4756</v>
      </c>
      <c r="F1973" s="2">
        <v>774</v>
      </c>
      <c r="G1973" s="2">
        <v>0</v>
      </c>
      <c r="H1973" s="2">
        <v>0</v>
      </c>
      <c r="I1973" t="s">
        <v>1</v>
      </c>
      <c r="J1973" t="s">
        <v>4758</v>
      </c>
      <c r="K1973" s="3">
        <v>45534</v>
      </c>
      <c r="L1973" t="s">
        <v>2</v>
      </c>
      <c r="M1973" t="s">
        <v>10</v>
      </c>
      <c r="N1973" t="s">
        <v>307</v>
      </c>
      <c r="O1973" s="3"/>
      <c r="P1973" t="s">
        <v>5</v>
      </c>
    </row>
    <row r="1974" spans="1:16" x14ac:dyDescent="0.2">
      <c r="A1974" s="6">
        <v>7797056</v>
      </c>
      <c r="B1974" t="s">
        <v>0</v>
      </c>
      <c r="C1974" t="s">
        <v>7191</v>
      </c>
      <c r="D1974" t="s">
        <v>4755</v>
      </c>
      <c r="E1974" t="s">
        <v>4756</v>
      </c>
      <c r="F1974" s="2">
        <v>442</v>
      </c>
      <c r="G1974" s="2">
        <v>0</v>
      </c>
      <c r="H1974" s="2">
        <v>0</v>
      </c>
      <c r="I1974" t="s">
        <v>1</v>
      </c>
      <c r="J1974" t="s">
        <v>4759</v>
      </c>
      <c r="K1974" s="3">
        <v>45562</v>
      </c>
      <c r="L1974" t="s">
        <v>2</v>
      </c>
      <c r="M1974" t="s">
        <v>10</v>
      </c>
      <c r="N1974" t="s">
        <v>6</v>
      </c>
      <c r="O1974" s="3"/>
      <c r="P1974" t="s">
        <v>5</v>
      </c>
    </row>
    <row r="1975" spans="1:16" x14ac:dyDescent="0.2">
      <c r="A1975" s="6">
        <v>7808351</v>
      </c>
      <c r="B1975" t="s">
        <v>0</v>
      </c>
      <c r="C1975" t="s">
        <v>7192</v>
      </c>
      <c r="D1975" t="s">
        <v>4755</v>
      </c>
      <c r="E1975" t="s">
        <v>4756</v>
      </c>
      <c r="F1975" s="2">
        <v>946</v>
      </c>
      <c r="G1975" s="2">
        <v>0</v>
      </c>
      <c r="H1975" s="2">
        <v>0</v>
      </c>
      <c r="I1975" t="s">
        <v>1</v>
      </c>
      <c r="J1975" t="s">
        <v>4760</v>
      </c>
      <c r="K1975" s="3">
        <v>45590</v>
      </c>
      <c r="L1975" t="s">
        <v>2</v>
      </c>
      <c r="M1975" t="s">
        <v>10</v>
      </c>
      <c r="N1975" t="s">
        <v>6</v>
      </c>
      <c r="O1975" s="3"/>
      <c r="P1975" t="s">
        <v>5</v>
      </c>
    </row>
    <row r="1976" spans="1:16" x14ac:dyDescent="0.2">
      <c r="A1976" s="6">
        <v>7796511</v>
      </c>
      <c r="B1976" t="s">
        <v>0</v>
      </c>
      <c r="C1976" t="s">
        <v>7319</v>
      </c>
      <c r="D1976" t="s">
        <v>4761</v>
      </c>
      <c r="E1976" t="s">
        <v>4762</v>
      </c>
      <c r="F1976" s="2">
        <v>242</v>
      </c>
      <c r="G1976" s="2">
        <v>0</v>
      </c>
      <c r="H1976" s="2">
        <v>0</v>
      </c>
      <c r="I1976" t="s">
        <v>1</v>
      </c>
      <c r="J1976" t="s">
        <v>4763</v>
      </c>
      <c r="K1976" s="3">
        <v>45560</v>
      </c>
      <c r="L1976" t="s">
        <v>2</v>
      </c>
      <c r="M1976" t="s">
        <v>10</v>
      </c>
      <c r="N1976" t="s">
        <v>6</v>
      </c>
      <c r="O1976" s="3"/>
      <c r="P1976" t="s">
        <v>5</v>
      </c>
    </row>
    <row r="1977" spans="1:16" x14ac:dyDescent="0.2">
      <c r="A1977" s="6">
        <v>7786094</v>
      </c>
      <c r="B1977" t="s">
        <v>0</v>
      </c>
      <c r="C1977" t="s">
        <v>7190</v>
      </c>
      <c r="D1977" t="s">
        <v>4764</v>
      </c>
      <c r="E1977" t="s">
        <v>4765</v>
      </c>
      <c r="F1977" s="2">
        <v>671</v>
      </c>
      <c r="G1977" s="2">
        <v>400</v>
      </c>
      <c r="H1977" s="2">
        <v>400</v>
      </c>
      <c r="I1977" t="s">
        <v>1</v>
      </c>
      <c r="J1977" t="s">
        <v>4766</v>
      </c>
      <c r="K1977" s="3">
        <v>45534</v>
      </c>
      <c r="L1977" t="s">
        <v>2</v>
      </c>
      <c r="M1977" t="s">
        <v>14</v>
      </c>
      <c r="N1977" t="s">
        <v>307</v>
      </c>
      <c r="O1977" s="3"/>
      <c r="P1977" t="s">
        <v>5</v>
      </c>
    </row>
    <row r="1978" spans="1:16" x14ac:dyDescent="0.2">
      <c r="A1978" s="6">
        <v>7786099</v>
      </c>
      <c r="B1978" t="s">
        <v>0</v>
      </c>
      <c r="C1978" t="s">
        <v>7190</v>
      </c>
      <c r="D1978" t="s">
        <v>4767</v>
      </c>
      <c r="E1978" t="s">
        <v>4768</v>
      </c>
      <c r="F1978" s="2">
        <v>491</v>
      </c>
      <c r="G1978" s="2">
        <v>0</v>
      </c>
      <c r="H1978" s="2">
        <v>0</v>
      </c>
      <c r="I1978" t="s">
        <v>1</v>
      </c>
      <c r="J1978" t="s">
        <v>4769</v>
      </c>
      <c r="K1978" s="3">
        <v>45534</v>
      </c>
      <c r="L1978" t="s">
        <v>2</v>
      </c>
      <c r="M1978" t="s">
        <v>10</v>
      </c>
      <c r="N1978" t="s">
        <v>307</v>
      </c>
      <c r="O1978" s="3"/>
      <c r="P1978" t="s">
        <v>5</v>
      </c>
    </row>
    <row r="1979" spans="1:16" x14ac:dyDescent="0.2">
      <c r="A1979" s="6">
        <v>7775689</v>
      </c>
      <c r="B1979" t="s">
        <v>0</v>
      </c>
      <c r="C1979" t="s">
        <v>7193</v>
      </c>
      <c r="D1979" t="s">
        <v>4770</v>
      </c>
      <c r="E1979" t="s">
        <v>4771</v>
      </c>
      <c r="F1979" s="2">
        <v>1000</v>
      </c>
      <c r="G1979" s="2">
        <v>616</v>
      </c>
      <c r="H1979" s="2">
        <v>616</v>
      </c>
      <c r="I1979" t="s">
        <v>1</v>
      </c>
      <c r="J1979" t="s">
        <v>4772</v>
      </c>
      <c r="K1979" s="3">
        <v>45500</v>
      </c>
      <c r="L1979" t="s">
        <v>2</v>
      </c>
      <c r="M1979" t="s">
        <v>14</v>
      </c>
      <c r="N1979" t="s">
        <v>6</v>
      </c>
      <c r="O1979" s="3"/>
      <c r="P1979" t="s">
        <v>5</v>
      </c>
    </row>
    <row r="1980" spans="1:16" x14ac:dyDescent="0.2">
      <c r="A1980" s="6">
        <v>7801845</v>
      </c>
      <c r="B1980" t="s">
        <v>0</v>
      </c>
      <c r="C1980" t="s">
        <v>7190</v>
      </c>
      <c r="D1980" t="s">
        <v>4773</v>
      </c>
      <c r="E1980" t="s">
        <v>4774</v>
      </c>
      <c r="F1980" s="2">
        <v>419</v>
      </c>
      <c r="G1980" s="2">
        <v>0</v>
      </c>
      <c r="H1980" s="2">
        <v>0</v>
      </c>
      <c r="I1980" t="s">
        <v>1</v>
      </c>
      <c r="J1980" t="s">
        <v>4775</v>
      </c>
      <c r="K1980" s="3">
        <v>45570</v>
      </c>
      <c r="L1980" t="s">
        <v>2</v>
      </c>
      <c r="M1980" t="s">
        <v>10</v>
      </c>
      <c r="N1980" t="s">
        <v>6</v>
      </c>
      <c r="O1980" s="3"/>
      <c r="P1980" t="s">
        <v>5</v>
      </c>
    </row>
    <row r="1981" spans="1:16" x14ac:dyDescent="0.2">
      <c r="A1981" s="6">
        <v>7760290</v>
      </c>
      <c r="B1981" t="s">
        <v>0</v>
      </c>
      <c r="C1981" t="s">
        <v>7249</v>
      </c>
      <c r="D1981" t="s">
        <v>4776</v>
      </c>
      <c r="E1981" t="s">
        <v>4777</v>
      </c>
      <c r="F1981" s="2">
        <v>300</v>
      </c>
      <c r="G1981" s="2">
        <v>0</v>
      </c>
      <c r="H1981" s="2">
        <v>0</v>
      </c>
      <c r="I1981" t="s">
        <v>1</v>
      </c>
      <c r="J1981" t="s">
        <v>4778</v>
      </c>
      <c r="K1981" s="3">
        <v>45458</v>
      </c>
      <c r="L1981" t="s">
        <v>2</v>
      </c>
      <c r="M1981" t="s">
        <v>10</v>
      </c>
      <c r="N1981" t="s">
        <v>6</v>
      </c>
      <c r="O1981" s="3"/>
      <c r="P1981" t="s">
        <v>5</v>
      </c>
    </row>
    <row r="1982" spans="1:16" x14ac:dyDescent="0.2">
      <c r="A1982" s="6">
        <v>7795505</v>
      </c>
      <c r="B1982" t="s">
        <v>0</v>
      </c>
      <c r="C1982" t="s">
        <v>7489</v>
      </c>
      <c r="D1982" t="s">
        <v>4779</v>
      </c>
      <c r="E1982" t="s">
        <v>4780</v>
      </c>
      <c r="F1982" s="2">
        <v>2660</v>
      </c>
      <c r="G1982" s="2">
        <v>0</v>
      </c>
      <c r="H1982" s="2">
        <v>0</v>
      </c>
      <c r="I1982" t="s">
        <v>1</v>
      </c>
      <c r="J1982" t="s">
        <v>4781</v>
      </c>
      <c r="K1982" s="3">
        <v>45558</v>
      </c>
      <c r="L1982" t="s">
        <v>2</v>
      </c>
      <c r="M1982" t="s">
        <v>10</v>
      </c>
      <c r="N1982" t="s">
        <v>6</v>
      </c>
      <c r="O1982" s="3"/>
      <c r="P1982" t="s">
        <v>5</v>
      </c>
    </row>
    <row r="1983" spans="1:16" x14ac:dyDescent="0.2">
      <c r="A1983" s="6">
        <v>7790933</v>
      </c>
      <c r="B1983" t="s">
        <v>0</v>
      </c>
      <c r="C1983" t="s">
        <v>7352</v>
      </c>
      <c r="D1983" t="s">
        <v>4782</v>
      </c>
      <c r="E1983" t="s">
        <v>4783</v>
      </c>
      <c r="F1983" s="2">
        <v>100</v>
      </c>
      <c r="G1983" s="2">
        <v>0</v>
      </c>
      <c r="H1983" s="2">
        <v>0</v>
      </c>
      <c r="I1983" t="s">
        <v>1</v>
      </c>
      <c r="J1983" t="s">
        <v>4784</v>
      </c>
      <c r="K1983" s="3">
        <v>45544</v>
      </c>
      <c r="L1983" t="s">
        <v>2</v>
      </c>
      <c r="M1983" t="s">
        <v>10</v>
      </c>
      <c r="N1983" t="s">
        <v>6</v>
      </c>
      <c r="O1983" s="3"/>
      <c r="P1983" t="s">
        <v>5</v>
      </c>
    </row>
    <row r="1984" spans="1:16" x14ac:dyDescent="0.2">
      <c r="A1984" s="6">
        <v>7772358</v>
      </c>
      <c r="B1984" t="s">
        <v>0</v>
      </c>
      <c r="C1984" t="s">
        <v>7156</v>
      </c>
      <c r="D1984" t="s">
        <v>4785</v>
      </c>
      <c r="E1984" t="s">
        <v>4786</v>
      </c>
      <c r="F1984" s="2">
        <v>65000</v>
      </c>
      <c r="G1984" s="2">
        <v>0</v>
      </c>
      <c r="H1984" s="2">
        <v>0</v>
      </c>
      <c r="I1984" t="s">
        <v>1</v>
      </c>
      <c r="J1984" t="s">
        <v>4787</v>
      </c>
      <c r="K1984" s="3">
        <v>45490</v>
      </c>
      <c r="L1984" t="s">
        <v>2</v>
      </c>
      <c r="M1984" t="s">
        <v>10</v>
      </c>
      <c r="N1984" t="s">
        <v>6</v>
      </c>
      <c r="O1984" s="3"/>
      <c r="P1984" t="s">
        <v>5</v>
      </c>
    </row>
    <row r="1985" spans="1:16" x14ac:dyDescent="0.2">
      <c r="A1985" s="6">
        <v>7772359</v>
      </c>
      <c r="B1985" t="s">
        <v>0</v>
      </c>
      <c r="C1985" t="s">
        <v>7156</v>
      </c>
      <c r="D1985" t="s">
        <v>4788</v>
      </c>
      <c r="E1985" t="s">
        <v>4789</v>
      </c>
      <c r="F1985" s="2">
        <v>44500</v>
      </c>
      <c r="G1985" s="2">
        <v>0</v>
      </c>
      <c r="H1985" s="2">
        <v>0</v>
      </c>
      <c r="I1985" t="s">
        <v>1</v>
      </c>
      <c r="J1985" t="s">
        <v>4790</v>
      </c>
      <c r="K1985" s="3">
        <v>45490</v>
      </c>
      <c r="L1985" t="s">
        <v>2</v>
      </c>
      <c r="M1985" t="s">
        <v>10</v>
      </c>
      <c r="N1985" t="s">
        <v>6</v>
      </c>
      <c r="O1985" s="3"/>
      <c r="P1985" t="s">
        <v>5</v>
      </c>
    </row>
    <row r="1986" spans="1:16" x14ac:dyDescent="0.2">
      <c r="A1986" s="6">
        <v>7810117</v>
      </c>
      <c r="B1986" t="s">
        <v>0</v>
      </c>
      <c r="C1986" t="s">
        <v>7379</v>
      </c>
      <c r="D1986" t="s">
        <v>4791</v>
      </c>
      <c r="E1986" t="s">
        <v>4792</v>
      </c>
      <c r="F1986" s="2">
        <v>620</v>
      </c>
      <c r="G1986" s="2">
        <v>0</v>
      </c>
      <c r="H1986" s="2">
        <v>0</v>
      </c>
      <c r="I1986" t="s">
        <v>1</v>
      </c>
      <c r="J1986" t="s">
        <v>4793</v>
      </c>
      <c r="K1986" s="3">
        <v>45594</v>
      </c>
      <c r="L1986" t="s">
        <v>2</v>
      </c>
      <c r="M1986" t="s">
        <v>10</v>
      </c>
      <c r="N1986" t="s">
        <v>6</v>
      </c>
      <c r="O1986" s="3"/>
      <c r="P1986" t="s">
        <v>5</v>
      </c>
    </row>
    <row r="1987" spans="1:16" x14ac:dyDescent="0.2">
      <c r="A1987" s="6">
        <v>7790984</v>
      </c>
      <c r="B1987" t="s">
        <v>0</v>
      </c>
      <c r="C1987" t="s">
        <v>7461</v>
      </c>
      <c r="D1987" t="s">
        <v>4794</v>
      </c>
      <c r="E1987" t="s">
        <v>4795</v>
      </c>
      <c r="F1987" s="2">
        <v>200</v>
      </c>
      <c r="G1987" s="2">
        <v>0</v>
      </c>
      <c r="H1987" s="2">
        <v>0</v>
      </c>
      <c r="I1987" t="s">
        <v>1</v>
      </c>
      <c r="J1987" t="s">
        <v>4796</v>
      </c>
      <c r="K1987" s="3">
        <v>45544</v>
      </c>
      <c r="L1987" t="s">
        <v>2</v>
      </c>
      <c r="M1987" t="s">
        <v>10</v>
      </c>
      <c r="N1987" t="s">
        <v>6</v>
      </c>
      <c r="O1987" s="3"/>
      <c r="P1987" t="s">
        <v>5</v>
      </c>
    </row>
    <row r="1988" spans="1:16" x14ac:dyDescent="0.2">
      <c r="A1988" s="6">
        <v>7781227</v>
      </c>
      <c r="B1988" t="s">
        <v>0</v>
      </c>
      <c r="C1988" t="s">
        <v>7455</v>
      </c>
      <c r="D1988" t="s">
        <v>4797</v>
      </c>
      <c r="E1988" t="s">
        <v>4798</v>
      </c>
      <c r="F1988" s="2">
        <v>1785</v>
      </c>
      <c r="G1988" s="2">
        <v>0</v>
      </c>
      <c r="H1988" s="2">
        <v>0</v>
      </c>
      <c r="I1988" t="s">
        <v>1</v>
      </c>
      <c r="J1988" t="s">
        <v>4799</v>
      </c>
      <c r="K1988" s="3">
        <v>45516</v>
      </c>
      <c r="L1988" t="s">
        <v>2</v>
      </c>
      <c r="M1988" t="s">
        <v>10</v>
      </c>
      <c r="N1988" t="s">
        <v>6</v>
      </c>
      <c r="O1988" s="3"/>
      <c r="P1988" t="s">
        <v>5</v>
      </c>
    </row>
    <row r="1989" spans="1:16" x14ac:dyDescent="0.2">
      <c r="A1989" s="6">
        <v>7781228</v>
      </c>
      <c r="B1989" t="s">
        <v>0</v>
      </c>
      <c r="C1989" t="s">
        <v>7455</v>
      </c>
      <c r="D1989" t="s">
        <v>4797</v>
      </c>
      <c r="E1989" t="s">
        <v>4798</v>
      </c>
      <c r="F1989" s="2">
        <v>6090</v>
      </c>
      <c r="G1989" s="2">
        <v>0</v>
      </c>
      <c r="H1989" s="2">
        <v>0</v>
      </c>
      <c r="I1989" t="s">
        <v>1</v>
      </c>
      <c r="J1989" t="s">
        <v>4800</v>
      </c>
      <c r="K1989" s="3">
        <v>45516</v>
      </c>
      <c r="L1989" t="s">
        <v>2</v>
      </c>
      <c r="M1989" t="s">
        <v>10</v>
      </c>
      <c r="N1989" t="s">
        <v>6</v>
      </c>
      <c r="O1989" s="3"/>
      <c r="P1989" t="s">
        <v>5</v>
      </c>
    </row>
    <row r="1990" spans="1:16" x14ac:dyDescent="0.2">
      <c r="A1990" s="6">
        <v>7781229</v>
      </c>
      <c r="B1990" t="s">
        <v>0</v>
      </c>
      <c r="C1990" t="s">
        <v>7455</v>
      </c>
      <c r="D1990" t="s">
        <v>4801</v>
      </c>
      <c r="E1990" t="s">
        <v>4802</v>
      </c>
      <c r="F1990" s="2">
        <v>840</v>
      </c>
      <c r="G1990" s="2">
        <v>0</v>
      </c>
      <c r="H1990" s="2">
        <v>0</v>
      </c>
      <c r="I1990" t="s">
        <v>1</v>
      </c>
      <c r="J1990" t="s">
        <v>4803</v>
      </c>
      <c r="K1990" s="3">
        <v>45516</v>
      </c>
      <c r="L1990" t="s">
        <v>2</v>
      </c>
      <c r="M1990" t="s">
        <v>10</v>
      </c>
      <c r="N1990" t="s">
        <v>6</v>
      </c>
      <c r="O1990" s="3"/>
      <c r="P1990" t="s">
        <v>5</v>
      </c>
    </row>
    <row r="1991" spans="1:16" x14ac:dyDescent="0.2">
      <c r="A1991" s="6">
        <v>7781230</v>
      </c>
      <c r="B1991" t="s">
        <v>0</v>
      </c>
      <c r="C1991" t="s">
        <v>7455</v>
      </c>
      <c r="D1991" t="s">
        <v>4804</v>
      </c>
      <c r="E1991" t="s">
        <v>4805</v>
      </c>
      <c r="F1991" s="2">
        <v>1890</v>
      </c>
      <c r="G1991" s="2">
        <v>0</v>
      </c>
      <c r="H1991" s="2">
        <v>0</v>
      </c>
      <c r="I1991" t="s">
        <v>1</v>
      </c>
      <c r="J1991" t="s">
        <v>4806</v>
      </c>
      <c r="K1991" s="3">
        <v>45516</v>
      </c>
      <c r="L1991" t="s">
        <v>2</v>
      </c>
      <c r="M1991" t="s">
        <v>10</v>
      </c>
      <c r="N1991" t="s">
        <v>6</v>
      </c>
      <c r="O1991" s="3"/>
      <c r="P1991" t="s">
        <v>5</v>
      </c>
    </row>
    <row r="1992" spans="1:16" x14ac:dyDescent="0.2">
      <c r="A1992" s="6">
        <v>7781231</v>
      </c>
      <c r="B1992" t="s">
        <v>0</v>
      </c>
      <c r="C1992" t="s">
        <v>7455</v>
      </c>
      <c r="D1992" t="s">
        <v>4807</v>
      </c>
      <c r="E1992" t="s">
        <v>4808</v>
      </c>
      <c r="F1992" s="2">
        <v>315</v>
      </c>
      <c r="G1992" s="2">
        <v>0</v>
      </c>
      <c r="H1992" s="2">
        <v>0</v>
      </c>
      <c r="I1992" t="s">
        <v>1</v>
      </c>
      <c r="J1992" t="s">
        <v>4809</v>
      </c>
      <c r="K1992" s="3">
        <v>45516</v>
      </c>
      <c r="L1992" t="s">
        <v>2</v>
      </c>
      <c r="M1992" t="s">
        <v>10</v>
      </c>
      <c r="N1992" t="s">
        <v>6</v>
      </c>
      <c r="O1992" s="3"/>
      <c r="P1992" t="s">
        <v>5</v>
      </c>
    </row>
    <row r="1993" spans="1:16" x14ac:dyDescent="0.2">
      <c r="A1993" s="6">
        <v>7771125</v>
      </c>
      <c r="B1993" t="s">
        <v>0</v>
      </c>
      <c r="C1993" t="s">
        <v>7491</v>
      </c>
      <c r="D1993" t="s">
        <v>4810</v>
      </c>
      <c r="E1993" t="s">
        <v>4811</v>
      </c>
      <c r="F1993" s="2">
        <v>557234</v>
      </c>
      <c r="G1993" s="2">
        <v>502994</v>
      </c>
      <c r="H1993" s="2">
        <v>502994</v>
      </c>
      <c r="I1993" t="s">
        <v>1</v>
      </c>
      <c r="J1993" t="s">
        <v>4812</v>
      </c>
      <c r="K1993" s="3">
        <v>45488</v>
      </c>
      <c r="L1993" t="s">
        <v>2</v>
      </c>
      <c r="M1993" t="s">
        <v>14</v>
      </c>
      <c r="N1993" t="s">
        <v>6</v>
      </c>
      <c r="O1993" s="3"/>
      <c r="P1993" t="s">
        <v>5</v>
      </c>
    </row>
    <row r="1994" spans="1:16" x14ac:dyDescent="0.2">
      <c r="A1994" s="6">
        <v>7792662</v>
      </c>
      <c r="B1994" t="s">
        <v>0</v>
      </c>
      <c r="C1994" t="s">
        <v>7493</v>
      </c>
      <c r="D1994" t="s">
        <v>4810</v>
      </c>
      <c r="E1994" t="s">
        <v>4811</v>
      </c>
      <c r="F1994" s="2">
        <v>4000</v>
      </c>
      <c r="G1994" s="2">
        <v>0</v>
      </c>
      <c r="H1994" s="2">
        <v>0</v>
      </c>
      <c r="I1994" t="s">
        <v>1</v>
      </c>
      <c r="J1994" t="s">
        <v>4813</v>
      </c>
      <c r="K1994" s="3">
        <v>45548</v>
      </c>
      <c r="L1994" t="s">
        <v>2</v>
      </c>
      <c r="M1994" t="s">
        <v>10</v>
      </c>
      <c r="N1994" t="s">
        <v>6</v>
      </c>
      <c r="O1994" s="3"/>
      <c r="P1994" t="s">
        <v>5</v>
      </c>
    </row>
    <row r="1995" spans="1:16" x14ac:dyDescent="0.2">
      <c r="A1995" s="6">
        <v>7788833</v>
      </c>
      <c r="B1995" t="s">
        <v>0</v>
      </c>
      <c r="C1995" t="s">
        <v>7492</v>
      </c>
      <c r="D1995" t="s">
        <v>4810</v>
      </c>
      <c r="E1995" t="s">
        <v>4811</v>
      </c>
      <c r="F1995" s="2">
        <v>15850</v>
      </c>
      <c r="G1995" s="2">
        <v>15130</v>
      </c>
      <c r="H1995" s="2">
        <v>15130</v>
      </c>
      <c r="I1995" t="s">
        <v>1</v>
      </c>
      <c r="J1995" t="s">
        <v>4814</v>
      </c>
      <c r="K1995" s="3">
        <v>45538</v>
      </c>
      <c r="L1995" t="s">
        <v>2</v>
      </c>
      <c r="M1995" t="s">
        <v>14</v>
      </c>
      <c r="N1995" t="s">
        <v>6</v>
      </c>
      <c r="O1995" s="3"/>
      <c r="P1995" t="s">
        <v>5</v>
      </c>
    </row>
    <row r="1996" spans="1:16" x14ac:dyDescent="0.2">
      <c r="A1996" s="6">
        <v>7800765</v>
      </c>
      <c r="B1996" t="s">
        <v>0</v>
      </c>
      <c r="C1996" t="s">
        <v>7458</v>
      </c>
      <c r="D1996" t="s">
        <v>4815</v>
      </c>
      <c r="E1996" t="s">
        <v>4816</v>
      </c>
      <c r="F1996" s="2">
        <v>1453</v>
      </c>
      <c r="G1996" s="2">
        <v>0</v>
      </c>
      <c r="H1996" s="2">
        <v>0</v>
      </c>
      <c r="I1996" t="s">
        <v>1</v>
      </c>
      <c r="J1996" t="s">
        <v>4817</v>
      </c>
      <c r="K1996" s="3">
        <v>45566</v>
      </c>
      <c r="L1996" t="s">
        <v>2</v>
      </c>
      <c r="M1996" t="s">
        <v>10</v>
      </c>
      <c r="N1996" t="s">
        <v>6</v>
      </c>
      <c r="O1996" s="3"/>
      <c r="P1996" t="s">
        <v>5</v>
      </c>
    </row>
    <row r="1997" spans="1:16" x14ac:dyDescent="0.2">
      <c r="A1997" s="6">
        <v>7792681</v>
      </c>
      <c r="B1997" t="s">
        <v>0</v>
      </c>
      <c r="C1997" t="s">
        <v>7457</v>
      </c>
      <c r="D1997" t="s">
        <v>4818</v>
      </c>
      <c r="E1997" t="s">
        <v>4819</v>
      </c>
      <c r="F1997" s="2">
        <v>621</v>
      </c>
      <c r="G1997" s="2">
        <v>0</v>
      </c>
      <c r="H1997" s="2">
        <v>0</v>
      </c>
      <c r="I1997" t="s">
        <v>1</v>
      </c>
      <c r="J1997" t="s">
        <v>4820</v>
      </c>
      <c r="K1997" s="3">
        <v>45548</v>
      </c>
      <c r="L1997" t="s">
        <v>2</v>
      </c>
      <c r="M1997" t="s">
        <v>10</v>
      </c>
      <c r="N1997" t="s">
        <v>6</v>
      </c>
      <c r="O1997" s="3"/>
      <c r="P1997" t="s">
        <v>5</v>
      </c>
    </row>
    <row r="1998" spans="1:16" x14ac:dyDescent="0.2">
      <c r="A1998" s="6">
        <v>7792661</v>
      </c>
      <c r="B1998" t="s">
        <v>0</v>
      </c>
      <c r="C1998" t="s">
        <v>7493</v>
      </c>
      <c r="D1998" t="s">
        <v>4821</v>
      </c>
      <c r="E1998" t="s">
        <v>4822</v>
      </c>
      <c r="F1998" s="2">
        <v>2000</v>
      </c>
      <c r="G1998" s="2">
        <v>0</v>
      </c>
      <c r="H1998" s="2">
        <v>0</v>
      </c>
      <c r="I1998" t="s">
        <v>1</v>
      </c>
      <c r="J1998" t="s">
        <v>4823</v>
      </c>
      <c r="K1998" s="3">
        <v>45548</v>
      </c>
      <c r="L1998" t="s">
        <v>2</v>
      </c>
      <c r="M1998" t="s">
        <v>10</v>
      </c>
      <c r="N1998" t="s">
        <v>6</v>
      </c>
      <c r="O1998" s="3"/>
      <c r="P1998" t="s">
        <v>5</v>
      </c>
    </row>
    <row r="1999" spans="1:16" x14ac:dyDescent="0.2">
      <c r="A1999" s="6">
        <v>7794789</v>
      </c>
      <c r="B1999" t="s">
        <v>0</v>
      </c>
      <c r="C1999" t="s">
        <v>7481</v>
      </c>
      <c r="D1999" t="s">
        <v>4824</v>
      </c>
      <c r="E1999" t="s">
        <v>4825</v>
      </c>
      <c r="F1999" s="2">
        <v>947</v>
      </c>
      <c r="G1999" s="2">
        <v>0</v>
      </c>
      <c r="H1999" s="2">
        <v>0</v>
      </c>
      <c r="I1999" t="s">
        <v>1</v>
      </c>
      <c r="J1999" t="s">
        <v>4826</v>
      </c>
      <c r="K1999" s="3">
        <v>45555</v>
      </c>
      <c r="L1999" t="s">
        <v>2</v>
      </c>
      <c r="M1999" t="s">
        <v>10</v>
      </c>
      <c r="N1999" t="s">
        <v>6</v>
      </c>
      <c r="O1999" s="3"/>
      <c r="P1999" t="s">
        <v>5</v>
      </c>
    </row>
    <row r="2000" spans="1:16" x14ac:dyDescent="0.2">
      <c r="A2000" s="6">
        <v>7794791</v>
      </c>
      <c r="B2000" t="s">
        <v>0</v>
      </c>
      <c r="C2000" t="s">
        <v>7481</v>
      </c>
      <c r="D2000" t="s">
        <v>4827</v>
      </c>
      <c r="E2000" t="s">
        <v>4828</v>
      </c>
      <c r="F2000" s="2">
        <v>1044</v>
      </c>
      <c r="G2000" s="2">
        <v>0</v>
      </c>
      <c r="H2000" s="2">
        <v>0</v>
      </c>
      <c r="I2000" t="s">
        <v>1</v>
      </c>
      <c r="J2000" t="s">
        <v>4829</v>
      </c>
      <c r="K2000" s="3">
        <v>45555</v>
      </c>
      <c r="L2000" t="s">
        <v>2</v>
      </c>
      <c r="M2000" t="s">
        <v>10</v>
      </c>
      <c r="N2000" t="s">
        <v>6</v>
      </c>
      <c r="O2000" s="3"/>
      <c r="P2000" t="s">
        <v>5</v>
      </c>
    </row>
    <row r="2001" spans="1:16" x14ac:dyDescent="0.2">
      <c r="A2001" s="6">
        <v>7781232</v>
      </c>
      <c r="B2001" t="s">
        <v>0</v>
      </c>
      <c r="C2001" t="s">
        <v>7455</v>
      </c>
      <c r="D2001" t="s">
        <v>4830</v>
      </c>
      <c r="E2001" t="s">
        <v>4831</v>
      </c>
      <c r="F2001" s="2">
        <v>735</v>
      </c>
      <c r="G2001" s="2">
        <v>0</v>
      </c>
      <c r="H2001" s="2">
        <v>0</v>
      </c>
      <c r="I2001" t="s">
        <v>1</v>
      </c>
      <c r="J2001" t="s">
        <v>4832</v>
      </c>
      <c r="K2001" s="3">
        <v>45516</v>
      </c>
      <c r="L2001" t="s">
        <v>2</v>
      </c>
      <c r="M2001" t="s">
        <v>10</v>
      </c>
      <c r="N2001" t="s">
        <v>6</v>
      </c>
      <c r="O2001" s="3"/>
      <c r="P2001" t="s">
        <v>5</v>
      </c>
    </row>
    <row r="2002" spans="1:16" x14ac:dyDescent="0.2">
      <c r="A2002" s="6">
        <v>7677075</v>
      </c>
      <c r="B2002" t="s">
        <v>0</v>
      </c>
      <c r="C2002" t="s">
        <v>7494</v>
      </c>
      <c r="D2002" t="s">
        <v>4833</v>
      </c>
      <c r="E2002" t="s">
        <v>4834</v>
      </c>
      <c r="F2002" s="2">
        <v>22625</v>
      </c>
      <c r="G2002" s="2">
        <v>22624</v>
      </c>
      <c r="H2002" s="2">
        <v>22624</v>
      </c>
      <c r="I2002" t="s">
        <v>1</v>
      </c>
      <c r="J2002" t="s">
        <v>4835</v>
      </c>
      <c r="K2002" s="3">
        <v>45219</v>
      </c>
      <c r="L2002" t="s">
        <v>2</v>
      </c>
      <c r="M2002" t="s">
        <v>14</v>
      </c>
      <c r="N2002" t="s">
        <v>6</v>
      </c>
      <c r="O2002" s="3"/>
      <c r="P2002" t="s">
        <v>5</v>
      </c>
    </row>
    <row r="2003" spans="1:16" x14ac:dyDescent="0.2">
      <c r="A2003" s="6">
        <v>7681886</v>
      </c>
      <c r="B2003" t="s">
        <v>0</v>
      </c>
      <c r="C2003" t="s">
        <v>7495</v>
      </c>
      <c r="D2003" t="s">
        <v>4833</v>
      </c>
      <c r="E2003" t="s">
        <v>4834</v>
      </c>
      <c r="F2003" s="2">
        <v>34776</v>
      </c>
      <c r="G2003" s="2">
        <v>34775</v>
      </c>
      <c r="H2003" s="2">
        <v>34775</v>
      </c>
      <c r="I2003" t="s">
        <v>1</v>
      </c>
      <c r="J2003" t="s">
        <v>4836</v>
      </c>
      <c r="K2003" s="3">
        <v>45231</v>
      </c>
      <c r="L2003" t="s">
        <v>2</v>
      </c>
      <c r="M2003" t="s">
        <v>14</v>
      </c>
      <c r="N2003" t="s">
        <v>6</v>
      </c>
      <c r="O2003" s="3"/>
      <c r="P2003" t="s">
        <v>5</v>
      </c>
    </row>
    <row r="2004" spans="1:16" x14ac:dyDescent="0.2">
      <c r="A2004" s="6">
        <v>7800773</v>
      </c>
      <c r="B2004" t="s">
        <v>0</v>
      </c>
      <c r="C2004" t="s">
        <v>7458</v>
      </c>
      <c r="D2004" t="s">
        <v>4833</v>
      </c>
      <c r="E2004" t="s">
        <v>4834</v>
      </c>
      <c r="F2004" s="2">
        <v>1699</v>
      </c>
      <c r="G2004" s="2">
        <v>0</v>
      </c>
      <c r="H2004" s="2">
        <v>0</v>
      </c>
      <c r="I2004" t="s">
        <v>1</v>
      </c>
      <c r="J2004" t="s">
        <v>4837</v>
      </c>
      <c r="K2004" s="3">
        <v>45566</v>
      </c>
      <c r="L2004" t="s">
        <v>2</v>
      </c>
      <c r="M2004" t="s">
        <v>10</v>
      </c>
      <c r="N2004" t="s">
        <v>6</v>
      </c>
      <c r="O2004" s="3"/>
      <c r="P2004" t="s">
        <v>5</v>
      </c>
    </row>
    <row r="2005" spans="1:16" x14ac:dyDescent="0.2">
      <c r="A2005" s="6">
        <v>7792937</v>
      </c>
      <c r="B2005" t="s">
        <v>0</v>
      </c>
      <c r="C2005" t="s">
        <v>7143</v>
      </c>
      <c r="D2005" t="s">
        <v>4838</v>
      </c>
      <c r="E2005" t="s">
        <v>4839</v>
      </c>
      <c r="F2005" s="2">
        <v>10000</v>
      </c>
      <c r="G2005" s="2">
        <v>0</v>
      </c>
      <c r="H2005" s="2">
        <v>0</v>
      </c>
      <c r="I2005" t="s">
        <v>1</v>
      </c>
      <c r="J2005" t="s">
        <v>4840</v>
      </c>
      <c r="K2005" s="3">
        <v>45548</v>
      </c>
      <c r="L2005" t="s">
        <v>2</v>
      </c>
      <c r="M2005" t="s">
        <v>10</v>
      </c>
      <c r="N2005" t="s">
        <v>6</v>
      </c>
      <c r="O2005" s="3"/>
      <c r="P2005" t="s">
        <v>5</v>
      </c>
    </row>
    <row r="2006" spans="1:16" x14ac:dyDescent="0.2">
      <c r="A2006" s="6">
        <v>7756003</v>
      </c>
      <c r="B2006" t="s">
        <v>0</v>
      </c>
      <c r="C2006" t="s">
        <v>7148</v>
      </c>
      <c r="D2006" t="s">
        <v>4841</v>
      </c>
      <c r="E2006" t="s">
        <v>4842</v>
      </c>
      <c r="F2006" s="2">
        <v>3000</v>
      </c>
      <c r="G2006" s="2">
        <v>2011</v>
      </c>
      <c r="H2006" s="2">
        <v>2011</v>
      </c>
      <c r="I2006" t="s">
        <v>1</v>
      </c>
      <c r="J2006" t="s">
        <v>4843</v>
      </c>
      <c r="K2006" s="3">
        <v>45449</v>
      </c>
      <c r="L2006" t="s">
        <v>2</v>
      </c>
      <c r="M2006" t="s">
        <v>14</v>
      </c>
      <c r="N2006" t="s">
        <v>6</v>
      </c>
      <c r="O2006" s="3"/>
      <c r="P2006" t="s">
        <v>5</v>
      </c>
    </row>
    <row r="2007" spans="1:16" x14ac:dyDescent="0.2">
      <c r="A2007" s="6">
        <v>7760020</v>
      </c>
      <c r="B2007" t="s">
        <v>0</v>
      </c>
      <c r="C2007" t="s">
        <v>7150</v>
      </c>
      <c r="D2007" t="s">
        <v>4841</v>
      </c>
      <c r="E2007" t="s">
        <v>4842</v>
      </c>
      <c r="F2007" s="2">
        <v>12600</v>
      </c>
      <c r="G2007" s="2">
        <v>3000</v>
      </c>
      <c r="H2007" s="2">
        <v>3000</v>
      </c>
      <c r="I2007" t="s">
        <v>1</v>
      </c>
      <c r="J2007" t="s">
        <v>4844</v>
      </c>
      <c r="K2007" s="3">
        <v>45456</v>
      </c>
      <c r="L2007" t="s">
        <v>2</v>
      </c>
      <c r="M2007" t="s">
        <v>14</v>
      </c>
      <c r="N2007" t="s">
        <v>6</v>
      </c>
      <c r="O2007" s="3"/>
      <c r="P2007" t="s">
        <v>5</v>
      </c>
    </row>
    <row r="2008" spans="1:16" x14ac:dyDescent="0.2">
      <c r="A2008" s="6">
        <v>7778319</v>
      </c>
      <c r="B2008" t="s">
        <v>0</v>
      </c>
      <c r="C2008" t="s">
        <v>7151</v>
      </c>
      <c r="D2008" t="s">
        <v>4841</v>
      </c>
      <c r="E2008" t="s">
        <v>4842</v>
      </c>
      <c r="F2008" s="2">
        <v>2000</v>
      </c>
      <c r="G2008" s="2">
        <v>0</v>
      </c>
      <c r="H2008" s="2">
        <v>0</v>
      </c>
      <c r="I2008" t="s">
        <v>1</v>
      </c>
      <c r="J2008" t="s">
        <v>4845</v>
      </c>
      <c r="K2008" s="3">
        <v>45505</v>
      </c>
      <c r="L2008" t="s">
        <v>2</v>
      </c>
      <c r="M2008" t="s">
        <v>10</v>
      </c>
      <c r="N2008" t="s">
        <v>6</v>
      </c>
      <c r="O2008" s="3"/>
      <c r="P2008" t="s">
        <v>5</v>
      </c>
    </row>
    <row r="2009" spans="1:16" x14ac:dyDescent="0.2">
      <c r="A2009" s="6">
        <v>7750283</v>
      </c>
      <c r="B2009" t="s">
        <v>0</v>
      </c>
      <c r="C2009" t="s">
        <v>7496</v>
      </c>
      <c r="D2009" t="s">
        <v>4846</v>
      </c>
      <c r="E2009" t="s">
        <v>4847</v>
      </c>
      <c r="F2009" s="2">
        <v>200000</v>
      </c>
      <c r="G2009" s="2">
        <v>199990</v>
      </c>
      <c r="H2009" s="2">
        <v>199990</v>
      </c>
      <c r="I2009" t="s">
        <v>1</v>
      </c>
      <c r="J2009" t="s">
        <v>4848</v>
      </c>
      <c r="K2009" s="3">
        <v>45433</v>
      </c>
      <c r="L2009" t="s">
        <v>2</v>
      </c>
      <c r="M2009" t="s">
        <v>14</v>
      </c>
      <c r="N2009" t="s">
        <v>6</v>
      </c>
      <c r="O2009" s="3"/>
      <c r="P2009" t="s">
        <v>5</v>
      </c>
    </row>
    <row r="2010" spans="1:16" x14ac:dyDescent="0.2">
      <c r="A2010" s="6">
        <v>7802701</v>
      </c>
      <c r="B2010" t="s">
        <v>0</v>
      </c>
      <c r="C2010" t="s">
        <v>7460</v>
      </c>
      <c r="D2010" t="s">
        <v>4849</v>
      </c>
      <c r="E2010" t="s">
        <v>4850</v>
      </c>
      <c r="F2010" s="2">
        <v>10000</v>
      </c>
      <c r="G2010" s="2">
        <v>0</v>
      </c>
      <c r="H2010" s="2">
        <v>0</v>
      </c>
      <c r="I2010" t="s">
        <v>1</v>
      </c>
      <c r="J2010" t="s">
        <v>4851</v>
      </c>
      <c r="K2010" s="3">
        <v>45574</v>
      </c>
      <c r="L2010" t="s">
        <v>2</v>
      </c>
      <c r="M2010" t="s">
        <v>10</v>
      </c>
      <c r="N2010" t="s">
        <v>6</v>
      </c>
      <c r="O2010" s="3"/>
      <c r="P2010" t="s">
        <v>5</v>
      </c>
    </row>
    <row r="2011" spans="1:16" x14ac:dyDescent="0.2">
      <c r="A2011" s="6">
        <v>7802703</v>
      </c>
      <c r="B2011" t="s">
        <v>0</v>
      </c>
      <c r="C2011" t="s">
        <v>7460</v>
      </c>
      <c r="D2011" t="s">
        <v>4852</v>
      </c>
      <c r="E2011" t="s">
        <v>4853</v>
      </c>
      <c r="F2011" s="2">
        <v>10000</v>
      </c>
      <c r="G2011" s="2">
        <v>0</v>
      </c>
      <c r="H2011" s="2">
        <v>0</v>
      </c>
      <c r="I2011" t="s">
        <v>1</v>
      </c>
      <c r="J2011" t="s">
        <v>4854</v>
      </c>
      <c r="K2011" s="3">
        <v>45574</v>
      </c>
      <c r="L2011" t="s">
        <v>2</v>
      </c>
      <c r="M2011" t="s">
        <v>10</v>
      </c>
      <c r="N2011" t="s">
        <v>6</v>
      </c>
      <c r="O2011" s="3"/>
      <c r="P2011" t="s">
        <v>5</v>
      </c>
    </row>
    <row r="2012" spans="1:16" x14ac:dyDescent="0.2">
      <c r="A2012" s="6">
        <v>7605936</v>
      </c>
      <c r="B2012" t="s">
        <v>0</v>
      </c>
      <c r="C2012" t="s">
        <v>7497</v>
      </c>
      <c r="D2012" t="s">
        <v>4855</v>
      </c>
      <c r="E2012" t="s">
        <v>4856</v>
      </c>
      <c r="F2012" s="2">
        <v>1103</v>
      </c>
      <c r="G2012" s="2">
        <v>1102</v>
      </c>
      <c r="H2012" s="2">
        <v>1102</v>
      </c>
      <c r="I2012" t="s">
        <v>1</v>
      </c>
      <c r="J2012" t="s">
        <v>4857</v>
      </c>
      <c r="K2012" s="3">
        <v>45031</v>
      </c>
      <c r="L2012" t="s">
        <v>2</v>
      </c>
      <c r="M2012" t="s">
        <v>14</v>
      </c>
      <c r="N2012" t="s">
        <v>25</v>
      </c>
      <c r="O2012" s="3"/>
      <c r="P2012" t="s">
        <v>5</v>
      </c>
    </row>
    <row r="2013" spans="1:16" x14ac:dyDescent="0.2">
      <c r="A2013" s="6">
        <v>7796764</v>
      </c>
      <c r="B2013" t="s">
        <v>0</v>
      </c>
      <c r="C2013" t="s">
        <v>7191</v>
      </c>
      <c r="D2013" t="s">
        <v>4859</v>
      </c>
      <c r="E2013" t="s">
        <v>4860</v>
      </c>
      <c r="F2013" s="2">
        <v>800</v>
      </c>
      <c r="G2013" s="2">
        <v>0</v>
      </c>
      <c r="H2013" s="2">
        <v>0</v>
      </c>
      <c r="I2013" t="s">
        <v>1</v>
      </c>
      <c r="J2013" t="s">
        <v>4861</v>
      </c>
      <c r="K2013" s="3">
        <v>45562</v>
      </c>
      <c r="L2013" t="s">
        <v>2</v>
      </c>
      <c r="M2013" t="s">
        <v>10</v>
      </c>
      <c r="N2013" t="s">
        <v>6</v>
      </c>
      <c r="O2013" s="3"/>
      <c r="P2013" t="s">
        <v>5</v>
      </c>
    </row>
    <row r="2014" spans="1:16" x14ac:dyDescent="0.2">
      <c r="A2014" s="6">
        <v>7803720</v>
      </c>
      <c r="B2014" t="s">
        <v>0</v>
      </c>
      <c r="C2014" t="s">
        <v>7395</v>
      </c>
      <c r="D2014" t="s">
        <v>4862</v>
      </c>
      <c r="E2014" t="s">
        <v>4863</v>
      </c>
      <c r="F2014" s="2">
        <v>4000</v>
      </c>
      <c r="G2014" s="2">
        <v>0</v>
      </c>
      <c r="H2014" s="2">
        <v>0</v>
      </c>
      <c r="I2014" t="s">
        <v>1</v>
      </c>
      <c r="J2014" t="s">
        <v>4864</v>
      </c>
      <c r="K2014" s="3">
        <v>45577</v>
      </c>
      <c r="L2014" t="s">
        <v>2</v>
      </c>
      <c r="M2014" t="s">
        <v>10</v>
      </c>
      <c r="N2014" t="s">
        <v>6</v>
      </c>
      <c r="O2014" s="3"/>
      <c r="P2014" t="s">
        <v>5</v>
      </c>
    </row>
    <row r="2015" spans="1:16" x14ac:dyDescent="0.2">
      <c r="A2015" s="6">
        <v>7774889</v>
      </c>
      <c r="B2015" t="s">
        <v>0</v>
      </c>
      <c r="C2015" t="s">
        <v>7498</v>
      </c>
      <c r="D2015" t="s">
        <v>4865</v>
      </c>
      <c r="E2015" t="s">
        <v>4866</v>
      </c>
      <c r="F2015" s="2">
        <v>7957</v>
      </c>
      <c r="G2015" s="2">
        <v>0</v>
      </c>
      <c r="H2015" s="2">
        <v>0</v>
      </c>
      <c r="I2015" t="s">
        <v>1</v>
      </c>
      <c r="J2015" t="s">
        <v>4867</v>
      </c>
      <c r="K2015" s="3">
        <v>45497</v>
      </c>
      <c r="L2015" t="s">
        <v>2</v>
      </c>
      <c r="M2015" t="s">
        <v>10</v>
      </c>
      <c r="N2015" t="s">
        <v>6</v>
      </c>
      <c r="O2015" s="3"/>
      <c r="P2015" t="s">
        <v>5</v>
      </c>
    </row>
    <row r="2016" spans="1:16" x14ac:dyDescent="0.2">
      <c r="A2016" s="6">
        <v>7709529</v>
      </c>
      <c r="B2016" t="s">
        <v>0</v>
      </c>
      <c r="C2016" t="s">
        <v>7499</v>
      </c>
      <c r="D2016" t="s">
        <v>4868</v>
      </c>
      <c r="E2016" t="s">
        <v>4869</v>
      </c>
      <c r="F2016" s="2">
        <v>14400</v>
      </c>
      <c r="G2016" s="2">
        <v>14399</v>
      </c>
      <c r="H2016" s="2">
        <v>14399</v>
      </c>
      <c r="I2016" t="s">
        <v>1</v>
      </c>
      <c r="J2016" t="s">
        <v>4870</v>
      </c>
      <c r="K2016" s="3">
        <v>45316</v>
      </c>
      <c r="L2016" t="s">
        <v>2</v>
      </c>
      <c r="M2016" t="s">
        <v>14</v>
      </c>
      <c r="N2016" t="s">
        <v>6</v>
      </c>
      <c r="O2016" s="3"/>
      <c r="P2016" t="s">
        <v>5</v>
      </c>
    </row>
    <row r="2017" spans="1:16" x14ac:dyDescent="0.2">
      <c r="A2017" s="6">
        <v>7775605</v>
      </c>
      <c r="B2017" t="s">
        <v>0</v>
      </c>
      <c r="C2017" t="s">
        <v>7193</v>
      </c>
      <c r="D2017" t="s">
        <v>4871</v>
      </c>
      <c r="E2017" t="s">
        <v>4872</v>
      </c>
      <c r="F2017" s="2">
        <v>1256</v>
      </c>
      <c r="G2017" s="2">
        <v>1000</v>
      </c>
      <c r="H2017" s="2">
        <v>1000</v>
      </c>
      <c r="I2017" t="s">
        <v>1</v>
      </c>
      <c r="J2017" t="s">
        <v>4873</v>
      </c>
      <c r="K2017" s="3">
        <v>45500</v>
      </c>
      <c r="L2017" t="s">
        <v>2</v>
      </c>
      <c r="M2017" t="s">
        <v>14</v>
      </c>
      <c r="N2017" t="s">
        <v>6</v>
      </c>
      <c r="O2017" s="3"/>
      <c r="P2017" t="s">
        <v>5</v>
      </c>
    </row>
    <row r="2018" spans="1:16" x14ac:dyDescent="0.2">
      <c r="A2018" s="6">
        <v>7808233</v>
      </c>
      <c r="B2018" t="s">
        <v>0</v>
      </c>
      <c r="C2018" t="s">
        <v>7192</v>
      </c>
      <c r="D2018" t="s">
        <v>4875</v>
      </c>
      <c r="E2018" t="s">
        <v>4876</v>
      </c>
      <c r="F2018" s="2">
        <v>1029</v>
      </c>
      <c r="G2018" s="2">
        <v>0</v>
      </c>
      <c r="H2018" s="2">
        <v>0</v>
      </c>
      <c r="I2018" t="s">
        <v>1</v>
      </c>
      <c r="J2018" t="s">
        <v>4877</v>
      </c>
      <c r="K2018" s="3">
        <v>45590</v>
      </c>
      <c r="L2018" t="s">
        <v>2</v>
      </c>
      <c r="M2018" t="s">
        <v>10</v>
      </c>
      <c r="N2018" t="s">
        <v>6</v>
      </c>
      <c r="O2018" s="3"/>
      <c r="P2018" t="s">
        <v>5</v>
      </c>
    </row>
    <row r="2019" spans="1:16" x14ac:dyDescent="0.2">
      <c r="A2019" s="6">
        <v>7810612</v>
      </c>
      <c r="B2019" t="s">
        <v>0</v>
      </c>
      <c r="C2019" t="s">
        <v>7462</v>
      </c>
      <c r="D2019" t="s">
        <v>4879</v>
      </c>
      <c r="E2019" t="s">
        <v>4880</v>
      </c>
      <c r="F2019" s="2">
        <v>47000</v>
      </c>
      <c r="G2019" s="2">
        <v>0</v>
      </c>
      <c r="H2019" s="2">
        <v>0</v>
      </c>
      <c r="I2019" t="s">
        <v>1</v>
      </c>
      <c r="J2019" t="s">
        <v>4881</v>
      </c>
      <c r="K2019" s="3">
        <v>45596</v>
      </c>
      <c r="L2019" t="s">
        <v>2</v>
      </c>
      <c r="M2019" t="s">
        <v>10</v>
      </c>
      <c r="N2019" t="s">
        <v>6</v>
      </c>
      <c r="O2019" s="3"/>
      <c r="P2019" t="s">
        <v>5</v>
      </c>
    </row>
    <row r="2020" spans="1:16" x14ac:dyDescent="0.2">
      <c r="A2020" s="6">
        <v>7783771</v>
      </c>
      <c r="B2020" t="s">
        <v>0</v>
      </c>
      <c r="C2020" t="s">
        <v>7463</v>
      </c>
      <c r="D2020" t="s">
        <v>4882</v>
      </c>
      <c r="E2020" t="s">
        <v>4883</v>
      </c>
      <c r="F2020" s="2">
        <v>62560</v>
      </c>
      <c r="G2020" s="2">
        <v>62559</v>
      </c>
      <c r="H2020" s="2">
        <v>62559</v>
      </c>
      <c r="I2020" t="s">
        <v>1</v>
      </c>
      <c r="J2020" t="s">
        <v>4884</v>
      </c>
      <c r="K2020" s="3">
        <v>45527</v>
      </c>
      <c r="L2020" t="s">
        <v>2</v>
      </c>
      <c r="M2020" t="s">
        <v>14</v>
      </c>
      <c r="N2020" t="s">
        <v>6</v>
      </c>
      <c r="O2020" s="3"/>
      <c r="P2020" t="s">
        <v>5</v>
      </c>
    </row>
    <row r="2021" spans="1:16" x14ac:dyDescent="0.2">
      <c r="A2021" s="6">
        <v>7810613</v>
      </c>
      <c r="B2021" t="s">
        <v>0</v>
      </c>
      <c r="C2021" t="s">
        <v>7462</v>
      </c>
      <c r="D2021" t="s">
        <v>4885</v>
      </c>
      <c r="E2021" t="s">
        <v>4886</v>
      </c>
      <c r="F2021" s="2">
        <v>38400</v>
      </c>
      <c r="G2021" s="2">
        <v>0</v>
      </c>
      <c r="H2021" s="2">
        <v>0</v>
      </c>
      <c r="I2021" t="s">
        <v>1</v>
      </c>
      <c r="J2021" t="s">
        <v>4887</v>
      </c>
      <c r="K2021" s="3">
        <v>45596</v>
      </c>
      <c r="L2021" t="s">
        <v>2</v>
      </c>
      <c r="M2021" t="s">
        <v>10</v>
      </c>
      <c r="N2021" t="s">
        <v>6</v>
      </c>
      <c r="O2021" s="3"/>
      <c r="P2021" t="s">
        <v>5</v>
      </c>
    </row>
    <row r="2022" spans="1:16" x14ac:dyDescent="0.2">
      <c r="A2022" s="6">
        <v>7810614</v>
      </c>
      <c r="B2022" t="s">
        <v>0</v>
      </c>
      <c r="C2022" t="s">
        <v>7462</v>
      </c>
      <c r="D2022" t="s">
        <v>4888</v>
      </c>
      <c r="E2022" t="s">
        <v>4889</v>
      </c>
      <c r="F2022" s="2">
        <v>32300</v>
      </c>
      <c r="G2022" s="2">
        <v>0</v>
      </c>
      <c r="H2022" s="2">
        <v>0</v>
      </c>
      <c r="I2022" t="s">
        <v>1</v>
      </c>
      <c r="J2022" t="s">
        <v>4890</v>
      </c>
      <c r="K2022" s="3">
        <v>45596</v>
      </c>
      <c r="L2022" t="s">
        <v>2</v>
      </c>
      <c r="M2022" t="s">
        <v>10</v>
      </c>
      <c r="N2022" t="s">
        <v>6</v>
      </c>
      <c r="O2022" s="3"/>
      <c r="P2022" t="s">
        <v>5</v>
      </c>
    </row>
    <row r="2023" spans="1:16" x14ac:dyDescent="0.2">
      <c r="A2023" s="6">
        <v>7810615</v>
      </c>
      <c r="B2023" t="s">
        <v>0</v>
      </c>
      <c r="C2023" t="s">
        <v>7462</v>
      </c>
      <c r="D2023" t="s">
        <v>4891</v>
      </c>
      <c r="E2023" t="s">
        <v>4892</v>
      </c>
      <c r="F2023" s="2">
        <v>13300</v>
      </c>
      <c r="G2023" s="2">
        <v>0</v>
      </c>
      <c r="H2023" s="2">
        <v>0</v>
      </c>
      <c r="I2023" t="s">
        <v>1</v>
      </c>
      <c r="J2023" t="s">
        <v>4893</v>
      </c>
      <c r="K2023" s="3">
        <v>45596</v>
      </c>
      <c r="L2023" t="s">
        <v>2</v>
      </c>
      <c r="M2023" t="s">
        <v>10</v>
      </c>
      <c r="N2023" t="s">
        <v>6</v>
      </c>
      <c r="O2023" s="3"/>
      <c r="P2023" t="s">
        <v>5</v>
      </c>
    </row>
    <row r="2024" spans="1:16" x14ac:dyDescent="0.2">
      <c r="A2024" s="6">
        <v>7783777</v>
      </c>
      <c r="B2024" t="s">
        <v>0</v>
      </c>
      <c r="C2024" t="s">
        <v>7463</v>
      </c>
      <c r="D2024" t="s">
        <v>4894</v>
      </c>
      <c r="E2024" t="s">
        <v>4895</v>
      </c>
      <c r="F2024" s="2">
        <v>155</v>
      </c>
      <c r="G2024" s="2">
        <v>0</v>
      </c>
      <c r="H2024" s="2">
        <v>0</v>
      </c>
      <c r="I2024" t="s">
        <v>1</v>
      </c>
      <c r="J2024" t="s">
        <v>4896</v>
      </c>
      <c r="K2024" s="3">
        <v>45527</v>
      </c>
      <c r="L2024" t="s">
        <v>2</v>
      </c>
      <c r="M2024" t="s">
        <v>10</v>
      </c>
      <c r="N2024" t="s">
        <v>6</v>
      </c>
      <c r="O2024" s="3"/>
      <c r="P2024" t="s">
        <v>5</v>
      </c>
    </row>
    <row r="2025" spans="1:16" x14ac:dyDescent="0.2">
      <c r="A2025" s="6">
        <v>7788285</v>
      </c>
      <c r="B2025" t="s">
        <v>0</v>
      </c>
      <c r="C2025" t="s">
        <v>7500</v>
      </c>
      <c r="D2025" t="s">
        <v>4897</v>
      </c>
      <c r="E2025" t="s">
        <v>4898</v>
      </c>
      <c r="F2025" s="2">
        <v>1732</v>
      </c>
      <c r="G2025" s="2">
        <v>0</v>
      </c>
      <c r="H2025" s="2">
        <v>0</v>
      </c>
      <c r="I2025" t="s">
        <v>1</v>
      </c>
      <c r="J2025" t="s">
        <v>4899</v>
      </c>
      <c r="K2025" s="3">
        <v>45535</v>
      </c>
      <c r="L2025" t="s">
        <v>2</v>
      </c>
      <c r="M2025" t="s">
        <v>10</v>
      </c>
      <c r="N2025" t="s">
        <v>6</v>
      </c>
      <c r="O2025" s="3"/>
      <c r="P2025" t="s">
        <v>5</v>
      </c>
    </row>
    <row r="2026" spans="1:16" x14ac:dyDescent="0.2">
      <c r="A2026" s="6">
        <v>7809867</v>
      </c>
      <c r="B2026" t="s">
        <v>0</v>
      </c>
      <c r="C2026" t="s">
        <v>7397</v>
      </c>
      <c r="D2026" t="s">
        <v>4900</v>
      </c>
      <c r="E2026" t="s">
        <v>4901</v>
      </c>
      <c r="F2026" s="2">
        <v>46209</v>
      </c>
      <c r="G2026" s="2">
        <v>0</v>
      </c>
      <c r="H2026" s="2">
        <v>0</v>
      </c>
      <c r="I2026" t="s">
        <v>1</v>
      </c>
      <c r="J2026" t="s">
        <v>4902</v>
      </c>
      <c r="K2026" s="3">
        <v>45593</v>
      </c>
      <c r="L2026" t="s">
        <v>2</v>
      </c>
      <c r="M2026" t="s">
        <v>10</v>
      </c>
      <c r="N2026" t="s">
        <v>6</v>
      </c>
      <c r="O2026" s="3"/>
      <c r="P2026" t="s">
        <v>5</v>
      </c>
    </row>
    <row r="2027" spans="1:16" x14ac:dyDescent="0.2">
      <c r="A2027" s="6">
        <v>7809868</v>
      </c>
      <c r="B2027" t="s">
        <v>0</v>
      </c>
      <c r="C2027" t="s">
        <v>7397</v>
      </c>
      <c r="D2027" t="s">
        <v>4903</v>
      </c>
      <c r="E2027" t="s">
        <v>4904</v>
      </c>
      <c r="F2027" s="2">
        <v>72060</v>
      </c>
      <c r="G2027" s="2">
        <v>0</v>
      </c>
      <c r="H2027" s="2">
        <v>0</v>
      </c>
      <c r="I2027" t="s">
        <v>1</v>
      </c>
      <c r="J2027" t="s">
        <v>4905</v>
      </c>
      <c r="K2027" s="3">
        <v>45593</v>
      </c>
      <c r="L2027" t="s">
        <v>2</v>
      </c>
      <c r="M2027" t="s">
        <v>10</v>
      </c>
      <c r="N2027" t="s">
        <v>6</v>
      </c>
      <c r="O2027" s="3"/>
      <c r="P2027" t="s">
        <v>5</v>
      </c>
    </row>
    <row r="2028" spans="1:16" x14ac:dyDescent="0.2">
      <c r="A2028" s="6">
        <v>7809869</v>
      </c>
      <c r="B2028" t="s">
        <v>0</v>
      </c>
      <c r="C2028" t="s">
        <v>7397</v>
      </c>
      <c r="D2028" t="s">
        <v>4906</v>
      </c>
      <c r="E2028" t="s">
        <v>4907</v>
      </c>
      <c r="F2028" s="2">
        <v>56219</v>
      </c>
      <c r="G2028" s="2">
        <v>0</v>
      </c>
      <c r="H2028" s="2">
        <v>0</v>
      </c>
      <c r="I2028" t="s">
        <v>1</v>
      </c>
      <c r="J2028" t="s">
        <v>4908</v>
      </c>
      <c r="K2028" s="3">
        <v>45593</v>
      </c>
      <c r="L2028" t="s">
        <v>2</v>
      </c>
      <c r="M2028" t="s">
        <v>10</v>
      </c>
      <c r="N2028" t="s">
        <v>6</v>
      </c>
      <c r="O2028" s="3"/>
      <c r="P2028" t="s">
        <v>5</v>
      </c>
    </row>
    <row r="2029" spans="1:16" x14ac:dyDescent="0.2">
      <c r="A2029" s="6">
        <v>7809870</v>
      </c>
      <c r="B2029" t="s">
        <v>0</v>
      </c>
      <c r="C2029" t="s">
        <v>7397</v>
      </c>
      <c r="D2029" t="s">
        <v>4909</v>
      </c>
      <c r="E2029" t="s">
        <v>4910</v>
      </c>
      <c r="F2029" s="2">
        <v>47566</v>
      </c>
      <c r="G2029" s="2">
        <v>0</v>
      </c>
      <c r="H2029" s="2">
        <v>0</v>
      </c>
      <c r="I2029" t="s">
        <v>1</v>
      </c>
      <c r="J2029" t="s">
        <v>4911</v>
      </c>
      <c r="K2029" s="3">
        <v>45593</v>
      </c>
      <c r="L2029" t="s">
        <v>2</v>
      </c>
      <c r="M2029" t="s">
        <v>10</v>
      </c>
      <c r="N2029" t="s">
        <v>6</v>
      </c>
      <c r="O2029" s="3"/>
      <c r="P2029" t="s">
        <v>5</v>
      </c>
    </row>
    <row r="2030" spans="1:16" x14ac:dyDescent="0.2">
      <c r="A2030" s="6">
        <v>7809871</v>
      </c>
      <c r="B2030" t="s">
        <v>0</v>
      </c>
      <c r="C2030" t="s">
        <v>7397</v>
      </c>
      <c r="D2030" t="s">
        <v>4912</v>
      </c>
      <c r="E2030" t="s">
        <v>4913</v>
      </c>
      <c r="F2030" s="2">
        <v>26530</v>
      </c>
      <c r="G2030" s="2">
        <v>0</v>
      </c>
      <c r="H2030" s="2">
        <v>0</v>
      </c>
      <c r="I2030" t="s">
        <v>1</v>
      </c>
      <c r="J2030" t="s">
        <v>4914</v>
      </c>
      <c r="K2030" s="3">
        <v>45593</v>
      </c>
      <c r="L2030" t="s">
        <v>2</v>
      </c>
      <c r="M2030" t="s">
        <v>10</v>
      </c>
      <c r="N2030" t="s">
        <v>6</v>
      </c>
      <c r="O2030" s="3"/>
      <c r="P2030" t="s">
        <v>5</v>
      </c>
    </row>
    <row r="2031" spans="1:16" x14ac:dyDescent="0.2">
      <c r="A2031" s="6">
        <v>7809872</v>
      </c>
      <c r="B2031" t="s">
        <v>0</v>
      </c>
      <c r="C2031" t="s">
        <v>7397</v>
      </c>
      <c r="D2031" t="s">
        <v>4915</v>
      </c>
      <c r="E2031" t="s">
        <v>4916</v>
      </c>
      <c r="F2031" s="2">
        <v>14051</v>
      </c>
      <c r="G2031" s="2">
        <v>0</v>
      </c>
      <c r="H2031" s="2">
        <v>0</v>
      </c>
      <c r="I2031" t="s">
        <v>1</v>
      </c>
      <c r="J2031" t="s">
        <v>4917</v>
      </c>
      <c r="K2031" s="3">
        <v>45593</v>
      </c>
      <c r="L2031" t="s">
        <v>2</v>
      </c>
      <c r="M2031" t="s">
        <v>10</v>
      </c>
      <c r="N2031" t="s">
        <v>6</v>
      </c>
      <c r="O2031" s="3"/>
      <c r="P2031" t="s">
        <v>5</v>
      </c>
    </row>
    <row r="2032" spans="1:16" x14ac:dyDescent="0.2">
      <c r="A2032" s="6">
        <v>7809873</v>
      </c>
      <c r="B2032" t="s">
        <v>0</v>
      </c>
      <c r="C2032" t="s">
        <v>7397</v>
      </c>
      <c r="D2032" t="s">
        <v>4918</v>
      </c>
      <c r="E2032" t="s">
        <v>4919</v>
      </c>
      <c r="F2032" s="2">
        <v>8523</v>
      </c>
      <c r="G2032" s="2">
        <v>0</v>
      </c>
      <c r="H2032" s="2">
        <v>0</v>
      </c>
      <c r="I2032" t="s">
        <v>1</v>
      </c>
      <c r="J2032" t="s">
        <v>4920</v>
      </c>
      <c r="K2032" s="3">
        <v>45593</v>
      </c>
      <c r="L2032" t="s">
        <v>2</v>
      </c>
      <c r="M2032" t="s">
        <v>10</v>
      </c>
      <c r="N2032" t="s">
        <v>6</v>
      </c>
      <c r="O2032" s="3"/>
      <c r="P2032" t="s">
        <v>5</v>
      </c>
    </row>
    <row r="2033" spans="1:16" x14ac:dyDescent="0.2">
      <c r="A2033" s="6">
        <v>7809874</v>
      </c>
      <c r="B2033" t="s">
        <v>0</v>
      </c>
      <c r="C2033" t="s">
        <v>7397</v>
      </c>
      <c r="D2033" t="s">
        <v>4921</v>
      </c>
      <c r="E2033" t="s">
        <v>4922</v>
      </c>
      <c r="F2033" s="2">
        <v>3096</v>
      </c>
      <c r="G2033" s="2">
        <v>0</v>
      </c>
      <c r="H2033" s="2">
        <v>0</v>
      </c>
      <c r="I2033" t="s">
        <v>1</v>
      </c>
      <c r="J2033" t="s">
        <v>4923</v>
      </c>
      <c r="K2033" s="3">
        <v>45593</v>
      </c>
      <c r="L2033" t="s">
        <v>2</v>
      </c>
      <c r="M2033" t="s">
        <v>10</v>
      </c>
      <c r="N2033" t="s">
        <v>6</v>
      </c>
      <c r="O2033" s="3"/>
      <c r="P2033" t="s">
        <v>5</v>
      </c>
    </row>
    <row r="2034" spans="1:16" x14ac:dyDescent="0.2">
      <c r="A2034" s="6">
        <v>7808435</v>
      </c>
      <c r="B2034" t="s">
        <v>0</v>
      </c>
      <c r="C2034" t="s">
        <v>7192</v>
      </c>
      <c r="D2034" t="s">
        <v>4924</v>
      </c>
      <c r="E2034" t="s">
        <v>4925</v>
      </c>
      <c r="F2034" s="2">
        <v>25000</v>
      </c>
      <c r="G2034" s="2">
        <v>18500</v>
      </c>
      <c r="H2034" s="2">
        <v>18500</v>
      </c>
      <c r="I2034" t="s">
        <v>1</v>
      </c>
      <c r="J2034" t="s">
        <v>4926</v>
      </c>
      <c r="K2034" s="3">
        <v>45590</v>
      </c>
      <c r="L2034" t="s">
        <v>2</v>
      </c>
      <c r="M2034" t="s">
        <v>14</v>
      </c>
      <c r="N2034" t="s">
        <v>6</v>
      </c>
      <c r="O2034" s="3"/>
      <c r="P2034" t="s">
        <v>5</v>
      </c>
    </row>
    <row r="2035" spans="1:16" x14ac:dyDescent="0.2">
      <c r="A2035" s="6">
        <v>7810622</v>
      </c>
      <c r="B2035" t="s">
        <v>0</v>
      </c>
      <c r="C2035" t="s">
        <v>7462</v>
      </c>
      <c r="D2035" t="s">
        <v>4927</v>
      </c>
      <c r="E2035" t="s">
        <v>4928</v>
      </c>
      <c r="F2035" s="2">
        <v>131000</v>
      </c>
      <c r="G2035" s="2">
        <v>0</v>
      </c>
      <c r="H2035" s="2">
        <v>0</v>
      </c>
      <c r="I2035" t="s">
        <v>1</v>
      </c>
      <c r="J2035" t="s">
        <v>4929</v>
      </c>
      <c r="K2035" s="3">
        <v>45596</v>
      </c>
      <c r="L2035" t="s">
        <v>2</v>
      </c>
      <c r="M2035" t="s">
        <v>10</v>
      </c>
      <c r="N2035" t="s">
        <v>6</v>
      </c>
      <c r="O2035" s="3"/>
      <c r="P2035" t="s">
        <v>5</v>
      </c>
    </row>
    <row r="2036" spans="1:16" x14ac:dyDescent="0.2">
      <c r="A2036" s="6">
        <v>7809885</v>
      </c>
      <c r="B2036" t="s">
        <v>0</v>
      </c>
      <c r="C2036" t="s">
        <v>7397</v>
      </c>
      <c r="D2036" t="s">
        <v>4930</v>
      </c>
      <c r="E2036" t="s">
        <v>4931</v>
      </c>
      <c r="F2036" s="2">
        <v>274254</v>
      </c>
      <c r="G2036" s="2">
        <v>0</v>
      </c>
      <c r="H2036" s="2">
        <v>0</v>
      </c>
      <c r="I2036" t="s">
        <v>1</v>
      </c>
      <c r="J2036" t="s">
        <v>4932</v>
      </c>
      <c r="K2036" s="3">
        <v>45593</v>
      </c>
      <c r="L2036" t="s">
        <v>2</v>
      </c>
      <c r="M2036" t="s">
        <v>10</v>
      </c>
      <c r="N2036" t="s">
        <v>6</v>
      </c>
      <c r="O2036" s="3"/>
      <c r="P2036" t="s">
        <v>5</v>
      </c>
    </row>
    <row r="2037" spans="1:16" x14ac:dyDescent="0.2">
      <c r="A2037" s="6">
        <v>7803764</v>
      </c>
      <c r="B2037" t="s">
        <v>0</v>
      </c>
      <c r="C2037" t="s">
        <v>7399</v>
      </c>
      <c r="D2037" t="s">
        <v>4933</v>
      </c>
      <c r="E2037" t="s">
        <v>4934</v>
      </c>
      <c r="F2037" s="2">
        <v>2160</v>
      </c>
      <c r="G2037" s="2">
        <v>0</v>
      </c>
      <c r="H2037" s="2">
        <v>0</v>
      </c>
      <c r="I2037" t="s">
        <v>1</v>
      </c>
      <c r="J2037" t="s">
        <v>4935</v>
      </c>
      <c r="K2037" s="3">
        <v>45577</v>
      </c>
      <c r="L2037" t="s">
        <v>2</v>
      </c>
      <c r="M2037" t="s">
        <v>10</v>
      </c>
      <c r="N2037" t="s">
        <v>6</v>
      </c>
      <c r="O2037" s="3"/>
      <c r="P2037" t="s">
        <v>5</v>
      </c>
    </row>
    <row r="2038" spans="1:16" x14ac:dyDescent="0.2">
      <c r="A2038" s="6">
        <v>7803765</v>
      </c>
      <c r="B2038" t="s">
        <v>0</v>
      </c>
      <c r="C2038" t="s">
        <v>7399</v>
      </c>
      <c r="D2038" t="s">
        <v>4936</v>
      </c>
      <c r="E2038" t="s">
        <v>4937</v>
      </c>
      <c r="F2038" s="2">
        <v>2160</v>
      </c>
      <c r="G2038" s="2">
        <v>0</v>
      </c>
      <c r="H2038" s="2">
        <v>0</v>
      </c>
      <c r="I2038" t="s">
        <v>1</v>
      </c>
      <c r="J2038" t="s">
        <v>4938</v>
      </c>
      <c r="K2038" s="3">
        <v>45577</v>
      </c>
      <c r="L2038" t="s">
        <v>2</v>
      </c>
      <c r="M2038" t="s">
        <v>10</v>
      </c>
      <c r="N2038" t="s">
        <v>6</v>
      </c>
      <c r="O2038" s="3"/>
      <c r="P2038" t="s">
        <v>5</v>
      </c>
    </row>
    <row r="2039" spans="1:16" x14ac:dyDescent="0.2">
      <c r="A2039" s="6">
        <v>7803766</v>
      </c>
      <c r="B2039" t="s">
        <v>0</v>
      </c>
      <c r="C2039" t="s">
        <v>7399</v>
      </c>
      <c r="D2039" t="s">
        <v>4939</v>
      </c>
      <c r="E2039" t="s">
        <v>4940</v>
      </c>
      <c r="F2039" s="2">
        <v>3600</v>
      </c>
      <c r="G2039" s="2">
        <v>0</v>
      </c>
      <c r="H2039" s="2">
        <v>0</v>
      </c>
      <c r="I2039" t="s">
        <v>1</v>
      </c>
      <c r="J2039" t="s">
        <v>4941</v>
      </c>
      <c r="K2039" s="3">
        <v>45577</v>
      </c>
      <c r="L2039" t="s">
        <v>2</v>
      </c>
      <c r="M2039" t="s">
        <v>10</v>
      </c>
      <c r="N2039" t="s">
        <v>6</v>
      </c>
      <c r="O2039" s="3"/>
      <c r="P2039" t="s">
        <v>5</v>
      </c>
    </row>
    <row r="2040" spans="1:16" x14ac:dyDescent="0.2">
      <c r="A2040" s="6">
        <v>7803767</v>
      </c>
      <c r="B2040" t="s">
        <v>0</v>
      </c>
      <c r="C2040" t="s">
        <v>7399</v>
      </c>
      <c r="D2040" t="s">
        <v>4942</v>
      </c>
      <c r="E2040" t="s">
        <v>4943</v>
      </c>
      <c r="F2040" s="2">
        <v>540</v>
      </c>
      <c r="G2040" s="2">
        <v>0</v>
      </c>
      <c r="H2040" s="2">
        <v>0</v>
      </c>
      <c r="I2040" t="s">
        <v>1</v>
      </c>
      <c r="J2040" t="s">
        <v>4944</v>
      </c>
      <c r="K2040" s="3">
        <v>45577</v>
      </c>
      <c r="L2040" t="s">
        <v>2</v>
      </c>
      <c r="M2040" t="s">
        <v>10</v>
      </c>
      <c r="N2040" t="s">
        <v>6</v>
      </c>
      <c r="O2040" s="3"/>
      <c r="P2040" t="s">
        <v>5</v>
      </c>
    </row>
    <row r="2041" spans="1:16" x14ac:dyDescent="0.2">
      <c r="A2041" s="6">
        <v>7779692</v>
      </c>
      <c r="B2041" t="s">
        <v>0</v>
      </c>
      <c r="C2041" t="s">
        <v>7402</v>
      </c>
      <c r="D2041" t="s">
        <v>4945</v>
      </c>
      <c r="E2041" t="s">
        <v>4946</v>
      </c>
      <c r="F2041" s="2">
        <v>9360</v>
      </c>
      <c r="G2041" s="2">
        <v>0</v>
      </c>
      <c r="H2041" s="2">
        <v>0</v>
      </c>
      <c r="I2041" t="s">
        <v>1</v>
      </c>
      <c r="J2041" t="s">
        <v>4947</v>
      </c>
      <c r="K2041" s="3">
        <v>45507</v>
      </c>
      <c r="L2041" t="s">
        <v>2</v>
      </c>
      <c r="M2041" t="s">
        <v>10</v>
      </c>
      <c r="N2041" t="s">
        <v>6</v>
      </c>
      <c r="O2041" s="3"/>
      <c r="P2041" t="s">
        <v>5</v>
      </c>
    </row>
    <row r="2042" spans="1:16" x14ac:dyDescent="0.2">
      <c r="A2042" s="6">
        <v>7779693</v>
      </c>
      <c r="B2042" t="s">
        <v>0</v>
      </c>
      <c r="C2042" t="s">
        <v>7402</v>
      </c>
      <c r="D2042" t="s">
        <v>4948</v>
      </c>
      <c r="E2042" t="s">
        <v>4949</v>
      </c>
      <c r="F2042" s="2">
        <v>15120</v>
      </c>
      <c r="G2042" s="2">
        <v>0</v>
      </c>
      <c r="H2042" s="2">
        <v>0</v>
      </c>
      <c r="I2042" t="s">
        <v>1</v>
      </c>
      <c r="J2042" t="s">
        <v>4950</v>
      </c>
      <c r="K2042" s="3">
        <v>45507</v>
      </c>
      <c r="L2042" t="s">
        <v>2</v>
      </c>
      <c r="M2042" t="s">
        <v>10</v>
      </c>
      <c r="N2042" t="s">
        <v>6</v>
      </c>
      <c r="O2042" s="3"/>
      <c r="P2042" t="s">
        <v>5</v>
      </c>
    </row>
    <row r="2043" spans="1:16" x14ac:dyDescent="0.2">
      <c r="A2043" s="6">
        <v>7779694</v>
      </c>
      <c r="B2043" t="s">
        <v>0</v>
      </c>
      <c r="C2043" t="s">
        <v>7402</v>
      </c>
      <c r="D2043" t="s">
        <v>4951</v>
      </c>
      <c r="E2043" t="s">
        <v>4952</v>
      </c>
      <c r="F2043" s="2">
        <v>4320</v>
      </c>
      <c r="G2043" s="2">
        <v>0</v>
      </c>
      <c r="H2043" s="2">
        <v>0</v>
      </c>
      <c r="I2043" t="s">
        <v>1</v>
      </c>
      <c r="J2043" t="s">
        <v>4953</v>
      </c>
      <c r="K2043" s="3">
        <v>45507</v>
      </c>
      <c r="L2043" t="s">
        <v>2</v>
      </c>
      <c r="M2043" t="s">
        <v>10</v>
      </c>
      <c r="N2043" t="s">
        <v>6</v>
      </c>
      <c r="O2043" s="3"/>
      <c r="P2043" t="s">
        <v>5</v>
      </c>
    </row>
    <row r="2044" spans="1:16" x14ac:dyDescent="0.2">
      <c r="A2044" s="6">
        <v>7788960</v>
      </c>
      <c r="B2044" t="s">
        <v>0</v>
      </c>
      <c r="C2044" t="s">
        <v>7401</v>
      </c>
      <c r="D2044" t="s">
        <v>4951</v>
      </c>
      <c r="E2044" t="s">
        <v>4952</v>
      </c>
      <c r="F2044" s="2">
        <v>3000</v>
      </c>
      <c r="G2044" s="2">
        <v>0</v>
      </c>
      <c r="H2044" s="2">
        <v>0</v>
      </c>
      <c r="I2044" t="s">
        <v>1</v>
      </c>
      <c r="J2044" t="s">
        <v>4954</v>
      </c>
      <c r="K2044" s="3">
        <v>45538</v>
      </c>
      <c r="L2044" t="s">
        <v>2</v>
      </c>
      <c r="M2044" t="s">
        <v>10</v>
      </c>
      <c r="N2044" t="s">
        <v>6</v>
      </c>
      <c r="O2044" s="3"/>
      <c r="P2044" t="s">
        <v>5</v>
      </c>
    </row>
    <row r="2045" spans="1:16" x14ac:dyDescent="0.2">
      <c r="A2045" s="6">
        <v>7779695</v>
      </c>
      <c r="B2045" t="s">
        <v>0</v>
      </c>
      <c r="C2045" t="s">
        <v>7402</v>
      </c>
      <c r="D2045" t="s">
        <v>4955</v>
      </c>
      <c r="E2045" t="s">
        <v>4956</v>
      </c>
      <c r="F2045" s="2">
        <v>12960</v>
      </c>
      <c r="G2045" s="2">
        <v>5500</v>
      </c>
      <c r="H2045" s="2">
        <v>5500</v>
      </c>
      <c r="I2045" t="s">
        <v>1</v>
      </c>
      <c r="J2045" t="s">
        <v>4957</v>
      </c>
      <c r="K2045" s="3">
        <v>45507</v>
      </c>
      <c r="L2045" t="s">
        <v>2</v>
      </c>
      <c r="M2045" t="s">
        <v>14</v>
      </c>
      <c r="N2045" t="s">
        <v>6</v>
      </c>
      <c r="O2045" s="3"/>
      <c r="P2045" t="s">
        <v>5</v>
      </c>
    </row>
    <row r="2046" spans="1:16" x14ac:dyDescent="0.2">
      <c r="A2046" s="6">
        <v>7788961</v>
      </c>
      <c r="B2046" t="s">
        <v>0</v>
      </c>
      <c r="C2046" t="s">
        <v>7401</v>
      </c>
      <c r="D2046" t="s">
        <v>4955</v>
      </c>
      <c r="E2046" t="s">
        <v>4956</v>
      </c>
      <c r="F2046" s="2">
        <v>1500</v>
      </c>
      <c r="G2046" s="2">
        <v>0</v>
      </c>
      <c r="H2046" s="2">
        <v>0</v>
      </c>
      <c r="I2046" t="s">
        <v>1</v>
      </c>
      <c r="J2046" t="s">
        <v>4958</v>
      </c>
      <c r="K2046" s="3">
        <v>45538</v>
      </c>
      <c r="L2046" t="s">
        <v>2</v>
      </c>
      <c r="M2046" t="s">
        <v>10</v>
      </c>
      <c r="N2046" t="s">
        <v>6</v>
      </c>
      <c r="O2046" s="3"/>
      <c r="P2046" t="s">
        <v>5</v>
      </c>
    </row>
    <row r="2047" spans="1:16" x14ac:dyDescent="0.2">
      <c r="A2047" s="6">
        <v>7779696</v>
      </c>
      <c r="B2047" t="s">
        <v>0</v>
      </c>
      <c r="C2047" t="s">
        <v>7402</v>
      </c>
      <c r="D2047" t="s">
        <v>4959</v>
      </c>
      <c r="E2047" t="s">
        <v>4960</v>
      </c>
      <c r="F2047" s="2">
        <v>11520</v>
      </c>
      <c r="G2047" s="2">
        <v>0</v>
      </c>
      <c r="H2047" s="2">
        <v>0</v>
      </c>
      <c r="I2047" t="s">
        <v>1</v>
      </c>
      <c r="J2047" t="s">
        <v>4961</v>
      </c>
      <c r="K2047" s="3">
        <v>45507</v>
      </c>
      <c r="L2047" t="s">
        <v>2</v>
      </c>
      <c r="M2047" t="s">
        <v>10</v>
      </c>
      <c r="N2047" t="s">
        <v>6</v>
      </c>
      <c r="O2047" s="3"/>
      <c r="P2047" t="s">
        <v>5</v>
      </c>
    </row>
    <row r="2048" spans="1:16" x14ac:dyDescent="0.2">
      <c r="A2048" s="6">
        <v>7781086</v>
      </c>
      <c r="B2048" t="s">
        <v>0</v>
      </c>
      <c r="C2048" t="s">
        <v>7402</v>
      </c>
      <c r="D2048" t="s">
        <v>4962</v>
      </c>
      <c r="E2048" t="s">
        <v>4963</v>
      </c>
      <c r="F2048" s="2">
        <v>1440</v>
      </c>
      <c r="G2048" s="2">
        <v>0</v>
      </c>
      <c r="H2048" s="2">
        <v>0</v>
      </c>
      <c r="I2048" t="s">
        <v>1</v>
      </c>
      <c r="J2048" t="s">
        <v>4964</v>
      </c>
      <c r="K2048" s="3">
        <v>45516</v>
      </c>
      <c r="L2048" t="s">
        <v>2</v>
      </c>
      <c r="M2048" t="s">
        <v>10</v>
      </c>
      <c r="N2048" t="s">
        <v>6</v>
      </c>
      <c r="O2048" s="3"/>
      <c r="P2048" t="s">
        <v>5</v>
      </c>
    </row>
    <row r="2049" spans="1:16" x14ac:dyDescent="0.2">
      <c r="A2049" s="6">
        <v>7779697</v>
      </c>
      <c r="B2049" t="s">
        <v>0</v>
      </c>
      <c r="C2049" t="s">
        <v>7402</v>
      </c>
      <c r="D2049" t="s">
        <v>4965</v>
      </c>
      <c r="E2049" t="s">
        <v>4966</v>
      </c>
      <c r="F2049" s="2">
        <v>1440</v>
      </c>
      <c r="G2049" s="2">
        <v>0</v>
      </c>
      <c r="H2049" s="2">
        <v>0</v>
      </c>
      <c r="I2049" t="s">
        <v>1</v>
      </c>
      <c r="J2049" t="s">
        <v>4967</v>
      </c>
      <c r="K2049" s="3">
        <v>45507</v>
      </c>
      <c r="L2049" t="s">
        <v>2</v>
      </c>
      <c r="M2049" t="s">
        <v>10</v>
      </c>
      <c r="N2049" t="s">
        <v>6</v>
      </c>
      <c r="O2049" s="3"/>
      <c r="P2049" t="s">
        <v>5</v>
      </c>
    </row>
    <row r="2050" spans="1:16" x14ac:dyDescent="0.2">
      <c r="A2050" s="6">
        <v>7781087</v>
      </c>
      <c r="B2050" t="s">
        <v>0</v>
      </c>
      <c r="C2050" t="s">
        <v>7402</v>
      </c>
      <c r="D2050" t="s">
        <v>4968</v>
      </c>
      <c r="E2050" t="s">
        <v>4969</v>
      </c>
      <c r="F2050" s="2">
        <v>1440</v>
      </c>
      <c r="G2050" s="2">
        <v>0</v>
      </c>
      <c r="H2050" s="2">
        <v>0</v>
      </c>
      <c r="I2050" t="s">
        <v>1</v>
      </c>
      <c r="J2050" t="s">
        <v>4970</v>
      </c>
      <c r="K2050" s="3">
        <v>45516</v>
      </c>
      <c r="L2050" t="s">
        <v>2</v>
      </c>
      <c r="M2050" t="s">
        <v>10</v>
      </c>
      <c r="N2050" t="s">
        <v>6</v>
      </c>
      <c r="O2050" s="3"/>
      <c r="P2050" t="s">
        <v>5</v>
      </c>
    </row>
    <row r="2051" spans="1:16" x14ac:dyDescent="0.2">
      <c r="A2051" s="6">
        <v>7673057</v>
      </c>
      <c r="B2051" t="s">
        <v>0</v>
      </c>
      <c r="C2051" t="s">
        <v>7501</v>
      </c>
      <c r="D2051" t="s">
        <v>4971</v>
      </c>
      <c r="E2051" t="s">
        <v>4972</v>
      </c>
      <c r="F2051" s="2">
        <v>157257</v>
      </c>
      <c r="G2051" s="2">
        <v>125539</v>
      </c>
      <c r="H2051" s="2">
        <v>125539</v>
      </c>
      <c r="I2051" t="s">
        <v>1</v>
      </c>
      <c r="J2051" t="s">
        <v>4973</v>
      </c>
      <c r="K2051" s="3">
        <v>45208</v>
      </c>
      <c r="L2051" t="s">
        <v>2</v>
      </c>
      <c r="M2051" t="s">
        <v>14</v>
      </c>
      <c r="N2051" t="s">
        <v>6</v>
      </c>
      <c r="O2051" s="3"/>
      <c r="P2051" t="s">
        <v>5</v>
      </c>
    </row>
    <row r="2052" spans="1:16" x14ac:dyDescent="0.2">
      <c r="A2052" s="6">
        <v>7760591</v>
      </c>
      <c r="B2052" t="s">
        <v>0</v>
      </c>
      <c r="C2052" t="s">
        <v>7418</v>
      </c>
      <c r="D2052" t="s">
        <v>4974</v>
      </c>
      <c r="E2052" t="s">
        <v>4975</v>
      </c>
      <c r="F2052" s="2">
        <v>2000</v>
      </c>
      <c r="G2052" s="2">
        <v>0</v>
      </c>
      <c r="H2052" s="2">
        <v>0</v>
      </c>
      <c r="I2052" t="s">
        <v>1</v>
      </c>
      <c r="J2052" t="s">
        <v>4976</v>
      </c>
      <c r="K2052" s="3">
        <v>45458</v>
      </c>
      <c r="L2052" t="s">
        <v>2</v>
      </c>
      <c r="M2052" t="s">
        <v>10</v>
      </c>
      <c r="N2052" t="s">
        <v>6</v>
      </c>
      <c r="O2052" s="3"/>
      <c r="P2052" t="s">
        <v>5</v>
      </c>
    </row>
    <row r="2053" spans="1:16" x14ac:dyDescent="0.2">
      <c r="A2053" s="6">
        <v>7807388</v>
      </c>
      <c r="B2053" t="s">
        <v>0</v>
      </c>
      <c r="C2053" t="s">
        <v>7404</v>
      </c>
      <c r="D2053" t="s">
        <v>4977</v>
      </c>
      <c r="E2053" t="s">
        <v>4978</v>
      </c>
      <c r="F2053" s="2">
        <v>2700</v>
      </c>
      <c r="G2053" s="2">
        <v>0</v>
      </c>
      <c r="H2053" s="2">
        <v>0</v>
      </c>
      <c r="I2053" t="s">
        <v>1</v>
      </c>
      <c r="J2053" t="s">
        <v>4979</v>
      </c>
      <c r="K2053" s="3">
        <v>45589</v>
      </c>
      <c r="L2053" t="s">
        <v>2</v>
      </c>
      <c r="M2053" t="s">
        <v>10</v>
      </c>
      <c r="N2053" t="s">
        <v>6</v>
      </c>
      <c r="O2053" s="3"/>
      <c r="P2053" t="s">
        <v>5</v>
      </c>
    </row>
    <row r="2054" spans="1:16" x14ac:dyDescent="0.2">
      <c r="A2054" s="6">
        <v>7807390</v>
      </c>
      <c r="B2054" t="s">
        <v>0</v>
      </c>
      <c r="C2054" t="s">
        <v>7404</v>
      </c>
      <c r="D2054" t="s">
        <v>4980</v>
      </c>
      <c r="E2054" t="s">
        <v>4981</v>
      </c>
      <c r="F2054" s="2">
        <v>1350</v>
      </c>
      <c r="G2054" s="2">
        <v>0</v>
      </c>
      <c r="H2054" s="2">
        <v>0</v>
      </c>
      <c r="I2054" t="s">
        <v>1</v>
      </c>
      <c r="J2054" t="s">
        <v>4982</v>
      </c>
      <c r="K2054" s="3">
        <v>45589</v>
      </c>
      <c r="L2054" t="s">
        <v>2</v>
      </c>
      <c r="M2054" t="s">
        <v>10</v>
      </c>
      <c r="N2054" t="s">
        <v>6</v>
      </c>
      <c r="O2054" s="3"/>
      <c r="P2054" t="s">
        <v>5</v>
      </c>
    </row>
    <row r="2055" spans="1:16" x14ac:dyDescent="0.2">
      <c r="A2055" s="6">
        <v>7807391</v>
      </c>
      <c r="B2055" t="s">
        <v>0</v>
      </c>
      <c r="C2055" t="s">
        <v>7404</v>
      </c>
      <c r="D2055" t="s">
        <v>4983</v>
      </c>
      <c r="E2055" t="s">
        <v>4984</v>
      </c>
      <c r="F2055" s="2">
        <v>1800</v>
      </c>
      <c r="G2055" s="2">
        <v>0</v>
      </c>
      <c r="H2055" s="2">
        <v>0</v>
      </c>
      <c r="I2055" t="s">
        <v>1</v>
      </c>
      <c r="J2055" t="s">
        <v>4985</v>
      </c>
      <c r="K2055" s="3">
        <v>45589</v>
      </c>
      <c r="L2055" t="s">
        <v>2</v>
      </c>
      <c r="M2055" t="s">
        <v>10</v>
      </c>
      <c r="N2055" t="s">
        <v>6</v>
      </c>
      <c r="O2055" s="3"/>
      <c r="P2055" t="s">
        <v>5</v>
      </c>
    </row>
    <row r="2056" spans="1:16" x14ac:dyDescent="0.2">
      <c r="A2056" s="6">
        <v>7807399</v>
      </c>
      <c r="B2056" t="s">
        <v>0</v>
      </c>
      <c r="C2056" t="s">
        <v>7406</v>
      </c>
      <c r="D2056" t="s">
        <v>4986</v>
      </c>
      <c r="E2056" t="s">
        <v>4987</v>
      </c>
      <c r="F2056" s="2">
        <v>2475</v>
      </c>
      <c r="G2056" s="2">
        <v>0</v>
      </c>
      <c r="H2056" s="2">
        <v>0</v>
      </c>
      <c r="I2056" t="s">
        <v>1</v>
      </c>
      <c r="J2056" t="s">
        <v>4988</v>
      </c>
      <c r="K2056" s="3">
        <v>45589</v>
      </c>
      <c r="L2056" t="s">
        <v>2</v>
      </c>
      <c r="M2056" t="s">
        <v>10</v>
      </c>
      <c r="N2056" t="s">
        <v>6</v>
      </c>
      <c r="O2056" s="3"/>
      <c r="P2056" t="s">
        <v>5</v>
      </c>
    </row>
    <row r="2057" spans="1:16" x14ac:dyDescent="0.2">
      <c r="A2057" s="6">
        <v>7807392</v>
      </c>
      <c r="B2057" t="s">
        <v>0</v>
      </c>
      <c r="C2057" t="s">
        <v>7404</v>
      </c>
      <c r="D2057" t="s">
        <v>4989</v>
      </c>
      <c r="E2057" t="s">
        <v>4990</v>
      </c>
      <c r="F2057" s="2">
        <v>1800</v>
      </c>
      <c r="G2057" s="2">
        <v>0</v>
      </c>
      <c r="H2057" s="2">
        <v>0</v>
      </c>
      <c r="I2057" t="s">
        <v>1</v>
      </c>
      <c r="J2057" t="s">
        <v>4991</v>
      </c>
      <c r="K2057" s="3">
        <v>45589</v>
      </c>
      <c r="L2057" t="s">
        <v>2</v>
      </c>
      <c r="M2057" t="s">
        <v>10</v>
      </c>
      <c r="N2057" t="s">
        <v>6</v>
      </c>
      <c r="O2057" s="3"/>
      <c r="P2057" t="s">
        <v>5</v>
      </c>
    </row>
    <row r="2058" spans="1:16" x14ac:dyDescent="0.2">
      <c r="A2058" s="6">
        <v>7807389</v>
      </c>
      <c r="B2058" t="s">
        <v>0</v>
      </c>
      <c r="C2058" t="s">
        <v>7404</v>
      </c>
      <c r="D2058" t="s">
        <v>4992</v>
      </c>
      <c r="E2058" t="s">
        <v>4993</v>
      </c>
      <c r="F2058" s="2">
        <v>2700</v>
      </c>
      <c r="G2058" s="2">
        <v>0</v>
      </c>
      <c r="H2058" s="2">
        <v>0</v>
      </c>
      <c r="I2058" t="s">
        <v>1</v>
      </c>
      <c r="J2058" t="s">
        <v>4994</v>
      </c>
      <c r="K2058" s="3">
        <v>45589</v>
      </c>
      <c r="L2058" t="s">
        <v>2</v>
      </c>
      <c r="M2058" t="s">
        <v>10</v>
      </c>
      <c r="N2058" t="s">
        <v>6</v>
      </c>
      <c r="O2058" s="3"/>
      <c r="P2058" t="s">
        <v>5</v>
      </c>
    </row>
    <row r="2059" spans="1:16" x14ac:dyDescent="0.2">
      <c r="A2059" s="6">
        <v>7807373</v>
      </c>
      <c r="B2059" t="s">
        <v>0</v>
      </c>
      <c r="C2059" t="s">
        <v>7404</v>
      </c>
      <c r="D2059" t="s">
        <v>4995</v>
      </c>
      <c r="E2059" t="s">
        <v>4996</v>
      </c>
      <c r="F2059" s="2">
        <v>2700</v>
      </c>
      <c r="G2059" s="2">
        <v>0</v>
      </c>
      <c r="H2059" s="2">
        <v>0</v>
      </c>
      <c r="I2059" t="s">
        <v>1</v>
      </c>
      <c r="J2059" t="s">
        <v>4997</v>
      </c>
      <c r="K2059" s="3">
        <v>45589</v>
      </c>
      <c r="L2059" t="s">
        <v>2</v>
      </c>
      <c r="M2059" t="s">
        <v>10</v>
      </c>
      <c r="N2059" t="s">
        <v>6</v>
      </c>
      <c r="O2059" s="3"/>
      <c r="P2059" t="s">
        <v>5</v>
      </c>
    </row>
    <row r="2060" spans="1:16" x14ac:dyDescent="0.2">
      <c r="A2060" s="6">
        <v>7807374</v>
      </c>
      <c r="B2060" t="s">
        <v>0</v>
      </c>
      <c r="C2060" t="s">
        <v>7404</v>
      </c>
      <c r="D2060" t="s">
        <v>4998</v>
      </c>
      <c r="E2060" t="s">
        <v>4999</v>
      </c>
      <c r="F2060" s="2">
        <v>1800</v>
      </c>
      <c r="G2060" s="2">
        <v>0</v>
      </c>
      <c r="H2060" s="2">
        <v>0</v>
      </c>
      <c r="I2060" t="s">
        <v>1</v>
      </c>
      <c r="J2060" t="s">
        <v>5000</v>
      </c>
      <c r="K2060" s="3">
        <v>45589</v>
      </c>
      <c r="L2060" t="s">
        <v>2</v>
      </c>
      <c r="M2060" t="s">
        <v>10</v>
      </c>
      <c r="N2060" t="s">
        <v>6</v>
      </c>
      <c r="O2060" s="3"/>
      <c r="P2060" t="s">
        <v>5</v>
      </c>
    </row>
    <row r="2061" spans="1:16" x14ac:dyDescent="0.2">
      <c r="A2061" s="6">
        <v>7807372</v>
      </c>
      <c r="B2061" t="s">
        <v>0</v>
      </c>
      <c r="C2061" t="s">
        <v>7404</v>
      </c>
      <c r="D2061" t="s">
        <v>5001</v>
      </c>
      <c r="E2061" t="s">
        <v>5002</v>
      </c>
      <c r="F2061" s="2">
        <v>2700</v>
      </c>
      <c r="G2061" s="2">
        <v>0</v>
      </c>
      <c r="H2061" s="2">
        <v>0</v>
      </c>
      <c r="I2061" t="s">
        <v>1</v>
      </c>
      <c r="J2061" t="s">
        <v>5003</v>
      </c>
      <c r="K2061" s="3">
        <v>45589</v>
      </c>
      <c r="L2061" t="s">
        <v>2</v>
      </c>
      <c r="M2061" t="s">
        <v>10</v>
      </c>
      <c r="N2061" t="s">
        <v>6</v>
      </c>
      <c r="O2061" s="3"/>
      <c r="P2061" t="s">
        <v>5</v>
      </c>
    </row>
    <row r="2062" spans="1:16" x14ac:dyDescent="0.2">
      <c r="A2062" s="6">
        <v>7788969</v>
      </c>
      <c r="B2062" t="s">
        <v>0</v>
      </c>
      <c r="C2062" t="s">
        <v>7405</v>
      </c>
      <c r="D2062" t="s">
        <v>5004</v>
      </c>
      <c r="E2062" t="s">
        <v>5005</v>
      </c>
      <c r="F2062" s="2">
        <v>2795</v>
      </c>
      <c r="G2062" s="2">
        <v>0</v>
      </c>
      <c r="H2062" s="2">
        <v>0</v>
      </c>
      <c r="I2062" t="s">
        <v>1</v>
      </c>
      <c r="J2062" t="s">
        <v>5006</v>
      </c>
      <c r="K2062" s="3">
        <v>45538</v>
      </c>
      <c r="L2062" t="s">
        <v>2</v>
      </c>
      <c r="M2062" t="s">
        <v>10</v>
      </c>
      <c r="N2062" t="s">
        <v>6</v>
      </c>
      <c r="O2062" s="3"/>
      <c r="P2062" t="s">
        <v>5</v>
      </c>
    </row>
    <row r="2063" spans="1:16" x14ac:dyDescent="0.2">
      <c r="A2063" s="6">
        <v>7807376</v>
      </c>
      <c r="B2063" t="s">
        <v>0</v>
      </c>
      <c r="C2063" t="s">
        <v>7404</v>
      </c>
      <c r="D2063" t="s">
        <v>5007</v>
      </c>
      <c r="E2063" t="s">
        <v>5008</v>
      </c>
      <c r="F2063" s="2">
        <v>7200</v>
      </c>
      <c r="G2063" s="2">
        <v>0</v>
      </c>
      <c r="H2063" s="2">
        <v>0</v>
      </c>
      <c r="I2063" t="s">
        <v>1</v>
      </c>
      <c r="J2063" t="s">
        <v>5009</v>
      </c>
      <c r="K2063" s="3">
        <v>45589</v>
      </c>
      <c r="L2063" t="s">
        <v>2</v>
      </c>
      <c r="M2063" t="s">
        <v>10</v>
      </c>
      <c r="N2063" t="s">
        <v>6</v>
      </c>
      <c r="O2063" s="3"/>
      <c r="P2063" t="s">
        <v>5</v>
      </c>
    </row>
    <row r="2064" spans="1:16" x14ac:dyDescent="0.2">
      <c r="A2064" s="6">
        <v>7788984</v>
      </c>
      <c r="B2064" t="s">
        <v>0</v>
      </c>
      <c r="C2064" t="s">
        <v>7405</v>
      </c>
      <c r="D2064" t="s">
        <v>5010</v>
      </c>
      <c r="E2064" t="s">
        <v>5011</v>
      </c>
      <c r="F2064" s="2">
        <v>38230</v>
      </c>
      <c r="G2064" s="2">
        <v>0</v>
      </c>
      <c r="H2064" s="2">
        <v>0</v>
      </c>
      <c r="I2064" t="s">
        <v>1</v>
      </c>
      <c r="J2064" t="s">
        <v>5012</v>
      </c>
      <c r="K2064" s="3">
        <v>45538</v>
      </c>
      <c r="L2064" t="s">
        <v>2</v>
      </c>
      <c r="M2064" t="s">
        <v>10</v>
      </c>
      <c r="N2064" t="s">
        <v>6</v>
      </c>
      <c r="O2064" s="3"/>
      <c r="P2064" t="s">
        <v>5</v>
      </c>
    </row>
    <row r="2065" spans="1:16" x14ac:dyDescent="0.2">
      <c r="A2065" s="6">
        <v>7807403</v>
      </c>
      <c r="B2065" t="s">
        <v>0</v>
      </c>
      <c r="C2065" t="s">
        <v>7406</v>
      </c>
      <c r="D2065" t="s">
        <v>5010</v>
      </c>
      <c r="E2065" t="s">
        <v>5011</v>
      </c>
      <c r="F2065" s="2">
        <v>2475</v>
      </c>
      <c r="G2065" s="2">
        <v>0</v>
      </c>
      <c r="H2065" s="2">
        <v>0</v>
      </c>
      <c r="I2065" t="s">
        <v>1</v>
      </c>
      <c r="J2065" t="s">
        <v>5013</v>
      </c>
      <c r="K2065" s="3">
        <v>45589</v>
      </c>
      <c r="L2065" t="s">
        <v>2</v>
      </c>
      <c r="M2065" t="s">
        <v>10</v>
      </c>
      <c r="N2065" t="s">
        <v>6</v>
      </c>
      <c r="O2065" s="3"/>
      <c r="P2065" t="s">
        <v>5</v>
      </c>
    </row>
    <row r="2066" spans="1:16" x14ac:dyDescent="0.2">
      <c r="A2066" s="6">
        <v>7757910</v>
      </c>
      <c r="B2066" t="s">
        <v>0</v>
      </c>
      <c r="C2066" t="s">
        <v>7234</v>
      </c>
      <c r="D2066" t="s">
        <v>5014</v>
      </c>
      <c r="E2066" t="s">
        <v>5015</v>
      </c>
      <c r="F2066" s="2">
        <v>40000</v>
      </c>
      <c r="G2066" s="2">
        <v>0</v>
      </c>
      <c r="H2066" s="2">
        <v>0</v>
      </c>
      <c r="I2066" t="s">
        <v>1</v>
      </c>
      <c r="J2066" t="s">
        <v>5016</v>
      </c>
      <c r="K2066" s="3">
        <v>45453</v>
      </c>
      <c r="L2066" t="s">
        <v>2</v>
      </c>
      <c r="M2066" t="s">
        <v>602</v>
      </c>
      <c r="N2066" t="s">
        <v>6</v>
      </c>
      <c r="O2066" s="3"/>
      <c r="P2066" t="s">
        <v>5</v>
      </c>
    </row>
    <row r="2067" spans="1:16" x14ac:dyDescent="0.2">
      <c r="A2067" s="6">
        <v>7798623</v>
      </c>
      <c r="B2067" t="s">
        <v>0</v>
      </c>
      <c r="C2067" t="s">
        <v>7191</v>
      </c>
      <c r="D2067" t="s">
        <v>5014</v>
      </c>
      <c r="E2067" t="s">
        <v>5015</v>
      </c>
      <c r="F2067" s="2">
        <v>10000</v>
      </c>
      <c r="G2067" s="2">
        <v>0</v>
      </c>
      <c r="H2067" s="2">
        <v>0</v>
      </c>
      <c r="I2067" t="s">
        <v>1</v>
      </c>
      <c r="J2067" t="s">
        <v>5017</v>
      </c>
      <c r="K2067" s="3">
        <v>45562</v>
      </c>
      <c r="L2067" t="s">
        <v>2</v>
      </c>
      <c r="M2067" t="s">
        <v>602</v>
      </c>
      <c r="N2067" t="s">
        <v>6</v>
      </c>
      <c r="O2067" s="3"/>
      <c r="P2067" t="s">
        <v>5</v>
      </c>
    </row>
    <row r="2068" spans="1:16" x14ac:dyDescent="0.2">
      <c r="A2068" s="6">
        <v>7798629</v>
      </c>
      <c r="B2068" t="s">
        <v>0</v>
      </c>
      <c r="C2068" t="s">
        <v>7191</v>
      </c>
      <c r="D2068" t="s">
        <v>5018</v>
      </c>
      <c r="E2068" t="s">
        <v>5019</v>
      </c>
      <c r="F2068" s="2">
        <v>7500</v>
      </c>
      <c r="G2068" s="2">
        <v>0</v>
      </c>
      <c r="H2068" s="2">
        <v>0</v>
      </c>
      <c r="I2068" t="s">
        <v>1</v>
      </c>
      <c r="J2068" t="s">
        <v>5020</v>
      </c>
      <c r="K2068" s="3">
        <v>45562</v>
      </c>
      <c r="L2068" t="s">
        <v>2</v>
      </c>
      <c r="M2068" t="s">
        <v>602</v>
      </c>
      <c r="N2068" t="s">
        <v>6</v>
      </c>
      <c r="O2068" s="3"/>
      <c r="P2068" t="s">
        <v>5</v>
      </c>
    </row>
    <row r="2069" spans="1:16" x14ac:dyDescent="0.2">
      <c r="A2069" s="6">
        <v>7786473</v>
      </c>
      <c r="B2069" t="s">
        <v>0</v>
      </c>
      <c r="C2069" t="s">
        <v>7190</v>
      </c>
      <c r="D2069" t="s">
        <v>5021</v>
      </c>
      <c r="E2069" t="s">
        <v>5022</v>
      </c>
      <c r="F2069" s="2">
        <v>30000</v>
      </c>
      <c r="G2069" s="2">
        <v>0</v>
      </c>
      <c r="H2069" s="2">
        <v>0</v>
      </c>
      <c r="I2069" t="s">
        <v>1</v>
      </c>
      <c r="J2069" t="s">
        <v>5023</v>
      </c>
      <c r="K2069" s="3">
        <v>45534</v>
      </c>
      <c r="L2069" t="s">
        <v>2</v>
      </c>
      <c r="M2069" t="s">
        <v>602</v>
      </c>
      <c r="N2069" t="s">
        <v>307</v>
      </c>
      <c r="O2069" s="3"/>
      <c r="P2069" t="s">
        <v>5</v>
      </c>
    </row>
    <row r="2070" spans="1:16" x14ac:dyDescent="0.2">
      <c r="A2070" s="6">
        <v>7798632</v>
      </c>
      <c r="B2070" t="s">
        <v>0</v>
      </c>
      <c r="C2070" t="s">
        <v>7191</v>
      </c>
      <c r="D2070" t="s">
        <v>5021</v>
      </c>
      <c r="E2070" t="s">
        <v>5022</v>
      </c>
      <c r="F2070" s="2">
        <v>5000</v>
      </c>
      <c r="G2070" s="2">
        <v>4200</v>
      </c>
      <c r="H2070" s="2">
        <v>4200</v>
      </c>
      <c r="I2070" t="s">
        <v>1</v>
      </c>
      <c r="J2070" t="s">
        <v>5024</v>
      </c>
      <c r="K2070" s="3">
        <v>45562</v>
      </c>
      <c r="L2070" t="s">
        <v>2</v>
      </c>
      <c r="M2070" t="s">
        <v>541</v>
      </c>
      <c r="N2070" t="s">
        <v>6</v>
      </c>
      <c r="O2070" s="3"/>
      <c r="P2070" t="s">
        <v>5</v>
      </c>
    </row>
    <row r="2071" spans="1:16" x14ac:dyDescent="0.2">
      <c r="A2071" s="6">
        <v>7774147</v>
      </c>
      <c r="B2071" t="s">
        <v>0</v>
      </c>
      <c r="C2071" t="s">
        <v>7434</v>
      </c>
      <c r="D2071" t="s">
        <v>5025</v>
      </c>
      <c r="E2071" t="s">
        <v>5026</v>
      </c>
      <c r="F2071" s="2">
        <v>60</v>
      </c>
      <c r="G2071" s="2">
        <v>0</v>
      </c>
      <c r="H2071" s="2">
        <v>0</v>
      </c>
      <c r="I2071" t="s">
        <v>1</v>
      </c>
      <c r="J2071" t="s">
        <v>5027</v>
      </c>
      <c r="K2071" s="3">
        <v>45493</v>
      </c>
      <c r="L2071" t="s">
        <v>2</v>
      </c>
      <c r="M2071" t="s">
        <v>10</v>
      </c>
      <c r="N2071" t="s">
        <v>6</v>
      </c>
      <c r="O2071" s="3"/>
      <c r="P2071" t="s">
        <v>5</v>
      </c>
    </row>
    <row r="2072" spans="1:16" x14ac:dyDescent="0.2">
      <c r="A2072" s="6">
        <v>7783398</v>
      </c>
      <c r="B2072" t="s">
        <v>0</v>
      </c>
      <c r="C2072" t="s">
        <v>7443</v>
      </c>
      <c r="D2072" t="s">
        <v>5025</v>
      </c>
      <c r="E2072" t="s">
        <v>5026</v>
      </c>
      <c r="F2072" s="2">
        <v>120</v>
      </c>
      <c r="G2072" s="2">
        <v>0</v>
      </c>
      <c r="H2072" s="2">
        <v>0</v>
      </c>
      <c r="I2072" t="s">
        <v>1</v>
      </c>
      <c r="J2072" t="s">
        <v>5028</v>
      </c>
      <c r="K2072" s="3">
        <v>45526</v>
      </c>
      <c r="L2072" t="s">
        <v>2</v>
      </c>
      <c r="M2072" t="s">
        <v>10</v>
      </c>
      <c r="N2072" t="s">
        <v>6</v>
      </c>
      <c r="O2072" s="3"/>
      <c r="P2072" t="s">
        <v>5</v>
      </c>
    </row>
    <row r="2073" spans="1:16" x14ac:dyDescent="0.2">
      <c r="A2073" s="6">
        <v>7804117</v>
      </c>
      <c r="B2073" t="s">
        <v>0</v>
      </c>
      <c r="C2073" t="s">
        <v>7502</v>
      </c>
      <c r="D2073" t="s">
        <v>5029</v>
      </c>
      <c r="E2073" t="s">
        <v>5030</v>
      </c>
      <c r="F2073" s="2">
        <v>3193</v>
      </c>
      <c r="G2073" s="2">
        <v>0</v>
      </c>
      <c r="H2073" s="2">
        <v>0</v>
      </c>
      <c r="I2073" t="s">
        <v>1</v>
      </c>
      <c r="J2073" t="s">
        <v>5031</v>
      </c>
      <c r="K2073" s="3">
        <v>45580</v>
      </c>
      <c r="L2073" t="s">
        <v>2</v>
      </c>
      <c r="M2073" t="s">
        <v>10</v>
      </c>
      <c r="N2073" t="s">
        <v>6</v>
      </c>
      <c r="O2073" s="3"/>
      <c r="P2073" t="s">
        <v>5</v>
      </c>
    </row>
    <row r="2074" spans="1:16" x14ac:dyDescent="0.2">
      <c r="A2074" s="6">
        <v>7804115</v>
      </c>
      <c r="B2074" t="s">
        <v>0</v>
      </c>
      <c r="C2074" t="s">
        <v>7502</v>
      </c>
      <c r="D2074" t="s">
        <v>5032</v>
      </c>
      <c r="E2074" t="s">
        <v>5033</v>
      </c>
      <c r="F2074" s="2">
        <v>2915</v>
      </c>
      <c r="G2074" s="2">
        <v>0</v>
      </c>
      <c r="H2074" s="2">
        <v>0</v>
      </c>
      <c r="I2074" t="s">
        <v>1</v>
      </c>
      <c r="J2074" t="s">
        <v>5034</v>
      </c>
      <c r="K2074" s="3">
        <v>45580</v>
      </c>
      <c r="L2074" t="s">
        <v>2</v>
      </c>
      <c r="M2074" t="s">
        <v>10</v>
      </c>
      <c r="N2074" t="s">
        <v>6</v>
      </c>
      <c r="O2074" s="3"/>
      <c r="P2074" t="s">
        <v>5</v>
      </c>
    </row>
    <row r="2075" spans="1:16" x14ac:dyDescent="0.2">
      <c r="A2075" s="6">
        <v>7794801</v>
      </c>
      <c r="B2075" t="s">
        <v>0</v>
      </c>
      <c r="C2075" t="s">
        <v>7309</v>
      </c>
      <c r="D2075" t="s">
        <v>5035</v>
      </c>
      <c r="E2075" t="s">
        <v>5036</v>
      </c>
      <c r="F2075" s="2">
        <v>3000</v>
      </c>
      <c r="G2075" s="2">
        <v>0</v>
      </c>
      <c r="H2075" s="2">
        <v>0</v>
      </c>
      <c r="I2075" t="s">
        <v>1</v>
      </c>
      <c r="J2075" t="s">
        <v>5037</v>
      </c>
      <c r="K2075" s="3">
        <v>45555</v>
      </c>
      <c r="L2075" t="s">
        <v>2</v>
      </c>
      <c r="M2075" t="s">
        <v>10</v>
      </c>
      <c r="N2075" t="s">
        <v>6</v>
      </c>
      <c r="O2075" s="3"/>
      <c r="P2075" t="s">
        <v>5</v>
      </c>
    </row>
    <row r="2076" spans="1:16" x14ac:dyDescent="0.2">
      <c r="A2076" s="6">
        <v>7803790</v>
      </c>
      <c r="B2076" t="s">
        <v>0</v>
      </c>
      <c r="C2076" t="s">
        <v>7399</v>
      </c>
      <c r="D2076" t="s">
        <v>5038</v>
      </c>
      <c r="E2076" t="s">
        <v>5039</v>
      </c>
      <c r="F2076" s="2">
        <v>9570</v>
      </c>
      <c r="G2076" s="2">
        <v>0</v>
      </c>
      <c r="H2076" s="2">
        <v>0</v>
      </c>
      <c r="I2076" t="s">
        <v>1</v>
      </c>
      <c r="J2076" t="s">
        <v>5040</v>
      </c>
      <c r="K2076" s="3">
        <v>45577</v>
      </c>
      <c r="L2076" t="s">
        <v>2</v>
      </c>
      <c r="M2076" t="s">
        <v>10</v>
      </c>
      <c r="N2076" t="s">
        <v>6</v>
      </c>
      <c r="O2076" s="3"/>
      <c r="P2076" t="s">
        <v>5</v>
      </c>
    </row>
    <row r="2077" spans="1:16" x14ac:dyDescent="0.2">
      <c r="A2077" s="6">
        <v>7803984</v>
      </c>
      <c r="B2077" t="s">
        <v>0</v>
      </c>
      <c r="C2077" t="s">
        <v>7245</v>
      </c>
      <c r="D2077" t="s">
        <v>5041</v>
      </c>
      <c r="E2077" t="s">
        <v>5042</v>
      </c>
      <c r="F2077" s="2">
        <v>32000</v>
      </c>
      <c r="G2077" s="2">
        <v>0</v>
      </c>
      <c r="H2077" s="2">
        <v>0</v>
      </c>
      <c r="I2077" t="s">
        <v>1</v>
      </c>
      <c r="J2077" t="s">
        <v>5043</v>
      </c>
      <c r="K2077" s="3">
        <v>45580</v>
      </c>
      <c r="L2077" t="s">
        <v>2</v>
      </c>
      <c r="M2077" t="s">
        <v>10</v>
      </c>
      <c r="N2077" t="s">
        <v>6</v>
      </c>
      <c r="O2077" s="3"/>
      <c r="P2077" t="s">
        <v>5</v>
      </c>
    </row>
    <row r="2078" spans="1:16" x14ac:dyDescent="0.2">
      <c r="A2078" s="6">
        <v>7798939</v>
      </c>
      <c r="B2078" t="s">
        <v>0</v>
      </c>
      <c r="C2078" t="s">
        <v>7430</v>
      </c>
      <c r="D2078" t="s">
        <v>5044</v>
      </c>
      <c r="E2078" t="s">
        <v>5045</v>
      </c>
      <c r="F2078" s="2">
        <v>2000</v>
      </c>
      <c r="G2078" s="2">
        <v>0</v>
      </c>
      <c r="H2078" s="2">
        <v>0</v>
      </c>
      <c r="I2078" t="s">
        <v>1</v>
      </c>
      <c r="J2078" t="s">
        <v>5046</v>
      </c>
      <c r="K2078" s="3">
        <v>45562</v>
      </c>
      <c r="L2078" t="s">
        <v>2</v>
      </c>
      <c r="M2078" t="s">
        <v>10</v>
      </c>
      <c r="N2078" t="s">
        <v>6</v>
      </c>
      <c r="O2078" s="3"/>
      <c r="P2078" t="s">
        <v>5</v>
      </c>
    </row>
    <row r="2079" spans="1:16" x14ac:dyDescent="0.2">
      <c r="A2079" s="6">
        <v>7803983</v>
      </c>
      <c r="B2079" t="s">
        <v>0</v>
      </c>
      <c r="C2079" t="s">
        <v>7245</v>
      </c>
      <c r="D2079" t="s">
        <v>5047</v>
      </c>
      <c r="E2079" t="s">
        <v>5048</v>
      </c>
      <c r="F2079" s="2">
        <v>60000</v>
      </c>
      <c r="G2079" s="2">
        <v>0</v>
      </c>
      <c r="H2079" s="2">
        <v>0</v>
      </c>
      <c r="I2079" t="s">
        <v>1</v>
      </c>
      <c r="J2079" t="s">
        <v>5049</v>
      </c>
      <c r="K2079" s="3">
        <v>45580</v>
      </c>
      <c r="L2079" t="s">
        <v>2</v>
      </c>
      <c r="M2079" t="s">
        <v>10</v>
      </c>
      <c r="N2079" t="s">
        <v>6</v>
      </c>
      <c r="O2079" s="3"/>
      <c r="P2079" t="s">
        <v>5</v>
      </c>
    </row>
    <row r="2080" spans="1:16" x14ac:dyDescent="0.2">
      <c r="A2080" s="6">
        <v>7800789</v>
      </c>
      <c r="B2080" t="s">
        <v>0</v>
      </c>
      <c r="C2080" t="s">
        <v>7503</v>
      </c>
      <c r="D2080" t="s">
        <v>5050</v>
      </c>
      <c r="E2080" t="s">
        <v>5051</v>
      </c>
      <c r="F2080" s="2">
        <v>3255</v>
      </c>
      <c r="G2080" s="2">
        <v>0</v>
      </c>
      <c r="H2080" s="2">
        <v>0</v>
      </c>
      <c r="I2080" t="s">
        <v>1</v>
      </c>
      <c r="J2080" t="s">
        <v>5052</v>
      </c>
      <c r="K2080" s="3">
        <v>45566</v>
      </c>
      <c r="L2080" t="s">
        <v>2</v>
      </c>
      <c r="M2080" t="s">
        <v>10</v>
      </c>
      <c r="N2080" t="s">
        <v>6</v>
      </c>
      <c r="O2080" s="3"/>
      <c r="P2080" t="s">
        <v>5</v>
      </c>
    </row>
    <row r="2081" spans="1:16" x14ac:dyDescent="0.2">
      <c r="A2081" s="6">
        <v>7691908</v>
      </c>
      <c r="B2081" t="s">
        <v>0</v>
      </c>
      <c r="C2081" t="s">
        <v>7505</v>
      </c>
      <c r="D2081" t="s">
        <v>5053</v>
      </c>
      <c r="E2081" t="s">
        <v>5054</v>
      </c>
      <c r="F2081" s="2">
        <v>27500</v>
      </c>
      <c r="G2081" s="2">
        <v>27500</v>
      </c>
      <c r="H2081" s="2">
        <v>27499</v>
      </c>
      <c r="I2081" t="s">
        <v>1</v>
      </c>
      <c r="J2081" t="s">
        <v>5055</v>
      </c>
      <c r="K2081" s="3">
        <v>45265</v>
      </c>
      <c r="L2081" t="s">
        <v>2</v>
      </c>
      <c r="M2081" t="s">
        <v>3</v>
      </c>
      <c r="N2081" t="s">
        <v>6</v>
      </c>
      <c r="O2081" s="3"/>
      <c r="P2081" t="s">
        <v>5</v>
      </c>
    </row>
    <row r="2082" spans="1:16" x14ac:dyDescent="0.2">
      <c r="A2082" s="6">
        <v>7806343</v>
      </c>
      <c r="B2082" t="s">
        <v>0</v>
      </c>
      <c r="C2082" t="s">
        <v>7399</v>
      </c>
      <c r="D2082" t="s">
        <v>5056</v>
      </c>
      <c r="E2082" t="s">
        <v>5057</v>
      </c>
      <c r="F2082" s="2">
        <v>270</v>
      </c>
      <c r="G2082" s="2">
        <v>0</v>
      </c>
      <c r="H2082" s="2">
        <v>0</v>
      </c>
      <c r="I2082" t="s">
        <v>1</v>
      </c>
      <c r="J2082" t="s">
        <v>5058</v>
      </c>
      <c r="K2082" s="3">
        <v>45586</v>
      </c>
      <c r="L2082" t="s">
        <v>2</v>
      </c>
      <c r="M2082" t="s">
        <v>10</v>
      </c>
      <c r="N2082" t="s">
        <v>6</v>
      </c>
      <c r="O2082" s="3"/>
      <c r="P2082" t="s">
        <v>5</v>
      </c>
    </row>
    <row r="2083" spans="1:16" x14ac:dyDescent="0.2">
      <c r="A2083" s="6">
        <v>7806346</v>
      </c>
      <c r="B2083" t="s">
        <v>0</v>
      </c>
      <c r="C2083" t="s">
        <v>7399</v>
      </c>
      <c r="D2083" t="s">
        <v>5059</v>
      </c>
      <c r="E2083" t="s">
        <v>5060</v>
      </c>
      <c r="F2083" s="2">
        <v>360</v>
      </c>
      <c r="G2083" s="2">
        <v>0</v>
      </c>
      <c r="H2083" s="2">
        <v>0</v>
      </c>
      <c r="I2083" t="s">
        <v>1</v>
      </c>
      <c r="J2083" t="s">
        <v>5061</v>
      </c>
      <c r="K2083" s="3">
        <v>45586</v>
      </c>
      <c r="L2083" t="s">
        <v>2</v>
      </c>
      <c r="M2083" t="s">
        <v>10</v>
      </c>
      <c r="N2083" t="s">
        <v>6</v>
      </c>
      <c r="O2083" s="3"/>
      <c r="P2083" t="s">
        <v>5</v>
      </c>
    </row>
    <row r="2084" spans="1:16" x14ac:dyDescent="0.2">
      <c r="A2084" s="6">
        <v>7807409</v>
      </c>
      <c r="B2084" t="s">
        <v>0</v>
      </c>
      <c r="C2084" t="s">
        <v>7506</v>
      </c>
      <c r="D2084" t="s">
        <v>5062</v>
      </c>
      <c r="E2084" t="s">
        <v>5063</v>
      </c>
      <c r="F2084" s="2">
        <v>3000</v>
      </c>
      <c r="G2084" s="2">
        <v>0</v>
      </c>
      <c r="H2084" s="2">
        <v>0</v>
      </c>
      <c r="I2084" t="s">
        <v>1</v>
      </c>
      <c r="J2084" t="s">
        <v>5064</v>
      </c>
      <c r="K2084" s="3">
        <v>45589</v>
      </c>
      <c r="L2084" t="s">
        <v>2</v>
      </c>
      <c r="M2084" t="s">
        <v>10</v>
      </c>
      <c r="N2084" t="s">
        <v>6</v>
      </c>
      <c r="O2084" s="3"/>
      <c r="P2084" t="s">
        <v>5</v>
      </c>
    </row>
    <row r="2085" spans="1:16" x14ac:dyDescent="0.2">
      <c r="A2085" s="6">
        <v>7778598</v>
      </c>
      <c r="B2085" t="s">
        <v>0</v>
      </c>
      <c r="C2085" t="s">
        <v>7507</v>
      </c>
      <c r="D2085" t="s">
        <v>5065</v>
      </c>
      <c r="E2085" t="s">
        <v>5066</v>
      </c>
      <c r="F2085" s="2">
        <v>15000</v>
      </c>
      <c r="G2085" s="2">
        <v>0</v>
      </c>
      <c r="H2085" s="2">
        <v>0</v>
      </c>
      <c r="I2085" t="s">
        <v>1</v>
      </c>
      <c r="J2085" t="s">
        <v>5067</v>
      </c>
      <c r="K2085" s="3">
        <v>45505</v>
      </c>
      <c r="L2085" t="s">
        <v>2</v>
      </c>
      <c r="M2085" t="s">
        <v>602</v>
      </c>
      <c r="N2085" t="s">
        <v>6</v>
      </c>
      <c r="O2085" s="3"/>
      <c r="P2085" t="s">
        <v>5</v>
      </c>
    </row>
    <row r="2086" spans="1:16" x14ac:dyDescent="0.2">
      <c r="A2086" s="6">
        <v>7780100</v>
      </c>
      <c r="B2086" t="s">
        <v>0</v>
      </c>
      <c r="C2086" t="s">
        <v>7508</v>
      </c>
      <c r="D2086" t="s">
        <v>5065</v>
      </c>
      <c r="E2086" t="s">
        <v>5066</v>
      </c>
      <c r="F2086" s="2">
        <v>15000</v>
      </c>
      <c r="G2086" s="2">
        <v>2100</v>
      </c>
      <c r="H2086" s="2">
        <v>2100</v>
      </c>
      <c r="I2086" t="s">
        <v>1</v>
      </c>
      <c r="J2086" t="s">
        <v>5068</v>
      </c>
      <c r="K2086" s="3">
        <v>45511</v>
      </c>
      <c r="L2086" t="s">
        <v>2</v>
      </c>
      <c r="M2086" t="s">
        <v>541</v>
      </c>
      <c r="N2086" t="s">
        <v>6</v>
      </c>
      <c r="O2086" s="3"/>
      <c r="P2086" t="s">
        <v>5</v>
      </c>
    </row>
    <row r="2087" spans="1:16" x14ac:dyDescent="0.2">
      <c r="A2087" s="6">
        <v>7802668</v>
      </c>
      <c r="B2087" t="s">
        <v>0</v>
      </c>
      <c r="C2087" t="s">
        <v>7509</v>
      </c>
      <c r="D2087" t="s">
        <v>5065</v>
      </c>
      <c r="E2087" t="s">
        <v>5066</v>
      </c>
      <c r="F2087" s="2">
        <v>25000</v>
      </c>
      <c r="G2087" s="2">
        <v>0</v>
      </c>
      <c r="H2087" s="2">
        <v>0</v>
      </c>
      <c r="I2087" t="s">
        <v>1</v>
      </c>
      <c r="J2087" t="s">
        <v>5069</v>
      </c>
      <c r="K2087" s="3">
        <v>45574</v>
      </c>
      <c r="L2087" t="s">
        <v>2</v>
      </c>
      <c r="M2087" t="s">
        <v>602</v>
      </c>
      <c r="N2087" t="s">
        <v>6</v>
      </c>
      <c r="O2087" s="3"/>
      <c r="P2087" t="s">
        <v>5</v>
      </c>
    </row>
    <row r="2088" spans="1:16" x14ac:dyDescent="0.2">
      <c r="A2088" s="6">
        <v>7772383</v>
      </c>
      <c r="B2088" t="s">
        <v>0</v>
      </c>
      <c r="C2088" t="s">
        <v>7156</v>
      </c>
      <c r="D2088" t="s">
        <v>5070</v>
      </c>
      <c r="E2088" t="s">
        <v>5071</v>
      </c>
      <c r="F2088" s="2">
        <v>560000</v>
      </c>
      <c r="G2088" s="2">
        <v>457200</v>
      </c>
      <c r="H2088" s="2">
        <v>457200</v>
      </c>
      <c r="I2088" t="s">
        <v>1</v>
      </c>
      <c r="J2088" t="s">
        <v>5072</v>
      </c>
      <c r="K2088" s="3">
        <v>45490</v>
      </c>
      <c r="L2088" t="s">
        <v>2</v>
      </c>
      <c r="M2088" t="s">
        <v>14</v>
      </c>
      <c r="N2088" t="s">
        <v>6</v>
      </c>
      <c r="O2088" s="3"/>
      <c r="P2088" t="s">
        <v>5</v>
      </c>
    </row>
    <row r="2089" spans="1:16" x14ac:dyDescent="0.2">
      <c r="A2089" s="6">
        <v>7810929</v>
      </c>
      <c r="B2089" t="s">
        <v>0</v>
      </c>
      <c r="C2089" t="s">
        <v>7469</v>
      </c>
      <c r="D2089" t="s">
        <v>5070</v>
      </c>
      <c r="E2089" t="s">
        <v>5071</v>
      </c>
      <c r="F2089" s="2">
        <v>5000</v>
      </c>
      <c r="G2089" s="2">
        <v>0</v>
      </c>
      <c r="H2089" s="2">
        <v>0</v>
      </c>
      <c r="I2089" t="s">
        <v>1</v>
      </c>
      <c r="J2089" t="s">
        <v>5073</v>
      </c>
      <c r="K2089" s="3">
        <v>45601</v>
      </c>
      <c r="L2089" t="s">
        <v>2</v>
      </c>
      <c r="M2089" t="s">
        <v>10</v>
      </c>
      <c r="N2089" t="s">
        <v>6</v>
      </c>
      <c r="O2089" s="3"/>
      <c r="P2089" t="s">
        <v>5</v>
      </c>
    </row>
    <row r="2090" spans="1:16" x14ac:dyDescent="0.2">
      <c r="A2090" s="6">
        <v>7722296</v>
      </c>
      <c r="B2090" t="s">
        <v>0</v>
      </c>
      <c r="C2090" t="s">
        <v>7510</v>
      </c>
      <c r="D2090" t="s">
        <v>5074</v>
      </c>
      <c r="E2090" t="s">
        <v>5075</v>
      </c>
      <c r="F2090" s="2">
        <v>37246</v>
      </c>
      <c r="G2090" s="2">
        <v>37245</v>
      </c>
      <c r="H2090" s="2">
        <v>37245</v>
      </c>
      <c r="I2090" t="s">
        <v>1</v>
      </c>
      <c r="J2090" t="s">
        <v>5076</v>
      </c>
      <c r="K2090" s="3">
        <v>45355</v>
      </c>
      <c r="L2090" t="s">
        <v>2</v>
      </c>
      <c r="M2090" t="s">
        <v>14</v>
      </c>
      <c r="N2090" t="s">
        <v>6</v>
      </c>
      <c r="O2090" s="3"/>
      <c r="P2090" t="s">
        <v>5</v>
      </c>
    </row>
    <row r="2091" spans="1:16" x14ac:dyDescent="0.2">
      <c r="A2091" s="6">
        <v>7810927</v>
      </c>
      <c r="B2091" t="s">
        <v>0</v>
      </c>
      <c r="C2091" t="s">
        <v>7469</v>
      </c>
      <c r="D2091" t="s">
        <v>5074</v>
      </c>
      <c r="E2091" t="s">
        <v>5075</v>
      </c>
      <c r="F2091" s="2">
        <v>10000</v>
      </c>
      <c r="G2091" s="2">
        <v>0</v>
      </c>
      <c r="H2091" s="2">
        <v>0</v>
      </c>
      <c r="I2091" t="s">
        <v>1</v>
      </c>
      <c r="J2091" t="s">
        <v>5077</v>
      </c>
      <c r="K2091" s="3">
        <v>45601</v>
      </c>
      <c r="L2091" t="s">
        <v>2</v>
      </c>
      <c r="M2091" t="s">
        <v>10</v>
      </c>
      <c r="N2091" t="s">
        <v>6</v>
      </c>
      <c r="O2091" s="3"/>
      <c r="P2091" t="s">
        <v>5</v>
      </c>
    </row>
    <row r="2092" spans="1:16" x14ac:dyDescent="0.2">
      <c r="A2092" s="6">
        <v>7626790</v>
      </c>
      <c r="B2092" t="s">
        <v>0</v>
      </c>
      <c r="C2092" t="s">
        <v>7511</v>
      </c>
      <c r="D2092" t="s">
        <v>5079</v>
      </c>
      <c r="E2092" t="s">
        <v>5080</v>
      </c>
      <c r="F2092" s="2">
        <v>1</v>
      </c>
      <c r="G2092" s="2">
        <v>0</v>
      </c>
      <c r="H2092" s="2">
        <v>0</v>
      </c>
      <c r="I2092" t="s">
        <v>1</v>
      </c>
      <c r="J2092" t="s">
        <v>5078</v>
      </c>
      <c r="K2092" s="3">
        <v>45091</v>
      </c>
      <c r="L2092" t="s">
        <v>2</v>
      </c>
      <c r="M2092" t="s">
        <v>10</v>
      </c>
      <c r="N2092" t="s">
        <v>6</v>
      </c>
      <c r="O2092" s="3"/>
      <c r="P2092" t="s">
        <v>5</v>
      </c>
    </row>
    <row r="2093" spans="1:16" x14ac:dyDescent="0.2">
      <c r="A2093" s="6">
        <v>7779703</v>
      </c>
      <c r="B2093" t="s">
        <v>0</v>
      </c>
      <c r="C2093" t="s">
        <v>7402</v>
      </c>
      <c r="D2093" t="s">
        <v>5079</v>
      </c>
      <c r="E2093" t="s">
        <v>5080</v>
      </c>
      <c r="F2093" s="2">
        <v>57600</v>
      </c>
      <c r="G2093" s="2">
        <v>2000</v>
      </c>
      <c r="H2093" s="2">
        <v>2000</v>
      </c>
      <c r="I2093" t="s">
        <v>1</v>
      </c>
      <c r="J2093" t="s">
        <v>5081</v>
      </c>
      <c r="K2093" s="3">
        <v>45507</v>
      </c>
      <c r="L2093" t="s">
        <v>2</v>
      </c>
      <c r="M2093" t="s">
        <v>14</v>
      </c>
      <c r="N2093" t="s">
        <v>6</v>
      </c>
      <c r="O2093" s="3"/>
      <c r="P2093" t="s">
        <v>5</v>
      </c>
    </row>
    <row r="2094" spans="1:16" x14ac:dyDescent="0.2">
      <c r="A2094" s="6">
        <v>7788964</v>
      </c>
      <c r="B2094" t="s">
        <v>0</v>
      </c>
      <c r="C2094" t="s">
        <v>7401</v>
      </c>
      <c r="D2094" t="s">
        <v>5079</v>
      </c>
      <c r="E2094" t="s">
        <v>5080</v>
      </c>
      <c r="F2094" s="2">
        <v>4500</v>
      </c>
      <c r="G2094" s="2">
        <v>0</v>
      </c>
      <c r="H2094" s="2">
        <v>0</v>
      </c>
      <c r="I2094" t="s">
        <v>1</v>
      </c>
      <c r="J2094" t="s">
        <v>5082</v>
      </c>
      <c r="K2094" s="3">
        <v>45538</v>
      </c>
      <c r="L2094" t="s">
        <v>2</v>
      </c>
      <c r="M2094" t="s">
        <v>10</v>
      </c>
      <c r="N2094" t="s">
        <v>6</v>
      </c>
      <c r="O2094" s="3"/>
      <c r="P2094" t="s">
        <v>5</v>
      </c>
    </row>
    <row r="2095" spans="1:16" x14ac:dyDescent="0.2">
      <c r="A2095" s="6">
        <v>7761448</v>
      </c>
      <c r="B2095" t="s">
        <v>0</v>
      </c>
      <c r="C2095" t="s">
        <v>7456</v>
      </c>
      <c r="D2095" t="s">
        <v>5083</v>
      </c>
      <c r="E2095" t="s">
        <v>5084</v>
      </c>
      <c r="F2095" s="2">
        <v>4000</v>
      </c>
      <c r="G2095" s="2">
        <v>0</v>
      </c>
      <c r="H2095" s="2">
        <v>0</v>
      </c>
      <c r="I2095" t="s">
        <v>1</v>
      </c>
      <c r="J2095" t="s">
        <v>5085</v>
      </c>
      <c r="K2095" s="3">
        <v>45462</v>
      </c>
      <c r="L2095" t="s">
        <v>2</v>
      </c>
      <c r="M2095" t="s">
        <v>10</v>
      </c>
      <c r="N2095" t="s">
        <v>6</v>
      </c>
      <c r="O2095" s="3"/>
      <c r="P2095" t="s">
        <v>5</v>
      </c>
    </row>
    <row r="2096" spans="1:16" x14ac:dyDescent="0.2">
      <c r="A2096" s="6">
        <v>7778502</v>
      </c>
      <c r="B2096" t="s">
        <v>0</v>
      </c>
      <c r="C2096" t="s">
        <v>7491</v>
      </c>
      <c r="D2096" t="s">
        <v>5086</v>
      </c>
      <c r="E2096" t="s">
        <v>5087</v>
      </c>
      <c r="F2096" s="2">
        <v>365720</v>
      </c>
      <c r="G2096" s="2">
        <v>225500</v>
      </c>
      <c r="H2096" s="2">
        <v>225500</v>
      </c>
      <c r="I2096" t="s">
        <v>1</v>
      </c>
      <c r="J2096" t="s">
        <v>5088</v>
      </c>
      <c r="K2096" s="3">
        <v>45505</v>
      </c>
      <c r="L2096" t="s">
        <v>2</v>
      </c>
      <c r="M2096" t="s">
        <v>14</v>
      </c>
      <c r="N2096" t="s">
        <v>6</v>
      </c>
      <c r="O2096" s="3"/>
      <c r="P2096" t="s">
        <v>5</v>
      </c>
    </row>
    <row r="2097" spans="1:16" x14ac:dyDescent="0.2">
      <c r="A2097" s="6">
        <v>7778503</v>
      </c>
      <c r="B2097" t="s">
        <v>0</v>
      </c>
      <c r="C2097" t="s">
        <v>7491</v>
      </c>
      <c r="D2097" t="s">
        <v>5089</v>
      </c>
      <c r="E2097" t="s">
        <v>5090</v>
      </c>
      <c r="F2097" s="2">
        <v>137392</v>
      </c>
      <c r="G2097" s="2">
        <v>18300</v>
      </c>
      <c r="H2097" s="2">
        <v>20300</v>
      </c>
      <c r="I2097" t="s">
        <v>1</v>
      </c>
      <c r="J2097" t="s">
        <v>5091</v>
      </c>
      <c r="K2097" s="3">
        <v>45505</v>
      </c>
      <c r="L2097" t="s">
        <v>2</v>
      </c>
      <c r="M2097" t="s">
        <v>14</v>
      </c>
      <c r="N2097" t="s">
        <v>6</v>
      </c>
      <c r="O2097" s="3"/>
      <c r="P2097" t="s">
        <v>5</v>
      </c>
    </row>
    <row r="2098" spans="1:16" x14ac:dyDescent="0.2">
      <c r="A2098" s="6">
        <v>7788830</v>
      </c>
      <c r="B2098" t="s">
        <v>0</v>
      </c>
      <c r="C2098" t="s">
        <v>7492</v>
      </c>
      <c r="D2098" t="s">
        <v>5092</v>
      </c>
      <c r="E2098" t="s">
        <v>5093</v>
      </c>
      <c r="F2098" s="2">
        <v>4175</v>
      </c>
      <c r="G2098" s="2">
        <v>3800</v>
      </c>
      <c r="H2098" s="2">
        <v>3800</v>
      </c>
      <c r="I2098" t="s">
        <v>1</v>
      </c>
      <c r="J2098" t="s">
        <v>5094</v>
      </c>
      <c r="K2098" s="3">
        <v>45538</v>
      </c>
      <c r="L2098" t="s">
        <v>2</v>
      </c>
      <c r="M2098" t="s">
        <v>14</v>
      </c>
      <c r="N2098" t="s">
        <v>6</v>
      </c>
      <c r="O2098" s="3"/>
      <c r="P2098" t="s">
        <v>5</v>
      </c>
    </row>
    <row r="2099" spans="1:16" x14ac:dyDescent="0.2">
      <c r="A2099" s="6">
        <v>7804118</v>
      </c>
      <c r="B2099" t="s">
        <v>0</v>
      </c>
      <c r="C2099" t="s">
        <v>7502</v>
      </c>
      <c r="D2099" t="s">
        <v>5095</v>
      </c>
      <c r="E2099" t="s">
        <v>5096</v>
      </c>
      <c r="F2099" s="2">
        <v>479</v>
      </c>
      <c r="G2099" s="2">
        <v>0</v>
      </c>
      <c r="H2099" s="2">
        <v>0</v>
      </c>
      <c r="I2099" t="s">
        <v>1</v>
      </c>
      <c r="J2099" t="s">
        <v>5097</v>
      </c>
      <c r="K2099" s="3">
        <v>45580</v>
      </c>
      <c r="L2099" t="s">
        <v>2</v>
      </c>
      <c r="M2099" t="s">
        <v>10</v>
      </c>
      <c r="N2099" t="s">
        <v>6</v>
      </c>
      <c r="O2099" s="3"/>
      <c r="P2099" t="s">
        <v>5</v>
      </c>
    </row>
    <row r="2100" spans="1:16" x14ac:dyDescent="0.2">
      <c r="A2100" s="6">
        <v>7555736</v>
      </c>
      <c r="B2100" t="s">
        <v>0</v>
      </c>
      <c r="C2100" t="s">
        <v>7471</v>
      </c>
      <c r="D2100" t="s">
        <v>5098</v>
      </c>
      <c r="E2100" t="s">
        <v>5099</v>
      </c>
      <c r="F2100" s="2">
        <v>3195</v>
      </c>
      <c r="G2100" s="2">
        <v>1800</v>
      </c>
      <c r="H2100" s="2">
        <v>1800</v>
      </c>
      <c r="I2100" t="s">
        <v>1</v>
      </c>
      <c r="J2100" t="s">
        <v>5100</v>
      </c>
      <c r="K2100" s="3">
        <v>44886</v>
      </c>
      <c r="L2100" t="s">
        <v>2</v>
      </c>
      <c r="M2100" t="s">
        <v>14</v>
      </c>
      <c r="N2100" t="s">
        <v>6</v>
      </c>
      <c r="O2100" s="3"/>
      <c r="P2100" t="s">
        <v>5</v>
      </c>
    </row>
    <row r="2101" spans="1:16" x14ac:dyDescent="0.2">
      <c r="A2101" s="6">
        <v>7772357</v>
      </c>
      <c r="B2101" t="s">
        <v>0</v>
      </c>
      <c r="C2101" t="s">
        <v>7156</v>
      </c>
      <c r="D2101" t="s">
        <v>5101</v>
      </c>
      <c r="E2101" t="s">
        <v>5102</v>
      </c>
      <c r="F2101" s="2">
        <v>66600</v>
      </c>
      <c r="G2101" s="2">
        <v>9000</v>
      </c>
      <c r="H2101" s="2">
        <v>9000</v>
      </c>
      <c r="I2101" t="s">
        <v>1</v>
      </c>
      <c r="J2101" t="s">
        <v>5103</v>
      </c>
      <c r="K2101" s="3">
        <v>45490</v>
      </c>
      <c r="L2101" t="s">
        <v>2</v>
      </c>
      <c r="M2101" t="s">
        <v>14</v>
      </c>
      <c r="N2101" t="s">
        <v>6</v>
      </c>
      <c r="O2101" s="3"/>
      <c r="P2101" t="s">
        <v>5</v>
      </c>
    </row>
    <row r="2102" spans="1:16" x14ac:dyDescent="0.2">
      <c r="A2102" s="6">
        <v>7772363</v>
      </c>
      <c r="B2102" t="s">
        <v>0</v>
      </c>
      <c r="C2102" t="s">
        <v>7156</v>
      </c>
      <c r="D2102" t="s">
        <v>5104</v>
      </c>
      <c r="E2102" t="s">
        <v>5105</v>
      </c>
      <c r="F2102" s="2">
        <v>2100</v>
      </c>
      <c r="G2102" s="2">
        <v>300</v>
      </c>
      <c r="H2102" s="2">
        <v>300</v>
      </c>
      <c r="I2102" t="s">
        <v>1</v>
      </c>
      <c r="J2102" t="s">
        <v>5106</v>
      </c>
      <c r="K2102" s="3">
        <v>45490</v>
      </c>
      <c r="L2102" t="s">
        <v>2</v>
      </c>
      <c r="M2102" t="s">
        <v>14</v>
      </c>
      <c r="N2102" t="s">
        <v>6</v>
      </c>
      <c r="O2102" s="3"/>
      <c r="P2102" t="s">
        <v>5</v>
      </c>
    </row>
    <row r="2103" spans="1:16" x14ac:dyDescent="0.2">
      <c r="A2103" s="6">
        <v>7802660</v>
      </c>
      <c r="B2103" t="s">
        <v>0</v>
      </c>
      <c r="C2103" t="s">
        <v>7509</v>
      </c>
      <c r="D2103" t="s">
        <v>5107</v>
      </c>
      <c r="E2103" t="s">
        <v>5108</v>
      </c>
      <c r="F2103" s="2">
        <v>23800</v>
      </c>
      <c r="G2103" s="2">
        <v>21320</v>
      </c>
      <c r="H2103" s="2">
        <v>21320</v>
      </c>
      <c r="I2103" t="s">
        <v>1</v>
      </c>
      <c r="J2103" t="s">
        <v>5109</v>
      </c>
      <c r="K2103" s="3">
        <v>45574</v>
      </c>
      <c r="L2103" t="s">
        <v>2</v>
      </c>
      <c r="M2103" t="s">
        <v>14</v>
      </c>
      <c r="N2103" t="s">
        <v>6</v>
      </c>
      <c r="O2103" s="3"/>
      <c r="P2103" t="s">
        <v>5</v>
      </c>
    </row>
    <row r="2104" spans="1:16" x14ac:dyDescent="0.2">
      <c r="A2104" s="6">
        <v>7772345</v>
      </c>
      <c r="B2104" t="s">
        <v>0</v>
      </c>
      <c r="C2104" t="s">
        <v>7156</v>
      </c>
      <c r="D2104" t="s">
        <v>5110</v>
      </c>
      <c r="E2104" t="s">
        <v>5111</v>
      </c>
      <c r="F2104" s="2">
        <v>70600</v>
      </c>
      <c r="G2104" s="2">
        <v>70595</v>
      </c>
      <c r="H2104" s="2">
        <v>70595</v>
      </c>
      <c r="I2104" t="s">
        <v>1</v>
      </c>
      <c r="J2104" t="s">
        <v>5112</v>
      </c>
      <c r="K2104" s="3">
        <v>45490</v>
      </c>
      <c r="L2104" t="s">
        <v>2</v>
      </c>
      <c r="M2104" t="s">
        <v>14</v>
      </c>
      <c r="N2104" t="s">
        <v>6</v>
      </c>
      <c r="O2104" s="3"/>
      <c r="P2104" t="s">
        <v>5</v>
      </c>
    </row>
    <row r="2105" spans="1:16" x14ac:dyDescent="0.2">
      <c r="A2105" s="6">
        <v>7807178</v>
      </c>
      <c r="B2105" t="s">
        <v>0</v>
      </c>
      <c r="C2105" t="s">
        <v>7354</v>
      </c>
      <c r="D2105" t="s">
        <v>5113</v>
      </c>
      <c r="E2105" t="s">
        <v>5114</v>
      </c>
      <c r="F2105" s="2">
        <v>100</v>
      </c>
      <c r="G2105" s="2">
        <v>0</v>
      </c>
      <c r="H2105" s="2">
        <v>0</v>
      </c>
      <c r="I2105" t="s">
        <v>1</v>
      </c>
      <c r="J2105" t="s">
        <v>5115</v>
      </c>
      <c r="K2105" s="3">
        <v>45588</v>
      </c>
      <c r="L2105" t="s">
        <v>2</v>
      </c>
      <c r="M2105" t="s">
        <v>10</v>
      </c>
      <c r="N2105" t="s">
        <v>6</v>
      </c>
      <c r="O2105" s="3"/>
      <c r="P2105" t="s">
        <v>5</v>
      </c>
    </row>
    <row r="2106" spans="1:16" x14ac:dyDescent="0.2">
      <c r="A2106" s="6">
        <v>7810925</v>
      </c>
      <c r="B2106" t="s">
        <v>0</v>
      </c>
      <c r="C2106" t="s">
        <v>7469</v>
      </c>
      <c r="D2106" t="s">
        <v>5116</v>
      </c>
      <c r="E2106" t="s">
        <v>5117</v>
      </c>
      <c r="F2106" s="2">
        <v>5000</v>
      </c>
      <c r="G2106" s="2">
        <v>0</v>
      </c>
      <c r="H2106" s="2">
        <v>0</v>
      </c>
      <c r="I2106" t="s">
        <v>1</v>
      </c>
      <c r="J2106" t="s">
        <v>5118</v>
      </c>
      <c r="K2106" s="3">
        <v>45601</v>
      </c>
      <c r="L2106" t="s">
        <v>2</v>
      </c>
      <c r="M2106" t="s">
        <v>10</v>
      </c>
      <c r="N2106" t="s">
        <v>6</v>
      </c>
      <c r="O2106" s="3"/>
      <c r="P2106" t="s">
        <v>5</v>
      </c>
    </row>
    <row r="2107" spans="1:16" x14ac:dyDescent="0.2">
      <c r="A2107" s="6">
        <v>7772365</v>
      </c>
      <c r="B2107" t="s">
        <v>0</v>
      </c>
      <c r="C2107" t="s">
        <v>7156</v>
      </c>
      <c r="D2107" t="s">
        <v>5119</v>
      </c>
      <c r="E2107" t="s">
        <v>5120</v>
      </c>
      <c r="F2107" s="2">
        <v>100</v>
      </c>
      <c r="G2107" s="2">
        <v>0</v>
      </c>
      <c r="H2107" s="2">
        <v>0</v>
      </c>
      <c r="I2107" t="s">
        <v>1</v>
      </c>
      <c r="J2107" t="s">
        <v>5121</v>
      </c>
      <c r="K2107" s="3">
        <v>45490</v>
      </c>
      <c r="L2107" t="s">
        <v>2</v>
      </c>
      <c r="M2107" t="s">
        <v>10</v>
      </c>
      <c r="N2107" t="s">
        <v>6</v>
      </c>
      <c r="O2107" s="3"/>
      <c r="P2107" t="s">
        <v>5</v>
      </c>
    </row>
    <row r="2108" spans="1:16" x14ac:dyDescent="0.2">
      <c r="A2108" s="6">
        <v>7691907</v>
      </c>
      <c r="B2108" t="s">
        <v>0</v>
      </c>
      <c r="C2108" t="s">
        <v>7505</v>
      </c>
      <c r="D2108" t="s">
        <v>5122</v>
      </c>
      <c r="E2108" t="s">
        <v>5123</v>
      </c>
      <c r="F2108" s="2">
        <v>27500</v>
      </c>
      <c r="G2108" s="2">
        <v>13020</v>
      </c>
      <c r="H2108" s="2">
        <v>13020</v>
      </c>
      <c r="I2108" t="s">
        <v>1</v>
      </c>
      <c r="J2108" t="s">
        <v>5124</v>
      </c>
      <c r="K2108" s="3">
        <v>45265</v>
      </c>
      <c r="L2108" t="s">
        <v>2</v>
      </c>
      <c r="M2108" t="s">
        <v>14</v>
      </c>
      <c r="N2108" t="s">
        <v>6</v>
      </c>
      <c r="O2108" s="3"/>
      <c r="P2108" t="s">
        <v>5</v>
      </c>
    </row>
    <row r="2109" spans="1:16" x14ac:dyDescent="0.2">
      <c r="A2109" s="6">
        <v>7810631</v>
      </c>
      <c r="B2109" t="s">
        <v>0</v>
      </c>
      <c r="C2109" t="s">
        <v>7284</v>
      </c>
      <c r="D2109" t="s">
        <v>5125</v>
      </c>
      <c r="E2109" t="s">
        <v>5126</v>
      </c>
      <c r="F2109" s="2">
        <v>6000</v>
      </c>
      <c r="G2109" s="2">
        <v>0</v>
      </c>
      <c r="H2109" s="2">
        <v>0</v>
      </c>
      <c r="I2109" t="s">
        <v>1</v>
      </c>
      <c r="J2109" t="s">
        <v>5127</v>
      </c>
      <c r="K2109" s="3">
        <v>45596</v>
      </c>
      <c r="L2109" t="s">
        <v>2</v>
      </c>
      <c r="M2109" t="s">
        <v>10</v>
      </c>
      <c r="N2109" t="s">
        <v>6</v>
      </c>
      <c r="O2109" s="3"/>
      <c r="P2109" t="s">
        <v>5</v>
      </c>
    </row>
    <row r="2110" spans="1:16" x14ac:dyDescent="0.2">
      <c r="A2110" s="6">
        <v>7793728</v>
      </c>
      <c r="B2110" t="s">
        <v>0</v>
      </c>
      <c r="C2110" t="s">
        <v>7232</v>
      </c>
      <c r="D2110" t="s">
        <v>5128</v>
      </c>
      <c r="E2110" t="s">
        <v>5129</v>
      </c>
      <c r="F2110" s="2">
        <v>100</v>
      </c>
      <c r="G2110" s="2">
        <v>0</v>
      </c>
      <c r="H2110" s="2">
        <v>0</v>
      </c>
      <c r="I2110" t="s">
        <v>1</v>
      </c>
      <c r="J2110" t="s">
        <v>5130</v>
      </c>
      <c r="K2110" s="3">
        <v>45552</v>
      </c>
      <c r="L2110" t="s">
        <v>2</v>
      </c>
      <c r="M2110" t="s">
        <v>10</v>
      </c>
      <c r="N2110" t="s">
        <v>6</v>
      </c>
      <c r="O2110" s="3"/>
      <c r="P2110" t="s">
        <v>5</v>
      </c>
    </row>
    <row r="2111" spans="1:16" x14ac:dyDescent="0.2">
      <c r="A2111" s="6">
        <v>7806683</v>
      </c>
      <c r="B2111" t="s">
        <v>0</v>
      </c>
      <c r="C2111" t="s">
        <v>7312</v>
      </c>
      <c r="D2111" t="s">
        <v>5131</v>
      </c>
      <c r="E2111" t="s">
        <v>5132</v>
      </c>
      <c r="F2111" s="2">
        <v>132</v>
      </c>
      <c r="G2111" s="2">
        <v>0</v>
      </c>
      <c r="H2111" s="2">
        <v>0</v>
      </c>
      <c r="I2111" t="s">
        <v>1</v>
      </c>
      <c r="J2111" t="s">
        <v>5133</v>
      </c>
      <c r="K2111" s="3">
        <v>45587</v>
      </c>
      <c r="L2111" t="s">
        <v>2</v>
      </c>
      <c r="M2111" t="s">
        <v>10</v>
      </c>
      <c r="N2111" t="s">
        <v>6</v>
      </c>
      <c r="O2111" s="3"/>
      <c r="P2111" t="s">
        <v>5</v>
      </c>
    </row>
    <row r="2112" spans="1:16" x14ac:dyDescent="0.2">
      <c r="A2112" s="6">
        <v>7793737</v>
      </c>
      <c r="B2112" t="s">
        <v>0</v>
      </c>
      <c r="C2112" t="s">
        <v>7232</v>
      </c>
      <c r="D2112" t="s">
        <v>5134</v>
      </c>
      <c r="E2112" t="s">
        <v>5135</v>
      </c>
      <c r="F2112" s="2">
        <v>100</v>
      </c>
      <c r="G2112" s="2">
        <v>0</v>
      </c>
      <c r="H2112" s="2">
        <v>0</v>
      </c>
      <c r="I2112" t="s">
        <v>1</v>
      </c>
      <c r="J2112" t="s">
        <v>5136</v>
      </c>
      <c r="K2112" s="3">
        <v>45552</v>
      </c>
      <c r="L2112" t="s">
        <v>2</v>
      </c>
      <c r="M2112" t="s">
        <v>10</v>
      </c>
      <c r="N2112" t="s">
        <v>6</v>
      </c>
      <c r="O2112" s="3"/>
      <c r="P2112" t="s">
        <v>5</v>
      </c>
    </row>
    <row r="2113" spans="1:16" x14ac:dyDescent="0.2">
      <c r="A2113" s="6">
        <v>7806684</v>
      </c>
      <c r="B2113" t="s">
        <v>0</v>
      </c>
      <c r="C2113" t="s">
        <v>7312</v>
      </c>
      <c r="D2113" t="s">
        <v>5134</v>
      </c>
      <c r="E2113" t="s">
        <v>5135</v>
      </c>
      <c r="F2113" s="2">
        <v>200</v>
      </c>
      <c r="G2113" s="2">
        <v>0</v>
      </c>
      <c r="H2113" s="2">
        <v>0</v>
      </c>
      <c r="I2113" t="s">
        <v>1</v>
      </c>
      <c r="J2113" t="s">
        <v>5137</v>
      </c>
      <c r="K2113" s="3">
        <v>45587</v>
      </c>
      <c r="L2113" t="s">
        <v>2</v>
      </c>
      <c r="M2113" t="s">
        <v>10</v>
      </c>
      <c r="N2113" t="s">
        <v>6</v>
      </c>
      <c r="O2113" s="3"/>
      <c r="P2113" t="s">
        <v>5</v>
      </c>
    </row>
    <row r="2114" spans="1:16" x14ac:dyDescent="0.2">
      <c r="A2114" s="6">
        <v>7793738</v>
      </c>
      <c r="B2114" t="s">
        <v>0</v>
      </c>
      <c r="C2114" t="s">
        <v>7232</v>
      </c>
      <c r="D2114" t="s">
        <v>5138</v>
      </c>
      <c r="E2114" t="s">
        <v>5139</v>
      </c>
      <c r="F2114" s="2">
        <v>200</v>
      </c>
      <c r="G2114" s="2">
        <v>0</v>
      </c>
      <c r="H2114" s="2">
        <v>0</v>
      </c>
      <c r="I2114" t="s">
        <v>1</v>
      </c>
      <c r="J2114" t="s">
        <v>5140</v>
      </c>
      <c r="K2114" s="3">
        <v>45552</v>
      </c>
      <c r="L2114" t="s">
        <v>2</v>
      </c>
      <c r="M2114" t="s">
        <v>10</v>
      </c>
      <c r="N2114" t="s">
        <v>6</v>
      </c>
      <c r="O2114" s="3"/>
      <c r="P2114" t="s">
        <v>5</v>
      </c>
    </row>
    <row r="2115" spans="1:16" x14ac:dyDescent="0.2">
      <c r="A2115" s="6">
        <v>7793727</v>
      </c>
      <c r="B2115" t="s">
        <v>0</v>
      </c>
      <c r="C2115" t="s">
        <v>7232</v>
      </c>
      <c r="D2115" t="s">
        <v>5141</v>
      </c>
      <c r="E2115" t="s">
        <v>5142</v>
      </c>
      <c r="F2115" s="2">
        <v>200</v>
      </c>
      <c r="G2115" s="2">
        <v>0</v>
      </c>
      <c r="H2115" s="2">
        <v>0</v>
      </c>
      <c r="I2115" t="s">
        <v>1</v>
      </c>
      <c r="J2115" t="s">
        <v>5143</v>
      </c>
      <c r="K2115" s="3">
        <v>45552</v>
      </c>
      <c r="L2115" t="s">
        <v>2</v>
      </c>
      <c r="M2115" t="s">
        <v>10</v>
      </c>
      <c r="N2115" t="s">
        <v>6</v>
      </c>
      <c r="O2115" s="3"/>
      <c r="P2115" t="s">
        <v>5</v>
      </c>
    </row>
    <row r="2116" spans="1:16" x14ac:dyDescent="0.2">
      <c r="A2116" s="6">
        <v>7790950</v>
      </c>
      <c r="B2116" t="s">
        <v>0</v>
      </c>
      <c r="C2116" t="s">
        <v>7146</v>
      </c>
      <c r="D2116" t="s">
        <v>5144</v>
      </c>
      <c r="E2116" t="s">
        <v>5145</v>
      </c>
      <c r="F2116" s="2">
        <v>200</v>
      </c>
      <c r="G2116" s="2">
        <v>0</v>
      </c>
      <c r="H2116" s="2">
        <v>0</v>
      </c>
      <c r="I2116" t="s">
        <v>1</v>
      </c>
      <c r="J2116" t="s">
        <v>5146</v>
      </c>
      <c r="K2116" s="3">
        <v>45544</v>
      </c>
      <c r="L2116" t="s">
        <v>2</v>
      </c>
      <c r="M2116" t="s">
        <v>10</v>
      </c>
      <c r="N2116" t="s">
        <v>6</v>
      </c>
      <c r="O2116" s="3"/>
      <c r="P2116" t="s">
        <v>5</v>
      </c>
    </row>
    <row r="2117" spans="1:16" x14ac:dyDescent="0.2">
      <c r="A2117" s="6">
        <v>7806454</v>
      </c>
      <c r="B2117" t="s">
        <v>0</v>
      </c>
      <c r="C2117" t="s">
        <v>7152</v>
      </c>
      <c r="D2117" t="s">
        <v>5147</v>
      </c>
      <c r="E2117" t="s">
        <v>5148</v>
      </c>
      <c r="F2117" s="2">
        <v>2000</v>
      </c>
      <c r="G2117" s="2">
        <v>0</v>
      </c>
      <c r="H2117" s="2">
        <v>0</v>
      </c>
      <c r="I2117" t="s">
        <v>1</v>
      </c>
      <c r="J2117" t="s">
        <v>5149</v>
      </c>
      <c r="K2117" s="3">
        <v>45586</v>
      </c>
      <c r="L2117" t="s">
        <v>2</v>
      </c>
      <c r="M2117" t="s">
        <v>10</v>
      </c>
      <c r="N2117" t="s">
        <v>6</v>
      </c>
      <c r="O2117" s="3"/>
      <c r="P2117" t="s">
        <v>5</v>
      </c>
    </row>
    <row r="2118" spans="1:16" x14ac:dyDescent="0.2">
      <c r="A2118" s="6">
        <v>6858295</v>
      </c>
      <c r="B2118" t="s">
        <v>0</v>
      </c>
      <c r="C2118" t="s">
        <v>7512</v>
      </c>
      <c r="D2118" t="s">
        <v>5150</v>
      </c>
      <c r="E2118" t="s">
        <v>5151</v>
      </c>
      <c r="F2118" s="2">
        <v>81325</v>
      </c>
      <c r="G2118" s="2">
        <v>81324</v>
      </c>
      <c r="H2118" s="2">
        <v>81324</v>
      </c>
      <c r="I2118" t="s">
        <v>1</v>
      </c>
      <c r="J2118" t="s">
        <v>5152</v>
      </c>
      <c r="K2118" s="3">
        <v>44321</v>
      </c>
      <c r="L2118" t="s">
        <v>2</v>
      </c>
      <c r="M2118" t="s">
        <v>14</v>
      </c>
      <c r="N2118" t="s">
        <v>4</v>
      </c>
      <c r="O2118" s="3"/>
      <c r="P2118" t="s">
        <v>5</v>
      </c>
    </row>
    <row r="2119" spans="1:16" x14ac:dyDescent="0.2">
      <c r="A2119" s="6">
        <v>6858281</v>
      </c>
      <c r="B2119" t="s">
        <v>0</v>
      </c>
      <c r="C2119" t="s">
        <v>7512</v>
      </c>
      <c r="D2119" t="s">
        <v>5153</v>
      </c>
      <c r="E2119" t="s">
        <v>5154</v>
      </c>
      <c r="F2119" s="2">
        <v>21400</v>
      </c>
      <c r="G2119" s="2">
        <v>21399</v>
      </c>
      <c r="H2119" s="2">
        <v>21399</v>
      </c>
      <c r="I2119" t="s">
        <v>1</v>
      </c>
      <c r="J2119" t="s">
        <v>5155</v>
      </c>
      <c r="K2119" s="3">
        <v>44321</v>
      </c>
      <c r="L2119" t="s">
        <v>2</v>
      </c>
      <c r="M2119" t="s">
        <v>14</v>
      </c>
      <c r="N2119" t="s">
        <v>4</v>
      </c>
      <c r="O2119" s="3"/>
      <c r="P2119" t="s">
        <v>5</v>
      </c>
    </row>
    <row r="2120" spans="1:16" x14ac:dyDescent="0.2">
      <c r="A2120" s="6">
        <v>7767197</v>
      </c>
      <c r="B2120" t="s">
        <v>0</v>
      </c>
      <c r="C2120" t="s">
        <v>7473</v>
      </c>
      <c r="D2120" t="s">
        <v>5156</v>
      </c>
      <c r="E2120" t="s">
        <v>5157</v>
      </c>
      <c r="F2120" s="2">
        <v>5360</v>
      </c>
      <c r="G2120" s="2">
        <v>0</v>
      </c>
      <c r="H2120" s="2">
        <v>0</v>
      </c>
      <c r="I2120" t="s">
        <v>1</v>
      </c>
      <c r="J2120" t="s">
        <v>5158</v>
      </c>
      <c r="K2120" s="3">
        <v>45478</v>
      </c>
      <c r="L2120" t="s">
        <v>2</v>
      </c>
      <c r="M2120" t="s">
        <v>10</v>
      </c>
      <c r="N2120" t="s">
        <v>6</v>
      </c>
      <c r="O2120" s="3"/>
      <c r="P2120" t="s">
        <v>5</v>
      </c>
    </row>
    <row r="2121" spans="1:16" x14ac:dyDescent="0.2">
      <c r="A2121" s="6">
        <v>7790958</v>
      </c>
      <c r="B2121" t="s">
        <v>0</v>
      </c>
      <c r="C2121" t="s">
        <v>7513</v>
      </c>
      <c r="D2121" t="s">
        <v>5156</v>
      </c>
      <c r="E2121" t="s">
        <v>5157</v>
      </c>
      <c r="F2121" s="2">
        <v>3060</v>
      </c>
      <c r="G2121" s="2">
        <v>0</v>
      </c>
      <c r="H2121" s="2">
        <v>0</v>
      </c>
      <c r="I2121" t="s">
        <v>1</v>
      </c>
      <c r="J2121" t="s">
        <v>5159</v>
      </c>
      <c r="K2121" s="3">
        <v>45544</v>
      </c>
      <c r="L2121" t="s">
        <v>2</v>
      </c>
      <c r="M2121" t="s">
        <v>10</v>
      </c>
      <c r="N2121" t="s">
        <v>6</v>
      </c>
      <c r="O2121" s="3"/>
      <c r="P2121" t="s">
        <v>5</v>
      </c>
    </row>
    <row r="2122" spans="1:16" x14ac:dyDescent="0.2">
      <c r="A2122" s="6">
        <v>7795167</v>
      </c>
      <c r="B2122" t="s">
        <v>0</v>
      </c>
      <c r="C2122" t="s">
        <v>7513</v>
      </c>
      <c r="D2122" t="s">
        <v>5160</v>
      </c>
      <c r="E2122" t="s">
        <v>5161</v>
      </c>
      <c r="F2122" s="2">
        <v>1542</v>
      </c>
      <c r="G2122" s="2">
        <v>0</v>
      </c>
      <c r="H2122" s="2">
        <v>0</v>
      </c>
      <c r="I2122" t="s">
        <v>1</v>
      </c>
      <c r="J2122" t="s">
        <v>5162</v>
      </c>
      <c r="K2122" s="3">
        <v>45558</v>
      </c>
      <c r="L2122" t="s">
        <v>2</v>
      </c>
      <c r="M2122" t="s">
        <v>10</v>
      </c>
      <c r="N2122" t="s">
        <v>6</v>
      </c>
      <c r="O2122" s="3"/>
      <c r="P2122" t="s">
        <v>5</v>
      </c>
    </row>
    <row r="2123" spans="1:16" x14ac:dyDescent="0.2">
      <c r="A2123" s="6">
        <v>7759312</v>
      </c>
      <c r="B2123" t="s">
        <v>0</v>
      </c>
      <c r="C2123" t="s">
        <v>7249</v>
      </c>
      <c r="D2123" t="s">
        <v>5163</v>
      </c>
      <c r="E2123" t="s">
        <v>5164</v>
      </c>
      <c r="F2123" s="2">
        <v>300</v>
      </c>
      <c r="G2123" s="2">
        <v>0</v>
      </c>
      <c r="H2123" s="2">
        <v>0</v>
      </c>
      <c r="I2123" t="s">
        <v>1</v>
      </c>
      <c r="J2123" t="s">
        <v>5165</v>
      </c>
      <c r="K2123" s="3">
        <v>45456</v>
      </c>
      <c r="L2123" t="s">
        <v>2</v>
      </c>
      <c r="M2123" t="s">
        <v>10</v>
      </c>
      <c r="N2123" t="s">
        <v>6</v>
      </c>
      <c r="O2123" s="3"/>
      <c r="P2123" t="s">
        <v>5</v>
      </c>
    </row>
    <row r="2124" spans="1:16" x14ac:dyDescent="0.2">
      <c r="A2124" s="6">
        <v>7806386</v>
      </c>
      <c r="B2124" t="s">
        <v>0</v>
      </c>
      <c r="C2124" t="s">
        <v>7321</v>
      </c>
      <c r="D2124" t="s">
        <v>5166</v>
      </c>
      <c r="E2124" t="s">
        <v>5167</v>
      </c>
      <c r="F2124" s="2">
        <v>320</v>
      </c>
      <c r="G2124" s="2">
        <v>0</v>
      </c>
      <c r="H2124" s="2">
        <v>0</v>
      </c>
      <c r="I2124" t="s">
        <v>1</v>
      </c>
      <c r="J2124" t="s">
        <v>5168</v>
      </c>
      <c r="K2124" s="3">
        <v>45586</v>
      </c>
      <c r="L2124" t="s">
        <v>2</v>
      </c>
      <c r="M2124" t="s">
        <v>10</v>
      </c>
      <c r="N2124" t="s">
        <v>6</v>
      </c>
      <c r="O2124" s="3"/>
      <c r="P2124" t="s">
        <v>5</v>
      </c>
    </row>
    <row r="2125" spans="1:16" x14ac:dyDescent="0.2">
      <c r="A2125" s="6">
        <v>7760590</v>
      </c>
      <c r="B2125" t="s">
        <v>0</v>
      </c>
      <c r="C2125" t="s">
        <v>7336</v>
      </c>
      <c r="D2125" t="s">
        <v>5169</v>
      </c>
      <c r="E2125" t="s">
        <v>5170</v>
      </c>
      <c r="F2125" s="2">
        <v>1350</v>
      </c>
      <c r="G2125" s="2">
        <v>0</v>
      </c>
      <c r="H2125" s="2">
        <v>0</v>
      </c>
      <c r="I2125" t="s">
        <v>1</v>
      </c>
      <c r="J2125" t="s">
        <v>5171</v>
      </c>
      <c r="K2125" s="3">
        <v>45458</v>
      </c>
      <c r="L2125" t="s">
        <v>2</v>
      </c>
      <c r="M2125" t="s">
        <v>10</v>
      </c>
      <c r="N2125" t="s">
        <v>6</v>
      </c>
      <c r="O2125" s="3"/>
      <c r="P2125" t="s">
        <v>5</v>
      </c>
    </row>
    <row r="2126" spans="1:16" x14ac:dyDescent="0.2">
      <c r="A2126" s="6">
        <v>7807396</v>
      </c>
      <c r="B2126" t="s">
        <v>0</v>
      </c>
      <c r="C2126" t="s">
        <v>7404</v>
      </c>
      <c r="D2126" t="s">
        <v>5169</v>
      </c>
      <c r="E2126" t="s">
        <v>5170</v>
      </c>
      <c r="F2126" s="2">
        <v>10350</v>
      </c>
      <c r="G2126" s="2">
        <v>0</v>
      </c>
      <c r="H2126" s="2">
        <v>0</v>
      </c>
      <c r="I2126" t="s">
        <v>1</v>
      </c>
      <c r="J2126" t="s">
        <v>5172</v>
      </c>
      <c r="K2126" s="3">
        <v>45589</v>
      </c>
      <c r="L2126" t="s">
        <v>2</v>
      </c>
      <c r="M2126" t="s">
        <v>10</v>
      </c>
      <c r="N2126" t="s">
        <v>6</v>
      </c>
      <c r="O2126" s="3"/>
      <c r="P2126" t="s">
        <v>5</v>
      </c>
    </row>
    <row r="2127" spans="1:16" x14ac:dyDescent="0.2">
      <c r="A2127" s="6">
        <v>7795171</v>
      </c>
      <c r="B2127" t="s">
        <v>0</v>
      </c>
      <c r="C2127" t="s">
        <v>7513</v>
      </c>
      <c r="D2127" t="s">
        <v>5173</v>
      </c>
      <c r="E2127" t="s">
        <v>5174</v>
      </c>
      <c r="F2127" s="2">
        <v>1518</v>
      </c>
      <c r="G2127" s="2">
        <v>0</v>
      </c>
      <c r="H2127" s="2">
        <v>0</v>
      </c>
      <c r="I2127" t="s">
        <v>1</v>
      </c>
      <c r="J2127" t="s">
        <v>5175</v>
      </c>
      <c r="K2127" s="3">
        <v>45558</v>
      </c>
      <c r="L2127" t="s">
        <v>2</v>
      </c>
      <c r="M2127" t="s">
        <v>10</v>
      </c>
      <c r="N2127" t="s">
        <v>6</v>
      </c>
      <c r="O2127" s="3"/>
      <c r="P2127" t="s">
        <v>5</v>
      </c>
    </row>
    <row r="2128" spans="1:16" x14ac:dyDescent="0.2">
      <c r="A2128" s="6">
        <v>7793713</v>
      </c>
      <c r="B2128" t="s">
        <v>0</v>
      </c>
      <c r="C2128" t="s">
        <v>7420</v>
      </c>
      <c r="D2128" t="s">
        <v>5176</v>
      </c>
      <c r="E2128" t="s">
        <v>5177</v>
      </c>
      <c r="F2128" s="2">
        <v>960</v>
      </c>
      <c r="G2128" s="2">
        <v>937</v>
      </c>
      <c r="H2128" s="2">
        <v>937</v>
      </c>
      <c r="I2128" t="s">
        <v>1</v>
      </c>
      <c r="J2128" t="s">
        <v>5178</v>
      </c>
      <c r="K2128" s="3">
        <v>45552</v>
      </c>
      <c r="L2128" t="s">
        <v>2</v>
      </c>
      <c r="M2128" t="s">
        <v>14</v>
      </c>
      <c r="N2128" t="s">
        <v>6</v>
      </c>
      <c r="O2128" s="3"/>
      <c r="P2128" t="s">
        <v>5</v>
      </c>
    </row>
    <row r="2129" spans="1:16" x14ac:dyDescent="0.2">
      <c r="A2129" s="6">
        <v>7769462</v>
      </c>
      <c r="B2129" t="s">
        <v>0</v>
      </c>
      <c r="C2129" t="s">
        <v>7128</v>
      </c>
      <c r="D2129" t="s">
        <v>5179</v>
      </c>
      <c r="E2129" t="s">
        <v>5180</v>
      </c>
      <c r="F2129" s="2">
        <v>4000</v>
      </c>
      <c r="G2129" s="2">
        <v>690</v>
      </c>
      <c r="H2129" s="2">
        <v>690</v>
      </c>
      <c r="I2129" t="s">
        <v>1</v>
      </c>
      <c r="J2129" t="s">
        <v>5181</v>
      </c>
      <c r="K2129" s="3">
        <v>45486</v>
      </c>
      <c r="L2129" t="s">
        <v>2</v>
      </c>
      <c r="M2129" t="s">
        <v>14</v>
      </c>
      <c r="N2129" t="s">
        <v>6</v>
      </c>
      <c r="O2129" s="3"/>
      <c r="P2129" t="s">
        <v>5</v>
      </c>
    </row>
    <row r="2130" spans="1:16" x14ac:dyDescent="0.2">
      <c r="A2130" s="6">
        <v>7801971</v>
      </c>
      <c r="B2130" t="s">
        <v>0</v>
      </c>
      <c r="C2130" t="s">
        <v>7127</v>
      </c>
      <c r="D2130" t="s">
        <v>5179</v>
      </c>
      <c r="E2130" t="s">
        <v>5180</v>
      </c>
      <c r="F2130" s="2">
        <v>1000</v>
      </c>
      <c r="G2130" s="2">
        <v>0</v>
      </c>
      <c r="H2130" s="2">
        <v>0</v>
      </c>
      <c r="I2130" t="s">
        <v>1</v>
      </c>
      <c r="J2130" t="s">
        <v>5182</v>
      </c>
      <c r="K2130" s="3">
        <v>45572</v>
      </c>
      <c r="L2130" t="s">
        <v>2</v>
      </c>
      <c r="M2130" t="s">
        <v>10</v>
      </c>
      <c r="N2130" t="s">
        <v>6</v>
      </c>
      <c r="O2130" s="3"/>
      <c r="P2130" t="s">
        <v>5</v>
      </c>
    </row>
    <row r="2131" spans="1:16" x14ac:dyDescent="0.2">
      <c r="A2131" s="6">
        <v>7792885</v>
      </c>
      <c r="B2131" t="s">
        <v>0</v>
      </c>
      <c r="C2131" t="s">
        <v>7126</v>
      </c>
      <c r="D2131" t="s">
        <v>5183</v>
      </c>
      <c r="E2131" t="s">
        <v>5184</v>
      </c>
      <c r="F2131" s="2">
        <v>1000</v>
      </c>
      <c r="G2131" s="2">
        <v>0</v>
      </c>
      <c r="H2131" s="2">
        <v>0</v>
      </c>
      <c r="I2131" t="s">
        <v>1</v>
      </c>
      <c r="J2131" t="s">
        <v>5185</v>
      </c>
      <c r="K2131" s="3">
        <v>45548</v>
      </c>
      <c r="L2131" t="s">
        <v>2</v>
      </c>
      <c r="M2131" t="s">
        <v>10</v>
      </c>
      <c r="N2131" t="s">
        <v>6</v>
      </c>
      <c r="O2131" s="3"/>
      <c r="P2131" t="s">
        <v>5</v>
      </c>
    </row>
    <row r="2132" spans="1:16" x14ac:dyDescent="0.2">
      <c r="A2132" s="6">
        <v>7790981</v>
      </c>
      <c r="B2132" t="s">
        <v>0</v>
      </c>
      <c r="C2132" t="s">
        <v>7461</v>
      </c>
      <c r="D2132" t="s">
        <v>5186</v>
      </c>
      <c r="E2132" t="s">
        <v>5187</v>
      </c>
      <c r="F2132" s="2">
        <v>1500</v>
      </c>
      <c r="G2132" s="2">
        <v>0</v>
      </c>
      <c r="H2132" s="2">
        <v>0</v>
      </c>
      <c r="I2132" t="s">
        <v>1</v>
      </c>
      <c r="J2132" t="s">
        <v>5188</v>
      </c>
      <c r="K2132" s="3">
        <v>45544</v>
      </c>
      <c r="L2132" t="s">
        <v>2</v>
      </c>
      <c r="M2132" t="s">
        <v>10</v>
      </c>
      <c r="N2132" t="s">
        <v>6</v>
      </c>
      <c r="O2132" s="3"/>
      <c r="P2132" t="s">
        <v>5</v>
      </c>
    </row>
    <row r="2133" spans="1:16" x14ac:dyDescent="0.2">
      <c r="A2133" s="6">
        <v>7793729</v>
      </c>
      <c r="B2133" t="s">
        <v>0</v>
      </c>
      <c r="C2133" t="s">
        <v>7232</v>
      </c>
      <c r="D2133" t="s">
        <v>5189</v>
      </c>
      <c r="E2133" t="s">
        <v>5190</v>
      </c>
      <c r="F2133" s="2">
        <v>100</v>
      </c>
      <c r="G2133" s="2">
        <v>0</v>
      </c>
      <c r="H2133" s="2">
        <v>0</v>
      </c>
      <c r="I2133" t="s">
        <v>1</v>
      </c>
      <c r="J2133" t="s">
        <v>5191</v>
      </c>
      <c r="K2133" s="3">
        <v>45552</v>
      </c>
      <c r="L2133" t="s">
        <v>2</v>
      </c>
      <c r="M2133" t="s">
        <v>10</v>
      </c>
      <c r="N2133" t="s">
        <v>6</v>
      </c>
      <c r="O2133" s="3"/>
      <c r="P2133" t="s">
        <v>5</v>
      </c>
    </row>
    <row r="2134" spans="1:16" x14ac:dyDescent="0.2">
      <c r="A2134" s="6">
        <v>7804100</v>
      </c>
      <c r="B2134" t="s">
        <v>0</v>
      </c>
      <c r="C2134" t="s">
        <v>7502</v>
      </c>
      <c r="D2134" t="s">
        <v>5192</v>
      </c>
      <c r="E2134" t="s">
        <v>5193</v>
      </c>
      <c r="F2134" s="2">
        <v>68</v>
      </c>
      <c r="G2134" s="2">
        <v>0</v>
      </c>
      <c r="H2134" s="2">
        <v>0</v>
      </c>
      <c r="I2134" t="s">
        <v>1</v>
      </c>
      <c r="J2134" t="s">
        <v>5194</v>
      </c>
      <c r="K2134" s="3">
        <v>45580</v>
      </c>
      <c r="L2134" t="s">
        <v>2</v>
      </c>
      <c r="M2134" t="s">
        <v>10</v>
      </c>
      <c r="N2134" t="s">
        <v>6</v>
      </c>
      <c r="O2134" s="3"/>
      <c r="P2134" t="s">
        <v>5</v>
      </c>
    </row>
    <row r="2135" spans="1:16" x14ac:dyDescent="0.2">
      <c r="A2135" s="6">
        <v>7765968</v>
      </c>
      <c r="B2135" t="s">
        <v>0</v>
      </c>
      <c r="C2135" t="s">
        <v>7350</v>
      </c>
      <c r="D2135" t="s">
        <v>5195</v>
      </c>
      <c r="E2135" t="s">
        <v>5196</v>
      </c>
      <c r="F2135" s="2">
        <v>500</v>
      </c>
      <c r="G2135" s="2">
        <v>0</v>
      </c>
      <c r="H2135" s="2">
        <v>0</v>
      </c>
      <c r="I2135" t="s">
        <v>1</v>
      </c>
      <c r="J2135" t="s">
        <v>5197</v>
      </c>
      <c r="K2135" s="3">
        <v>45474</v>
      </c>
      <c r="L2135" t="s">
        <v>2</v>
      </c>
      <c r="M2135" t="s">
        <v>10</v>
      </c>
      <c r="N2135" t="s">
        <v>6</v>
      </c>
      <c r="O2135" s="3"/>
      <c r="P2135" t="s">
        <v>5</v>
      </c>
    </row>
    <row r="2136" spans="1:16" x14ac:dyDescent="0.2">
      <c r="A2136" s="6">
        <v>7773520</v>
      </c>
      <c r="B2136" t="s">
        <v>0</v>
      </c>
      <c r="C2136" t="s">
        <v>7230</v>
      </c>
      <c r="D2136" t="s">
        <v>5195</v>
      </c>
      <c r="E2136" t="s">
        <v>5196</v>
      </c>
      <c r="F2136" s="2">
        <v>100</v>
      </c>
      <c r="G2136" s="2">
        <v>0</v>
      </c>
      <c r="H2136" s="2">
        <v>0</v>
      </c>
      <c r="I2136" t="s">
        <v>1</v>
      </c>
      <c r="J2136" t="s">
        <v>5198</v>
      </c>
      <c r="K2136" s="3">
        <v>45491</v>
      </c>
      <c r="L2136" t="s">
        <v>2</v>
      </c>
      <c r="M2136" t="s">
        <v>10</v>
      </c>
      <c r="N2136" t="s">
        <v>6</v>
      </c>
      <c r="O2136" s="3"/>
      <c r="P2136" t="s">
        <v>5</v>
      </c>
    </row>
    <row r="2137" spans="1:16" x14ac:dyDescent="0.2">
      <c r="A2137" s="6">
        <v>7790934</v>
      </c>
      <c r="B2137" t="s">
        <v>0</v>
      </c>
      <c r="C2137" t="s">
        <v>7352</v>
      </c>
      <c r="D2137" t="s">
        <v>5195</v>
      </c>
      <c r="E2137" t="s">
        <v>5196</v>
      </c>
      <c r="F2137" s="2">
        <v>100</v>
      </c>
      <c r="G2137" s="2">
        <v>0</v>
      </c>
      <c r="H2137" s="2">
        <v>0</v>
      </c>
      <c r="I2137" t="s">
        <v>1</v>
      </c>
      <c r="J2137" t="s">
        <v>5199</v>
      </c>
      <c r="K2137" s="3">
        <v>45544</v>
      </c>
      <c r="L2137" t="s">
        <v>2</v>
      </c>
      <c r="M2137" t="s">
        <v>10</v>
      </c>
      <c r="N2137" t="s">
        <v>6</v>
      </c>
      <c r="O2137" s="3"/>
      <c r="P2137" t="s">
        <v>5</v>
      </c>
    </row>
    <row r="2138" spans="1:16" x14ac:dyDescent="0.2">
      <c r="A2138" s="6">
        <v>7690920</v>
      </c>
      <c r="B2138" t="s">
        <v>0</v>
      </c>
      <c r="C2138" t="s">
        <v>7514</v>
      </c>
      <c r="D2138" t="s">
        <v>5200</v>
      </c>
      <c r="E2138" t="s">
        <v>5201</v>
      </c>
      <c r="F2138" s="2">
        <v>15500</v>
      </c>
      <c r="G2138" s="2">
        <v>15499</v>
      </c>
      <c r="H2138" s="2">
        <v>15499</v>
      </c>
      <c r="I2138" t="s">
        <v>1</v>
      </c>
      <c r="J2138" t="s">
        <v>5202</v>
      </c>
      <c r="K2138" s="3">
        <v>45261</v>
      </c>
      <c r="L2138" t="s">
        <v>2</v>
      </c>
      <c r="M2138" t="s">
        <v>14</v>
      </c>
      <c r="N2138" t="s">
        <v>6</v>
      </c>
      <c r="O2138" s="3"/>
      <c r="P2138" t="s">
        <v>5</v>
      </c>
    </row>
    <row r="2139" spans="1:16" x14ac:dyDescent="0.2">
      <c r="A2139" s="6">
        <v>7701385</v>
      </c>
      <c r="B2139" t="s">
        <v>0</v>
      </c>
      <c r="C2139" t="s">
        <v>7515</v>
      </c>
      <c r="D2139" t="s">
        <v>5200</v>
      </c>
      <c r="E2139" t="s">
        <v>5201</v>
      </c>
      <c r="F2139" s="2">
        <v>15500</v>
      </c>
      <c r="G2139" s="2">
        <v>15499</v>
      </c>
      <c r="H2139" s="2">
        <v>15499</v>
      </c>
      <c r="I2139" t="s">
        <v>1</v>
      </c>
      <c r="J2139" t="s">
        <v>5203</v>
      </c>
      <c r="K2139" s="3">
        <v>45289</v>
      </c>
      <c r="L2139" t="s">
        <v>2</v>
      </c>
      <c r="M2139" t="s">
        <v>14</v>
      </c>
      <c r="N2139" t="s">
        <v>6</v>
      </c>
      <c r="O2139" s="3"/>
      <c r="P2139" t="s">
        <v>5</v>
      </c>
    </row>
    <row r="2140" spans="1:16" x14ac:dyDescent="0.2">
      <c r="A2140" s="6">
        <v>7772360</v>
      </c>
      <c r="B2140" t="s">
        <v>0</v>
      </c>
      <c r="C2140" t="s">
        <v>7156</v>
      </c>
      <c r="D2140" t="s">
        <v>5200</v>
      </c>
      <c r="E2140" t="s">
        <v>5201</v>
      </c>
      <c r="F2140" s="2">
        <v>35000</v>
      </c>
      <c r="G2140" s="2">
        <v>0</v>
      </c>
      <c r="H2140" s="2">
        <v>0</v>
      </c>
      <c r="I2140" t="s">
        <v>1</v>
      </c>
      <c r="J2140" t="s">
        <v>5204</v>
      </c>
      <c r="K2140" s="3">
        <v>45490</v>
      </c>
      <c r="L2140" t="s">
        <v>2</v>
      </c>
      <c r="M2140" t="s">
        <v>10</v>
      </c>
      <c r="N2140" t="s">
        <v>6</v>
      </c>
      <c r="O2140" s="3"/>
      <c r="P2140" t="s">
        <v>5</v>
      </c>
    </row>
    <row r="2141" spans="1:16" x14ac:dyDescent="0.2">
      <c r="A2141" s="6">
        <v>7772361</v>
      </c>
      <c r="B2141" t="s">
        <v>0</v>
      </c>
      <c r="C2141" t="s">
        <v>7156</v>
      </c>
      <c r="D2141" t="s">
        <v>5205</v>
      </c>
      <c r="E2141" t="s">
        <v>5206</v>
      </c>
      <c r="F2141" s="2">
        <v>19500</v>
      </c>
      <c r="G2141" s="2">
        <v>10499</v>
      </c>
      <c r="H2141" s="2">
        <v>10499</v>
      </c>
      <c r="I2141" t="s">
        <v>1</v>
      </c>
      <c r="J2141" t="s">
        <v>5207</v>
      </c>
      <c r="K2141" s="3">
        <v>45490</v>
      </c>
      <c r="L2141" t="s">
        <v>2</v>
      </c>
      <c r="M2141" t="s">
        <v>14</v>
      </c>
      <c r="N2141" t="s">
        <v>6</v>
      </c>
      <c r="O2141" s="3"/>
      <c r="P2141" t="s">
        <v>5</v>
      </c>
    </row>
    <row r="2142" spans="1:16" x14ac:dyDescent="0.2">
      <c r="A2142" s="6">
        <v>7802699</v>
      </c>
      <c r="B2142" t="s">
        <v>0</v>
      </c>
      <c r="C2142" t="s">
        <v>7460</v>
      </c>
      <c r="D2142" t="s">
        <v>5208</v>
      </c>
      <c r="E2142" t="s">
        <v>5209</v>
      </c>
      <c r="F2142" s="2">
        <v>12000</v>
      </c>
      <c r="G2142" s="2">
        <v>0</v>
      </c>
      <c r="H2142" s="2">
        <v>0</v>
      </c>
      <c r="I2142" t="s">
        <v>1</v>
      </c>
      <c r="J2142" t="s">
        <v>5210</v>
      </c>
      <c r="K2142" s="3">
        <v>45574</v>
      </c>
      <c r="L2142" t="s">
        <v>2</v>
      </c>
      <c r="M2142" t="s">
        <v>10</v>
      </c>
      <c r="N2142" t="s">
        <v>6</v>
      </c>
      <c r="O2142" s="3"/>
      <c r="P2142" t="s">
        <v>5</v>
      </c>
    </row>
    <row r="2143" spans="1:16" x14ac:dyDescent="0.2">
      <c r="A2143" s="6">
        <v>7722166</v>
      </c>
      <c r="B2143" t="s">
        <v>0</v>
      </c>
      <c r="C2143" t="s">
        <v>7516</v>
      </c>
      <c r="D2143" t="s">
        <v>5211</v>
      </c>
      <c r="E2143" t="s">
        <v>5212</v>
      </c>
      <c r="F2143" s="2">
        <v>25216</v>
      </c>
      <c r="G2143" s="2">
        <v>25215</v>
      </c>
      <c r="H2143" s="2">
        <v>25215</v>
      </c>
      <c r="I2143" t="s">
        <v>1</v>
      </c>
      <c r="J2143" t="s">
        <v>5213</v>
      </c>
      <c r="K2143" s="3">
        <v>45353</v>
      </c>
      <c r="L2143" t="s">
        <v>2</v>
      </c>
      <c r="M2143" t="s">
        <v>14</v>
      </c>
      <c r="N2143" t="s">
        <v>6</v>
      </c>
      <c r="O2143" s="3"/>
      <c r="P2143" t="s">
        <v>5</v>
      </c>
    </row>
    <row r="2144" spans="1:16" x14ac:dyDescent="0.2">
      <c r="A2144" s="6">
        <v>7781233</v>
      </c>
      <c r="B2144" t="s">
        <v>0</v>
      </c>
      <c r="C2144" t="s">
        <v>7455</v>
      </c>
      <c r="D2144" t="s">
        <v>5214</v>
      </c>
      <c r="E2144" t="s">
        <v>5215</v>
      </c>
      <c r="F2144" s="2">
        <v>315</v>
      </c>
      <c r="G2144" s="2">
        <v>0</v>
      </c>
      <c r="H2144" s="2">
        <v>0</v>
      </c>
      <c r="I2144" t="s">
        <v>1</v>
      </c>
      <c r="J2144" t="s">
        <v>5216</v>
      </c>
      <c r="K2144" s="3">
        <v>45516</v>
      </c>
      <c r="L2144" t="s">
        <v>2</v>
      </c>
      <c r="M2144" t="s">
        <v>10</v>
      </c>
      <c r="N2144" t="s">
        <v>6</v>
      </c>
      <c r="O2144" s="3"/>
      <c r="P2144" t="s">
        <v>5</v>
      </c>
    </row>
    <row r="2145" spans="1:16" x14ac:dyDescent="0.2">
      <c r="A2145" s="6">
        <v>7759363</v>
      </c>
      <c r="B2145" t="s">
        <v>0</v>
      </c>
      <c r="C2145" t="s">
        <v>7249</v>
      </c>
      <c r="D2145" t="s">
        <v>5217</v>
      </c>
      <c r="E2145" t="s">
        <v>5218</v>
      </c>
      <c r="F2145" s="2">
        <v>120</v>
      </c>
      <c r="G2145" s="2">
        <v>0</v>
      </c>
      <c r="H2145" s="2">
        <v>0</v>
      </c>
      <c r="I2145" t="s">
        <v>1</v>
      </c>
      <c r="J2145" t="s">
        <v>5219</v>
      </c>
      <c r="K2145" s="3">
        <v>45456</v>
      </c>
      <c r="L2145" t="s">
        <v>2</v>
      </c>
      <c r="M2145" t="s">
        <v>10</v>
      </c>
      <c r="N2145" t="s">
        <v>6</v>
      </c>
      <c r="O2145" s="3"/>
      <c r="P2145" t="s">
        <v>5</v>
      </c>
    </row>
    <row r="2146" spans="1:16" x14ac:dyDescent="0.2">
      <c r="A2146" s="6">
        <v>7760259</v>
      </c>
      <c r="B2146" t="s">
        <v>0</v>
      </c>
      <c r="C2146" t="s">
        <v>7249</v>
      </c>
      <c r="D2146" t="s">
        <v>5220</v>
      </c>
      <c r="E2146" t="s">
        <v>5221</v>
      </c>
      <c r="F2146" s="2">
        <v>264</v>
      </c>
      <c r="G2146" s="2">
        <v>0</v>
      </c>
      <c r="H2146" s="2">
        <v>0</v>
      </c>
      <c r="I2146" t="s">
        <v>1</v>
      </c>
      <c r="J2146" t="s">
        <v>5222</v>
      </c>
      <c r="K2146" s="3">
        <v>45458</v>
      </c>
      <c r="L2146" t="s">
        <v>2</v>
      </c>
      <c r="M2146" t="s">
        <v>10</v>
      </c>
      <c r="N2146" t="s">
        <v>6</v>
      </c>
      <c r="O2146" s="3"/>
      <c r="P2146" t="s">
        <v>5</v>
      </c>
    </row>
    <row r="2147" spans="1:16" x14ac:dyDescent="0.2">
      <c r="A2147" s="6">
        <v>7804341</v>
      </c>
      <c r="B2147" t="s">
        <v>0</v>
      </c>
      <c r="C2147" t="s">
        <v>7365</v>
      </c>
      <c r="D2147" t="s">
        <v>5223</v>
      </c>
      <c r="E2147" t="s">
        <v>5224</v>
      </c>
      <c r="F2147" s="2">
        <v>500</v>
      </c>
      <c r="G2147" s="2">
        <v>0</v>
      </c>
      <c r="H2147" s="2">
        <v>0</v>
      </c>
      <c r="I2147" t="s">
        <v>1</v>
      </c>
      <c r="J2147" t="s">
        <v>5225</v>
      </c>
      <c r="K2147" s="3">
        <v>45582</v>
      </c>
      <c r="L2147" t="s">
        <v>2</v>
      </c>
      <c r="M2147" t="s">
        <v>10</v>
      </c>
      <c r="N2147" t="s">
        <v>6</v>
      </c>
      <c r="O2147" s="3"/>
      <c r="P2147" t="s">
        <v>5</v>
      </c>
    </row>
    <row r="2148" spans="1:16" x14ac:dyDescent="0.2">
      <c r="A2148" s="6">
        <v>7771016</v>
      </c>
      <c r="B2148" t="s">
        <v>0</v>
      </c>
      <c r="C2148" t="s">
        <v>7473</v>
      </c>
      <c r="D2148" t="s">
        <v>5226</v>
      </c>
      <c r="E2148" t="s">
        <v>5227</v>
      </c>
      <c r="F2148" s="2">
        <v>320</v>
      </c>
      <c r="G2148" s="2">
        <v>0</v>
      </c>
      <c r="H2148" s="2">
        <v>0</v>
      </c>
      <c r="I2148" t="s">
        <v>1</v>
      </c>
      <c r="J2148" t="s">
        <v>5228</v>
      </c>
      <c r="K2148" s="3">
        <v>45488</v>
      </c>
      <c r="L2148" t="s">
        <v>2</v>
      </c>
      <c r="M2148" t="s">
        <v>10</v>
      </c>
      <c r="N2148" t="s">
        <v>6</v>
      </c>
      <c r="O2148" s="3"/>
      <c r="P2148" t="s">
        <v>5</v>
      </c>
    </row>
    <row r="2149" spans="1:16" x14ac:dyDescent="0.2">
      <c r="A2149" s="6">
        <v>7771015</v>
      </c>
      <c r="B2149" t="s">
        <v>0</v>
      </c>
      <c r="C2149" t="s">
        <v>7473</v>
      </c>
      <c r="D2149" t="s">
        <v>5229</v>
      </c>
      <c r="E2149" t="s">
        <v>5230</v>
      </c>
      <c r="F2149" s="2">
        <v>320</v>
      </c>
      <c r="G2149" s="2">
        <v>0</v>
      </c>
      <c r="H2149" s="2">
        <v>0</v>
      </c>
      <c r="I2149" t="s">
        <v>1</v>
      </c>
      <c r="J2149" t="s">
        <v>5231</v>
      </c>
      <c r="K2149" s="3">
        <v>45488</v>
      </c>
      <c r="L2149" t="s">
        <v>2</v>
      </c>
      <c r="M2149" t="s">
        <v>10</v>
      </c>
      <c r="N2149" t="s">
        <v>6</v>
      </c>
      <c r="O2149" s="3"/>
      <c r="P2149" t="s">
        <v>5</v>
      </c>
    </row>
    <row r="2150" spans="1:16" x14ac:dyDescent="0.2">
      <c r="A2150" s="6">
        <v>7767541</v>
      </c>
      <c r="B2150" t="s">
        <v>0</v>
      </c>
      <c r="C2150" t="s">
        <v>7271</v>
      </c>
      <c r="D2150" t="s">
        <v>5232</v>
      </c>
      <c r="E2150" t="s">
        <v>5233</v>
      </c>
      <c r="F2150" s="2">
        <v>100</v>
      </c>
      <c r="G2150" s="2">
        <v>0</v>
      </c>
      <c r="H2150" s="2">
        <v>0</v>
      </c>
      <c r="I2150" t="s">
        <v>1</v>
      </c>
      <c r="J2150" t="s">
        <v>5234</v>
      </c>
      <c r="K2150" s="3">
        <v>45479</v>
      </c>
      <c r="L2150" t="s">
        <v>2</v>
      </c>
      <c r="M2150" t="s">
        <v>10</v>
      </c>
      <c r="N2150" t="s">
        <v>6</v>
      </c>
      <c r="O2150" s="3"/>
      <c r="P2150" t="s">
        <v>5</v>
      </c>
    </row>
    <row r="2151" spans="1:16" x14ac:dyDescent="0.2">
      <c r="A2151" s="6">
        <v>7767544</v>
      </c>
      <c r="B2151" t="s">
        <v>0</v>
      </c>
      <c r="C2151" t="s">
        <v>7271</v>
      </c>
      <c r="D2151" t="s">
        <v>5235</v>
      </c>
      <c r="E2151" t="s">
        <v>5236</v>
      </c>
      <c r="F2151" s="2">
        <v>240</v>
      </c>
      <c r="G2151" s="2">
        <v>0</v>
      </c>
      <c r="H2151" s="2">
        <v>0</v>
      </c>
      <c r="I2151" t="s">
        <v>1</v>
      </c>
      <c r="J2151" t="s">
        <v>5237</v>
      </c>
      <c r="K2151" s="3">
        <v>45479</v>
      </c>
      <c r="L2151" t="s">
        <v>2</v>
      </c>
      <c r="M2151" t="s">
        <v>262</v>
      </c>
      <c r="N2151" t="s">
        <v>6</v>
      </c>
      <c r="O2151" s="3"/>
      <c r="P2151" t="s">
        <v>5</v>
      </c>
    </row>
    <row r="2152" spans="1:16" x14ac:dyDescent="0.2">
      <c r="A2152" s="6">
        <v>7767540</v>
      </c>
      <c r="B2152" t="s">
        <v>0</v>
      </c>
      <c r="C2152" t="s">
        <v>7271</v>
      </c>
      <c r="D2152" t="s">
        <v>5238</v>
      </c>
      <c r="E2152" t="s">
        <v>5239</v>
      </c>
      <c r="F2152" s="2">
        <v>1500</v>
      </c>
      <c r="G2152" s="2">
        <v>700</v>
      </c>
      <c r="H2152" s="2">
        <v>700</v>
      </c>
      <c r="I2152" t="s">
        <v>1</v>
      </c>
      <c r="J2152" t="s">
        <v>5240</v>
      </c>
      <c r="K2152" s="3">
        <v>45479</v>
      </c>
      <c r="L2152" t="s">
        <v>2</v>
      </c>
      <c r="M2152" t="s">
        <v>14</v>
      </c>
      <c r="N2152" t="s">
        <v>6</v>
      </c>
      <c r="O2152" s="3"/>
      <c r="P2152" t="s">
        <v>5</v>
      </c>
    </row>
    <row r="2153" spans="1:16" x14ac:dyDescent="0.2">
      <c r="A2153" s="6">
        <v>7774139</v>
      </c>
      <c r="B2153" t="s">
        <v>0</v>
      </c>
      <c r="C2153" t="s">
        <v>7450</v>
      </c>
      <c r="D2153" t="s">
        <v>5241</v>
      </c>
      <c r="E2153" t="s">
        <v>5242</v>
      </c>
      <c r="F2153" s="2">
        <v>50</v>
      </c>
      <c r="G2153" s="2">
        <v>0</v>
      </c>
      <c r="H2153" s="2">
        <v>0</v>
      </c>
      <c r="I2153" t="s">
        <v>1</v>
      </c>
      <c r="J2153" t="s">
        <v>5243</v>
      </c>
      <c r="K2153" s="3">
        <v>45493</v>
      </c>
      <c r="L2153" t="s">
        <v>2</v>
      </c>
      <c r="M2153" t="s">
        <v>10</v>
      </c>
      <c r="N2153" t="s">
        <v>6</v>
      </c>
      <c r="O2153" s="3"/>
      <c r="P2153" t="s">
        <v>5</v>
      </c>
    </row>
    <row r="2154" spans="1:16" x14ac:dyDescent="0.2">
      <c r="A2154" s="6">
        <v>7785895</v>
      </c>
      <c r="B2154" t="s">
        <v>0</v>
      </c>
      <c r="C2154" t="s">
        <v>7517</v>
      </c>
      <c r="D2154" t="s">
        <v>5244</v>
      </c>
      <c r="E2154" t="s">
        <v>5245</v>
      </c>
      <c r="F2154" s="2">
        <v>1000</v>
      </c>
      <c r="G2154" s="2">
        <v>0</v>
      </c>
      <c r="H2154" s="2">
        <v>0</v>
      </c>
      <c r="I2154" t="s">
        <v>1</v>
      </c>
      <c r="J2154" t="s">
        <v>5246</v>
      </c>
      <c r="K2154" s="3">
        <v>45533</v>
      </c>
      <c r="L2154" t="s">
        <v>2</v>
      </c>
      <c r="M2154" t="s">
        <v>10</v>
      </c>
      <c r="N2154" t="s">
        <v>6</v>
      </c>
      <c r="O2154" s="3"/>
      <c r="P2154" t="s">
        <v>5</v>
      </c>
    </row>
    <row r="2155" spans="1:16" x14ac:dyDescent="0.2">
      <c r="A2155" s="6">
        <v>7791731</v>
      </c>
      <c r="B2155" t="s">
        <v>0</v>
      </c>
      <c r="C2155" t="s">
        <v>7423</v>
      </c>
      <c r="D2155" t="s">
        <v>5247</v>
      </c>
      <c r="E2155" t="s">
        <v>5248</v>
      </c>
      <c r="F2155" s="2">
        <v>500</v>
      </c>
      <c r="G2155" s="2">
        <v>0</v>
      </c>
      <c r="H2155" s="2">
        <v>0</v>
      </c>
      <c r="I2155" t="s">
        <v>1</v>
      </c>
      <c r="J2155" t="s">
        <v>5249</v>
      </c>
      <c r="K2155" s="3">
        <v>45546</v>
      </c>
      <c r="L2155" t="s">
        <v>2</v>
      </c>
      <c r="M2155" t="s">
        <v>10</v>
      </c>
      <c r="N2155" t="s">
        <v>6</v>
      </c>
      <c r="O2155" s="3"/>
      <c r="P2155" t="s">
        <v>5</v>
      </c>
    </row>
    <row r="2156" spans="1:16" x14ac:dyDescent="0.2">
      <c r="A2156" s="6">
        <v>7796319</v>
      </c>
      <c r="B2156" t="s">
        <v>0</v>
      </c>
      <c r="C2156" t="s">
        <v>7405</v>
      </c>
      <c r="D2156" t="s">
        <v>5250</v>
      </c>
      <c r="E2156" t="s">
        <v>5251</v>
      </c>
      <c r="F2156" s="2">
        <v>76460</v>
      </c>
      <c r="G2156" s="2">
        <v>76459</v>
      </c>
      <c r="H2156" s="2">
        <v>76459</v>
      </c>
      <c r="I2156" t="s">
        <v>1</v>
      </c>
      <c r="J2156" t="s">
        <v>5252</v>
      </c>
      <c r="K2156" s="3">
        <v>45560</v>
      </c>
      <c r="L2156" t="s">
        <v>2</v>
      </c>
      <c r="M2156" t="s">
        <v>14</v>
      </c>
      <c r="N2156" t="s">
        <v>6</v>
      </c>
      <c r="O2156" s="3"/>
      <c r="P2156" t="s">
        <v>5</v>
      </c>
    </row>
    <row r="2157" spans="1:16" x14ac:dyDescent="0.2">
      <c r="A2157" s="6">
        <v>7807407</v>
      </c>
      <c r="B2157" t="s">
        <v>0</v>
      </c>
      <c r="C2157" t="s">
        <v>7406</v>
      </c>
      <c r="D2157" t="s">
        <v>5250</v>
      </c>
      <c r="E2157" t="s">
        <v>5251</v>
      </c>
      <c r="F2157" s="2">
        <v>4950</v>
      </c>
      <c r="G2157" s="2">
        <v>0</v>
      </c>
      <c r="H2157" s="2">
        <v>0</v>
      </c>
      <c r="I2157" t="s">
        <v>1</v>
      </c>
      <c r="J2157" t="s">
        <v>5253</v>
      </c>
      <c r="K2157" s="3">
        <v>45589</v>
      </c>
      <c r="L2157" t="s">
        <v>2</v>
      </c>
      <c r="M2157" t="s">
        <v>10</v>
      </c>
      <c r="N2157" t="s">
        <v>6</v>
      </c>
      <c r="O2157" s="3"/>
      <c r="P2157" t="s">
        <v>5</v>
      </c>
    </row>
    <row r="2158" spans="1:16" x14ac:dyDescent="0.2">
      <c r="A2158" s="6">
        <v>7804098</v>
      </c>
      <c r="B2158" t="s">
        <v>0</v>
      </c>
      <c r="C2158" t="s">
        <v>7502</v>
      </c>
      <c r="D2158" t="s">
        <v>5254</v>
      </c>
      <c r="E2158" t="s">
        <v>5255</v>
      </c>
      <c r="F2158" s="2">
        <v>101</v>
      </c>
      <c r="G2158" s="2">
        <v>0</v>
      </c>
      <c r="H2158" s="2">
        <v>0</v>
      </c>
      <c r="I2158" t="s">
        <v>1</v>
      </c>
      <c r="J2158" t="s">
        <v>5256</v>
      </c>
      <c r="K2158" s="3">
        <v>45580</v>
      </c>
      <c r="L2158" t="s">
        <v>2</v>
      </c>
      <c r="M2158" t="s">
        <v>10</v>
      </c>
      <c r="N2158" t="s">
        <v>6</v>
      </c>
      <c r="O2158" s="3"/>
      <c r="P2158" t="s">
        <v>5</v>
      </c>
    </row>
    <row r="2159" spans="1:16" x14ac:dyDescent="0.2">
      <c r="A2159" s="6">
        <v>7804135</v>
      </c>
      <c r="B2159" t="s">
        <v>0</v>
      </c>
      <c r="C2159" t="s">
        <v>7502</v>
      </c>
      <c r="D2159" t="s">
        <v>5257</v>
      </c>
      <c r="E2159" t="s">
        <v>5258</v>
      </c>
      <c r="F2159" s="2">
        <v>8605</v>
      </c>
      <c r="G2159" s="2">
        <v>0</v>
      </c>
      <c r="H2159" s="2">
        <v>0</v>
      </c>
      <c r="I2159" t="s">
        <v>1</v>
      </c>
      <c r="J2159" t="s">
        <v>5259</v>
      </c>
      <c r="K2159" s="3">
        <v>45580</v>
      </c>
      <c r="L2159" t="s">
        <v>2</v>
      </c>
      <c r="M2159" t="s">
        <v>10</v>
      </c>
      <c r="N2159" t="s">
        <v>6</v>
      </c>
      <c r="O2159" s="3"/>
      <c r="P2159" t="s">
        <v>5</v>
      </c>
    </row>
    <row r="2160" spans="1:16" x14ac:dyDescent="0.2">
      <c r="A2160" s="6">
        <v>7804099</v>
      </c>
      <c r="B2160" t="s">
        <v>0</v>
      </c>
      <c r="C2160" t="s">
        <v>7502</v>
      </c>
      <c r="D2160" t="s">
        <v>5260</v>
      </c>
      <c r="E2160" t="s">
        <v>5261</v>
      </c>
      <c r="F2160" s="2">
        <v>5612</v>
      </c>
      <c r="G2160" s="2">
        <v>0</v>
      </c>
      <c r="H2160" s="2">
        <v>0</v>
      </c>
      <c r="I2160" t="s">
        <v>1</v>
      </c>
      <c r="J2160" t="s">
        <v>5262</v>
      </c>
      <c r="K2160" s="3">
        <v>45580</v>
      </c>
      <c r="L2160" t="s">
        <v>2</v>
      </c>
      <c r="M2160" t="s">
        <v>10</v>
      </c>
      <c r="N2160" t="s">
        <v>6</v>
      </c>
      <c r="O2160" s="3"/>
      <c r="P2160" t="s">
        <v>5</v>
      </c>
    </row>
    <row r="2161" spans="1:16" x14ac:dyDescent="0.2">
      <c r="A2161" s="6">
        <v>7804101</v>
      </c>
      <c r="B2161" t="s">
        <v>0</v>
      </c>
      <c r="C2161" t="s">
        <v>7502</v>
      </c>
      <c r="D2161" t="s">
        <v>5263</v>
      </c>
      <c r="E2161" t="s">
        <v>5264</v>
      </c>
      <c r="F2161" s="2">
        <v>2554</v>
      </c>
      <c r="G2161" s="2">
        <v>0</v>
      </c>
      <c r="H2161" s="2">
        <v>0</v>
      </c>
      <c r="I2161" t="s">
        <v>1</v>
      </c>
      <c r="J2161" t="s">
        <v>5265</v>
      </c>
      <c r="K2161" s="3">
        <v>45580</v>
      </c>
      <c r="L2161" t="s">
        <v>2</v>
      </c>
      <c r="M2161" t="s">
        <v>10</v>
      </c>
      <c r="N2161" t="s">
        <v>6</v>
      </c>
      <c r="O2161" s="3"/>
      <c r="P2161" t="s">
        <v>5</v>
      </c>
    </row>
    <row r="2162" spans="1:16" x14ac:dyDescent="0.2">
      <c r="A2162" s="6">
        <v>7804102</v>
      </c>
      <c r="B2162" t="s">
        <v>0</v>
      </c>
      <c r="C2162" t="s">
        <v>7502</v>
      </c>
      <c r="D2162" t="s">
        <v>5266</v>
      </c>
      <c r="E2162" t="s">
        <v>5267</v>
      </c>
      <c r="F2162" s="2">
        <v>135</v>
      </c>
      <c r="G2162" s="2">
        <v>0</v>
      </c>
      <c r="H2162" s="2">
        <v>0</v>
      </c>
      <c r="I2162" t="s">
        <v>1</v>
      </c>
      <c r="J2162" t="s">
        <v>5268</v>
      </c>
      <c r="K2162" s="3">
        <v>45580</v>
      </c>
      <c r="L2162" t="s">
        <v>2</v>
      </c>
      <c r="M2162" t="s">
        <v>10</v>
      </c>
      <c r="N2162" t="s">
        <v>6</v>
      </c>
      <c r="O2162" s="3"/>
      <c r="P2162" t="s">
        <v>5</v>
      </c>
    </row>
    <row r="2163" spans="1:16" x14ac:dyDescent="0.2">
      <c r="A2163" s="6">
        <v>7804097</v>
      </c>
      <c r="B2163" t="s">
        <v>0</v>
      </c>
      <c r="C2163" t="s">
        <v>7502</v>
      </c>
      <c r="D2163" t="s">
        <v>5269</v>
      </c>
      <c r="E2163" t="s">
        <v>5270</v>
      </c>
      <c r="F2163" s="2">
        <v>135</v>
      </c>
      <c r="G2163" s="2">
        <v>0</v>
      </c>
      <c r="H2163" s="2">
        <v>0</v>
      </c>
      <c r="I2163" t="s">
        <v>1</v>
      </c>
      <c r="J2163" t="s">
        <v>5271</v>
      </c>
      <c r="K2163" s="3">
        <v>45580</v>
      </c>
      <c r="L2163" t="s">
        <v>2</v>
      </c>
      <c r="M2163" t="s">
        <v>10</v>
      </c>
      <c r="N2163" t="s">
        <v>6</v>
      </c>
      <c r="O2163" s="3"/>
      <c r="P2163" t="s">
        <v>5</v>
      </c>
    </row>
    <row r="2164" spans="1:16" x14ac:dyDescent="0.2">
      <c r="A2164" s="6">
        <v>7804137</v>
      </c>
      <c r="B2164" t="s">
        <v>0</v>
      </c>
      <c r="C2164" t="s">
        <v>7502</v>
      </c>
      <c r="D2164" t="s">
        <v>5272</v>
      </c>
      <c r="E2164" t="s">
        <v>5273</v>
      </c>
      <c r="F2164" s="2">
        <v>6713</v>
      </c>
      <c r="G2164" s="2">
        <v>0</v>
      </c>
      <c r="H2164" s="2">
        <v>0</v>
      </c>
      <c r="I2164" t="s">
        <v>1</v>
      </c>
      <c r="J2164" t="s">
        <v>5274</v>
      </c>
      <c r="K2164" s="3">
        <v>45580</v>
      </c>
      <c r="L2164" t="s">
        <v>2</v>
      </c>
      <c r="M2164" t="s">
        <v>10</v>
      </c>
      <c r="N2164" t="s">
        <v>6</v>
      </c>
      <c r="O2164" s="3"/>
      <c r="P2164" t="s">
        <v>5</v>
      </c>
    </row>
    <row r="2165" spans="1:16" x14ac:dyDescent="0.2">
      <c r="A2165" s="6">
        <v>7804116</v>
      </c>
      <c r="B2165" t="s">
        <v>0</v>
      </c>
      <c r="C2165" t="s">
        <v>7502</v>
      </c>
      <c r="D2165" t="s">
        <v>5275</v>
      </c>
      <c r="E2165" t="s">
        <v>5276</v>
      </c>
      <c r="F2165" s="2">
        <v>126</v>
      </c>
      <c r="G2165" s="2">
        <v>0</v>
      </c>
      <c r="H2165" s="2">
        <v>0</v>
      </c>
      <c r="I2165" t="s">
        <v>1</v>
      </c>
      <c r="J2165" t="s">
        <v>5277</v>
      </c>
      <c r="K2165" s="3">
        <v>45580</v>
      </c>
      <c r="L2165" t="s">
        <v>2</v>
      </c>
      <c r="M2165" t="s">
        <v>10</v>
      </c>
      <c r="N2165" t="s">
        <v>6</v>
      </c>
      <c r="O2165" s="3"/>
      <c r="P2165" t="s">
        <v>5</v>
      </c>
    </row>
    <row r="2166" spans="1:16" x14ac:dyDescent="0.2">
      <c r="A2166" s="6">
        <v>7806340</v>
      </c>
      <c r="B2166" t="s">
        <v>0</v>
      </c>
      <c r="C2166" t="s">
        <v>7399</v>
      </c>
      <c r="D2166" t="s">
        <v>5278</v>
      </c>
      <c r="E2166" t="s">
        <v>5279</v>
      </c>
      <c r="F2166" s="2">
        <v>480</v>
      </c>
      <c r="G2166" s="2">
        <v>0</v>
      </c>
      <c r="H2166" s="2">
        <v>0</v>
      </c>
      <c r="I2166" t="s">
        <v>1</v>
      </c>
      <c r="J2166" t="s">
        <v>5280</v>
      </c>
      <c r="K2166" s="3">
        <v>45586</v>
      </c>
      <c r="L2166" t="s">
        <v>2</v>
      </c>
      <c r="M2166" t="s">
        <v>10</v>
      </c>
      <c r="N2166" t="s">
        <v>6</v>
      </c>
      <c r="O2166" s="3"/>
      <c r="P2166" t="s">
        <v>5</v>
      </c>
    </row>
    <row r="2167" spans="1:16" x14ac:dyDescent="0.2">
      <c r="A2167" s="6">
        <v>7807174</v>
      </c>
      <c r="B2167" t="s">
        <v>0</v>
      </c>
      <c r="C2167" t="s">
        <v>7354</v>
      </c>
      <c r="D2167" t="s">
        <v>5281</v>
      </c>
      <c r="E2167" t="s">
        <v>5282</v>
      </c>
      <c r="F2167" s="2">
        <v>100</v>
      </c>
      <c r="G2167" s="2">
        <v>0</v>
      </c>
      <c r="H2167" s="2">
        <v>0</v>
      </c>
      <c r="I2167" t="s">
        <v>1</v>
      </c>
      <c r="J2167" t="s">
        <v>5283</v>
      </c>
      <c r="K2167" s="3">
        <v>45588</v>
      </c>
      <c r="L2167" t="s">
        <v>2</v>
      </c>
      <c r="M2167" t="s">
        <v>10</v>
      </c>
      <c r="N2167" t="s">
        <v>6</v>
      </c>
      <c r="O2167" s="3"/>
      <c r="P2167" t="s">
        <v>5</v>
      </c>
    </row>
    <row r="2168" spans="1:16" x14ac:dyDescent="0.2">
      <c r="A2168" s="6">
        <v>7809801</v>
      </c>
      <c r="B2168" t="s">
        <v>0</v>
      </c>
      <c r="C2168" t="s">
        <v>7353</v>
      </c>
      <c r="D2168" t="s">
        <v>5284</v>
      </c>
      <c r="E2168" t="s">
        <v>5285</v>
      </c>
      <c r="F2168" s="2">
        <v>1000</v>
      </c>
      <c r="G2168" s="2">
        <v>0</v>
      </c>
      <c r="H2168" s="2">
        <v>0</v>
      </c>
      <c r="I2168" t="s">
        <v>1</v>
      </c>
      <c r="J2168" t="s">
        <v>5286</v>
      </c>
      <c r="K2168" s="3">
        <v>45593</v>
      </c>
      <c r="L2168" t="s">
        <v>2</v>
      </c>
      <c r="M2168" t="s">
        <v>10</v>
      </c>
      <c r="N2168" t="s">
        <v>6</v>
      </c>
      <c r="O2168" s="3"/>
      <c r="P2168" t="s">
        <v>5</v>
      </c>
    </row>
    <row r="2169" spans="1:16" x14ac:dyDescent="0.2">
      <c r="A2169" s="6">
        <v>7806548</v>
      </c>
      <c r="B2169" t="s">
        <v>0</v>
      </c>
      <c r="C2169" t="s">
        <v>7262</v>
      </c>
      <c r="D2169" t="s">
        <v>5287</v>
      </c>
      <c r="E2169" t="s">
        <v>5288</v>
      </c>
      <c r="F2169" s="2">
        <v>80</v>
      </c>
      <c r="G2169" s="2">
        <v>0</v>
      </c>
      <c r="H2169" s="2">
        <v>0</v>
      </c>
      <c r="I2169" t="s">
        <v>1</v>
      </c>
      <c r="J2169" t="s">
        <v>5289</v>
      </c>
      <c r="K2169" s="3">
        <v>45587</v>
      </c>
      <c r="L2169" t="s">
        <v>2</v>
      </c>
      <c r="M2169" t="s">
        <v>10</v>
      </c>
      <c r="N2169" t="s">
        <v>6</v>
      </c>
      <c r="O2169" s="3"/>
      <c r="P2169" t="s">
        <v>5</v>
      </c>
    </row>
    <row r="2170" spans="1:16" x14ac:dyDescent="0.2">
      <c r="A2170" s="6">
        <v>7806550</v>
      </c>
      <c r="B2170" t="s">
        <v>0</v>
      </c>
      <c r="C2170" t="s">
        <v>7262</v>
      </c>
      <c r="D2170" t="s">
        <v>5290</v>
      </c>
      <c r="E2170" t="s">
        <v>5291</v>
      </c>
      <c r="F2170" s="2">
        <v>640</v>
      </c>
      <c r="G2170" s="2">
        <v>0</v>
      </c>
      <c r="H2170" s="2">
        <v>0</v>
      </c>
      <c r="I2170" t="s">
        <v>1</v>
      </c>
      <c r="J2170" t="s">
        <v>5292</v>
      </c>
      <c r="K2170" s="3">
        <v>45587</v>
      </c>
      <c r="L2170" t="s">
        <v>2</v>
      </c>
      <c r="M2170" t="s">
        <v>10</v>
      </c>
      <c r="N2170" t="s">
        <v>6</v>
      </c>
      <c r="O2170" s="3"/>
      <c r="P2170" t="s">
        <v>5</v>
      </c>
    </row>
    <row r="2171" spans="1:16" x14ac:dyDescent="0.2">
      <c r="A2171" s="6">
        <v>7780768</v>
      </c>
      <c r="B2171" t="s">
        <v>0</v>
      </c>
      <c r="C2171" t="s">
        <v>7291</v>
      </c>
      <c r="D2171" t="s">
        <v>5293</v>
      </c>
      <c r="E2171" t="s">
        <v>5294</v>
      </c>
      <c r="F2171" s="2">
        <v>2200</v>
      </c>
      <c r="G2171" s="2">
        <v>0</v>
      </c>
      <c r="H2171" s="2">
        <v>0</v>
      </c>
      <c r="I2171" t="s">
        <v>1</v>
      </c>
      <c r="J2171" t="s">
        <v>5295</v>
      </c>
      <c r="K2171" s="3">
        <v>45514</v>
      </c>
      <c r="L2171" t="s">
        <v>2</v>
      </c>
      <c r="M2171" t="s">
        <v>10</v>
      </c>
      <c r="N2171" t="s">
        <v>6</v>
      </c>
      <c r="O2171" s="3"/>
      <c r="P2171" t="s">
        <v>5</v>
      </c>
    </row>
    <row r="2172" spans="1:16" x14ac:dyDescent="0.2">
      <c r="A2172" s="6">
        <v>7809475</v>
      </c>
      <c r="B2172" t="s">
        <v>0</v>
      </c>
      <c r="C2172" t="s">
        <v>7290</v>
      </c>
      <c r="D2172" t="s">
        <v>5296</v>
      </c>
      <c r="E2172" t="s">
        <v>4858</v>
      </c>
      <c r="F2172" s="2">
        <v>2520</v>
      </c>
      <c r="G2172" s="2">
        <v>0</v>
      </c>
      <c r="H2172" s="2">
        <v>0</v>
      </c>
      <c r="I2172" t="s">
        <v>1</v>
      </c>
      <c r="J2172" t="s">
        <v>5297</v>
      </c>
      <c r="K2172" s="3">
        <v>45592</v>
      </c>
      <c r="L2172" t="s">
        <v>2</v>
      </c>
      <c r="M2172" t="s">
        <v>10</v>
      </c>
      <c r="N2172" t="s">
        <v>6</v>
      </c>
      <c r="O2172" s="3"/>
      <c r="P2172" t="s">
        <v>5</v>
      </c>
    </row>
    <row r="2173" spans="1:16" x14ac:dyDescent="0.2">
      <c r="A2173" s="6">
        <v>7780793</v>
      </c>
      <c r="B2173" t="s">
        <v>0</v>
      </c>
      <c r="C2173" t="s">
        <v>7291</v>
      </c>
      <c r="D2173" t="s">
        <v>5298</v>
      </c>
      <c r="E2173" t="s">
        <v>4872</v>
      </c>
      <c r="F2173" s="2">
        <v>3000</v>
      </c>
      <c r="G2173" s="2">
        <v>2200</v>
      </c>
      <c r="H2173" s="2">
        <v>2200</v>
      </c>
      <c r="I2173" t="s">
        <v>1</v>
      </c>
      <c r="J2173" t="s">
        <v>5299</v>
      </c>
      <c r="K2173" s="3">
        <v>45514</v>
      </c>
      <c r="L2173" t="s">
        <v>2</v>
      </c>
      <c r="M2173" t="s">
        <v>14</v>
      </c>
      <c r="N2173" t="s">
        <v>6</v>
      </c>
      <c r="O2173" s="3"/>
      <c r="P2173" t="s">
        <v>5</v>
      </c>
    </row>
    <row r="2174" spans="1:16" x14ac:dyDescent="0.2">
      <c r="A2174" s="6">
        <v>7809508</v>
      </c>
      <c r="B2174" t="s">
        <v>0</v>
      </c>
      <c r="C2174" t="s">
        <v>7290</v>
      </c>
      <c r="D2174" t="s">
        <v>5298</v>
      </c>
      <c r="E2174" t="s">
        <v>4872</v>
      </c>
      <c r="F2174" s="2">
        <v>13020</v>
      </c>
      <c r="G2174" s="2">
        <v>0</v>
      </c>
      <c r="H2174" s="2">
        <v>0</v>
      </c>
      <c r="I2174" t="s">
        <v>1</v>
      </c>
      <c r="J2174" t="s">
        <v>5300</v>
      </c>
      <c r="K2174" s="3">
        <v>45592</v>
      </c>
      <c r="L2174" t="s">
        <v>2</v>
      </c>
      <c r="M2174" t="s">
        <v>10</v>
      </c>
      <c r="N2174" t="s">
        <v>6</v>
      </c>
      <c r="O2174" s="3"/>
      <c r="P2174" t="s">
        <v>5</v>
      </c>
    </row>
    <row r="2175" spans="1:16" x14ac:dyDescent="0.2">
      <c r="A2175" s="6">
        <v>7743769</v>
      </c>
      <c r="B2175" t="s">
        <v>0</v>
      </c>
      <c r="C2175" t="s">
        <v>7518</v>
      </c>
      <c r="D2175" t="s">
        <v>5301</v>
      </c>
      <c r="E2175" t="s">
        <v>4874</v>
      </c>
      <c r="F2175" s="2">
        <v>11110</v>
      </c>
      <c r="G2175" s="2">
        <v>11110</v>
      </c>
      <c r="H2175" s="2">
        <v>11100</v>
      </c>
      <c r="I2175" t="s">
        <v>1</v>
      </c>
      <c r="J2175" t="s">
        <v>5302</v>
      </c>
      <c r="K2175" s="3">
        <v>45409</v>
      </c>
      <c r="L2175" t="s">
        <v>2</v>
      </c>
      <c r="M2175" t="s">
        <v>3</v>
      </c>
      <c r="N2175" t="s">
        <v>6</v>
      </c>
      <c r="O2175" s="3"/>
      <c r="P2175" t="s">
        <v>5</v>
      </c>
    </row>
    <row r="2176" spans="1:16" x14ac:dyDescent="0.2">
      <c r="A2176" s="6">
        <v>7809510</v>
      </c>
      <c r="B2176" t="s">
        <v>0</v>
      </c>
      <c r="C2176" t="s">
        <v>7290</v>
      </c>
      <c r="D2176" t="s">
        <v>5303</v>
      </c>
      <c r="E2176" t="s">
        <v>4876</v>
      </c>
      <c r="F2176" s="2">
        <v>816</v>
      </c>
      <c r="G2176" s="2">
        <v>0</v>
      </c>
      <c r="H2176" s="2">
        <v>0</v>
      </c>
      <c r="I2176" t="s">
        <v>1</v>
      </c>
      <c r="J2176" t="s">
        <v>5304</v>
      </c>
      <c r="K2176" s="3">
        <v>45592</v>
      </c>
      <c r="L2176" t="s">
        <v>2</v>
      </c>
      <c r="M2176" t="s">
        <v>10</v>
      </c>
      <c r="N2176" t="s">
        <v>6</v>
      </c>
      <c r="O2176" s="3"/>
      <c r="P2176" t="s">
        <v>5</v>
      </c>
    </row>
    <row r="2177" spans="1:16" x14ac:dyDescent="0.2">
      <c r="A2177" s="6">
        <v>7809511</v>
      </c>
      <c r="B2177" t="s">
        <v>0</v>
      </c>
      <c r="C2177" t="s">
        <v>7290</v>
      </c>
      <c r="D2177" t="s">
        <v>5305</v>
      </c>
      <c r="E2177" t="s">
        <v>4878</v>
      </c>
      <c r="F2177" s="2">
        <v>3735</v>
      </c>
      <c r="G2177" s="2">
        <v>0</v>
      </c>
      <c r="H2177" s="2">
        <v>0</v>
      </c>
      <c r="I2177" t="s">
        <v>1</v>
      </c>
      <c r="J2177" t="s">
        <v>5306</v>
      </c>
      <c r="K2177" s="3">
        <v>45592</v>
      </c>
      <c r="L2177" t="s">
        <v>2</v>
      </c>
      <c r="M2177" t="s">
        <v>10</v>
      </c>
      <c r="N2177" t="s">
        <v>6</v>
      </c>
      <c r="O2177" s="3"/>
      <c r="P2177" t="s">
        <v>5</v>
      </c>
    </row>
    <row r="2178" spans="1:16" x14ac:dyDescent="0.2">
      <c r="A2178" s="6">
        <v>7775456</v>
      </c>
      <c r="B2178" t="s">
        <v>0</v>
      </c>
      <c r="C2178" t="s">
        <v>7426</v>
      </c>
      <c r="D2178" t="s">
        <v>5307</v>
      </c>
      <c r="E2178" t="s">
        <v>5308</v>
      </c>
      <c r="F2178" s="2">
        <v>1300</v>
      </c>
      <c r="G2178" s="2">
        <v>400</v>
      </c>
      <c r="H2178" s="2">
        <v>400</v>
      </c>
      <c r="I2178" t="s">
        <v>1</v>
      </c>
      <c r="J2178" t="s">
        <v>5309</v>
      </c>
      <c r="K2178" s="3">
        <v>45499</v>
      </c>
      <c r="L2178" t="s">
        <v>2</v>
      </c>
      <c r="M2178" t="s">
        <v>14</v>
      </c>
      <c r="N2178" t="s">
        <v>6</v>
      </c>
      <c r="O2178" s="3"/>
      <c r="P2178" t="s">
        <v>5</v>
      </c>
    </row>
    <row r="2179" spans="1:16" x14ac:dyDescent="0.2">
      <c r="A2179" s="6">
        <v>6947365</v>
      </c>
      <c r="B2179" t="s">
        <v>0</v>
      </c>
      <c r="C2179" t="s">
        <v>5</v>
      </c>
      <c r="D2179" t="s">
        <v>5310</v>
      </c>
      <c r="E2179" t="s">
        <v>4925</v>
      </c>
      <c r="F2179" s="2">
        <v>1</v>
      </c>
      <c r="G2179" s="2">
        <v>0</v>
      </c>
      <c r="H2179" s="2">
        <v>0</v>
      </c>
      <c r="I2179" t="s">
        <v>1</v>
      </c>
      <c r="J2179" t="s">
        <v>5</v>
      </c>
      <c r="K2179" s="3">
        <v>44594</v>
      </c>
      <c r="L2179" t="s">
        <v>2</v>
      </c>
      <c r="M2179" t="s">
        <v>461</v>
      </c>
      <c r="N2179" t="s">
        <v>4</v>
      </c>
      <c r="O2179" s="3"/>
      <c r="P2179" t="s">
        <v>5</v>
      </c>
    </row>
    <row r="2180" spans="1:16" x14ac:dyDescent="0.2">
      <c r="A2180" s="6">
        <v>7743789</v>
      </c>
      <c r="B2180" t="s">
        <v>0</v>
      </c>
      <c r="C2180" t="s">
        <v>7518</v>
      </c>
      <c r="D2180" t="s">
        <v>5310</v>
      </c>
      <c r="E2180" t="s">
        <v>4925</v>
      </c>
      <c r="F2180" s="2">
        <v>150000</v>
      </c>
      <c r="G2180" s="2">
        <v>150000</v>
      </c>
      <c r="H2180" s="2">
        <v>149998</v>
      </c>
      <c r="I2180" t="s">
        <v>1</v>
      </c>
      <c r="J2180" t="s">
        <v>5311</v>
      </c>
      <c r="K2180" s="3">
        <v>45409</v>
      </c>
      <c r="L2180" t="s">
        <v>2</v>
      </c>
      <c r="M2180" t="s">
        <v>3</v>
      </c>
      <c r="N2180" t="s">
        <v>6</v>
      </c>
      <c r="O2180" s="3"/>
      <c r="P2180" t="s">
        <v>5</v>
      </c>
    </row>
    <row r="2181" spans="1:16" x14ac:dyDescent="0.2">
      <c r="A2181" s="6">
        <v>7801865</v>
      </c>
      <c r="B2181" t="s">
        <v>0</v>
      </c>
      <c r="C2181" t="s">
        <v>7314</v>
      </c>
      <c r="D2181" t="s">
        <v>5312</v>
      </c>
      <c r="E2181" t="s">
        <v>5313</v>
      </c>
      <c r="F2181" s="2">
        <v>1400</v>
      </c>
      <c r="G2181" s="2">
        <v>0</v>
      </c>
      <c r="H2181" s="2">
        <v>0</v>
      </c>
      <c r="I2181" t="s">
        <v>1</v>
      </c>
      <c r="J2181" t="s">
        <v>5314</v>
      </c>
      <c r="K2181" s="3">
        <v>45570</v>
      </c>
      <c r="L2181" t="s">
        <v>2</v>
      </c>
      <c r="M2181" t="s">
        <v>10</v>
      </c>
      <c r="N2181" t="s">
        <v>6</v>
      </c>
      <c r="O2181" s="3"/>
      <c r="P2181" t="s">
        <v>5</v>
      </c>
    </row>
    <row r="2182" spans="1:16" x14ac:dyDescent="0.2">
      <c r="A2182" s="6">
        <v>7809476</v>
      </c>
      <c r="B2182" t="s">
        <v>0</v>
      </c>
      <c r="C2182" t="s">
        <v>7290</v>
      </c>
      <c r="D2182" t="s">
        <v>5312</v>
      </c>
      <c r="E2182" t="s">
        <v>5313</v>
      </c>
      <c r="F2182" s="2">
        <v>840</v>
      </c>
      <c r="G2182" s="2">
        <v>0</v>
      </c>
      <c r="H2182" s="2">
        <v>0</v>
      </c>
      <c r="I2182" t="s">
        <v>1</v>
      </c>
      <c r="J2182" t="s">
        <v>5315</v>
      </c>
      <c r="K2182" s="3">
        <v>45592</v>
      </c>
      <c r="L2182" t="s">
        <v>2</v>
      </c>
      <c r="M2182" t="s">
        <v>10</v>
      </c>
      <c r="N2182" t="s">
        <v>6</v>
      </c>
      <c r="O2182" s="3"/>
      <c r="P2182" t="s">
        <v>5</v>
      </c>
    </row>
    <row r="2183" spans="1:16" x14ac:dyDescent="0.2">
      <c r="A2183" s="6">
        <v>7773244</v>
      </c>
      <c r="B2183" t="s">
        <v>0</v>
      </c>
      <c r="C2183" t="s">
        <v>7293</v>
      </c>
      <c r="D2183" t="s">
        <v>5316</v>
      </c>
      <c r="E2183" t="s">
        <v>5317</v>
      </c>
      <c r="F2183" s="2">
        <v>2250</v>
      </c>
      <c r="G2183" s="2">
        <v>0</v>
      </c>
      <c r="H2183" s="2">
        <v>0</v>
      </c>
      <c r="I2183" t="s">
        <v>1</v>
      </c>
      <c r="J2183" t="s">
        <v>5318</v>
      </c>
      <c r="K2183" s="3">
        <v>45491</v>
      </c>
      <c r="L2183" t="s">
        <v>2</v>
      </c>
      <c r="M2183" t="s">
        <v>10</v>
      </c>
      <c r="N2183" t="s">
        <v>6</v>
      </c>
      <c r="O2183" s="3"/>
      <c r="P2183" t="s">
        <v>5</v>
      </c>
    </row>
    <row r="2184" spans="1:16" x14ac:dyDescent="0.2">
      <c r="A2184" s="6">
        <v>7780770</v>
      </c>
      <c r="B2184" t="s">
        <v>0</v>
      </c>
      <c r="C2184" t="s">
        <v>7291</v>
      </c>
      <c r="D2184" t="s">
        <v>5319</v>
      </c>
      <c r="E2184" t="s">
        <v>5320</v>
      </c>
      <c r="F2184" s="2">
        <v>420</v>
      </c>
      <c r="G2184" s="2">
        <v>0</v>
      </c>
      <c r="H2184" s="2">
        <v>0</v>
      </c>
      <c r="I2184" t="s">
        <v>1</v>
      </c>
      <c r="J2184" t="s">
        <v>5321</v>
      </c>
      <c r="K2184" s="3">
        <v>45514</v>
      </c>
      <c r="L2184" t="s">
        <v>2</v>
      </c>
      <c r="M2184" t="s">
        <v>10</v>
      </c>
      <c r="N2184" t="s">
        <v>6</v>
      </c>
      <c r="O2184" s="3"/>
      <c r="P2184" t="s">
        <v>5</v>
      </c>
    </row>
    <row r="2185" spans="1:16" x14ac:dyDescent="0.2">
      <c r="A2185" s="6">
        <v>7809477</v>
      </c>
      <c r="B2185" t="s">
        <v>0</v>
      </c>
      <c r="C2185" t="s">
        <v>7290</v>
      </c>
      <c r="D2185" t="s">
        <v>5319</v>
      </c>
      <c r="E2185" t="s">
        <v>5320</v>
      </c>
      <c r="F2185" s="2">
        <v>280</v>
      </c>
      <c r="G2185" s="2">
        <v>0</v>
      </c>
      <c r="H2185" s="2">
        <v>0</v>
      </c>
      <c r="I2185" t="s">
        <v>1</v>
      </c>
      <c r="J2185" t="s">
        <v>5322</v>
      </c>
      <c r="K2185" s="3">
        <v>45592</v>
      </c>
      <c r="L2185" t="s">
        <v>2</v>
      </c>
      <c r="M2185" t="s">
        <v>10</v>
      </c>
      <c r="N2185" t="s">
        <v>6</v>
      </c>
      <c r="O2185" s="3"/>
      <c r="P2185" t="s">
        <v>5</v>
      </c>
    </row>
    <row r="2186" spans="1:16" x14ac:dyDescent="0.2">
      <c r="A2186" s="6">
        <v>7793877</v>
      </c>
      <c r="B2186" t="s">
        <v>0</v>
      </c>
      <c r="C2186" t="s">
        <v>7263</v>
      </c>
      <c r="D2186" t="s">
        <v>5323</v>
      </c>
      <c r="E2186" t="s">
        <v>5324</v>
      </c>
      <c r="F2186" s="2">
        <v>375</v>
      </c>
      <c r="G2186" s="2">
        <v>0</v>
      </c>
      <c r="H2186" s="2">
        <v>0</v>
      </c>
      <c r="I2186" t="s">
        <v>1</v>
      </c>
      <c r="J2186" t="s">
        <v>5325</v>
      </c>
      <c r="K2186" s="3">
        <v>45552</v>
      </c>
      <c r="L2186" t="s">
        <v>2</v>
      </c>
      <c r="M2186" t="s">
        <v>10</v>
      </c>
      <c r="N2186" t="s">
        <v>6</v>
      </c>
      <c r="O2186" s="3"/>
      <c r="P2186" t="s">
        <v>5</v>
      </c>
    </row>
    <row r="2187" spans="1:16" x14ac:dyDescent="0.2">
      <c r="A2187" s="6">
        <v>7801877</v>
      </c>
      <c r="B2187" t="s">
        <v>0</v>
      </c>
      <c r="C2187" t="s">
        <v>7314</v>
      </c>
      <c r="D2187" t="s">
        <v>5326</v>
      </c>
      <c r="E2187" t="s">
        <v>5327</v>
      </c>
      <c r="F2187" s="2">
        <v>525</v>
      </c>
      <c r="G2187" s="2">
        <v>0</v>
      </c>
      <c r="H2187" s="2">
        <v>0</v>
      </c>
      <c r="I2187" t="s">
        <v>1</v>
      </c>
      <c r="J2187" t="s">
        <v>5328</v>
      </c>
      <c r="K2187" s="3">
        <v>45570</v>
      </c>
      <c r="L2187" t="s">
        <v>2</v>
      </c>
      <c r="M2187" t="s">
        <v>10</v>
      </c>
      <c r="N2187" t="s">
        <v>6</v>
      </c>
      <c r="O2187" s="3"/>
      <c r="P2187" t="s">
        <v>5</v>
      </c>
    </row>
    <row r="2188" spans="1:16" x14ac:dyDescent="0.2">
      <c r="A2188" s="6">
        <v>7755037</v>
      </c>
      <c r="B2188" t="s">
        <v>0</v>
      </c>
      <c r="C2188" t="s">
        <v>7433</v>
      </c>
      <c r="D2188" t="s">
        <v>5329</v>
      </c>
      <c r="E2188" t="s">
        <v>5330</v>
      </c>
      <c r="F2188" s="2">
        <v>1950</v>
      </c>
      <c r="G2188" s="2">
        <v>0</v>
      </c>
      <c r="H2188" s="2">
        <v>0</v>
      </c>
      <c r="I2188" t="s">
        <v>1</v>
      </c>
      <c r="J2188" t="s">
        <v>5331</v>
      </c>
      <c r="K2188" s="3">
        <v>45447</v>
      </c>
      <c r="L2188" t="s">
        <v>2</v>
      </c>
      <c r="M2188" t="s">
        <v>10</v>
      </c>
      <c r="N2188" t="s">
        <v>6</v>
      </c>
      <c r="O2188" s="3"/>
      <c r="P2188" t="s">
        <v>5</v>
      </c>
    </row>
    <row r="2189" spans="1:16" x14ac:dyDescent="0.2">
      <c r="A2189" s="6">
        <v>7781406</v>
      </c>
      <c r="B2189" t="s">
        <v>0</v>
      </c>
      <c r="C2189" t="s">
        <v>7435</v>
      </c>
      <c r="D2189" t="s">
        <v>5329</v>
      </c>
      <c r="E2189" t="s">
        <v>5330</v>
      </c>
      <c r="F2189" s="2">
        <v>1200</v>
      </c>
      <c r="G2189" s="2">
        <v>0</v>
      </c>
      <c r="H2189" s="2">
        <v>0</v>
      </c>
      <c r="I2189" t="s">
        <v>1</v>
      </c>
      <c r="J2189" t="s">
        <v>5332</v>
      </c>
      <c r="K2189" s="3">
        <v>45517</v>
      </c>
      <c r="L2189" t="s">
        <v>2</v>
      </c>
      <c r="M2189" t="s">
        <v>10</v>
      </c>
      <c r="N2189" t="s">
        <v>6</v>
      </c>
      <c r="O2189" s="3"/>
      <c r="P2189" t="s">
        <v>5</v>
      </c>
    </row>
    <row r="2190" spans="1:16" x14ac:dyDescent="0.2">
      <c r="A2190" s="6">
        <v>7800775</v>
      </c>
      <c r="B2190" t="s">
        <v>0</v>
      </c>
      <c r="C2190" t="s">
        <v>7458</v>
      </c>
      <c r="D2190" t="s">
        <v>5329</v>
      </c>
      <c r="E2190" t="s">
        <v>5330</v>
      </c>
      <c r="F2190" s="2">
        <v>1584</v>
      </c>
      <c r="G2190" s="2">
        <v>0</v>
      </c>
      <c r="H2190" s="2">
        <v>0</v>
      </c>
      <c r="I2190" t="s">
        <v>1</v>
      </c>
      <c r="J2190" t="s">
        <v>5333</v>
      </c>
      <c r="K2190" s="3">
        <v>45566</v>
      </c>
      <c r="L2190" t="s">
        <v>2</v>
      </c>
      <c r="M2190" t="s">
        <v>10</v>
      </c>
      <c r="N2190" t="s">
        <v>6</v>
      </c>
      <c r="O2190" s="3"/>
      <c r="P2190" t="s">
        <v>5</v>
      </c>
    </row>
    <row r="2191" spans="1:16" x14ac:dyDescent="0.2">
      <c r="A2191" s="6">
        <v>7796891</v>
      </c>
      <c r="B2191" t="s">
        <v>0</v>
      </c>
      <c r="C2191" t="s">
        <v>7191</v>
      </c>
      <c r="D2191" t="s">
        <v>5334</v>
      </c>
      <c r="E2191" t="s">
        <v>5335</v>
      </c>
      <c r="F2191" s="2">
        <v>2150</v>
      </c>
      <c r="G2191" s="2">
        <v>1560</v>
      </c>
      <c r="H2191" s="2">
        <v>1560</v>
      </c>
      <c r="I2191" t="s">
        <v>1</v>
      </c>
      <c r="J2191" t="s">
        <v>5336</v>
      </c>
      <c r="K2191" s="3">
        <v>45562</v>
      </c>
      <c r="L2191" t="s">
        <v>2</v>
      </c>
      <c r="M2191" t="s">
        <v>14</v>
      </c>
      <c r="N2191" t="s">
        <v>6</v>
      </c>
      <c r="O2191" s="3"/>
      <c r="P2191" t="s">
        <v>5</v>
      </c>
    </row>
    <row r="2192" spans="1:16" x14ac:dyDescent="0.2">
      <c r="A2192" s="6">
        <v>7786106</v>
      </c>
      <c r="B2192" t="s">
        <v>0</v>
      </c>
      <c r="C2192" t="s">
        <v>7190</v>
      </c>
      <c r="D2192" t="s">
        <v>5337</v>
      </c>
      <c r="E2192" t="s">
        <v>5338</v>
      </c>
      <c r="F2192" s="2">
        <v>1240</v>
      </c>
      <c r="G2192" s="2">
        <v>0</v>
      </c>
      <c r="H2192" s="2">
        <v>0</v>
      </c>
      <c r="I2192" t="s">
        <v>1</v>
      </c>
      <c r="J2192" t="s">
        <v>5339</v>
      </c>
      <c r="K2192" s="3">
        <v>45534</v>
      </c>
      <c r="L2192" t="s">
        <v>2</v>
      </c>
      <c r="M2192" t="s">
        <v>10</v>
      </c>
      <c r="N2192" t="s">
        <v>307</v>
      </c>
      <c r="O2192" s="3"/>
      <c r="P2192" t="s">
        <v>5</v>
      </c>
    </row>
    <row r="2193" spans="1:16" x14ac:dyDescent="0.2">
      <c r="A2193" s="6">
        <v>7796893</v>
      </c>
      <c r="B2193" t="s">
        <v>0</v>
      </c>
      <c r="C2193" t="s">
        <v>7191</v>
      </c>
      <c r="D2193" t="s">
        <v>5337</v>
      </c>
      <c r="E2193" t="s">
        <v>5338</v>
      </c>
      <c r="F2193" s="2">
        <v>4845</v>
      </c>
      <c r="G2193" s="2">
        <v>0</v>
      </c>
      <c r="H2193" s="2">
        <v>0</v>
      </c>
      <c r="I2193" t="s">
        <v>1</v>
      </c>
      <c r="J2193" t="s">
        <v>5340</v>
      </c>
      <c r="K2193" s="3">
        <v>45562</v>
      </c>
      <c r="L2193" t="s">
        <v>2</v>
      </c>
      <c r="M2193" t="s">
        <v>10</v>
      </c>
      <c r="N2193" t="s">
        <v>6</v>
      </c>
      <c r="O2193" s="3"/>
      <c r="P2193" t="s">
        <v>5</v>
      </c>
    </row>
    <row r="2194" spans="1:16" x14ac:dyDescent="0.2">
      <c r="A2194" s="6">
        <v>7786107</v>
      </c>
      <c r="B2194" t="s">
        <v>0</v>
      </c>
      <c r="C2194" t="s">
        <v>7190</v>
      </c>
      <c r="D2194" t="s">
        <v>5341</v>
      </c>
      <c r="E2194" t="s">
        <v>5342</v>
      </c>
      <c r="F2194" s="2">
        <v>1755</v>
      </c>
      <c r="G2194" s="2">
        <v>1400</v>
      </c>
      <c r="H2194" s="2">
        <v>1400</v>
      </c>
      <c r="I2194" t="s">
        <v>1</v>
      </c>
      <c r="J2194" t="s">
        <v>5343</v>
      </c>
      <c r="K2194" s="3">
        <v>45534</v>
      </c>
      <c r="L2194" t="s">
        <v>2</v>
      </c>
      <c r="M2194" t="s">
        <v>14</v>
      </c>
      <c r="N2194" t="s">
        <v>307</v>
      </c>
      <c r="O2194" s="3"/>
      <c r="P2194" t="s">
        <v>5</v>
      </c>
    </row>
    <row r="2195" spans="1:16" x14ac:dyDescent="0.2">
      <c r="A2195" s="6">
        <v>7796896</v>
      </c>
      <c r="B2195" t="s">
        <v>0</v>
      </c>
      <c r="C2195" t="s">
        <v>7191</v>
      </c>
      <c r="D2195" t="s">
        <v>5344</v>
      </c>
      <c r="E2195" t="s">
        <v>5345</v>
      </c>
      <c r="F2195" s="2">
        <v>1457</v>
      </c>
      <c r="G2195" s="2">
        <v>0</v>
      </c>
      <c r="H2195" s="2">
        <v>0</v>
      </c>
      <c r="I2195" t="s">
        <v>1</v>
      </c>
      <c r="J2195" t="s">
        <v>5346</v>
      </c>
      <c r="K2195" s="3">
        <v>45562</v>
      </c>
      <c r="L2195" t="s">
        <v>2</v>
      </c>
      <c r="M2195" t="s">
        <v>10</v>
      </c>
      <c r="N2195" t="s">
        <v>6</v>
      </c>
      <c r="O2195" s="3"/>
      <c r="P2195" t="s">
        <v>5</v>
      </c>
    </row>
    <row r="2196" spans="1:16" x14ac:dyDescent="0.2">
      <c r="A2196" s="6">
        <v>7808276</v>
      </c>
      <c r="B2196" t="s">
        <v>0</v>
      </c>
      <c r="C2196" t="s">
        <v>7192</v>
      </c>
      <c r="D2196" t="s">
        <v>5344</v>
      </c>
      <c r="E2196" t="s">
        <v>5345</v>
      </c>
      <c r="F2196" s="2">
        <v>1320</v>
      </c>
      <c r="G2196" s="2">
        <v>0</v>
      </c>
      <c r="H2196" s="2">
        <v>0</v>
      </c>
      <c r="I2196" t="s">
        <v>1</v>
      </c>
      <c r="J2196" t="s">
        <v>5347</v>
      </c>
      <c r="K2196" s="3">
        <v>45590</v>
      </c>
      <c r="L2196" t="s">
        <v>2</v>
      </c>
      <c r="M2196" t="s">
        <v>10</v>
      </c>
      <c r="N2196" t="s">
        <v>6</v>
      </c>
      <c r="O2196" s="3"/>
      <c r="P2196" t="s">
        <v>5</v>
      </c>
    </row>
    <row r="2197" spans="1:16" x14ac:dyDescent="0.2">
      <c r="A2197" s="6">
        <v>7786109</v>
      </c>
      <c r="B2197" t="s">
        <v>0</v>
      </c>
      <c r="C2197" t="s">
        <v>7190</v>
      </c>
      <c r="D2197" t="s">
        <v>5348</v>
      </c>
      <c r="E2197" t="s">
        <v>5349</v>
      </c>
      <c r="F2197" s="2">
        <v>1416</v>
      </c>
      <c r="G2197" s="2">
        <v>540</v>
      </c>
      <c r="H2197" s="2">
        <v>540</v>
      </c>
      <c r="I2197" t="s">
        <v>1</v>
      </c>
      <c r="J2197" t="s">
        <v>5350</v>
      </c>
      <c r="K2197" s="3">
        <v>45534</v>
      </c>
      <c r="L2197" t="s">
        <v>2</v>
      </c>
      <c r="M2197" t="s">
        <v>14</v>
      </c>
      <c r="N2197" t="s">
        <v>307</v>
      </c>
      <c r="O2197" s="3"/>
      <c r="P2197" t="s">
        <v>5</v>
      </c>
    </row>
    <row r="2198" spans="1:16" x14ac:dyDescent="0.2">
      <c r="A2198" s="6">
        <v>7786110</v>
      </c>
      <c r="B2198" t="s">
        <v>0</v>
      </c>
      <c r="C2198" t="s">
        <v>7190</v>
      </c>
      <c r="D2198" t="s">
        <v>5351</v>
      </c>
      <c r="E2198" t="s">
        <v>5352</v>
      </c>
      <c r="F2198" s="2">
        <v>890</v>
      </c>
      <c r="G2198" s="2">
        <v>0</v>
      </c>
      <c r="H2198" s="2">
        <v>0</v>
      </c>
      <c r="I2198" t="s">
        <v>1</v>
      </c>
      <c r="J2198" t="s">
        <v>5353</v>
      </c>
      <c r="K2198" s="3">
        <v>45534</v>
      </c>
      <c r="L2198" t="s">
        <v>2</v>
      </c>
      <c r="M2198" t="s">
        <v>10</v>
      </c>
      <c r="N2198" t="s">
        <v>307</v>
      </c>
      <c r="O2198" s="3"/>
      <c r="P2198" t="s">
        <v>5</v>
      </c>
    </row>
    <row r="2199" spans="1:16" x14ac:dyDescent="0.2">
      <c r="A2199" s="6">
        <v>7796897</v>
      </c>
      <c r="B2199" t="s">
        <v>0</v>
      </c>
      <c r="C2199" t="s">
        <v>7191</v>
      </c>
      <c r="D2199" t="s">
        <v>5351</v>
      </c>
      <c r="E2199" t="s">
        <v>5352</v>
      </c>
      <c r="F2199" s="2">
        <v>2270</v>
      </c>
      <c r="G2199" s="2">
        <v>1160</v>
      </c>
      <c r="H2199" s="2">
        <v>1160</v>
      </c>
      <c r="I2199" t="s">
        <v>1</v>
      </c>
      <c r="J2199" t="s">
        <v>5354</v>
      </c>
      <c r="K2199" s="3">
        <v>45562</v>
      </c>
      <c r="L2199" t="s">
        <v>2</v>
      </c>
      <c r="M2199" t="s">
        <v>14</v>
      </c>
      <c r="N2199" t="s">
        <v>6</v>
      </c>
      <c r="O2199" s="3"/>
      <c r="P2199" t="s">
        <v>5</v>
      </c>
    </row>
    <row r="2200" spans="1:16" x14ac:dyDescent="0.2">
      <c r="A2200" s="6">
        <v>7808277</v>
      </c>
      <c r="B2200" t="s">
        <v>0</v>
      </c>
      <c r="C2200" t="s">
        <v>7192</v>
      </c>
      <c r="D2200" t="s">
        <v>5355</v>
      </c>
      <c r="E2200" t="s">
        <v>5356</v>
      </c>
      <c r="F2200" s="2">
        <v>690</v>
      </c>
      <c r="G2200" s="2">
        <v>0</v>
      </c>
      <c r="H2200" s="2">
        <v>0</v>
      </c>
      <c r="I2200" t="s">
        <v>1</v>
      </c>
      <c r="J2200" t="s">
        <v>5357</v>
      </c>
      <c r="K2200" s="3">
        <v>45590</v>
      </c>
      <c r="L2200" t="s">
        <v>2</v>
      </c>
      <c r="M2200" t="s">
        <v>10</v>
      </c>
      <c r="N2200" t="s">
        <v>6</v>
      </c>
      <c r="O2200" s="3"/>
      <c r="P2200" t="s">
        <v>5</v>
      </c>
    </row>
    <row r="2201" spans="1:16" x14ac:dyDescent="0.2">
      <c r="A2201" s="6">
        <v>7775699</v>
      </c>
      <c r="B2201" t="s">
        <v>0</v>
      </c>
      <c r="C2201" t="s">
        <v>7193</v>
      </c>
      <c r="D2201" t="s">
        <v>5358</v>
      </c>
      <c r="E2201" t="s">
        <v>5359</v>
      </c>
      <c r="F2201" s="2">
        <v>593</v>
      </c>
      <c r="G2201" s="2">
        <v>169</v>
      </c>
      <c r="H2201" s="2">
        <v>169</v>
      </c>
      <c r="I2201" t="s">
        <v>1</v>
      </c>
      <c r="J2201" t="s">
        <v>5360</v>
      </c>
      <c r="K2201" s="3">
        <v>45500</v>
      </c>
      <c r="L2201" t="s">
        <v>2</v>
      </c>
      <c r="M2201" t="s">
        <v>14</v>
      </c>
      <c r="N2201" t="s">
        <v>6</v>
      </c>
      <c r="O2201" s="3"/>
      <c r="P2201" t="s">
        <v>5</v>
      </c>
    </row>
    <row r="2202" spans="1:16" x14ac:dyDescent="0.2">
      <c r="A2202" s="6">
        <v>7808278</v>
      </c>
      <c r="B2202" t="s">
        <v>0</v>
      </c>
      <c r="C2202" t="s">
        <v>7192</v>
      </c>
      <c r="D2202" t="s">
        <v>5358</v>
      </c>
      <c r="E2202" t="s">
        <v>5359</v>
      </c>
      <c r="F2202" s="2">
        <v>578</v>
      </c>
      <c r="G2202" s="2">
        <v>410</v>
      </c>
      <c r="H2202" s="2">
        <v>410</v>
      </c>
      <c r="I2202" t="s">
        <v>1</v>
      </c>
      <c r="J2202" t="s">
        <v>5361</v>
      </c>
      <c r="K2202" s="3">
        <v>45590</v>
      </c>
      <c r="L2202" t="s">
        <v>2</v>
      </c>
      <c r="M2202" t="s">
        <v>14</v>
      </c>
      <c r="N2202" t="s">
        <v>6</v>
      </c>
      <c r="O2202" s="3"/>
      <c r="P2202" t="s">
        <v>5</v>
      </c>
    </row>
    <row r="2203" spans="1:16" x14ac:dyDescent="0.2">
      <c r="A2203" s="6">
        <v>7775700</v>
      </c>
      <c r="B2203" t="s">
        <v>0</v>
      </c>
      <c r="C2203" t="s">
        <v>7193</v>
      </c>
      <c r="D2203" t="s">
        <v>5362</v>
      </c>
      <c r="E2203" t="s">
        <v>5363</v>
      </c>
      <c r="F2203" s="2">
        <v>905</v>
      </c>
      <c r="G2203" s="2">
        <v>240</v>
      </c>
      <c r="H2203" s="2">
        <v>240</v>
      </c>
      <c r="I2203" t="s">
        <v>1</v>
      </c>
      <c r="J2203" t="s">
        <v>5364</v>
      </c>
      <c r="K2203" s="3">
        <v>45500</v>
      </c>
      <c r="L2203" t="s">
        <v>2</v>
      </c>
      <c r="M2203" t="s">
        <v>14</v>
      </c>
      <c r="N2203" t="s">
        <v>6</v>
      </c>
      <c r="O2203" s="3"/>
      <c r="P2203" t="s">
        <v>5</v>
      </c>
    </row>
    <row r="2204" spans="1:16" x14ac:dyDescent="0.2">
      <c r="A2204" s="6">
        <v>7808279</v>
      </c>
      <c r="B2204" t="s">
        <v>0</v>
      </c>
      <c r="C2204" t="s">
        <v>7192</v>
      </c>
      <c r="D2204" t="s">
        <v>5362</v>
      </c>
      <c r="E2204" t="s">
        <v>5363</v>
      </c>
      <c r="F2204" s="2">
        <v>700</v>
      </c>
      <c r="G2204" s="2">
        <v>530</v>
      </c>
      <c r="H2204" s="2">
        <v>530</v>
      </c>
      <c r="I2204" t="s">
        <v>1</v>
      </c>
      <c r="J2204" t="s">
        <v>5365</v>
      </c>
      <c r="K2204" s="3">
        <v>45590</v>
      </c>
      <c r="L2204" t="s">
        <v>2</v>
      </c>
      <c r="M2204" t="s">
        <v>14</v>
      </c>
      <c r="N2204" t="s">
        <v>6</v>
      </c>
      <c r="O2204" s="3"/>
      <c r="P2204" t="s">
        <v>5</v>
      </c>
    </row>
    <row r="2205" spans="1:16" x14ac:dyDescent="0.2">
      <c r="A2205" s="6">
        <v>7786113</v>
      </c>
      <c r="B2205" t="s">
        <v>0</v>
      </c>
      <c r="C2205" t="s">
        <v>7190</v>
      </c>
      <c r="D2205" t="s">
        <v>5366</v>
      </c>
      <c r="E2205" t="s">
        <v>5367</v>
      </c>
      <c r="F2205" s="2">
        <v>633</v>
      </c>
      <c r="G2205" s="2">
        <v>289</v>
      </c>
      <c r="H2205" s="2">
        <v>289</v>
      </c>
      <c r="I2205" t="s">
        <v>1</v>
      </c>
      <c r="J2205" t="s">
        <v>5368</v>
      </c>
      <c r="K2205" s="3">
        <v>45534</v>
      </c>
      <c r="L2205" t="s">
        <v>2</v>
      </c>
      <c r="M2205" t="s">
        <v>14</v>
      </c>
      <c r="N2205" t="s">
        <v>307</v>
      </c>
      <c r="O2205" s="3"/>
      <c r="P2205" t="s">
        <v>5</v>
      </c>
    </row>
    <row r="2206" spans="1:16" x14ac:dyDescent="0.2">
      <c r="A2206" s="6">
        <v>7808280</v>
      </c>
      <c r="B2206" t="s">
        <v>0</v>
      </c>
      <c r="C2206" t="s">
        <v>7192</v>
      </c>
      <c r="D2206" t="s">
        <v>5366</v>
      </c>
      <c r="E2206" t="s">
        <v>5367</v>
      </c>
      <c r="F2206" s="2">
        <v>468</v>
      </c>
      <c r="G2206" s="2">
        <v>0</v>
      </c>
      <c r="H2206" s="2">
        <v>0</v>
      </c>
      <c r="I2206" t="s">
        <v>1</v>
      </c>
      <c r="J2206" t="s">
        <v>5369</v>
      </c>
      <c r="K2206" s="3">
        <v>45590</v>
      </c>
      <c r="L2206" t="s">
        <v>2</v>
      </c>
      <c r="M2206" t="s">
        <v>10</v>
      </c>
      <c r="N2206" t="s">
        <v>6</v>
      </c>
      <c r="O2206" s="3"/>
      <c r="P2206" t="s">
        <v>5</v>
      </c>
    </row>
    <row r="2207" spans="1:16" x14ac:dyDescent="0.2">
      <c r="A2207" s="6">
        <v>7796898</v>
      </c>
      <c r="B2207" t="s">
        <v>0</v>
      </c>
      <c r="C2207" t="s">
        <v>7191</v>
      </c>
      <c r="D2207" t="s">
        <v>5370</v>
      </c>
      <c r="E2207" t="s">
        <v>5371</v>
      </c>
      <c r="F2207" s="2">
        <v>529</v>
      </c>
      <c r="G2207" s="2">
        <v>0</v>
      </c>
      <c r="H2207" s="2">
        <v>0</v>
      </c>
      <c r="I2207" t="s">
        <v>1</v>
      </c>
      <c r="J2207" t="s">
        <v>5372</v>
      </c>
      <c r="K2207" s="3">
        <v>45562</v>
      </c>
      <c r="L2207" t="s">
        <v>2</v>
      </c>
      <c r="M2207" t="s">
        <v>10</v>
      </c>
      <c r="N2207" t="s">
        <v>6</v>
      </c>
      <c r="O2207" s="3"/>
      <c r="P2207" t="s">
        <v>5</v>
      </c>
    </row>
    <row r="2208" spans="1:16" x14ac:dyDescent="0.2">
      <c r="A2208" s="6">
        <v>7775703</v>
      </c>
      <c r="B2208" t="s">
        <v>0</v>
      </c>
      <c r="C2208" t="s">
        <v>7193</v>
      </c>
      <c r="D2208" t="s">
        <v>5373</v>
      </c>
      <c r="E2208" t="s">
        <v>5374</v>
      </c>
      <c r="F2208" s="2">
        <v>1000</v>
      </c>
      <c r="G2208" s="2">
        <v>0</v>
      </c>
      <c r="H2208" s="2">
        <v>0</v>
      </c>
      <c r="I2208" t="s">
        <v>1</v>
      </c>
      <c r="J2208" t="s">
        <v>5375</v>
      </c>
      <c r="K2208" s="3">
        <v>45500</v>
      </c>
      <c r="L2208" t="s">
        <v>2</v>
      </c>
      <c r="M2208" t="s">
        <v>10</v>
      </c>
      <c r="N2208" t="s">
        <v>6</v>
      </c>
      <c r="O2208" s="3"/>
      <c r="P2208" t="s">
        <v>5</v>
      </c>
    </row>
    <row r="2209" spans="1:16" x14ac:dyDescent="0.2">
      <c r="A2209" s="6">
        <v>7775704</v>
      </c>
      <c r="B2209" t="s">
        <v>0</v>
      </c>
      <c r="C2209" t="s">
        <v>7193</v>
      </c>
      <c r="D2209" t="s">
        <v>5376</v>
      </c>
      <c r="E2209" t="s">
        <v>5377</v>
      </c>
      <c r="F2209" s="2">
        <v>500</v>
      </c>
      <c r="G2209" s="2">
        <v>0</v>
      </c>
      <c r="H2209" s="2">
        <v>0</v>
      </c>
      <c r="I2209" t="s">
        <v>1</v>
      </c>
      <c r="J2209" t="s">
        <v>5378</v>
      </c>
      <c r="K2209" s="3">
        <v>45500</v>
      </c>
      <c r="L2209" t="s">
        <v>2</v>
      </c>
      <c r="M2209" t="s">
        <v>10</v>
      </c>
      <c r="N2209" t="s">
        <v>6</v>
      </c>
      <c r="O2209" s="3"/>
      <c r="P2209" t="s">
        <v>5</v>
      </c>
    </row>
    <row r="2210" spans="1:16" x14ac:dyDescent="0.2">
      <c r="A2210" s="6">
        <v>7775705</v>
      </c>
      <c r="B2210" t="s">
        <v>0</v>
      </c>
      <c r="C2210" t="s">
        <v>7193</v>
      </c>
      <c r="D2210" t="s">
        <v>5379</v>
      </c>
      <c r="E2210" t="s">
        <v>5380</v>
      </c>
      <c r="F2210" s="2">
        <v>1000</v>
      </c>
      <c r="G2210" s="2">
        <v>0</v>
      </c>
      <c r="H2210" s="2">
        <v>0</v>
      </c>
      <c r="I2210" t="s">
        <v>1</v>
      </c>
      <c r="J2210" t="s">
        <v>5381</v>
      </c>
      <c r="K2210" s="3">
        <v>45500</v>
      </c>
      <c r="L2210" t="s">
        <v>2</v>
      </c>
      <c r="M2210" t="s">
        <v>10</v>
      </c>
      <c r="N2210" t="s">
        <v>6</v>
      </c>
      <c r="O2210" s="3"/>
      <c r="P2210" t="s">
        <v>5</v>
      </c>
    </row>
    <row r="2211" spans="1:16" x14ac:dyDescent="0.2">
      <c r="A2211" s="6">
        <v>7796899</v>
      </c>
      <c r="B2211" t="s">
        <v>0</v>
      </c>
      <c r="C2211" t="s">
        <v>7191</v>
      </c>
      <c r="D2211" t="s">
        <v>5379</v>
      </c>
      <c r="E2211" t="s">
        <v>5380</v>
      </c>
      <c r="F2211" s="2">
        <v>364</v>
      </c>
      <c r="G2211" s="2">
        <v>0</v>
      </c>
      <c r="H2211" s="2">
        <v>0</v>
      </c>
      <c r="I2211" t="s">
        <v>1</v>
      </c>
      <c r="J2211" t="s">
        <v>5382</v>
      </c>
      <c r="K2211" s="3">
        <v>45562</v>
      </c>
      <c r="L2211" t="s">
        <v>2</v>
      </c>
      <c r="M2211" t="s">
        <v>10</v>
      </c>
      <c r="N2211" t="s">
        <v>6</v>
      </c>
      <c r="O2211" s="3"/>
      <c r="P2211" t="s">
        <v>5</v>
      </c>
    </row>
    <row r="2212" spans="1:16" x14ac:dyDescent="0.2">
      <c r="A2212" s="6">
        <v>7797235</v>
      </c>
      <c r="B2212" t="s">
        <v>0</v>
      </c>
      <c r="C2212" t="s">
        <v>7191</v>
      </c>
      <c r="D2212" t="s">
        <v>5383</v>
      </c>
      <c r="E2212" t="s">
        <v>5384</v>
      </c>
      <c r="F2212" s="2">
        <v>1152</v>
      </c>
      <c r="G2212" s="2">
        <v>0</v>
      </c>
      <c r="H2212" s="2">
        <v>0</v>
      </c>
      <c r="I2212" t="s">
        <v>1</v>
      </c>
      <c r="J2212" t="s">
        <v>5385</v>
      </c>
      <c r="K2212" s="3">
        <v>45562</v>
      </c>
      <c r="L2212" t="s">
        <v>2</v>
      </c>
      <c r="M2212" t="s">
        <v>10</v>
      </c>
      <c r="N2212" t="s">
        <v>6</v>
      </c>
      <c r="O2212" s="3"/>
      <c r="P2212" t="s">
        <v>5</v>
      </c>
    </row>
    <row r="2213" spans="1:16" x14ac:dyDescent="0.2">
      <c r="A2213" s="6">
        <v>7797236</v>
      </c>
      <c r="B2213" t="s">
        <v>0</v>
      </c>
      <c r="C2213" t="s">
        <v>7191</v>
      </c>
      <c r="D2213" t="s">
        <v>5386</v>
      </c>
      <c r="E2213" t="s">
        <v>5387</v>
      </c>
      <c r="F2213" s="2">
        <v>1342</v>
      </c>
      <c r="G2213" s="2">
        <v>0</v>
      </c>
      <c r="H2213" s="2">
        <v>0</v>
      </c>
      <c r="I2213" t="s">
        <v>1</v>
      </c>
      <c r="J2213" t="s">
        <v>5388</v>
      </c>
      <c r="K2213" s="3">
        <v>45562</v>
      </c>
      <c r="L2213" t="s">
        <v>2</v>
      </c>
      <c r="M2213" t="s">
        <v>10</v>
      </c>
      <c r="N2213" t="s">
        <v>6</v>
      </c>
      <c r="O2213" s="3"/>
      <c r="P2213" t="s">
        <v>5</v>
      </c>
    </row>
    <row r="2214" spans="1:16" x14ac:dyDescent="0.2">
      <c r="A2214" s="6">
        <v>7808417</v>
      </c>
      <c r="B2214" t="s">
        <v>0</v>
      </c>
      <c r="C2214" t="s">
        <v>7192</v>
      </c>
      <c r="D2214" t="s">
        <v>5389</v>
      </c>
      <c r="E2214" t="s">
        <v>5390</v>
      </c>
      <c r="F2214" s="2">
        <v>1000</v>
      </c>
      <c r="G2214" s="2">
        <v>0</v>
      </c>
      <c r="H2214" s="2">
        <v>0</v>
      </c>
      <c r="I2214" t="s">
        <v>1</v>
      </c>
      <c r="J2214" t="s">
        <v>5391</v>
      </c>
      <c r="K2214" s="3">
        <v>45590</v>
      </c>
      <c r="L2214" t="s">
        <v>2</v>
      </c>
      <c r="M2214" t="s">
        <v>10</v>
      </c>
      <c r="N2214" t="s">
        <v>6</v>
      </c>
      <c r="O2214" s="3"/>
      <c r="P2214" t="s">
        <v>5</v>
      </c>
    </row>
    <row r="2215" spans="1:16" x14ac:dyDescent="0.2">
      <c r="A2215" s="6">
        <v>7808418</v>
      </c>
      <c r="B2215" t="s">
        <v>0</v>
      </c>
      <c r="C2215" t="s">
        <v>7192</v>
      </c>
      <c r="D2215" t="s">
        <v>5392</v>
      </c>
      <c r="E2215" t="s">
        <v>5393</v>
      </c>
      <c r="F2215" s="2">
        <v>418</v>
      </c>
      <c r="G2215" s="2">
        <v>0</v>
      </c>
      <c r="H2215" s="2">
        <v>0</v>
      </c>
      <c r="I2215" t="s">
        <v>1</v>
      </c>
      <c r="J2215" t="s">
        <v>5394</v>
      </c>
      <c r="K2215" s="3">
        <v>45590</v>
      </c>
      <c r="L2215" t="s">
        <v>2</v>
      </c>
      <c r="M2215" t="s">
        <v>10</v>
      </c>
      <c r="N2215" t="s">
        <v>6</v>
      </c>
      <c r="O2215" s="3"/>
      <c r="P2215" t="s">
        <v>5</v>
      </c>
    </row>
    <row r="2216" spans="1:16" x14ac:dyDescent="0.2">
      <c r="A2216" s="6">
        <v>7786436</v>
      </c>
      <c r="B2216" t="s">
        <v>0</v>
      </c>
      <c r="C2216" t="s">
        <v>7190</v>
      </c>
      <c r="D2216" t="s">
        <v>5395</v>
      </c>
      <c r="E2216" t="s">
        <v>5396</v>
      </c>
      <c r="F2216" s="2">
        <v>1339</v>
      </c>
      <c r="G2216" s="2">
        <v>0</v>
      </c>
      <c r="H2216" s="2">
        <v>0</v>
      </c>
      <c r="I2216" t="s">
        <v>1</v>
      </c>
      <c r="J2216" t="s">
        <v>5397</v>
      </c>
      <c r="K2216" s="3">
        <v>45534</v>
      </c>
      <c r="L2216" t="s">
        <v>2</v>
      </c>
      <c r="M2216" t="s">
        <v>10</v>
      </c>
      <c r="N2216" t="s">
        <v>307</v>
      </c>
      <c r="O2216" s="3"/>
      <c r="P2216" t="s">
        <v>5</v>
      </c>
    </row>
    <row r="2217" spans="1:16" x14ac:dyDescent="0.2">
      <c r="A2217" s="6">
        <v>7808416</v>
      </c>
      <c r="B2217" t="s">
        <v>0</v>
      </c>
      <c r="C2217" t="s">
        <v>7192</v>
      </c>
      <c r="D2217" t="s">
        <v>5398</v>
      </c>
      <c r="E2217" t="s">
        <v>5399</v>
      </c>
      <c r="F2217" s="2">
        <v>1000</v>
      </c>
      <c r="G2217" s="2">
        <v>0</v>
      </c>
      <c r="H2217" s="2">
        <v>0</v>
      </c>
      <c r="I2217" t="s">
        <v>1</v>
      </c>
      <c r="J2217" t="s">
        <v>5400</v>
      </c>
      <c r="K2217" s="3">
        <v>45590</v>
      </c>
      <c r="L2217" t="s">
        <v>2</v>
      </c>
      <c r="M2217" t="s">
        <v>10</v>
      </c>
      <c r="N2217" t="s">
        <v>6</v>
      </c>
      <c r="O2217" s="3"/>
      <c r="P2217" t="s">
        <v>5</v>
      </c>
    </row>
    <row r="2218" spans="1:16" x14ac:dyDescent="0.2">
      <c r="A2218" s="6">
        <v>7776009</v>
      </c>
      <c r="B2218" t="s">
        <v>0</v>
      </c>
      <c r="C2218" t="s">
        <v>7193</v>
      </c>
      <c r="D2218" t="s">
        <v>5401</v>
      </c>
      <c r="E2218" t="s">
        <v>5402</v>
      </c>
      <c r="F2218" s="2">
        <v>368</v>
      </c>
      <c r="G2218" s="2">
        <v>0</v>
      </c>
      <c r="H2218" s="2">
        <v>0</v>
      </c>
      <c r="I2218" t="s">
        <v>1</v>
      </c>
      <c r="J2218" t="s">
        <v>5403</v>
      </c>
      <c r="K2218" s="3">
        <v>45500</v>
      </c>
      <c r="L2218" t="s">
        <v>2</v>
      </c>
      <c r="M2218" t="s">
        <v>10</v>
      </c>
      <c r="N2218" t="s">
        <v>6</v>
      </c>
      <c r="O2218" s="3"/>
      <c r="P2218" t="s">
        <v>5</v>
      </c>
    </row>
    <row r="2219" spans="1:16" x14ac:dyDescent="0.2">
      <c r="A2219" s="6">
        <v>7513264</v>
      </c>
      <c r="B2219" t="s">
        <v>0</v>
      </c>
      <c r="C2219" t="s">
        <v>7519</v>
      </c>
      <c r="D2219" t="s">
        <v>5404</v>
      </c>
      <c r="E2219" t="s">
        <v>5405</v>
      </c>
      <c r="F2219" s="2">
        <v>1000</v>
      </c>
      <c r="G2219" s="2">
        <v>700</v>
      </c>
      <c r="H2219" s="2">
        <v>700</v>
      </c>
      <c r="I2219" t="s">
        <v>1</v>
      </c>
      <c r="J2219" t="s">
        <v>5406</v>
      </c>
      <c r="K2219" s="3">
        <v>44762</v>
      </c>
      <c r="L2219" t="s">
        <v>2</v>
      </c>
      <c r="M2219" t="s">
        <v>14</v>
      </c>
      <c r="N2219" t="s">
        <v>4</v>
      </c>
      <c r="O2219" s="3"/>
      <c r="P2219" t="s">
        <v>5</v>
      </c>
    </row>
    <row r="2220" spans="1:16" x14ac:dyDescent="0.2">
      <c r="A2220" s="6">
        <v>7786585</v>
      </c>
      <c r="B2220" t="s">
        <v>0</v>
      </c>
      <c r="C2220" t="s">
        <v>7190</v>
      </c>
      <c r="D2220" t="s">
        <v>5407</v>
      </c>
      <c r="E2220" t="s">
        <v>5408</v>
      </c>
      <c r="F2220" s="2">
        <v>1269</v>
      </c>
      <c r="G2220" s="2">
        <v>0</v>
      </c>
      <c r="H2220" s="2">
        <v>0</v>
      </c>
      <c r="I2220" t="s">
        <v>1</v>
      </c>
      <c r="J2220" t="s">
        <v>5409</v>
      </c>
      <c r="K2220" s="3">
        <v>45534</v>
      </c>
      <c r="L2220" t="s">
        <v>2</v>
      </c>
      <c r="M2220" t="s">
        <v>10</v>
      </c>
      <c r="N2220" t="s">
        <v>307</v>
      </c>
      <c r="O2220" s="3"/>
      <c r="P2220" t="s">
        <v>5</v>
      </c>
    </row>
    <row r="2221" spans="1:16" x14ac:dyDescent="0.2">
      <c r="A2221" s="6">
        <v>7801858</v>
      </c>
      <c r="B2221" t="s">
        <v>0</v>
      </c>
      <c r="C2221" t="s">
        <v>7190</v>
      </c>
      <c r="D2221" t="s">
        <v>5410</v>
      </c>
      <c r="E2221" t="s">
        <v>5411</v>
      </c>
      <c r="F2221" s="2">
        <v>1269</v>
      </c>
      <c r="G2221" s="2">
        <v>0</v>
      </c>
      <c r="H2221" s="2">
        <v>0</v>
      </c>
      <c r="I2221" t="s">
        <v>1</v>
      </c>
      <c r="J2221" t="s">
        <v>5412</v>
      </c>
      <c r="K2221" s="3">
        <v>45570</v>
      </c>
      <c r="L2221" t="s">
        <v>2</v>
      </c>
      <c r="M2221" t="s">
        <v>10</v>
      </c>
      <c r="N2221" t="s">
        <v>6</v>
      </c>
      <c r="O2221" s="3"/>
      <c r="P2221" t="s">
        <v>5</v>
      </c>
    </row>
    <row r="2222" spans="1:16" x14ac:dyDescent="0.2">
      <c r="A2222" s="6">
        <v>7792703</v>
      </c>
      <c r="B2222" t="s">
        <v>0</v>
      </c>
      <c r="C2222" t="s">
        <v>7520</v>
      </c>
      <c r="D2222" t="s">
        <v>5413</v>
      </c>
      <c r="E2222" t="s">
        <v>5414</v>
      </c>
      <c r="F2222" s="2">
        <v>3000</v>
      </c>
      <c r="G2222" s="2">
        <v>0</v>
      </c>
      <c r="H2222" s="2">
        <v>0</v>
      </c>
      <c r="I2222" t="s">
        <v>1</v>
      </c>
      <c r="J2222" t="s">
        <v>5415</v>
      </c>
      <c r="K2222" s="3">
        <v>45548</v>
      </c>
      <c r="L2222" t="s">
        <v>2</v>
      </c>
      <c r="M2222" t="s">
        <v>10</v>
      </c>
      <c r="N2222" t="s">
        <v>6</v>
      </c>
      <c r="O2222" s="3"/>
      <c r="P2222" t="s">
        <v>5</v>
      </c>
    </row>
    <row r="2223" spans="1:16" x14ac:dyDescent="0.2">
      <c r="A2223" s="6">
        <v>7781761</v>
      </c>
      <c r="B2223" t="s">
        <v>0</v>
      </c>
      <c r="C2223" t="s">
        <v>7521</v>
      </c>
      <c r="D2223" t="s">
        <v>5416</v>
      </c>
      <c r="E2223" t="s">
        <v>5417</v>
      </c>
      <c r="F2223" s="2">
        <v>599</v>
      </c>
      <c r="G2223" s="2">
        <v>0</v>
      </c>
      <c r="H2223" s="2">
        <v>0</v>
      </c>
      <c r="I2223" t="s">
        <v>1</v>
      </c>
      <c r="J2223" t="s">
        <v>5418</v>
      </c>
      <c r="K2223" s="3">
        <v>45517</v>
      </c>
      <c r="L2223" t="s">
        <v>2</v>
      </c>
      <c r="M2223" t="s">
        <v>10</v>
      </c>
      <c r="N2223" t="s">
        <v>6</v>
      </c>
      <c r="O2223" s="3"/>
      <c r="P2223" t="s">
        <v>5</v>
      </c>
    </row>
    <row r="2224" spans="1:16" x14ac:dyDescent="0.2">
      <c r="A2224" s="6">
        <v>7808352</v>
      </c>
      <c r="B2224" t="s">
        <v>0</v>
      </c>
      <c r="C2224" t="s">
        <v>7192</v>
      </c>
      <c r="D2224" t="s">
        <v>5419</v>
      </c>
      <c r="E2224" t="s">
        <v>5420</v>
      </c>
      <c r="F2224" s="2">
        <v>1360</v>
      </c>
      <c r="G2224" s="2">
        <v>0</v>
      </c>
      <c r="H2224" s="2">
        <v>0</v>
      </c>
      <c r="I2224" t="s">
        <v>1</v>
      </c>
      <c r="J2224" t="s">
        <v>5421</v>
      </c>
      <c r="K2224" s="3">
        <v>45590</v>
      </c>
      <c r="L2224" t="s">
        <v>2</v>
      </c>
      <c r="M2224" t="s">
        <v>10</v>
      </c>
      <c r="N2224" t="s">
        <v>6</v>
      </c>
      <c r="O2224" s="3"/>
      <c r="P2224" t="s">
        <v>5</v>
      </c>
    </row>
    <row r="2225" spans="1:16" x14ac:dyDescent="0.2">
      <c r="A2225" s="6">
        <v>7808353</v>
      </c>
      <c r="B2225" t="s">
        <v>0</v>
      </c>
      <c r="C2225" t="s">
        <v>7192</v>
      </c>
      <c r="D2225" t="s">
        <v>5422</v>
      </c>
      <c r="E2225" t="s">
        <v>5423</v>
      </c>
      <c r="F2225" s="2">
        <v>2520</v>
      </c>
      <c r="G2225" s="2">
        <v>0</v>
      </c>
      <c r="H2225" s="2">
        <v>0</v>
      </c>
      <c r="I2225" t="s">
        <v>1</v>
      </c>
      <c r="J2225" t="s">
        <v>5424</v>
      </c>
      <c r="K2225" s="3">
        <v>45590</v>
      </c>
      <c r="L2225" t="s">
        <v>2</v>
      </c>
      <c r="M2225" t="s">
        <v>10</v>
      </c>
      <c r="N2225" t="s">
        <v>6</v>
      </c>
      <c r="O2225" s="3"/>
      <c r="P2225" t="s">
        <v>5</v>
      </c>
    </row>
    <row r="2226" spans="1:16" x14ac:dyDescent="0.2">
      <c r="A2226" s="6">
        <v>7808354</v>
      </c>
      <c r="B2226" t="s">
        <v>0</v>
      </c>
      <c r="C2226" t="s">
        <v>7192</v>
      </c>
      <c r="D2226" t="s">
        <v>5425</v>
      </c>
      <c r="E2226" t="s">
        <v>5426</v>
      </c>
      <c r="F2226" s="2">
        <v>1000</v>
      </c>
      <c r="G2226" s="2">
        <v>0</v>
      </c>
      <c r="H2226" s="2">
        <v>0</v>
      </c>
      <c r="I2226" t="s">
        <v>1</v>
      </c>
      <c r="J2226" t="s">
        <v>5427</v>
      </c>
      <c r="K2226" s="3">
        <v>45590</v>
      </c>
      <c r="L2226" t="s">
        <v>2</v>
      </c>
      <c r="M2226" t="s">
        <v>10</v>
      </c>
      <c r="N2226" t="s">
        <v>6</v>
      </c>
      <c r="O2226" s="3"/>
      <c r="P2226" t="s">
        <v>5</v>
      </c>
    </row>
    <row r="2227" spans="1:16" x14ac:dyDescent="0.2">
      <c r="A2227" s="6">
        <v>7786206</v>
      </c>
      <c r="B2227" t="s">
        <v>0</v>
      </c>
      <c r="C2227" t="s">
        <v>7190</v>
      </c>
      <c r="D2227" t="s">
        <v>5428</v>
      </c>
      <c r="E2227" t="s">
        <v>5429</v>
      </c>
      <c r="F2227" s="2">
        <v>3884</v>
      </c>
      <c r="G2227" s="2">
        <v>2500</v>
      </c>
      <c r="H2227" s="2">
        <v>2500</v>
      </c>
      <c r="I2227" t="s">
        <v>1</v>
      </c>
      <c r="J2227" t="s">
        <v>5430</v>
      </c>
      <c r="K2227" s="3">
        <v>45534</v>
      </c>
      <c r="L2227" t="s">
        <v>2</v>
      </c>
      <c r="M2227" t="s">
        <v>14</v>
      </c>
      <c r="N2227" t="s">
        <v>307</v>
      </c>
      <c r="O2227" s="3"/>
      <c r="P2227" t="s">
        <v>5</v>
      </c>
    </row>
    <row r="2228" spans="1:16" x14ac:dyDescent="0.2">
      <c r="A2228" s="6">
        <v>7786209</v>
      </c>
      <c r="B2228" t="s">
        <v>0</v>
      </c>
      <c r="C2228" t="s">
        <v>7190</v>
      </c>
      <c r="D2228" t="s">
        <v>5431</v>
      </c>
      <c r="E2228" t="s">
        <v>5432</v>
      </c>
      <c r="F2228" s="2">
        <v>947</v>
      </c>
      <c r="G2228" s="2">
        <v>782</v>
      </c>
      <c r="H2228" s="2">
        <v>782</v>
      </c>
      <c r="I2228" t="s">
        <v>1</v>
      </c>
      <c r="J2228" t="s">
        <v>5433</v>
      </c>
      <c r="K2228" s="3">
        <v>45534</v>
      </c>
      <c r="L2228" t="s">
        <v>2</v>
      </c>
      <c r="M2228" t="s">
        <v>14</v>
      </c>
      <c r="N2228" t="s">
        <v>307</v>
      </c>
      <c r="O2228" s="3"/>
      <c r="P2228" t="s">
        <v>5</v>
      </c>
    </row>
    <row r="2229" spans="1:16" x14ac:dyDescent="0.2">
      <c r="A2229" s="6">
        <v>7786210</v>
      </c>
      <c r="B2229" t="s">
        <v>0</v>
      </c>
      <c r="C2229" t="s">
        <v>7190</v>
      </c>
      <c r="D2229" t="s">
        <v>5434</v>
      </c>
      <c r="E2229" t="s">
        <v>5435</v>
      </c>
      <c r="F2229" s="2">
        <v>703</v>
      </c>
      <c r="G2229" s="2">
        <v>700</v>
      </c>
      <c r="H2229" s="2">
        <v>700</v>
      </c>
      <c r="I2229" t="s">
        <v>1</v>
      </c>
      <c r="J2229" t="s">
        <v>5436</v>
      </c>
      <c r="K2229" s="3">
        <v>45534</v>
      </c>
      <c r="L2229" t="s">
        <v>2</v>
      </c>
      <c r="M2229" t="s">
        <v>14</v>
      </c>
      <c r="N2229" t="s">
        <v>307</v>
      </c>
      <c r="O2229" s="3"/>
      <c r="P2229" t="s">
        <v>5</v>
      </c>
    </row>
    <row r="2230" spans="1:16" x14ac:dyDescent="0.2">
      <c r="A2230" s="6">
        <v>7808355</v>
      </c>
      <c r="B2230" t="s">
        <v>0</v>
      </c>
      <c r="C2230" t="s">
        <v>7192</v>
      </c>
      <c r="D2230" t="s">
        <v>5437</v>
      </c>
      <c r="E2230" t="s">
        <v>5438</v>
      </c>
      <c r="F2230" s="2">
        <v>400</v>
      </c>
      <c r="G2230" s="2">
        <v>0</v>
      </c>
      <c r="H2230" s="2">
        <v>0</v>
      </c>
      <c r="I2230" t="s">
        <v>1</v>
      </c>
      <c r="J2230" t="s">
        <v>5439</v>
      </c>
      <c r="K2230" s="3">
        <v>45590</v>
      </c>
      <c r="L2230" t="s">
        <v>2</v>
      </c>
      <c r="M2230" t="s">
        <v>10</v>
      </c>
      <c r="N2230" t="s">
        <v>6</v>
      </c>
      <c r="O2230" s="3"/>
      <c r="P2230" t="s">
        <v>5</v>
      </c>
    </row>
    <row r="2231" spans="1:16" x14ac:dyDescent="0.2">
      <c r="A2231" s="6">
        <v>7775702</v>
      </c>
      <c r="B2231" t="s">
        <v>0</v>
      </c>
      <c r="C2231" t="s">
        <v>7193</v>
      </c>
      <c r="D2231" t="s">
        <v>5440</v>
      </c>
      <c r="E2231" t="s">
        <v>5441</v>
      </c>
      <c r="F2231" s="2">
        <v>1000</v>
      </c>
      <c r="G2231" s="2">
        <v>0</v>
      </c>
      <c r="H2231" s="2">
        <v>0</v>
      </c>
      <c r="I2231" t="s">
        <v>1</v>
      </c>
      <c r="J2231" t="s">
        <v>5442</v>
      </c>
      <c r="K2231" s="3">
        <v>45500</v>
      </c>
      <c r="L2231" t="s">
        <v>2</v>
      </c>
      <c r="M2231" t="s">
        <v>10</v>
      </c>
      <c r="N2231" t="s">
        <v>6</v>
      </c>
      <c r="O2231" s="3"/>
      <c r="P2231" t="s">
        <v>5</v>
      </c>
    </row>
    <row r="2232" spans="1:16" x14ac:dyDescent="0.2">
      <c r="A2232" s="6">
        <v>7730028</v>
      </c>
      <c r="B2232" t="s">
        <v>0</v>
      </c>
      <c r="C2232" t="s">
        <v>7522</v>
      </c>
      <c r="D2232" t="s">
        <v>5443</v>
      </c>
      <c r="E2232" t="s">
        <v>5444</v>
      </c>
      <c r="F2232" s="2">
        <v>12584</v>
      </c>
      <c r="G2232" s="2">
        <v>12583</v>
      </c>
      <c r="H2232" s="2">
        <v>12583</v>
      </c>
      <c r="I2232" t="s">
        <v>1</v>
      </c>
      <c r="J2232" t="s">
        <v>5445</v>
      </c>
      <c r="K2232" s="3">
        <v>45378</v>
      </c>
      <c r="L2232" t="s">
        <v>2</v>
      </c>
      <c r="M2232" t="s">
        <v>14</v>
      </c>
      <c r="N2232" t="s">
        <v>6</v>
      </c>
      <c r="O2232" s="3"/>
      <c r="P2232" t="s">
        <v>5</v>
      </c>
    </row>
    <row r="2233" spans="1:16" x14ac:dyDescent="0.2">
      <c r="A2233" s="6">
        <v>7750285</v>
      </c>
      <c r="B2233" t="s">
        <v>0</v>
      </c>
      <c r="C2233" t="s">
        <v>7496</v>
      </c>
      <c r="D2233" t="s">
        <v>5446</v>
      </c>
      <c r="E2233" t="s">
        <v>5447</v>
      </c>
      <c r="F2233" s="2">
        <v>200000</v>
      </c>
      <c r="G2233" s="2">
        <v>23150</v>
      </c>
      <c r="H2233" s="2">
        <v>23150</v>
      </c>
      <c r="I2233" t="s">
        <v>1</v>
      </c>
      <c r="J2233" t="s">
        <v>5448</v>
      </c>
      <c r="K2233" s="3">
        <v>45433</v>
      </c>
      <c r="L2233" t="s">
        <v>2</v>
      </c>
      <c r="M2233" t="s">
        <v>14</v>
      </c>
      <c r="N2233" t="s">
        <v>6</v>
      </c>
      <c r="O2233" s="3"/>
      <c r="P2233" t="s">
        <v>5</v>
      </c>
    </row>
    <row r="2234" spans="1:16" x14ac:dyDescent="0.2">
      <c r="A2234" s="6">
        <v>7583999</v>
      </c>
      <c r="B2234" t="s">
        <v>0</v>
      </c>
      <c r="C2234" t="s">
        <v>7523</v>
      </c>
      <c r="D2234" t="s">
        <v>5449</v>
      </c>
      <c r="E2234" t="s">
        <v>5450</v>
      </c>
      <c r="F2234" s="2">
        <v>61</v>
      </c>
      <c r="G2234" s="2">
        <v>0</v>
      </c>
      <c r="H2234" s="2">
        <v>0</v>
      </c>
      <c r="I2234" t="s">
        <v>1</v>
      </c>
      <c r="J2234" t="s">
        <v>5451</v>
      </c>
      <c r="K2234" s="3">
        <v>44964</v>
      </c>
      <c r="L2234" t="s">
        <v>2</v>
      </c>
      <c r="M2234" t="s">
        <v>10</v>
      </c>
      <c r="N2234" t="s">
        <v>6</v>
      </c>
      <c r="O2234" s="3"/>
      <c r="P2234" t="s">
        <v>5</v>
      </c>
    </row>
    <row r="2235" spans="1:16" x14ac:dyDescent="0.2">
      <c r="A2235" s="6">
        <v>7785999</v>
      </c>
      <c r="B2235" t="s">
        <v>0</v>
      </c>
      <c r="C2235" t="s">
        <v>7190</v>
      </c>
      <c r="D2235" t="s">
        <v>5452</v>
      </c>
      <c r="E2235" t="s">
        <v>5453</v>
      </c>
      <c r="F2235" s="2">
        <v>588</v>
      </c>
      <c r="G2235" s="2">
        <v>0</v>
      </c>
      <c r="H2235" s="2">
        <v>0</v>
      </c>
      <c r="I2235" t="s">
        <v>1</v>
      </c>
      <c r="J2235" t="s">
        <v>5454</v>
      </c>
      <c r="K2235" s="3">
        <v>45534</v>
      </c>
      <c r="L2235" t="s">
        <v>2</v>
      </c>
      <c r="M2235" t="s">
        <v>10</v>
      </c>
      <c r="N2235" t="s">
        <v>307</v>
      </c>
      <c r="O2235" s="3"/>
      <c r="P2235" t="s">
        <v>5</v>
      </c>
    </row>
    <row r="2236" spans="1:16" x14ac:dyDescent="0.2">
      <c r="A2236" s="6">
        <v>7809875</v>
      </c>
      <c r="B2236" t="s">
        <v>0</v>
      </c>
      <c r="C2236" t="s">
        <v>7397</v>
      </c>
      <c r="D2236" t="s">
        <v>5456</v>
      </c>
      <c r="E2236" t="s">
        <v>5457</v>
      </c>
      <c r="F2236" s="2">
        <v>20</v>
      </c>
      <c r="G2236" s="2">
        <v>0</v>
      </c>
      <c r="H2236" s="2">
        <v>0</v>
      </c>
      <c r="I2236" t="s">
        <v>1</v>
      </c>
      <c r="J2236" t="s">
        <v>5458</v>
      </c>
      <c r="K2236" s="3">
        <v>45593</v>
      </c>
      <c r="L2236" t="s">
        <v>2</v>
      </c>
      <c r="M2236" t="s">
        <v>10</v>
      </c>
      <c r="N2236" t="s">
        <v>6</v>
      </c>
      <c r="O2236" s="3"/>
      <c r="P2236" t="s">
        <v>5</v>
      </c>
    </row>
    <row r="2237" spans="1:16" x14ac:dyDescent="0.2">
      <c r="A2237" s="6">
        <v>7809886</v>
      </c>
      <c r="B2237" t="s">
        <v>0</v>
      </c>
      <c r="C2237" t="s">
        <v>7397</v>
      </c>
      <c r="D2237" t="s">
        <v>5459</v>
      </c>
      <c r="E2237" t="s">
        <v>5460</v>
      </c>
      <c r="F2237" s="2">
        <v>20</v>
      </c>
      <c r="G2237" s="2">
        <v>0</v>
      </c>
      <c r="H2237" s="2">
        <v>0</v>
      </c>
      <c r="I2237" t="s">
        <v>1</v>
      </c>
      <c r="J2237" t="s">
        <v>5461</v>
      </c>
      <c r="K2237" s="3">
        <v>45593</v>
      </c>
      <c r="L2237" t="s">
        <v>2</v>
      </c>
      <c r="M2237" t="s">
        <v>10</v>
      </c>
      <c r="N2237" t="s">
        <v>6</v>
      </c>
      <c r="O2237" s="3"/>
      <c r="P2237" t="s">
        <v>5</v>
      </c>
    </row>
    <row r="2238" spans="1:16" x14ac:dyDescent="0.2">
      <c r="A2238" s="6">
        <v>7772446</v>
      </c>
      <c r="B2238" t="s">
        <v>0</v>
      </c>
      <c r="C2238" t="s">
        <v>7524</v>
      </c>
      <c r="D2238" t="s">
        <v>5462</v>
      </c>
      <c r="E2238" t="s">
        <v>5463</v>
      </c>
      <c r="F2238" s="2">
        <v>2312</v>
      </c>
      <c r="G2238" s="2">
        <v>0</v>
      </c>
      <c r="H2238" s="2">
        <v>0</v>
      </c>
      <c r="I2238" t="s">
        <v>1</v>
      </c>
      <c r="J2238" t="s">
        <v>5464</v>
      </c>
      <c r="K2238" s="3">
        <v>45490</v>
      </c>
      <c r="L2238" t="s">
        <v>2</v>
      </c>
      <c r="M2238" t="s">
        <v>10</v>
      </c>
      <c r="N2238" t="s">
        <v>6</v>
      </c>
      <c r="O2238" s="3"/>
      <c r="P2238" t="s">
        <v>5</v>
      </c>
    </row>
    <row r="2239" spans="1:16" x14ac:dyDescent="0.2">
      <c r="A2239" s="6">
        <v>7781777</v>
      </c>
      <c r="B2239" t="s">
        <v>0</v>
      </c>
      <c r="C2239" t="s">
        <v>7521</v>
      </c>
      <c r="D2239" t="s">
        <v>5462</v>
      </c>
      <c r="E2239" t="s">
        <v>5463</v>
      </c>
      <c r="F2239" s="2">
        <v>2196</v>
      </c>
      <c r="G2239" s="2">
        <v>0</v>
      </c>
      <c r="H2239" s="2">
        <v>0</v>
      </c>
      <c r="I2239" t="s">
        <v>1</v>
      </c>
      <c r="J2239" t="s">
        <v>5465</v>
      </c>
      <c r="K2239" s="3">
        <v>45517</v>
      </c>
      <c r="L2239" t="s">
        <v>2</v>
      </c>
      <c r="M2239" t="s">
        <v>10</v>
      </c>
      <c r="N2239" t="s">
        <v>6</v>
      </c>
      <c r="O2239" s="3"/>
      <c r="P2239" t="s">
        <v>5</v>
      </c>
    </row>
    <row r="2240" spans="1:16" x14ac:dyDescent="0.2">
      <c r="A2240" s="6">
        <v>7783527</v>
      </c>
      <c r="B2240" t="s">
        <v>0</v>
      </c>
      <c r="C2240" t="s">
        <v>7525</v>
      </c>
      <c r="D2240" t="s">
        <v>5462</v>
      </c>
      <c r="E2240" t="s">
        <v>5463</v>
      </c>
      <c r="F2240" s="2">
        <v>2779</v>
      </c>
      <c r="G2240" s="2">
        <v>0</v>
      </c>
      <c r="H2240" s="2">
        <v>0</v>
      </c>
      <c r="I2240" t="s">
        <v>1</v>
      </c>
      <c r="J2240" t="s">
        <v>5466</v>
      </c>
      <c r="K2240" s="3">
        <v>45527</v>
      </c>
      <c r="L2240" t="s">
        <v>2</v>
      </c>
      <c r="M2240" t="s">
        <v>10</v>
      </c>
      <c r="N2240" t="s">
        <v>6</v>
      </c>
      <c r="O2240" s="3"/>
      <c r="P2240" t="s">
        <v>5</v>
      </c>
    </row>
    <row r="2241" spans="1:16" x14ac:dyDescent="0.2">
      <c r="A2241" s="6">
        <v>7792705</v>
      </c>
      <c r="B2241" t="s">
        <v>0</v>
      </c>
      <c r="C2241" t="s">
        <v>7520</v>
      </c>
      <c r="D2241" t="s">
        <v>5462</v>
      </c>
      <c r="E2241" t="s">
        <v>5463</v>
      </c>
      <c r="F2241" s="2">
        <v>5000</v>
      </c>
      <c r="G2241" s="2">
        <v>1200</v>
      </c>
      <c r="H2241" s="2">
        <v>1200</v>
      </c>
      <c r="I2241" t="s">
        <v>1</v>
      </c>
      <c r="J2241" t="s">
        <v>5467</v>
      </c>
      <c r="K2241" s="3">
        <v>45548</v>
      </c>
      <c r="L2241" t="s">
        <v>2</v>
      </c>
      <c r="M2241" t="s">
        <v>14</v>
      </c>
      <c r="N2241" t="s">
        <v>6</v>
      </c>
      <c r="O2241" s="3"/>
      <c r="P2241" t="s">
        <v>5</v>
      </c>
    </row>
    <row r="2242" spans="1:16" x14ac:dyDescent="0.2">
      <c r="A2242" s="6">
        <v>7792706</v>
      </c>
      <c r="B2242" t="s">
        <v>0</v>
      </c>
      <c r="C2242" t="s">
        <v>7520</v>
      </c>
      <c r="D2242" t="s">
        <v>5468</v>
      </c>
      <c r="E2242" t="s">
        <v>5469</v>
      </c>
      <c r="F2242" s="2">
        <v>5000</v>
      </c>
      <c r="G2242" s="2">
        <v>0</v>
      </c>
      <c r="H2242" s="2">
        <v>0</v>
      </c>
      <c r="I2242" t="s">
        <v>1</v>
      </c>
      <c r="J2242" t="s">
        <v>5470</v>
      </c>
      <c r="K2242" s="3">
        <v>45548</v>
      </c>
      <c r="L2242" t="s">
        <v>2</v>
      </c>
      <c r="M2242" t="s">
        <v>10</v>
      </c>
      <c r="N2242" t="s">
        <v>6</v>
      </c>
      <c r="O2242" s="3"/>
      <c r="P2242" t="s">
        <v>5</v>
      </c>
    </row>
    <row r="2243" spans="1:16" x14ac:dyDescent="0.2">
      <c r="A2243" s="6">
        <v>7803768</v>
      </c>
      <c r="B2243" t="s">
        <v>0</v>
      </c>
      <c r="C2243" t="s">
        <v>7399</v>
      </c>
      <c r="D2243" t="s">
        <v>5471</v>
      </c>
      <c r="E2243" t="s">
        <v>5472</v>
      </c>
      <c r="F2243" s="2">
        <v>1440</v>
      </c>
      <c r="G2243" s="2">
        <v>0</v>
      </c>
      <c r="H2243" s="2">
        <v>0</v>
      </c>
      <c r="I2243" t="s">
        <v>1</v>
      </c>
      <c r="J2243" t="s">
        <v>5473</v>
      </c>
      <c r="K2243" s="3">
        <v>45577</v>
      </c>
      <c r="L2243" t="s">
        <v>2</v>
      </c>
      <c r="M2243" t="s">
        <v>10</v>
      </c>
      <c r="N2243" t="s">
        <v>6</v>
      </c>
      <c r="O2243" s="3"/>
      <c r="P2243" t="s">
        <v>5</v>
      </c>
    </row>
    <row r="2244" spans="1:16" x14ac:dyDescent="0.2">
      <c r="A2244" s="6">
        <v>7803770</v>
      </c>
      <c r="B2244" t="s">
        <v>0</v>
      </c>
      <c r="C2244" t="s">
        <v>7399</v>
      </c>
      <c r="D2244" t="s">
        <v>5474</v>
      </c>
      <c r="E2244" t="s">
        <v>5475</v>
      </c>
      <c r="F2244" s="2">
        <v>720</v>
      </c>
      <c r="G2244" s="2">
        <v>0</v>
      </c>
      <c r="H2244" s="2">
        <v>0</v>
      </c>
      <c r="I2244" t="s">
        <v>1</v>
      </c>
      <c r="J2244" t="s">
        <v>5476</v>
      </c>
      <c r="K2244" s="3">
        <v>45577</v>
      </c>
      <c r="L2244" t="s">
        <v>2</v>
      </c>
      <c r="M2244" t="s">
        <v>10</v>
      </c>
      <c r="N2244" t="s">
        <v>6</v>
      </c>
      <c r="O2244" s="3"/>
      <c r="P2244" t="s">
        <v>5</v>
      </c>
    </row>
    <row r="2245" spans="1:16" x14ac:dyDescent="0.2">
      <c r="A2245" s="6">
        <v>7741034</v>
      </c>
      <c r="B2245" t="s">
        <v>0</v>
      </c>
      <c r="C2245" t="s">
        <v>7400</v>
      </c>
      <c r="D2245" t="s">
        <v>5477</v>
      </c>
      <c r="E2245" t="s">
        <v>5478</v>
      </c>
      <c r="F2245" s="2">
        <v>5070</v>
      </c>
      <c r="G2245" s="2">
        <v>0</v>
      </c>
      <c r="H2245" s="2">
        <v>0</v>
      </c>
      <c r="I2245" t="s">
        <v>1</v>
      </c>
      <c r="J2245" t="s">
        <v>5479</v>
      </c>
      <c r="K2245" s="3">
        <v>45402</v>
      </c>
      <c r="L2245" t="s">
        <v>2</v>
      </c>
      <c r="M2245" t="s">
        <v>10</v>
      </c>
      <c r="N2245" t="s">
        <v>6</v>
      </c>
      <c r="O2245" s="3"/>
      <c r="P2245" t="s">
        <v>5</v>
      </c>
    </row>
    <row r="2246" spans="1:16" x14ac:dyDescent="0.2">
      <c r="A2246" s="6">
        <v>7803791</v>
      </c>
      <c r="B2246" t="s">
        <v>0</v>
      </c>
      <c r="C2246" t="s">
        <v>7399</v>
      </c>
      <c r="D2246" t="s">
        <v>5477</v>
      </c>
      <c r="E2246" t="s">
        <v>5478</v>
      </c>
      <c r="F2246" s="2">
        <v>9090</v>
      </c>
      <c r="G2246" s="2">
        <v>0</v>
      </c>
      <c r="H2246" s="2">
        <v>0</v>
      </c>
      <c r="I2246" t="s">
        <v>1</v>
      </c>
      <c r="J2246" t="s">
        <v>5480</v>
      </c>
      <c r="K2246" s="3">
        <v>45577</v>
      </c>
      <c r="L2246" t="s">
        <v>2</v>
      </c>
      <c r="M2246" t="s">
        <v>10</v>
      </c>
      <c r="N2246" t="s">
        <v>6</v>
      </c>
      <c r="O2246" s="3"/>
      <c r="P2246" t="s">
        <v>5</v>
      </c>
    </row>
    <row r="2247" spans="1:16" x14ac:dyDescent="0.2">
      <c r="A2247" s="6">
        <v>7785121</v>
      </c>
      <c r="B2247" t="s">
        <v>0</v>
      </c>
      <c r="C2247" t="s">
        <v>7504</v>
      </c>
      <c r="D2247" t="s">
        <v>5481</v>
      </c>
      <c r="E2247" t="s">
        <v>5482</v>
      </c>
      <c r="F2247" s="2">
        <v>126560</v>
      </c>
      <c r="G2247" s="2">
        <v>94133</v>
      </c>
      <c r="H2247" s="2">
        <v>94133</v>
      </c>
      <c r="I2247" t="s">
        <v>1</v>
      </c>
      <c r="J2247" t="s">
        <v>5483</v>
      </c>
      <c r="K2247" s="3">
        <v>45532</v>
      </c>
      <c r="L2247" t="s">
        <v>2</v>
      </c>
      <c r="M2247" t="s">
        <v>14</v>
      </c>
      <c r="N2247" t="s">
        <v>6</v>
      </c>
      <c r="O2247" s="3"/>
      <c r="P2247" t="s">
        <v>5</v>
      </c>
    </row>
    <row r="2248" spans="1:16" x14ac:dyDescent="0.2">
      <c r="A2248" s="6">
        <v>7803769</v>
      </c>
      <c r="B2248" t="s">
        <v>0</v>
      </c>
      <c r="C2248" t="s">
        <v>7399</v>
      </c>
      <c r="D2248" t="s">
        <v>5484</v>
      </c>
      <c r="E2248" t="s">
        <v>5485</v>
      </c>
      <c r="F2248" s="2">
        <v>1440</v>
      </c>
      <c r="G2248" s="2">
        <v>0</v>
      </c>
      <c r="H2248" s="2">
        <v>0</v>
      </c>
      <c r="I2248" t="s">
        <v>1</v>
      </c>
      <c r="J2248" t="s">
        <v>5486</v>
      </c>
      <c r="K2248" s="3">
        <v>45577</v>
      </c>
      <c r="L2248" t="s">
        <v>2</v>
      </c>
      <c r="M2248" t="s">
        <v>10</v>
      </c>
      <c r="N2248" t="s">
        <v>6</v>
      </c>
      <c r="O2248" s="3"/>
      <c r="P2248" t="s">
        <v>5</v>
      </c>
    </row>
    <row r="2249" spans="1:16" x14ac:dyDescent="0.2">
      <c r="A2249" s="6">
        <v>7803771</v>
      </c>
      <c r="B2249" t="s">
        <v>0</v>
      </c>
      <c r="C2249" t="s">
        <v>7399</v>
      </c>
      <c r="D2249" t="s">
        <v>5487</v>
      </c>
      <c r="E2249" t="s">
        <v>5488</v>
      </c>
      <c r="F2249" s="2">
        <v>1440</v>
      </c>
      <c r="G2249" s="2">
        <v>0</v>
      </c>
      <c r="H2249" s="2">
        <v>0</v>
      </c>
      <c r="I2249" t="s">
        <v>1</v>
      </c>
      <c r="J2249" t="s">
        <v>5489</v>
      </c>
      <c r="K2249" s="3">
        <v>45577</v>
      </c>
      <c r="L2249" t="s">
        <v>2</v>
      </c>
      <c r="M2249" t="s">
        <v>10</v>
      </c>
      <c r="N2249" t="s">
        <v>6</v>
      </c>
      <c r="O2249" s="3"/>
      <c r="P2249" t="s">
        <v>5</v>
      </c>
    </row>
    <row r="2250" spans="1:16" x14ac:dyDescent="0.2">
      <c r="A2250" s="6">
        <v>7803772</v>
      </c>
      <c r="B2250" t="s">
        <v>0</v>
      </c>
      <c r="C2250" t="s">
        <v>7399</v>
      </c>
      <c r="D2250" t="s">
        <v>5490</v>
      </c>
      <c r="E2250" t="s">
        <v>5491</v>
      </c>
      <c r="F2250" s="2">
        <v>540</v>
      </c>
      <c r="G2250" s="2">
        <v>0</v>
      </c>
      <c r="H2250" s="2">
        <v>0</v>
      </c>
      <c r="I2250" t="s">
        <v>1</v>
      </c>
      <c r="J2250" t="s">
        <v>5492</v>
      </c>
      <c r="K2250" s="3">
        <v>45577</v>
      </c>
      <c r="L2250" t="s">
        <v>2</v>
      </c>
      <c r="M2250" t="s">
        <v>10</v>
      </c>
      <c r="N2250" t="s">
        <v>6</v>
      </c>
      <c r="O2250" s="3"/>
      <c r="P2250" t="s">
        <v>5</v>
      </c>
    </row>
    <row r="2251" spans="1:16" x14ac:dyDescent="0.2">
      <c r="A2251" s="6">
        <v>7803773</v>
      </c>
      <c r="B2251" t="s">
        <v>0</v>
      </c>
      <c r="C2251" t="s">
        <v>7399</v>
      </c>
      <c r="D2251" t="s">
        <v>5493</v>
      </c>
      <c r="E2251" t="s">
        <v>5494</v>
      </c>
      <c r="F2251" s="2">
        <v>360</v>
      </c>
      <c r="G2251" s="2">
        <v>0</v>
      </c>
      <c r="H2251" s="2">
        <v>0</v>
      </c>
      <c r="I2251" t="s">
        <v>1</v>
      </c>
      <c r="J2251" t="s">
        <v>5495</v>
      </c>
      <c r="K2251" s="3">
        <v>45577</v>
      </c>
      <c r="L2251" t="s">
        <v>2</v>
      </c>
      <c r="M2251" t="s">
        <v>10</v>
      </c>
      <c r="N2251" t="s">
        <v>6</v>
      </c>
      <c r="O2251" s="3"/>
      <c r="P2251" t="s">
        <v>5</v>
      </c>
    </row>
    <row r="2252" spans="1:16" x14ac:dyDescent="0.2">
      <c r="A2252" s="6">
        <v>7803774</v>
      </c>
      <c r="B2252" t="s">
        <v>0</v>
      </c>
      <c r="C2252" t="s">
        <v>7399</v>
      </c>
      <c r="D2252" t="s">
        <v>5496</v>
      </c>
      <c r="E2252" t="s">
        <v>5497</v>
      </c>
      <c r="F2252" s="2">
        <v>270</v>
      </c>
      <c r="G2252" s="2">
        <v>0</v>
      </c>
      <c r="H2252" s="2">
        <v>0</v>
      </c>
      <c r="I2252" t="s">
        <v>1</v>
      </c>
      <c r="J2252" t="s">
        <v>5498</v>
      </c>
      <c r="K2252" s="3">
        <v>45577</v>
      </c>
      <c r="L2252" t="s">
        <v>2</v>
      </c>
      <c r="M2252" t="s">
        <v>10</v>
      </c>
      <c r="N2252" t="s">
        <v>6</v>
      </c>
      <c r="O2252" s="3"/>
      <c r="P2252" t="s">
        <v>5</v>
      </c>
    </row>
    <row r="2253" spans="1:16" x14ac:dyDescent="0.2">
      <c r="A2253" s="6">
        <v>6893100</v>
      </c>
      <c r="B2253" t="s">
        <v>0</v>
      </c>
      <c r="C2253" t="s">
        <v>7526</v>
      </c>
      <c r="D2253" t="s">
        <v>5499</v>
      </c>
      <c r="E2253" t="s">
        <v>5500</v>
      </c>
      <c r="F2253" s="2">
        <v>3001</v>
      </c>
      <c r="G2253" s="2">
        <v>3000</v>
      </c>
      <c r="H2253" s="2">
        <v>3000</v>
      </c>
      <c r="I2253" t="s">
        <v>1</v>
      </c>
      <c r="J2253" t="s">
        <v>5501</v>
      </c>
      <c r="K2253" s="3">
        <v>44432</v>
      </c>
      <c r="L2253" t="s">
        <v>2</v>
      </c>
      <c r="M2253" t="s">
        <v>14</v>
      </c>
      <c r="N2253" t="s">
        <v>6</v>
      </c>
      <c r="O2253" s="3"/>
      <c r="P2253" t="s">
        <v>5</v>
      </c>
    </row>
    <row r="2254" spans="1:16" x14ac:dyDescent="0.2">
      <c r="A2254" s="6">
        <v>7509474</v>
      </c>
      <c r="B2254" t="s">
        <v>0</v>
      </c>
      <c r="C2254" t="s">
        <v>7527</v>
      </c>
      <c r="D2254" t="s">
        <v>5503</v>
      </c>
      <c r="E2254" t="s">
        <v>5504</v>
      </c>
      <c r="F2254" s="2">
        <v>1</v>
      </c>
      <c r="G2254" s="2">
        <v>0</v>
      </c>
      <c r="H2254" s="2">
        <v>0</v>
      </c>
      <c r="I2254" t="s">
        <v>1</v>
      </c>
      <c r="J2254" t="s">
        <v>5502</v>
      </c>
      <c r="K2254" s="3">
        <v>44750</v>
      </c>
      <c r="L2254" t="s">
        <v>2</v>
      </c>
      <c r="M2254" t="s">
        <v>10</v>
      </c>
      <c r="N2254" t="s">
        <v>25</v>
      </c>
      <c r="O2254" s="3"/>
      <c r="P2254" t="s">
        <v>5</v>
      </c>
    </row>
    <row r="2255" spans="1:16" x14ac:dyDescent="0.2">
      <c r="A2255" s="6">
        <v>7781756</v>
      </c>
      <c r="B2255" t="s">
        <v>0</v>
      </c>
      <c r="C2255" t="s">
        <v>7521</v>
      </c>
      <c r="D2255" t="s">
        <v>5505</v>
      </c>
      <c r="E2255" t="s">
        <v>5506</v>
      </c>
      <c r="F2255" s="2">
        <v>1597</v>
      </c>
      <c r="G2255" s="2">
        <v>0</v>
      </c>
      <c r="H2255" s="2">
        <v>0</v>
      </c>
      <c r="I2255" t="s">
        <v>1</v>
      </c>
      <c r="J2255" t="s">
        <v>5507</v>
      </c>
      <c r="K2255" s="3">
        <v>45517</v>
      </c>
      <c r="L2255" t="s">
        <v>2</v>
      </c>
      <c r="M2255" t="s">
        <v>10</v>
      </c>
      <c r="N2255" t="s">
        <v>6</v>
      </c>
      <c r="O2255" s="3"/>
      <c r="P2255" t="s">
        <v>5</v>
      </c>
    </row>
    <row r="2256" spans="1:16" x14ac:dyDescent="0.2">
      <c r="A2256" s="6">
        <v>7783509</v>
      </c>
      <c r="B2256" t="s">
        <v>0</v>
      </c>
      <c r="C2256" t="s">
        <v>7525</v>
      </c>
      <c r="D2256" t="s">
        <v>5505</v>
      </c>
      <c r="E2256" t="s">
        <v>5506</v>
      </c>
      <c r="F2256" s="2">
        <v>1389</v>
      </c>
      <c r="G2256" s="2">
        <v>0</v>
      </c>
      <c r="H2256" s="2">
        <v>0</v>
      </c>
      <c r="I2256" t="s">
        <v>1</v>
      </c>
      <c r="J2256" t="s">
        <v>5508</v>
      </c>
      <c r="K2256" s="3">
        <v>45527</v>
      </c>
      <c r="L2256" t="s">
        <v>2</v>
      </c>
      <c r="M2256" t="s">
        <v>10</v>
      </c>
      <c r="N2256" t="s">
        <v>6</v>
      </c>
      <c r="O2256" s="3"/>
      <c r="P2256" t="s">
        <v>5</v>
      </c>
    </row>
    <row r="2257" spans="1:16" x14ac:dyDescent="0.2">
      <c r="A2257" s="6">
        <v>7772429</v>
      </c>
      <c r="B2257" t="s">
        <v>0</v>
      </c>
      <c r="C2257" t="s">
        <v>7524</v>
      </c>
      <c r="D2257" t="s">
        <v>5509</v>
      </c>
      <c r="E2257" t="s">
        <v>5510</v>
      </c>
      <c r="F2257" s="2">
        <v>832</v>
      </c>
      <c r="G2257" s="2">
        <v>700</v>
      </c>
      <c r="H2257" s="2">
        <v>700</v>
      </c>
      <c r="I2257" t="s">
        <v>1</v>
      </c>
      <c r="J2257" t="s">
        <v>5511</v>
      </c>
      <c r="K2257" s="3">
        <v>45490</v>
      </c>
      <c r="L2257" t="s">
        <v>2</v>
      </c>
      <c r="M2257" t="s">
        <v>14</v>
      </c>
      <c r="N2257" t="s">
        <v>6</v>
      </c>
      <c r="O2257" s="3"/>
      <c r="P2257" t="s">
        <v>5</v>
      </c>
    </row>
    <row r="2258" spans="1:16" x14ac:dyDescent="0.2">
      <c r="A2258" s="6">
        <v>7783515</v>
      </c>
      <c r="B2258" t="s">
        <v>0</v>
      </c>
      <c r="C2258" t="s">
        <v>7525</v>
      </c>
      <c r="D2258" t="s">
        <v>5509</v>
      </c>
      <c r="E2258" t="s">
        <v>5510</v>
      </c>
      <c r="F2258" s="2">
        <v>566</v>
      </c>
      <c r="G2258" s="2">
        <v>0</v>
      </c>
      <c r="H2258" s="2">
        <v>0</v>
      </c>
      <c r="I2258" t="s">
        <v>1</v>
      </c>
      <c r="J2258" t="s">
        <v>5512</v>
      </c>
      <c r="K2258" s="3">
        <v>45527</v>
      </c>
      <c r="L2258" t="s">
        <v>2</v>
      </c>
      <c r="M2258" t="s">
        <v>10</v>
      </c>
      <c r="N2258" t="s">
        <v>6</v>
      </c>
      <c r="O2258" s="3"/>
      <c r="P2258" t="s">
        <v>5</v>
      </c>
    </row>
    <row r="2259" spans="1:16" x14ac:dyDescent="0.2">
      <c r="A2259" s="6">
        <v>7801678</v>
      </c>
      <c r="B2259" t="s">
        <v>0</v>
      </c>
      <c r="C2259" t="s">
        <v>7244</v>
      </c>
      <c r="D2259" t="s">
        <v>5513</v>
      </c>
      <c r="E2259" t="s">
        <v>5514</v>
      </c>
      <c r="F2259" s="2">
        <v>1000</v>
      </c>
      <c r="G2259" s="2">
        <v>0</v>
      </c>
      <c r="H2259" s="2">
        <v>0</v>
      </c>
      <c r="I2259" t="s">
        <v>1</v>
      </c>
      <c r="J2259" t="s">
        <v>5515</v>
      </c>
      <c r="K2259" s="3">
        <v>45570</v>
      </c>
      <c r="L2259" t="s">
        <v>2</v>
      </c>
      <c r="M2259" t="s">
        <v>10</v>
      </c>
      <c r="N2259" t="s">
        <v>6</v>
      </c>
      <c r="O2259" s="3"/>
      <c r="P2259" t="s">
        <v>5</v>
      </c>
    </row>
    <row r="2260" spans="1:16" x14ac:dyDescent="0.2">
      <c r="A2260" s="6">
        <v>7803989</v>
      </c>
      <c r="B2260" t="s">
        <v>0</v>
      </c>
      <c r="C2260" t="s">
        <v>7245</v>
      </c>
      <c r="D2260" t="s">
        <v>5513</v>
      </c>
      <c r="E2260" t="s">
        <v>5514</v>
      </c>
      <c r="F2260" s="2">
        <v>5000</v>
      </c>
      <c r="G2260" s="2">
        <v>0</v>
      </c>
      <c r="H2260" s="2">
        <v>0</v>
      </c>
      <c r="I2260" t="s">
        <v>1</v>
      </c>
      <c r="J2260" t="s">
        <v>5516</v>
      </c>
      <c r="K2260" s="3">
        <v>45580</v>
      </c>
      <c r="L2260" t="s">
        <v>2</v>
      </c>
      <c r="M2260" t="s">
        <v>10</v>
      </c>
      <c r="N2260" t="s">
        <v>6</v>
      </c>
      <c r="O2260" s="3"/>
      <c r="P2260" t="s">
        <v>5</v>
      </c>
    </row>
    <row r="2261" spans="1:16" x14ac:dyDescent="0.2">
      <c r="A2261" s="6">
        <v>7801681</v>
      </c>
      <c r="B2261" t="s">
        <v>0</v>
      </c>
      <c r="C2261" t="s">
        <v>7244</v>
      </c>
      <c r="D2261" t="s">
        <v>5517</v>
      </c>
      <c r="E2261" t="s">
        <v>5518</v>
      </c>
      <c r="F2261" s="2">
        <v>1000</v>
      </c>
      <c r="G2261" s="2">
        <v>0</v>
      </c>
      <c r="H2261" s="2">
        <v>0</v>
      </c>
      <c r="I2261" t="s">
        <v>1</v>
      </c>
      <c r="J2261" t="s">
        <v>5519</v>
      </c>
      <c r="K2261" s="3">
        <v>45570</v>
      </c>
      <c r="L2261" t="s">
        <v>2</v>
      </c>
      <c r="M2261" t="s">
        <v>10</v>
      </c>
      <c r="N2261" t="s">
        <v>6</v>
      </c>
      <c r="O2261" s="3"/>
      <c r="P2261" t="s">
        <v>5</v>
      </c>
    </row>
    <row r="2262" spans="1:16" x14ac:dyDescent="0.2">
      <c r="A2262" s="6">
        <v>7803997</v>
      </c>
      <c r="B2262" t="s">
        <v>0</v>
      </c>
      <c r="C2262" t="s">
        <v>7245</v>
      </c>
      <c r="D2262" t="s">
        <v>5517</v>
      </c>
      <c r="E2262" t="s">
        <v>5518</v>
      </c>
      <c r="F2262" s="2">
        <v>5000</v>
      </c>
      <c r="G2262" s="2">
        <v>0</v>
      </c>
      <c r="H2262" s="2">
        <v>0</v>
      </c>
      <c r="I2262" t="s">
        <v>1</v>
      </c>
      <c r="J2262" t="s">
        <v>5520</v>
      </c>
      <c r="K2262" s="3">
        <v>45580</v>
      </c>
      <c r="L2262" t="s">
        <v>2</v>
      </c>
      <c r="M2262" t="s">
        <v>10</v>
      </c>
      <c r="N2262" t="s">
        <v>6</v>
      </c>
      <c r="O2262" s="3"/>
      <c r="P2262" t="s">
        <v>5</v>
      </c>
    </row>
    <row r="2263" spans="1:16" x14ac:dyDescent="0.2">
      <c r="A2263" s="6">
        <v>7806349</v>
      </c>
      <c r="B2263" t="s">
        <v>0</v>
      </c>
      <c r="C2263" t="s">
        <v>7399</v>
      </c>
      <c r="D2263" t="s">
        <v>5521</v>
      </c>
      <c r="E2263" t="s">
        <v>5522</v>
      </c>
      <c r="F2263" s="2">
        <v>2880</v>
      </c>
      <c r="G2263" s="2">
        <v>0</v>
      </c>
      <c r="H2263" s="2">
        <v>0</v>
      </c>
      <c r="I2263" t="s">
        <v>1</v>
      </c>
      <c r="J2263" t="s">
        <v>5523</v>
      </c>
      <c r="K2263" s="3">
        <v>45586</v>
      </c>
      <c r="L2263" t="s">
        <v>2</v>
      </c>
      <c r="M2263" t="s">
        <v>10</v>
      </c>
      <c r="N2263" t="s">
        <v>6</v>
      </c>
      <c r="O2263" s="3"/>
      <c r="P2263" t="s">
        <v>5</v>
      </c>
    </row>
    <row r="2264" spans="1:16" x14ac:dyDescent="0.2">
      <c r="A2264" s="6">
        <v>7800266</v>
      </c>
      <c r="B2264" t="s">
        <v>0</v>
      </c>
      <c r="C2264" t="s">
        <v>7263</v>
      </c>
      <c r="D2264" t="s">
        <v>5524</v>
      </c>
      <c r="E2264" t="s">
        <v>5453</v>
      </c>
      <c r="F2264" s="2">
        <v>400</v>
      </c>
      <c r="G2264" s="2">
        <v>0</v>
      </c>
      <c r="H2264" s="2">
        <v>0</v>
      </c>
      <c r="I2264" t="s">
        <v>1</v>
      </c>
      <c r="J2264" t="s">
        <v>5525</v>
      </c>
      <c r="K2264" s="3">
        <v>45565</v>
      </c>
      <c r="L2264" t="s">
        <v>2</v>
      </c>
      <c r="M2264" t="s">
        <v>10</v>
      </c>
      <c r="N2264" t="s">
        <v>6</v>
      </c>
      <c r="O2264" s="3"/>
      <c r="P2264" t="s">
        <v>5</v>
      </c>
    </row>
    <row r="2265" spans="1:16" x14ac:dyDescent="0.2">
      <c r="A2265" s="6">
        <v>7801867</v>
      </c>
      <c r="B2265" t="s">
        <v>0</v>
      </c>
      <c r="C2265" t="s">
        <v>7314</v>
      </c>
      <c r="D2265" t="s">
        <v>5524</v>
      </c>
      <c r="E2265" t="s">
        <v>5453</v>
      </c>
      <c r="F2265" s="2">
        <v>400</v>
      </c>
      <c r="G2265" s="2">
        <v>0</v>
      </c>
      <c r="H2265" s="2">
        <v>0</v>
      </c>
      <c r="I2265" t="s">
        <v>1</v>
      </c>
      <c r="J2265" t="s">
        <v>5526</v>
      </c>
      <c r="K2265" s="3">
        <v>45570</v>
      </c>
      <c r="L2265" t="s">
        <v>2</v>
      </c>
      <c r="M2265" t="s">
        <v>10</v>
      </c>
      <c r="N2265" t="s">
        <v>6</v>
      </c>
      <c r="O2265" s="3"/>
      <c r="P2265" t="s">
        <v>5</v>
      </c>
    </row>
    <row r="2266" spans="1:16" x14ac:dyDescent="0.2">
      <c r="A2266" s="6">
        <v>7800267</v>
      </c>
      <c r="B2266" t="s">
        <v>0</v>
      </c>
      <c r="C2266" t="s">
        <v>7263</v>
      </c>
      <c r="D2266" t="s">
        <v>5527</v>
      </c>
      <c r="E2266" t="s">
        <v>5528</v>
      </c>
      <c r="F2266" s="2">
        <v>1275</v>
      </c>
      <c r="G2266" s="2">
        <v>500</v>
      </c>
      <c r="H2266" s="2">
        <v>500</v>
      </c>
      <c r="I2266" t="s">
        <v>1</v>
      </c>
      <c r="J2266" t="s">
        <v>5529</v>
      </c>
      <c r="K2266" s="3">
        <v>45565</v>
      </c>
      <c r="L2266" t="s">
        <v>2</v>
      </c>
      <c r="M2266" t="s">
        <v>14</v>
      </c>
      <c r="N2266" t="s">
        <v>6</v>
      </c>
      <c r="O2266" s="3"/>
      <c r="P2266" t="s">
        <v>5</v>
      </c>
    </row>
    <row r="2267" spans="1:16" x14ac:dyDescent="0.2">
      <c r="A2267" s="6">
        <v>7801878</v>
      </c>
      <c r="B2267" t="s">
        <v>0</v>
      </c>
      <c r="C2267" t="s">
        <v>7314</v>
      </c>
      <c r="D2267" t="s">
        <v>5527</v>
      </c>
      <c r="E2267" t="s">
        <v>5528</v>
      </c>
      <c r="F2267" s="2">
        <v>1020</v>
      </c>
      <c r="G2267" s="2">
        <v>0</v>
      </c>
      <c r="H2267" s="2">
        <v>0</v>
      </c>
      <c r="I2267" t="s">
        <v>1</v>
      </c>
      <c r="J2267" t="s">
        <v>5530</v>
      </c>
      <c r="K2267" s="3">
        <v>45570</v>
      </c>
      <c r="L2267" t="s">
        <v>2</v>
      </c>
      <c r="M2267" t="s">
        <v>10</v>
      </c>
      <c r="N2267" t="s">
        <v>6</v>
      </c>
      <c r="O2267" s="3"/>
      <c r="P2267" t="s">
        <v>5</v>
      </c>
    </row>
    <row r="2268" spans="1:16" x14ac:dyDescent="0.2">
      <c r="A2268" s="6">
        <v>7793917</v>
      </c>
      <c r="B2268" t="s">
        <v>0</v>
      </c>
      <c r="C2268" t="s">
        <v>7263</v>
      </c>
      <c r="D2268" t="s">
        <v>5531</v>
      </c>
      <c r="E2268" t="s">
        <v>5532</v>
      </c>
      <c r="F2268" s="2">
        <v>1125</v>
      </c>
      <c r="G2268" s="2">
        <v>500</v>
      </c>
      <c r="H2268" s="2">
        <v>500</v>
      </c>
      <c r="I2268" t="s">
        <v>1</v>
      </c>
      <c r="J2268" t="s">
        <v>5533</v>
      </c>
      <c r="K2268" s="3">
        <v>45552</v>
      </c>
      <c r="L2268" t="s">
        <v>2</v>
      </c>
      <c r="M2268" t="s">
        <v>14</v>
      </c>
      <c r="N2268" t="s">
        <v>6</v>
      </c>
      <c r="O2268" s="3"/>
      <c r="P2268" t="s">
        <v>5</v>
      </c>
    </row>
    <row r="2269" spans="1:16" x14ac:dyDescent="0.2">
      <c r="A2269" s="6">
        <v>7793918</v>
      </c>
      <c r="B2269" t="s">
        <v>0</v>
      </c>
      <c r="C2269" t="s">
        <v>7263</v>
      </c>
      <c r="D2269" t="s">
        <v>5534</v>
      </c>
      <c r="E2269" t="s">
        <v>5535</v>
      </c>
      <c r="F2269" s="2">
        <v>1200</v>
      </c>
      <c r="G2269" s="2">
        <v>793</v>
      </c>
      <c r="H2269" s="2">
        <v>793</v>
      </c>
      <c r="I2269" t="s">
        <v>1</v>
      </c>
      <c r="J2269" t="s">
        <v>5536</v>
      </c>
      <c r="K2269" s="3">
        <v>45552</v>
      </c>
      <c r="L2269" t="s">
        <v>2</v>
      </c>
      <c r="M2269" t="s">
        <v>14</v>
      </c>
      <c r="N2269" t="s">
        <v>6</v>
      </c>
      <c r="O2269" s="3"/>
      <c r="P2269" t="s">
        <v>5</v>
      </c>
    </row>
    <row r="2270" spans="1:16" x14ac:dyDescent="0.2">
      <c r="A2270" s="6">
        <v>7773265</v>
      </c>
      <c r="B2270" t="s">
        <v>0</v>
      </c>
      <c r="C2270" t="s">
        <v>7293</v>
      </c>
      <c r="D2270" t="s">
        <v>5537</v>
      </c>
      <c r="E2270" t="s">
        <v>5455</v>
      </c>
      <c r="F2270" s="2">
        <v>1080</v>
      </c>
      <c r="G2270" s="2">
        <v>390</v>
      </c>
      <c r="H2270" s="2">
        <v>390</v>
      </c>
      <c r="I2270" t="s">
        <v>1</v>
      </c>
      <c r="J2270" t="s">
        <v>5538</v>
      </c>
      <c r="K2270" s="3">
        <v>45491</v>
      </c>
      <c r="L2270" t="s">
        <v>2</v>
      </c>
      <c r="M2270" t="s">
        <v>14</v>
      </c>
      <c r="N2270" t="s">
        <v>6</v>
      </c>
      <c r="O2270" s="3"/>
      <c r="P2270" t="s">
        <v>5</v>
      </c>
    </row>
    <row r="2271" spans="1:16" x14ac:dyDescent="0.2">
      <c r="A2271" s="6">
        <v>7809512</v>
      </c>
      <c r="B2271" t="s">
        <v>0</v>
      </c>
      <c r="C2271" t="s">
        <v>7290</v>
      </c>
      <c r="D2271" t="s">
        <v>5537</v>
      </c>
      <c r="E2271" t="s">
        <v>5455</v>
      </c>
      <c r="F2271" s="2">
        <v>540</v>
      </c>
      <c r="G2271" s="2">
        <v>0</v>
      </c>
      <c r="H2271" s="2">
        <v>0</v>
      </c>
      <c r="I2271" t="s">
        <v>1</v>
      </c>
      <c r="J2271" t="s">
        <v>5539</v>
      </c>
      <c r="K2271" s="3">
        <v>45592</v>
      </c>
      <c r="L2271" t="s">
        <v>2</v>
      </c>
      <c r="M2271" t="s">
        <v>10</v>
      </c>
      <c r="N2271" t="s">
        <v>6</v>
      </c>
      <c r="O2271" s="3"/>
      <c r="P2271" t="s">
        <v>5</v>
      </c>
    </row>
    <row r="2272" spans="1:16" x14ac:dyDescent="0.2">
      <c r="A2272" s="6">
        <v>7773266</v>
      </c>
      <c r="B2272" t="s">
        <v>0</v>
      </c>
      <c r="C2272" t="s">
        <v>7293</v>
      </c>
      <c r="D2272" t="s">
        <v>5540</v>
      </c>
      <c r="E2272" t="s">
        <v>5541</v>
      </c>
      <c r="F2272" s="2">
        <v>500</v>
      </c>
      <c r="G2272" s="2">
        <v>400</v>
      </c>
      <c r="H2272" s="2">
        <v>400</v>
      </c>
      <c r="I2272" t="s">
        <v>1</v>
      </c>
      <c r="J2272" t="s">
        <v>5542</v>
      </c>
      <c r="K2272" s="3">
        <v>45491</v>
      </c>
      <c r="L2272" t="s">
        <v>2</v>
      </c>
      <c r="M2272" t="s">
        <v>14</v>
      </c>
      <c r="N2272" t="s">
        <v>6</v>
      </c>
      <c r="O2272" s="3"/>
      <c r="P2272" t="s">
        <v>5</v>
      </c>
    </row>
    <row r="2273" spans="1:16" x14ac:dyDescent="0.2">
      <c r="A2273" s="6">
        <v>7793919</v>
      </c>
      <c r="B2273" t="s">
        <v>0</v>
      </c>
      <c r="C2273" t="s">
        <v>7263</v>
      </c>
      <c r="D2273" t="s">
        <v>5540</v>
      </c>
      <c r="E2273" t="s">
        <v>5541</v>
      </c>
      <c r="F2273" s="2">
        <v>750</v>
      </c>
      <c r="G2273" s="2">
        <v>0</v>
      </c>
      <c r="H2273" s="2">
        <v>0</v>
      </c>
      <c r="I2273" t="s">
        <v>1</v>
      </c>
      <c r="J2273" t="s">
        <v>5543</v>
      </c>
      <c r="K2273" s="3">
        <v>45552</v>
      </c>
      <c r="L2273" t="s">
        <v>2</v>
      </c>
      <c r="M2273" t="s">
        <v>10</v>
      </c>
      <c r="N2273" t="s">
        <v>6</v>
      </c>
      <c r="O2273" s="3"/>
      <c r="P2273" t="s">
        <v>5</v>
      </c>
    </row>
    <row r="2274" spans="1:16" x14ac:dyDescent="0.2">
      <c r="A2274" s="6">
        <v>7780797</v>
      </c>
      <c r="B2274" t="s">
        <v>0</v>
      </c>
      <c r="C2274" t="s">
        <v>7291</v>
      </c>
      <c r="D2274" t="s">
        <v>5544</v>
      </c>
      <c r="E2274" t="s">
        <v>5545</v>
      </c>
      <c r="F2274" s="2">
        <v>450</v>
      </c>
      <c r="G2274" s="2">
        <v>300</v>
      </c>
      <c r="H2274" s="2">
        <v>300</v>
      </c>
      <c r="I2274" t="s">
        <v>1</v>
      </c>
      <c r="J2274" t="s">
        <v>5546</v>
      </c>
      <c r="K2274" s="3">
        <v>45514</v>
      </c>
      <c r="L2274" t="s">
        <v>2</v>
      </c>
      <c r="M2274" t="s">
        <v>14</v>
      </c>
      <c r="N2274" t="s">
        <v>6</v>
      </c>
      <c r="O2274" s="3"/>
      <c r="P2274" t="s">
        <v>5</v>
      </c>
    </row>
    <row r="2275" spans="1:16" x14ac:dyDescent="0.2">
      <c r="A2275" s="6">
        <v>7809537</v>
      </c>
      <c r="B2275" t="s">
        <v>0</v>
      </c>
      <c r="C2275" t="s">
        <v>7290</v>
      </c>
      <c r="D2275" t="s">
        <v>5547</v>
      </c>
      <c r="E2275" t="s">
        <v>5548</v>
      </c>
      <c r="F2275" s="2">
        <v>12000</v>
      </c>
      <c r="G2275" s="2">
        <v>0</v>
      </c>
      <c r="H2275" s="2">
        <v>0</v>
      </c>
      <c r="I2275" t="s">
        <v>1</v>
      </c>
      <c r="J2275" t="s">
        <v>5549</v>
      </c>
      <c r="K2275" s="3">
        <v>45592</v>
      </c>
      <c r="L2275" t="s">
        <v>2</v>
      </c>
      <c r="M2275" t="s">
        <v>10</v>
      </c>
      <c r="N2275" t="s">
        <v>6</v>
      </c>
      <c r="O2275" s="3"/>
      <c r="P2275" t="s">
        <v>5</v>
      </c>
    </row>
    <row r="2276" spans="1:16" x14ac:dyDescent="0.2">
      <c r="A2276" s="6">
        <v>7797285</v>
      </c>
      <c r="B2276" t="s">
        <v>0</v>
      </c>
      <c r="C2276" t="s">
        <v>7191</v>
      </c>
      <c r="D2276" t="s">
        <v>5550</v>
      </c>
      <c r="E2276" t="s">
        <v>5551</v>
      </c>
      <c r="F2276" s="2">
        <v>7402</v>
      </c>
      <c r="G2276" s="2">
        <v>0</v>
      </c>
      <c r="H2276" s="2">
        <v>0</v>
      </c>
      <c r="I2276" t="s">
        <v>1</v>
      </c>
      <c r="J2276" t="s">
        <v>5552</v>
      </c>
      <c r="K2276" s="3">
        <v>45562</v>
      </c>
      <c r="L2276" t="s">
        <v>2</v>
      </c>
      <c r="M2276" t="s">
        <v>10</v>
      </c>
      <c r="N2276" t="s">
        <v>6</v>
      </c>
      <c r="O2276" s="3"/>
      <c r="P2276" t="s">
        <v>5</v>
      </c>
    </row>
    <row r="2277" spans="1:16" x14ac:dyDescent="0.2">
      <c r="A2277" s="6">
        <v>7690307</v>
      </c>
      <c r="B2277" t="s">
        <v>0</v>
      </c>
      <c r="C2277" t="s">
        <v>7316</v>
      </c>
      <c r="D2277" t="s">
        <v>5553</v>
      </c>
      <c r="E2277" t="s">
        <v>5554</v>
      </c>
      <c r="F2277" s="2">
        <v>6578</v>
      </c>
      <c r="G2277" s="2">
        <v>6577</v>
      </c>
      <c r="H2277" s="2">
        <v>6577</v>
      </c>
      <c r="I2277" t="s">
        <v>1</v>
      </c>
      <c r="J2277" t="s">
        <v>5555</v>
      </c>
      <c r="K2277" s="3">
        <v>45260</v>
      </c>
      <c r="L2277" t="s">
        <v>2</v>
      </c>
      <c r="M2277" t="s">
        <v>14</v>
      </c>
      <c r="N2277" t="s">
        <v>6</v>
      </c>
      <c r="O2277" s="3"/>
      <c r="P2277" t="s">
        <v>5</v>
      </c>
    </row>
    <row r="2278" spans="1:16" x14ac:dyDescent="0.2">
      <c r="A2278" s="6">
        <v>7797286</v>
      </c>
      <c r="B2278" t="s">
        <v>0</v>
      </c>
      <c r="C2278" t="s">
        <v>7191</v>
      </c>
      <c r="D2278" t="s">
        <v>5553</v>
      </c>
      <c r="E2278" t="s">
        <v>5554</v>
      </c>
      <c r="F2278" s="2">
        <v>7464</v>
      </c>
      <c r="G2278" s="2">
        <v>0</v>
      </c>
      <c r="H2278" s="2">
        <v>0</v>
      </c>
      <c r="I2278" t="s">
        <v>1</v>
      </c>
      <c r="J2278" t="s">
        <v>5556</v>
      </c>
      <c r="K2278" s="3">
        <v>45562</v>
      </c>
      <c r="L2278" t="s">
        <v>2</v>
      </c>
      <c r="M2278" t="s">
        <v>10</v>
      </c>
      <c r="N2278" t="s">
        <v>6</v>
      </c>
      <c r="O2278" s="3"/>
      <c r="P2278" t="s">
        <v>5</v>
      </c>
    </row>
    <row r="2279" spans="1:16" x14ac:dyDescent="0.2">
      <c r="A2279" s="6">
        <v>7810129</v>
      </c>
      <c r="B2279" t="s">
        <v>0</v>
      </c>
      <c r="C2279" t="s">
        <v>7379</v>
      </c>
      <c r="D2279" t="s">
        <v>5553</v>
      </c>
      <c r="E2279" t="s">
        <v>5554</v>
      </c>
      <c r="F2279" s="2">
        <v>1000</v>
      </c>
      <c r="G2279" s="2">
        <v>0</v>
      </c>
      <c r="H2279" s="2">
        <v>0</v>
      </c>
      <c r="I2279" t="s">
        <v>1</v>
      </c>
      <c r="J2279" t="s">
        <v>5557</v>
      </c>
      <c r="K2279" s="3">
        <v>45594</v>
      </c>
      <c r="L2279" t="s">
        <v>2</v>
      </c>
      <c r="M2279" t="s">
        <v>10</v>
      </c>
      <c r="N2279" t="s">
        <v>6</v>
      </c>
      <c r="O2279" s="3"/>
      <c r="P2279" t="s">
        <v>5</v>
      </c>
    </row>
    <row r="2280" spans="1:16" x14ac:dyDescent="0.2">
      <c r="A2280" s="6">
        <v>7797287</v>
      </c>
      <c r="B2280" t="s">
        <v>0</v>
      </c>
      <c r="C2280" t="s">
        <v>7191</v>
      </c>
      <c r="D2280" t="s">
        <v>5558</v>
      </c>
      <c r="E2280" t="s">
        <v>5559</v>
      </c>
      <c r="F2280" s="2">
        <v>3411</v>
      </c>
      <c r="G2280" s="2">
        <v>0</v>
      </c>
      <c r="H2280" s="2">
        <v>0</v>
      </c>
      <c r="I2280" t="s">
        <v>1</v>
      </c>
      <c r="J2280" t="s">
        <v>5560</v>
      </c>
      <c r="K2280" s="3">
        <v>45562</v>
      </c>
      <c r="L2280" t="s">
        <v>2</v>
      </c>
      <c r="M2280" t="s">
        <v>10</v>
      </c>
      <c r="N2280" t="s">
        <v>6</v>
      </c>
      <c r="O2280" s="3"/>
      <c r="P2280" t="s">
        <v>5</v>
      </c>
    </row>
    <row r="2281" spans="1:16" x14ac:dyDescent="0.2">
      <c r="A2281" s="6">
        <v>7797288</v>
      </c>
      <c r="B2281" t="s">
        <v>0</v>
      </c>
      <c r="C2281" t="s">
        <v>7191</v>
      </c>
      <c r="D2281" t="s">
        <v>5561</v>
      </c>
      <c r="E2281" t="s">
        <v>5562</v>
      </c>
      <c r="F2281" s="2">
        <v>5182</v>
      </c>
      <c r="G2281" s="2">
        <v>0</v>
      </c>
      <c r="H2281" s="2">
        <v>0</v>
      </c>
      <c r="I2281" t="s">
        <v>1</v>
      </c>
      <c r="J2281" t="s">
        <v>5563</v>
      </c>
      <c r="K2281" s="3">
        <v>45562</v>
      </c>
      <c r="L2281" t="s">
        <v>2</v>
      </c>
      <c r="M2281" t="s">
        <v>10</v>
      </c>
      <c r="N2281" t="s">
        <v>6</v>
      </c>
      <c r="O2281" s="3"/>
      <c r="P2281" t="s">
        <v>5</v>
      </c>
    </row>
    <row r="2282" spans="1:16" x14ac:dyDescent="0.2">
      <c r="A2282" s="6">
        <v>7797289</v>
      </c>
      <c r="B2282" t="s">
        <v>0</v>
      </c>
      <c r="C2282" t="s">
        <v>7191</v>
      </c>
      <c r="D2282" t="s">
        <v>5564</v>
      </c>
      <c r="E2282" t="s">
        <v>5565</v>
      </c>
      <c r="F2282" s="2">
        <v>2783</v>
      </c>
      <c r="G2282" s="2">
        <v>0</v>
      </c>
      <c r="H2282" s="2">
        <v>0</v>
      </c>
      <c r="I2282" t="s">
        <v>1</v>
      </c>
      <c r="J2282" t="s">
        <v>5566</v>
      </c>
      <c r="K2282" s="3">
        <v>45562</v>
      </c>
      <c r="L2282" t="s">
        <v>2</v>
      </c>
      <c r="M2282" t="s">
        <v>10</v>
      </c>
      <c r="N2282" t="s">
        <v>6</v>
      </c>
      <c r="O2282" s="3"/>
      <c r="P2282" t="s">
        <v>5</v>
      </c>
    </row>
    <row r="2283" spans="1:16" x14ac:dyDescent="0.2">
      <c r="A2283" s="6">
        <v>7797290</v>
      </c>
      <c r="B2283" t="s">
        <v>0</v>
      </c>
      <c r="C2283" t="s">
        <v>7191</v>
      </c>
      <c r="D2283" t="s">
        <v>5567</v>
      </c>
      <c r="E2283" t="s">
        <v>5568</v>
      </c>
      <c r="F2283" s="2">
        <v>7500</v>
      </c>
      <c r="G2283" s="2">
        <v>0</v>
      </c>
      <c r="H2283" s="2">
        <v>0</v>
      </c>
      <c r="I2283" t="s">
        <v>1</v>
      </c>
      <c r="J2283" t="s">
        <v>5569</v>
      </c>
      <c r="K2283" s="3">
        <v>45562</v>
      </c>
      <c r="L2283" t="s">
        <v>2</v>
      </c>
      <c r="M2283" t="s">
        <v>10</v>
      </c>
      <c r="N2283" t="s">
        <v>6</v>
      </c>
      <c r="O2283" s="3"/>
      <c r="P2283" t="s">
        <v>5</v>
      </c>
    </row>
    <row r="2284" spans="1:16" x14ac:dyDescent="0.2">
      <c r="A2284" s="6">
        <v>7808427</v>
      </c>
      <c r="B2284" t="s">
        <v>0</v>
      </c>
      <c r="C2284" t="s">
        <v>7192</v>
      </c>
      <c r="D2284" t="s">
        <v>5567</v>
      </c>
      <c r="E2284" t="s">
        <v>5568</v>
      </c>
      <c r="F2284" s="2">
        <v>6082</v>
      </c>
      <c r="G2284" s="2">
        <v>0</v>
      </c>
      <c r="H2284" s="2">
        <v>0</v>
      </c>
      <c r="I2284" t="s">
        <v>1</v>
      </c>
      <c r="J2284" t="s">
        <v>5570</v>
      </c>
      <c r="K2284" s="3">
        <v>45590</v>
      </c>
      <c r="L2284" t="s">
        <v>2</v>
      </c>
      <c r="M2284" t="s">
        <v>10</v>
      </c>
      <c r="N2284" t="s">
        <v>6</v>
      </c>
      <c r="O2284" s="3"/>
      <c r="P2284" t="s">
        <v>5</v>
      </c>
    </row>
    <row r="2285" spans="1:16" x14ac:dyDescent="0.2">
      <c r="A2285" s="6">
        <v>7810130</v>
      </c>
      <c r="B2285" t="s">
        <v>0</v>
      </c>
      <c r="C2285" t="s">
        <v>7379</v>
      </c>
      <c r="D2285" t="s">
        <v>5567</v>
      </c>
      <c r="E2285" t="s">
        <v>5568</v>
      </c>
      <c r="F2285" s="2">
        <v>2000</v>
      </c>
      <c r="G2285" s="2">
        <v>0</v>
      </c>
      <c r="H2285" s="2">
        <v>0</v>
      </c>
      <c r="I2285" t="s">
        <v>1</v>
      </c>
      <c r="J2285" t="s">
        <v>5571</v>
      </c>
      <c r="K2285" s="3">
        <v>45594</v>
      </c>
      <c r="L2285" t="s">
        <v>2</v>
      </c>
      <c r="M2285" t="s">
        <v>10</v>
      </c>
      <c r="N2285" t="s">
        <v>6</v>
      </c>
      <c r="O2285" s="3"/>
      <c r="P2285" t="s">
        <v>5</v>
      </c>
    </row>
    <row r="2286" spans="1:16" x14ac:dyDescent="0.2">
      <c r="A2286" s="6">
        <v>7810120</v>
      </c>
      <c r="B2286" t="s">
        <v>0</v>
      </c>
      <c r="C2286" t="s">
        <v>7379</v>
      </c>
      <c r="D2286" t="s">
        <v>5572</v>
      </c>
      <c r="E2286" t="s">
        <v>5573</v>
      </c>
      <c r="F2286" s="2">
        <v>690</v>
      </c>
      <c r="G2286" s="2">
        <v>0</v>
      </c>
      <c r="H2286" s="2">
        <v>0</v>
      </c>
      <c r="I2286" t="s">
        <v>1</v>
      </c>
      <c r="J2286" t="s">
        <v>5574</v>
      </c>
      <c r="K2286" s="3">
        <v>45594</v>
      </c>
      <c r="L2286" t="s">
        <v>2</v>
      </c>
      <c r="M2286" t="s">
        <v>10</v>
      </c>
      <c r="N2286" t="s">
        <v>6</v>
      </c>
      <c r="O2286" s="3"/>
      <c r="P2286" t="s">
        <v>5</v>
      </c>
    </row>
    <row r="2287" spans="1:16" x14ac:dyDescent="0.2">
      <c r="A2287" s="6">
        <v>7658262</v>
      </c>
      <c r="B2287" t="s">
        <v>0</v>
      </c>
      <c r="C2287" t="s">
        <v>7528</v>
      </c>
      <c r="D2287" t="s">
        <v>5575</v>
      </c>
      <c r="E2287" t="s">
        <v>5576</v>
      </c>
      <c r="F2287" s="2">
        <v>5000</v>
      </c>
      <c r="G2287" s="2">
        <v>4999</v>
      </c>
      <c r="H2287" s="2">
        <v>4999</v>
      </c>
      <c r="I2287" t="s">
        <v>1</v>
      </c>
      <c r="J2287" t="s">
        <v>5577</v>
      </c>
      <c r="K2287" s="3">
        <v>45166</v>
      </c>
      <c r="L2287" t="s">
        <v>2</v>
      </c>
      <c r="M2287" t="s">
        <v>14</v>
      </c>
      <c r="N2287" t="s">
        <v>6</v>
      </c>
      <c r="O2287" s="3"/>
      <c r="P2287" t="s">
        <v>5</v>
      </c>
    </row>
    <row r="2288" spans="1:16" x14ac:dyDescent="0.2">
      <c r="A2288" s="6">
        <v>7797239</v>
      </c>
      <c r="B2288" t="s">
        <v>0</v>
      </c>
      <c r="C2288" t="s">
        <v>7191</v>
      </c>
      <c r="D2288" t="s">
        <v>5575</v>
      </c>
      <c r="E2288" t="s">
        <v>5576</v>
      </c>
      <c r="F2288" s="2">
        <v>5066</v>
      </c>
      <c r="G2288" s="2">
        <v>5065</v>
      </c>
      <c r="H2288" s="2">
        <v>5065</v>
      </c>
      <c r="I2288" t="s">
        <v>1</v>
      </c>
      <c r="J2288" t="s">
        <v>5578</v>
      </c>
      <c r="K2288" s="3">
        <v>45562</v>
      </c>
      <c r="L2288" t="s">
        <v>2</v>
      </c>
      <c r="M2288" t="s">
        <v>14</v>
      </c>
      <c r="N2288" t="s">
        <v>6</v>
      </c>
      <c r="O2288" s="3"/>
      <c r="P2288" t="s">
        <v>5</v>
      </c>
    </row>
    <row r="2289" spans="1:16" x14ac:dyDescent="0.2">
      <c r="A2289" s="6">
        <v>7810121</v>
      </c>
      <c r="B2289" t="s">
        <v>0</v>
      </c>
      <c r="C2289" t="s">
        <v>7379</v>
      </c>
      <c r="D2289" t="s">
        <v>5575</v>
      </c>
      <c r="E2289" t="s">
        <v>5576</v>
      </c>
      <c r="F2289" s="2">
        <v>600</v>
      </c>
      <c r="G2289" s="2">
        <v>0</v>
      </c>
      <c r="H2289" s="2">
        <v>0</v>
      </c>
      <c r="I2289" t="s">
        <v>1</v>
      </c>
      <c r="J2289" t="s">
        <v>5579</v>
      </c>
      <c r="K2289" s="3">
        <v>45594</v>
      </c>
      <c r="L2289" t="s">
        <v>2</v>
      </c>
      <c r="M2289" t="s">
        <v>10</v>
      </c>
      <c r="N2289" t="s">
        <v>6</v>
      </c>
      <c r="O2289" s="3"/>
      <c r="P2289" t="s">
        <v>5</v>
      </c>
    </row>
    <row r="2290" spans="1:16" x14ac:dyDescent="0.2">
      <c r="A2290" s="6">
        <v>7797242</v>
      </c>
      <c r="B2290" t="s">
        <v>0</v>
      </c>
      <c r="C2290" t="s">
        <v>7191</v>
      </c>
      <c r="D2290" t="s">
        <v>5580</v>
      </c>
      <c r="E2290" t="s">
        <v>5581</v>
      </c>
      <c r="F2290" s="2">
        <v>2047</v>
      </c>
      <c r="G2290" s="2">
        <v>1618</v>
      </c>
      <c r="H2290" s="2">
        <v>1618</v>
      </c>
      <c r="I2290" t="s">
        <v>1</v>
      </c>
      <c r="J2290" t="s">
        <v>5582</v>
      </c>
      <c r="K2290" s="3">
        <v>45562</v>
      </c>
      <c r="L2290" t="s">
        <v>2</v>
      </c>
      <c r="M2290" t="s">
        <v>14</v>
      </c>
      <c r="N2290" t="s">
        <v>6</v>
      </c>
      <c r="O2290" s="3"/>
      <c r="P2290" t="s">
        <v>5</v>
      </c>
    </row>
    <row r="2291" spans="1:16" x14ac:dyDescent="0.2">
      <c r="A2291" s="6">
        <v>7797243</v>
      </c>
      <c r="B2291" t="s">
        <v>0</v>
      </c>
      <c r="C2291" t="s">
        <v>7191</v>
      </c>
      <c r="D2291" t="s">
        <v>5583</v>
      </c>
      <c r="E2291" t="s">
        <v>5584</v>
      </c>
      <c r="F2291" s="2">
        <v>2845</v>
      </c>
      <c r="G2291" s="2">
        <v>2700</v>
      </c>
      <c r="H2291" s="2">
        <v>2700</v>
      </c>
      <c r="I2291" t="s">
        <v>1</v>
      </c>
      <c r="J2291" t="s">
        <v>5585</v>
      </c>
      <c r="K2291" s="3">
        <v>45562</v>
      </c>
      <c r="L2291" t="s">
        <v>2</v>
      </c>
      <c r="M2291" t="s">
        <v>14</v>
      </c>
      <c r="N2291" t="s">
        <v>6</v>
      </c>
      <c r="O2291" s="3"/>
      <c r="P2291" t="s">
        <v>5</v>
      </c>
    </row>
    <row r="2292" spans="1:16" x14ac:dyDescent="0.2">
      <c r="A2292" s="6">
        <v>7810122</v>
      </c>
      <c r="B2292" t="s">
        <v>0</v>
      </c>
      <c r="C2292" t="s">
        <v>7379</v>
      </c>
      <c r="D2292" t="s">
        <v>5583</v>
      </c>
      <c r="E2292" t="s">
        <v>5584</v>
      </c>
      <c r="F2292" s="2">
        <v>590</v>
      </c>
      <c r="G2292" s="2">
        <v>0</v>
      </c>
      <c r="H2292" s="2">
        <v>0</v>
      </c>
      <c r="I2292" t="s">
        <v>1</v>
      </c>
      <c r="J2292" t="s">
        <v>5586</v>
      </c>
      <c r="K2292" s="3">
        <v>45594</v>
      </c>
      <c r="L2292" t="s">
        <v>2</v>
      </c>
      <c r="M2292" t="s">
        <v>10</v>
      </c>
      <c r="N2292" t="s">
        <v>6</v>
      </c>
      <c r="O2292" s="3"/>
      <c r="P2292" t="s">
        <v>5</v>
      </c>
    </row>
    <row r="2293" spans="1:16" x14ac:dyDescent="0.2">
      <c r="A2293" s="6">
        <v>7797244</v>
      </c>
      <c r="B2293" t="s">
        <v>0</v>
      </c>
      <c r="C2293" t="s">
        <v>7191</v>
      </c>
      <c r="D2293" t="s">
        <v>5587</v>
      </c>
      <c r="E2293" t="s">
        <v>5588</v>
      </c>
      <c r="F2293" s="2">
        <v>1871</v>
      </c>
      <c r="G2293" s="2">
        <v>0</v>
      </c>
      <c r="H2293" s="2">
        <v>0</v>
      </c>
      <c r="I2293" t="s">
        <v>1</v>
      </c>
      <c r="J2293" t="s">
        <v>5589</v>
      </c>
      <c r="K2293" s="3">
        <v>45562</v>
      </c>
      <c r="L2293" t="s">
        <v>2</v>
      </c>
      <c r="M2293" t="s">
        <v>10</v>
      </c>
      <c r="N2293" t="s">
        <v>6</v>
      </c>
      <c r="O2293" s="3"/>
      <c r="P2293" t="s">
        <v>5</v>
      </c>
    </row>
    <row r="2294" spans="1:16" x14ac:dyDescent="0.2">
      <c r="A2294" s="6">
        <v>7786395</v>
      </c>
      <c r="B2294" t="s">
        <v>0</v>
      </c>
      <c r="C2294" t="s">
        <v>7190</v>
      </c>
      <c r="D2294" t="s">
        <v>5590</v>
      </c>
      <c r="E2294" t="s">
        <v>5591</v>
      </c>
      <c r="F2294" s="2">
        <v>1165</v>
      </c>
      <c r="G2294" s="2">
        <v>400</v>
      </c>
      <c r="H2294" s="2">
        <v>400</v>
      </c>
      <c r="I2294" t="s">
        <v>1</v>
      </c>
      <c r="J2294" t="s">
        <v>5592</v>
      </c>
      <c r="K2294" s="3">
        <v>45534</v>
      </c>
      <c r="L2294" t="s">
        <v>2</v>
      </c>
      <c r="M2294" t="s">
        <v>14</v>
      </c>
      <c r="N2294" t="s">
        <v>307</v>
      </c>
      <c r="O2294" s="3"/>
      <c r="P2294" t="s">
        <v>5</v>
      </c>
    </row>
    <row r="2295" spans="1:16" x14ac:dyDescent="0.2">
      <c r="A2295" s="6">
        <v>7797245</v>
      </c>
      <c r="B2295" t="s">
        <v>0</v>
      </c>
      <c r="C2295" t="s">
        <v>7191</v>
      </c>
      <c r="D2295" t="s">
        <v>5590</v>
      </c>
      <c r="E2295" t="s">
        <v>5591</v>
      </c>
      <c r="F2295" s="2">
        <v>2095</v>
      </c>
      <c r="G2295" s="2">
        <v>0</v>
      </c>
      <c r="H2295" s="2">
        <v>0</v>
      </c>
      <c r="I2295" t="s">
        <v>1</v>
      </c>
      <c r="J2295" t="s">
        <v>5593</v>
      </c>
      <c r="K2295" s="3">
        <v>45562</v>
      </c>
      <c r="L2295" t="s">
        <v>2</v>
      </c>
      <c r="M2295" t="s">
        <v>10</v>
      </c>
      <c r="N2295" t="s">
        <v>6</v>
      </c>
      <c r="O2295" s="3"/>
      <c r="P2295" t="s">
        <v>5</v>
      </c>
    </row>
    <row r="2296" spans="1:16" x14ac:dyDescent="0.2">
      <c r="A2296" s="6">
        <v>7810609</v>
      </c>
      <c r="B2296" t="s">
        <v>0</v>
      </c>
      <c r="C2296" t="s">
        <v>7530</v>
      </c>
      <c r="D2296" t="s">
        <v>5594</v>
      </c>
      <c r="E2296" t="s">
        <v>5595</v>
      </c>
      <c r="F2296" s="2">
        <v>883</v>
      </c>
      <c r="G2296" s="2">
        <v>0</v>
      </c>
      <c r="H2296" s="2">
        <v>0</v>
      </c>
      <c r="I2296" t="s">
        <v>1</v>
      </c>
      <c r="J2296" t="s">
        <v>5596</v>
      </c>
      <c r="K2296" s="3">
        <v>45596</v>
      </c>
      <c r="L2296" t="s">
        <v>2</v>
      </c>
      <c r="M2296" t="s">
        <v>10</v>
      </c>
      <c r="N2296" t="s">
        <v>6</v>
      </c>
      <c r="O2296" s="3"/>
      <c r="P2296" t="s">
        <v>5</v>
      </c>
    </row>
    <row r="2297" spans="1:16" x14ac:dyDescent="0.2">
      <c r="A2297" s="6">
        <v>7808356</v>
      </c>
      <c r="B2297" t="s">
        <v>0</v>
      </c>
      <c r="C2297" t="s">
        <v>7192</v>
      </c>
      <c r="D2297" t="s">
        <v>5597</v>
      </c>
      <c r="E2297" t="s">
        <v>5598</v>
      </c>
      <c r="F2297" s="2">
        <v>3910</v>
      </c>
      <c r="G2297" s="2">
        <v>0</v>
      </c>
      <c r="H2297" s="2">
        <v>0</v>
      </c>
      <c r="I2297" t="s">
        <v>1</v>
      </c>
      <c r="J2297" t="s">
        <v>5599</v>
      </c>
      <c r="K2297" s="3">
        <v>45590</v>
      </c>
      <c r="L2297" t="s">
        <v>2</v>
      </c>
      <c r="M2297" t="s">
        <v>10</v>
      </c>
      <c r="N2297" t="s">
        <v>6</v>
      </c>
      <c r="O2297" s="3"/>
      <c r="P2297" t="s">
        <v>5</v>
      </c>
    </row>
    <row r="2298" spans="1:16" x14ac:dyDescent="0.2">
      <c r="A2298" s="6">
        <v>7808357</v>
      </c>
      <c r="B2298" t="s">
        <v>0</v>
      </c>
      <c r="C2298" t="s">
        <v>7192</v>
      </c>
      <c r="D2298" t="s">
        <v>5600</v>
      </c>
      <c r="E2298" t="s">
        <v>5601</v>
      </c>
      <c r="F2298" s="2">
        <v>2593</v>
      </c>
      <c r="G2298" s="2">
        <v>0</v>
      </c>
      <c r="H2298" s="2">
        <v>0</v>
      </c>
      <c r="I2298" t="s">
        <v>1</v>
      </c>
      <c r="J2298" t="s">
        <v>5602</v>
      </c>
      <c r="K2298" s="3">
        <v>45590</v>
      </c>
      <c r="L2298" t="s">
        <v>2</v>
      </c>
      <c r="M2298" t="s">
        <v>10</v>
      </c>
      <c r="N2298" t="s">
        <v>6</v>
      </c>
      <c r="O2298" s="3"/>
      <c r="P2298" t="s">
        <v>5</v>
      </c>
    </row>
    <row r="2299" spans="1:16" x14ac:dyDescent="0.2">
      <c r="A2299" s="6">
        <v>7797061</v>
      </c>
      <c r="B2299" t="s">
        <v>0</v>
      </c>
      <c r="C2299" t="s">
        <v>7191</v>
      </c>
      <c r="D2299" t="s">
        <v>5603</v>
      </c>
      <c r="E2299" t="s">
        <v>5604</v>
      </c>
      <c r="F2299" s="2">
        <v>7420</v>
      </c>
      <c r="G2299" s="2">
        <v>3700</v>
      </c>
      <c r="H2299" s="2">
        <v>3700</v>
      </c>
      <c r="I2299" t="s">
        <v>1</v>
      </c>
      <c r="J2299" t="s">
        <v>5605</v>
      </c>
      <c r="K2299" s="3">
        <v>45562</v>
      </c>
      <c r="L2299" t="s">
        <v>2</v>
      </c>
      <c r="M2299" t="s">
        <v>14</v>
      </c>
      <c r="N2299" t="s">
        <v>6</v>
      </c>
      <c r="O2299" s="3"/>
      <c r="P2299" t="s">
        <v>5</v>
      </c>
    </row>
    <row r="2300" spans="1:16" x14ac:dyDescent="0.2">
      <c r="A2300" s="6">
        <v>7786217</v>
      </c>
      <c r="B2300" t="s">
        <v>0</v>
      </c>
      <c r="C2300" t="s">
        <v>7190</v>
      </c>
      <c r="D2300" t="s">
        <v>5606</v>
      </c>
      <c r="E2300" t="s">
        <v>5607</v>
      </c>
      <c r="F2300" s="2">
        <v>10195</v>
      </c>
      <c r="G2300" s="2">
        <v>7500</v>
      </c>
      <c r="H2300" s="2">
        <v>7500</v>
      </c>
      <c r="I2300" t="s">
        <v>1</v>
      </c>
      <c r="J2300" t="s">
        <v>5608</v>
      </c>
      <c r="K2300" s="3">
        <v>45534</v>
      </c>
      <c r="L2300" t="s">
        <v>2</v>
      </c>
      <c r="M2300" t="s">
        <v>14</v>
      </c>
      <c r="N2300" t="s">
        <v>307</v>
      </c>
      <c r="O2300" s="3"/>
      <c r="P2300" t="s">
        <v>5</v>
      </c>
    </row>
    <row r="2301" spans="1:16" x14ac:dyDescent="0.2">
      <c r="A2301" s="6">
        <v>7797062</v>
      </c>
      <c r="B2301" t="s">
        <v>0</v>
      </c>
      <c r="C2301" t="s">
        <v>7191</v>
      </c>
      <c r="D2301" t="s">
        <v>5606</v>
      </c>
      <c r="E2301" t="s">
        <v>5607</v>
      </c>
      <c r="F2301" s="2">
        <v>2338</v>
      </c>
      <c r="G2301" s="2">
        <v>0</v>
      </c>
      <c r="H2301" s="2">
        <v>0</v>
      </c>
      <c r="I2301" t="s">
        <v>1</v>
      </c>
      <c r="J2301" t="s">
        <v>5609</v>
      </c>
      <c r="K2301" s="3">
        <v>45562</v>
      </c>
      <c r="L2301" t="s">
        <v>2</v>
      </c>
      <c r="M2301" t="s">
        <v>10</v>
      </c>
      <c r="N2301" t="s">
        <v>6</v>
      </c>
      <c r="O2301" s="3"/>
      <c r="P2301" t="s">
        <v>5</v>
      </c>
    </row>
    <row r="2302" spans="1:16" x14ac:dyDescent="0.2">
      <c r="A2302" s="6">
        <v>7808358</v>
      </c>
      <c r="B2302" t="s">
        <v>0</v>
      </c>
      <c r="C2302" t="s">
        <v>7192</v>
      </c>
      <c r="D2302" t="s">
        <v>5606</v>
      </c>
      <c r="E2302" t="s">
        <v>5607</v>
      </c>
      <c r="F2302" s="2">
        <v>6079</v>
      </c>
      <c r="G2302" s="2">
        <v>3948</v>
      </c>
      <c r="H2302" s="2">
        <v>3948</v>
      </c>
      <c r="I2302" t="s">
        <v>1</v>
      </c>
      <c r="J2302" t="s">
        <v>5610</v>
      </c>
      <c r="K2302" s="3">
        <v>45590</v>
      </c>
      <c r="L2302" t="s">
        <v>2</v>
      </c>
      <c r="M2302" t="s">
        <v>14</v>
      </c>
      <c r="N2302" t="s">
        <v>6</v>
      </c>
      <c r="O2302" s="3"/>
      <c r="P2302" t="s">
        <v>5</v>
      </c>
    </row>
    <row r="2303" spans="1:16" x14ac:dyDescent="0.2">
      <c r="A2303" s="6">
        <v>7786218</v>
      </c>
      <c r="B2303" t="s">
        <v>0</v>
      </c>
      <c r="C2303" t="s">
        <v>7190</v>
      </c>
      <c r="D2303" t="s">
        <v>5611</v>
      </c>
      <c r="E2303" t="s">
        <v>5612</v>
      </c>
      <c r="F2303" s="2">
        <v>7870</v>
      </c>
      <c r="G2303" s="2">
        <v>7000</v>
      </c>
      <c r="H2303" s="2">
        <v>7000</v>
      </c>
      <c r="I2303" t="s">
        <v>1</v>
      </c>
      <c r="J2303" t="s">
        <v>5613</v>
      </c>
      <c r="K2303" s="3">
        <v>45534</v>
      </c>
      <c r="L2303" t="s">
        <v>2</v>
      </c>
      <c r="M2303" t="s">
        <v>14</v>
      </c>
      <c r="N2303" t="s">
        <v>307</v>
      </c>
      <c r="O2303" s="3"/>
      <c r="P2303" t="s">
        <v>5</v>
      </c>
    </row>
    <row r="2304" spans="1:16" x14ac:dyDescent="0.2">
      <c r="A2304" s="6">
        <v>7797063</v>
      </c>
      <c r="B2304" t="s">
        <v>0</v>
      </c>
      <c r="C2304" t="s">
        <v>7191</v>
      </c>
      <c r="D2304" t="s">
        <v>5611</v>
      </c>
      <c r="E2304" t="s">
        <v>5612</v>
      </c>
      <c r="F2304" s="2">
        <v>6087</v>
      </c>
      <c r="G2304" s="2">
        <v>0</v>
      </c>
      <c r="H2304" s="2">
        <v>0</v>
      </c>
      <c r="I2304" t="s">
        <v>1</v>
      </c>
      <c r="J2304" t="s">
        <v>5614</v>
      </c>
      <c r="K2304" s="3">
        <v>45562</v>
      </c>
      <c r="L2304" t="s">
        <v>2</v>
      </c>
      <c r="M2304" t="s">
        <v>10</v>
      </c>
      <c r="N2304" t="s">
        <v>6</v>
      </c>
      <c r="O2304" s="3"/>
      <c r="P2304" t="s">
        <v>5</v>
      </c>
    </row>
    <row r="2305" spans="1:16" x14ac:dyDescent="0.2">
      <c r="A2305" s="6">
        <v>7808359</v>
      </c>
      <c r="B2305" t="s">
        <v>0</v>
      </c>
      <c r="C2305" t="s">
        <v>7192</v>
      </c>
      <c r="D2305" t="s">
        <v>5611</v>
      </c>
      <c r="E2305" t="s">
        <v>5612</v>
      </c>
      <c r="F2305" s="2">
        <v>9865</v>
      </c>
      <c r="G2305" s="2">
        <v>6890</v>
      </c>
      <c r="H2305" s="2">
        <v>6890</v>
      </c>
      <c r="I2305" t="s">
        <v>1</v>
      </c>
      <c r="J2305" t="s">
        <v>5615</v>
      </c>
      <c r="K2305" s="3">
        <v>45590</v>
      </c>
      <c r="L2305" t="s">
        <v>2</v>
      </c>
      <c r="M2305" t="s">
        <v>14</v>
      </c>
      <c r="N2305" t="s">
        <v>6</v>
      </c>
      <c r="O2305" s="3"/>
      <c r="P2305" t="s">
        <v>5</v>
      </c>
    </row>
    <row r="2306" spans="1:16" x14ac:dyDescent="0.2">
      <c r="A2306" s="6">
        <v>7658363</v>
      </c>
      <c r="B2306" t="s">
        <v>0</v>
      </c>
      <c r="C2306" t="s">
        <v>7385</v>
      </c>
      <c r="D2306" t="s">
        <v>5616</v>
      </c>
      <c r="E2306" t="s">
        <v>5617</v>
      </c>
      <c r="F2306" s="2">
        <v>9895</v>
      </c>
      <c r="G2306" s="2">
        <v>9894</v>
      </c>
      <c r="H2306" s="2">
        <v>9894</v>
      </c>
      <c r="I2306" t="s">
        <v>1</v>
      </c>
      <c r="J2306" t="s">
        <v>5618</v>
      </c>
      <c r="K2306" s="3">
        <v>45166</v>
      </c>
      <c r="L2306" t="s">
        <v>2</v>
      </c>
      <c r="M2306" t="s">
        <v>14</v>
      </c>
      <c r="N2306" t="s">
        <v>6</v>
      </c>
      <c r="O2306" s="3"/>
      <c r="P2306" t="s">
        <v>5</v>
      </c>
    </row>
    <row r="2307" spans="1:16" x14ac:dyDescent="0.2">
      <c r="A2307" s="6">
        <v>7689205</v>
      </c>
      <c r="B2307" t="s">
        <v>0</v>
      </c>
      <c r="C2307" t="s">
        <v>7376</v>
      </c>
      <c r="D2307" t="s">
        <v>5616</v>
      </c>
      <c r="E2307" t="s">
        <v>5617</v>
      </c>
      <c r="F2307" s="2">
        <v>6976</v>
      </c>
      <c r="G2307" s="2">
        <v>6975</v>
      </c>
      <c r="H2307" s="2">
        <v>6975</v>
      </c>
      <c r="I2307" t="s">
        <v>1</v>
      </c>
      <c r="J2307" t="s">
        <v>5619</v>
      </c>
      <c r="K2307" s="3">
        <v>45258</v>
      </c>
      <c r="L2307" t="s">
        <v>2</v>
      </c>
      <c r="M2307" t="s">
        <v>14</v>
      </c>
      <c r="N2307" t="s">
        <v>6</v>
      </c>
      <c r="O2307" s="3"/>
      <c r="P2307" t="s">
        <v>5</v>
      </c>
    </row>
    <row r="2308" spans="1:16" x14ac:dyDescent="0.2">
      <c r="A2308" s="6">
        <v>7696731</v>
      </c>
      <c r="B2308" t="s">
        <v>0</v>
      </c>
      <c r="C2308" t="s">
        <v>7275</v>
      </c>
      <c r="D2308" t="s">
        <v>5616</v>
      </c>
      <c r="E2308" t="s">
        <v>5617</v>
      </c>
      <c r="F2308" s="2">
        <v>7928</v>
      </c>
      <c r="G2308" s="2">
        <v>7927</v>
      </c>
      <c r="H2308" s="2">
        <v>7927</v>
      </c>
      <c r="I2308" t="s">
        <v>1</v>
      </c>
      <c r="J2308" t="s">
        <v>5620</v>
      </c>
      <c r="K2308" s="3">
        <v>45278</v>
      </c>
      <c r="L2308" t="s">
        <v>2</v>
      </c>
      <c r="M2308" t="s">
        <v>14</v>
      </c>
      <c r="N2308" t="s">
        <v>6</v>
      </c>
      <c r="O2308" s="3"/>
      <c r="P2308" t="s">
        <v>5</v>
      </c>
    </row>
    <row r="2309" spans="1:16" x14ac:dyDescent="0.2">
      <c r="A2309" s="6">
        <v>7786219</v>
      </c>
      <c r="B2309" t="s">
        <v>0</v>
      </c>
      <c r="C2309" t="s">
        <v>7190</v>
      </c>
      <c r="D2309" t="s">
        <v>5616</v>
      </c>
      <c r="E2309" t="s">
        <v>5617</v>
      </c>
      <c r="F2309" s="2">
        <v>11765</v>
      </c>
      <c r="G2309" s="2">
        <v>11763</v>
      </c>
      <c r="H2309" s="2">
        <v>11763</v>
      </c>
      <c r="I2309" t="s">
        <v>1</v>
      </c>
      <c r="J2309" t="s">
        <v>5621</v>
      </c>
      <c r="K2309" s="3">
        <v>45534</v>
      </c>
      <c r="L2309" t="s">
        <v>2</v>
      </c>
      <c r="M2309" t="s">
        <v>14</v>
      </c>
      <c r="N2309" t="s">
        <v>307</v>
      </c>
      <c r="O2309" s="3"/>
      <c r="P2309" t="s">
        <v>5</v>
      </c>
    </row>
    <row r="2310" spans="1:16" x14ac:dyDescent="0.2">
      <c r="A2310" s="6">
        <v>7808360</v>
      </c>
      <c r="B2310" t="s">
        <v>0</v>
      </c>
      <c r="C2310" t="s">
        <v>7192</v>
      </c>
      <c r="D2310" t="s">
        <v>5616</v>
      </c>
      <c r="E2310" t="s">
        <v>5617</v>
      </c>
      <c r="F2310" s="2">
        <v>20000</v>
      </c>
      <c r="G2310" s="2">
        <v>0</v>
      </c>
      <c r="H2310" s="2">
        <v>0</v>
      </c>
      <c r="I2310" t="s">
        <v>1</v>
      </c>
      <c r="J2310" t="s">
        <v>5622</v>
      </c>
      <c r="K2310" s="3">
        <v>45590</v>
      </c>
      <c r="L2310" t="s">
        <v>2</v>
      </c>
      <c r="M2310" t="s">
        <v>10</v>
      </c>
      <c r="N2310" t="s">
        <v>6</v>
      </c>
      <c r="O2310" s="3"/>
      <c r="P2310" t="s">
        <v>5</v>
      </c>
    </row>
    <row r="2311" spans="1:16" x14ac:dyDescent="0.2">
      <c r="A2311" s="6">
        <v>7796900</v>
      </c>
      <c r="B2311" t="s">
        <v>0</v>
      </c>
      <c r="C2311" t="s">
        <v>7191</v>
      </c>
      <c r="D2311" t="s">
        <v>5623</v>
      </c>
      <c r="E2311" t="s">
        <v>5624</v>
      </c>
      <c r="F2311" s="2">
        <v>5831</v>
      </c>
      <c r="G2311" s="2">
        <v>0</v>
      </c>
      <c r="H2311" s="2">
        <v>0</v>
      </c>
      <c r="I2311" t="s">
        <v>1</v>
      </c>
      <c r="J2311" t="s">
        <v>5625</v>
      </c>
      <c r="K2311" s="3">
        <v>45562</v>
      </c>
      <c r="L2311" t="s">
        <v>2</v>
      </c>
      <c r="M2311" t="s">
        <v>10</v>
      </c>
      <c r="N2311" t="s">
        <v>6</v>
      </c>
      <c r="O2311" s="3"/>
      <c r="P2311" t="s">
        <v>5</v>
      </c>
    </row>
    <row r="2312" spans="1:16" x14ac:dyDescent="0.2">
      <c r="A2312" s="6">
        <v>7808281</v>
      </c>
      <c r="B2312" t="s">
        <v>0</v>
      </c>
      <c r="C2312" t="s">
        <v>7192</v>
      </c>
      <c r="D2312" t="s">
        <v>5623</v>
      </c>
      <c r="E2312" t="s">
        <v>5624</v>
      </c>
      <c r="F2312" s="2">
        <v>12213</v>
      </c>
      <c r="G2312" s="2">
        <v>0</v>
      </c>
      <c r="H2312" s="2">
        <v>0</v>
      </c>
      <c r="I2312" t="s">
        <v>1</v>
      </c>
      <c r="J2312" t="s">
        <v>5626</v>
      </c>
      <c r="K2312" s="3">
        <v>45590</v>
      </c>
      <c r="L2312" t="s">
        <v>2</v>
      </c>
      <c r="M2312" t="s">
        <v>10</v>
      </c>
      <c r="N2312" t="s">
        <v>6</v>
      </c>
      <c r="O2312" s="3"/>
      <c r="P2312" t="s">
        <v>5</v>
      </c>
    </row>
    <row r="2313" spans="1:16" x14ac:dyDescent="0.2">
      <c r="A2313" s="6">
        <v>7810598</v>
      </c>
      <c r="B2313" t="s">
        <v>0</v>
      </c>
      <c r="C2313" t="s">
        <v>7531</v>
      </c>
      <c r="D2313" t="s">
        <v>5623</v>
      </c>
      <c r="E2313" t="s">
        <v>5624</v>
      </c>
      <c r="F2313" s="2">
        <v>227</v>
      </c>
      <c r="G2313" s="2">
        <v>0</v>
      </c>
      <c r="H2313" s="2">
        <v>0</v>
      </c>
      <c r="I2313" t="s">
        <v>1</v>
      </c>
      <c r="J2313" t="s">
        <v>5627</v>
      </c>
      <c r="K2313" s="3">
        <v>45596</v>
      </c>
      <c r="L2313" t="s">
        <v>2</v>
      </c>
      <c r="M2313" t="s">
        <v>10</v>
      </c>
      <c r="N2313" t="s">
        <v>6</v>
      </c>
      <c r="O2313" s="3"/>
      <c r="P2313" t="s">
        <v>5</v>
      </c>
    </row>
    <row r="2314" spans="1:16" x14ac:dyDescent="0.2">
      <c r="A2314" s="6">
        <v>7786117</v>
      </c>
      <c r="B2314" t="s">
        <v>0</v>
      </c>
      <c r="C2314" t="s">
        <v>7190</v>
      </c>
      <c r="D2314" t="s">
        <v>5628</v>
      </c>
      <c r="E2314" t="s">
        <v>5629</v>
      </c>
      <c r="F2314" s="2">
        <v>28698</v>
      </c>
      <c r="G2314" s="2">
        <v>21800</v>
      </c>
      <c r="H2314" s="2">
        <v>21800</v>
      </c>
      <c r="I2314" t="s">
        <v>1</v>
      </c>
      <c r="J2314" t="s">
        <v>5630</v>
      </c>
      <c r="K2314" s="3">
        <v>45534</v>
      </c>
      <c r="L2314" t="s">
        <v>2</v>
      </c>
      <c r="M2314" t="s">
        <v>14</v>
      </c>
      <c r="N2314" t="s">
        <v>307</v>
      </c>
      <c r="O2314" s="3"/>
      <c r="P2314" t="s">
        <v>5</v>
      </c>
    </row>
    <row r="2315" spans="1:16" x14ac:dyDescent="0.2">
      <c r="A2315" s="6">
        <v>7796901</v>
      </c>
      <c r="B2315" t="s">
        <v>0</v>
      </c>
      <c r="C2315" t="s">
        <v>7191</v>
      </c>
      <c r="D2315" t="s">
        <v>5628</v>
      </c>
      <c r="E2315" t="s">
        <v>5629</v>
      </c>
      <c r="F2315" s="2">
        <v>9226</v>
      </c>
      <c r="G2315" s="2">
        <v>6200</v>
      </c>
      <c r="H2315" s="2">
        <v>6200</v>
      </c>
      <c r="I2315" t="s">
        <v>1</v>
      </c>
      <c r="J2315" t="s">
        <v>5631</v>
      </c>
      <c r="K2315" s="3">
        <v>45562</v>
      </c>
      <c r="L2315" t="s">
        <v>2</v>
      </c>
      <c r="M2315" t="s">
        <v>14</v>
      </c>
      <c r="N2315" t="s">
        <v>6</v>
      </c>
      <c r="O2315" s="3"/>
      <c r="P2315" t="s">
        <v>5</v>
      </c>
    </row>
    <row r="2316" spans="1:16" x14ac:dyDescent="0.2">
      <c r="A2316" s="6">
        <v>7808282</v>
      </c>
      <c r="B2316" t="s">
        <v>0</v>
      </c>
      <c r="C2316" t="s">
        <v>7192</v>
      </c>
      <c r="D2316" t="s">
        <v>5628</v>
      </c>
      <c r="E2316" t="s">
        <v>5629</v>
      </c>
      <c r="F2316" s="2">
        <v>10777</v>
      </c>
      <c r="G2316" s="2">
        <v>7000</v>
      </c>
      <c r="H2316" s="2">
        <v>7000</v>
      </c>
      <c r="I2316" t="s">
        <v>1</v>
      </c>
      <c r="J2316" t="s">
        <v>5632</v>
      </c>
      <c r="K2316" s="3">
        <v>45590</v>
      </c>
      <c r="L2316" t="s">
        <v>2</v>
      </c>
      <c r="M2316" t="s">
        <v>14</v>
      </c>
      <c r="N2316" t="s">
        <v>6</v>
      </c>
      <c r="O2316" s="3"/>
      <c r="P2316" t="s">
        <v>5</v>
      </c>
    </row>
    <row r="2317" spans="1:16" x14ac:dyDescent="0.2">
      <c r="A2317" s="6">
        <v>7696500</v>
      </c>
      <c r="B2317" t="s">
        <v>0</v>
      </c>
      <c r="C2317" t="s">
        <v>7275</v>
      </c>
      <c r="D2317" t="s">
        <v>5633</v>
      </c>
      <c r="E2317" t="s">
        <v>5634</v>
      </c>
      <c r="F2317" s="2">
        <v>28875</v>
      </c>
      <c r="G2317" s="2">
        <v>28874</v>
      </c>
      <c r="H2317" s="2">
        <v>28874</v>
      </c>
      <c r="I2317" t="s">
        <v>1</v>
      </c>
      <c r="J2317" t="s">
        <v>5635</v>
      </c>
      <c r="K2317" s="3">
        <v>45278</v>
      </c>
      <c r="L2317" t="s">
        <v>2</v>
      </c>
      <c r="M2317" t="s">
        <v>14</v>
      </c>
      <c r="N2317" t="s">
        <v>6</v>
      </c>
      <c r="O2317" s="3"/>
      <c r="P2317" t="s">
        <v>5</v>
      </c>
    </row>
    <row r="2318" spans="1:16" x14ac:dyDescent="0.2">
      <c r="A2318" s="6">
        <v>7796902</v>
      </c>
      <c r="B2318" t="s">
        <v>0</v>
      </c>
      <c r="C2318" t="s">
        <v>7191</v>
      </c>
      <c r="D2318" t="s">
        <v>5633</v>
      </c>
      <c r="E2318" t="s">
        <v>5634</v>
      </c>
      <c r="F2318" s="2">
        <v>20000</v>
      </c>
      <c r="G2318" s="2">
        <v>0</v>
      </c>
      <c r="H2318" s="2">
        <v>0</v>
      </c>
      <c r="I2318" t="s">
        <v>1</v>
      </c>
      <c r="J2318" t="s">
        <v>5636</v>
      </c>
      <c r="K2318" s="3">
        <v>45562</v>
      </c>
      <c r="L2318" t="s">
        <v>2</v>
      </c>
      <c r="M2318" t="s">
        <v>10</v>
      </c>
      <c r="N2318" t="s">
        <v>6</v>
      </c>
      <c r="O2318" s="3"/>
      <c r="P2318" t="s">
        <v>5</v>
      </c>
    </row>
    <row r="2319" spans="1:16" x14ac:dyDescent="0.2">
      <c r="A2319" s="6">
        <v>7807327</v>
      </c>
      <c r="B2319" t="s">
        <v>0</v>
      </c>
      <c r="C2319" t="s">
        <v>7190</v>
      </c>
      <c r="D2319" t="s">
        <v>5633</v>
      </c>
      <c r="E2319" t="s">
        <v>5634</v>
      </c>
      <c r="F2319" s="2">
        <v>13713</v>
      </c>
      <c r="G2319" s="2">
        <v>13600</v>
      </c>
      <c r="H2319" s="2">
        <v>13600</v>
      </c>
      <c r="I2319" t="s">
        <v>1</v>
      </c>
      <c r="J2319" t="s">
        <v>5637</v>
      </c>
      <c r="K2319" s="3">
        <v>45589</v>
      </c>
      <c r="L2319" t="s">
        <v>2</v>
      </c>
      <c r="M2319" t="s">
        <v>14</v>
      </c>
      <c r="N2319" t="s">
        <v>6</v>
      </c>
      <c r="O2319" s="3"/>
      <c r="P2319" t="s">
        <v>5</v>
      </c>
    </row>
    <row r="2320" spans="1:16" x14ac:dyDescent="0.2">
      <c r="A2320" s="6">
        <v>7808283</v>
      </c>
      <c r="B2320" t="s">
        <v>0</v>
      </c>
      <c r="C2320" t="s">
        <v>7192</v>
      </c>
      <c r="D2320" t="s">
        <v>5633</v>
      </c>
      <c r="E2320" t="s">
        <v>5634</v>
      </c>
      <c r="F2320" s="2">
        <v>20000</v>
      </c>
      <c r="G2320" s="2">
        <v>14780</v>
      </c>
      <c r="H2320" s="2">
        <v>14780</v>
      </c>
      <c r="I2320" t="s">
        <v>1</v>
      </c>
      <c r="J2320" t="s">
        <v>5638</v>
      </c>
      <c r="K2320" s="3">
        <v>45590</v>
      </c>
      <c r="L2320" t="s">
        <v>2</v>
      </c>
      <c r="M2320" t="s">
        <v>14</v>
      </c>
      <c r="N2320" t="s">
        <v>6</v>
      </c>
      <c r="O2320" s="3"/>
      <c r="P2320" t="s">
        <v>5</v>
      </c>
    </row>
    <row r="2321" spans="1:16" x14ac:dyDescent="0.2">
      <c r="A2321" s="6">
        <v>7810599</v>
      </c>
      <c r="B2321" t="s">
        <v>0</v>
      </c>
      <c r="C2321" t="s">
        <v>7531</v>
      </c>
      <c r="D2321" t="s">
        <v>5633</v>
      </c>
      <c r="E2321" t="s">
        <v>5634</v>
      </c>
      <c r="F2321" s="2">
        <v>195</v>
      </c>
      <c r="G2321" s="2">
        <v>0</v>
      </c>
      <c r="H2321" s="2">
        <v>0</v>
      </c>
      <c r="I2321" t="s">
        <v>1</v>
      </c>
      <c r="J2321" t="s">
        <v>5639</v>
      </c>
      <c r="K2321" s="3">
        <v>45596</v>
      </c>
      <c r="L2321" t="s">
        <v>2</v>
      </c>
      <c r="M2321" t="s">
        <v>10</v>
      </c>
      <c r="N2321" t="s">
        <v>6</v>
      </c>
      <c r="O2321" s="3"/>
      <c r="P2321" t="s">
        <v>5</v>
      </c>
    </row>
    <row r="2322" spans="1:16" x14ac:dyDescent="0.2">
      <c r="A2322" s="6">
        <v>7658317</v>
      </c>
      <c r="B2322" t="s">
        <v>0</v>
      </c>
      <c r="C2322" t="s">
        <v>7385</v>
      </c>
      <c r="D2322" t="s">
        <v>5640</v>
      </c>
      <c r="E2322" t="s">
        <v>5641</v>
      </c>
      <c r="F2322" s="2">
        <v>10704</v>
      </c>
      <c r="G2322" s="2">
        <v>10703</v>
      </c>
      <c r="H2322" s="2">
        <v>10703</v>
      </c>
      <c r="I2322" t="s">
        <v>1</v>
      </c>
      <c r="J2322" t="s">
        <v>5642</v>
      </c>
      <c r="K2322" s="3">
        <v>45166</v>
      </c>
      <c r="L2322" t="s">
        <v>2</v>
      </c>
      <c r="M2322" t="s">
        <v>14</v>
      </c>
      <c r="N2322" t="s">
        <v>6</v>
      </c>
      <c r="O2322" s="3"/>
      <c r="P2322" t="s">
        <v>5</v>
      </c>
    </row>
    <row r="2323" spans="1:16" x14ac:dyDescent="0.2">
      <c r="A2323" s="6">
        <v>7689126</v>
      </c>
      <c r="B2323" t="s">
        <v>0</v>
      </c>
      <c r="C2323" t="s">
        <v>7376</v>
      </c>
      <c r="D2323" t="s">
        <v>5640</v>
      </c>
      <c r="E2323" t="s">
        <v>5641</v>
      </c>
      <c r="F2323" s="2">
        <v>10700</v>
      </c>
      <c r="G2323" s="2">
        <v>10699</v>
      </c>
      <c r="H2323" s="2">
        <v>10699</v>
      </c>
      <c r="I2323" t="s">
        <v>1</v>
      </c>
      <c r="J2323" t="s">
        <v>5643</v>
      </c>
      <c r="K2323" s="3">
        <v>45258</v>
      </c>
      <c r="L2323" t="s">
        <v>2</v>
      </c>
      <c r="M2323" t="s">
        <v>14</v>
      </c>
      <c r="N2323" t="s">
        <v>6</v>
      </c>
      <c r="O2323" s="3"/>
      <c r="P2323" t="s">
        <v>5</v>
      </c>
    </row>
    <row r="2324" spans="1:16" x14ac:dyDescent="0.2">
      <c r="A2324" s="6">
        <v>7712965</v>
      </c>
      <c r="B2324" t="s">
        <v>0</v>
      </c>
      <c r="C2324" t="s">
        <v>7317</v>
      </c>
      <c r="D2324" t="s">
        <v>5640</v>
      </c>
      <c r="E2324" t="s">
        <v>5641</v>
      </c>
      <c r="F2324" s="2">
        <v>10506</v>
      </c>
      <c r="G2324" s="2">
        <v>10505</v>
      </c>
      <c r="H2324" s="2">
        <v>10505</v>
      </c>
      <c r="I2324" t="s">
        <v>1</v>
      </c>
      <c r="J2324" t="s">
        <v>5644</v>
      </c>
      <c r="K2324" s="3">
        <v>45330</v>
      </c>
      <c r="L2324" t="s">
        <v>2</v>
      </c>
      <c r="M2324" t="s">
        <v>14</v>
      </c>
      <c r="N2324" t="s">
        <v>6</v>
      </c>
      <c r="O2324" s="3"/>
      <c r="P2324" t="s">
        <v>5</v>
      </c>
    </row>
    <row r="2325" spans="1:16" x14ac:dyDescent="0.2">
      <c r="A2325" s="6">
        <v>7796903</v>
      </c>
      <c r="B2325" t="s">
        <v>0</v>
      </c>
      <c r="C2325" t="s">
        <v>7191</v>
      </c>
      <c r="D2325" t="s">
        <v>5640</v>
      </c>
      <c r="E2325" t="s">
        <v>5641</v>
      </c>
      <c r="F2325" s="2">
        <v>6143</v>
      </c>
      <c r="G2325" s="2">
        <v>0</v>
      </c>
      <c r="H2325" s="2">
        <v>0</v>
      </c>
      <c r="I2325" t="s">
        <v>1</v>
      </c>
      <c r="J2325" t="s">
        <v>5645</v>
      </c>
      <c r="K2325" s="3">
        <v>45562</v>
      </c>
      <c r="L2325" t="s">
        <v>2</v>
      </c>
      <c r="M2325" t="s">
        <v>10</v>
      </c>
      <c r="N2325" t="s">
        <v>6</v>
      </c>
      <c r="O2325" s="3"/>
      <c r="P2325" t="s">
        <v>5</v>
      </c>
    </row>
    <row r="2326" spans="1:16" x14ac:dyDescent="0.2">
      <c r="A2326" s="6">
        <v>7808284</v>
      </c>
      <c r="B2326" t="s">
        <v>0</v>
      </c>
      <c r="C2326" t="s">
        <v>7192</v>
      </c>
      <c r="D2326" t="s">
        <v>5640</v>
      </c>
      <c r="E2326" t="s">
        <v>5641</v>
      </c>
      <c r="F2326" s="2">
        <v>8412</v>
      </c>
      <c r="G2326" s="2">
        <v>0</v>
      </c>
      <c r="H2326" s="2">
        <v>0</v>
      </c>
      <c r="I2326" t="s">
        <v>1</v>
      </c>
      <c r="J2326" t="s">
        <v>5646</v>
      </c>
      <c r="K2326" s="3">
        <v>45590</v>
      </c>
      <c r="L2326" t="s">
        <v>2</v>
      </c>
      <c r="M2326" t="s">
        <v>10</v>
      </c>
      <c r="N2326" t="s">
        <v>6</v>
      </c>
      <c r="O2326" s="3"/>
      <c r="P2326" t="s">
        <v>5</v>
      </c>
    </row>
    <row r="2327" spans="1:16" x14ac:dyDescent="0.2">
      <c r="A2327" s="6">
        <v>7786120</v>
      </c>
      <c r="B2327" t="s">
        <v>0</v>
      </c>
      <c r="C2327" t="s">
        <v>7190</v>
      </c>
      <c r="D2327" t="s">
        <v>5647</v>
      </c>
      <c r="E2327" t="s">
        <v>5648</v>
      </c>
      <c r="F2327" s="2">
        <v>13539</v>
      </c>
      <c r="G2327" s="2">
        <v>11220</v>
      </c>
      <c r="H2327" s="2">
        <v>11220</v>
      </c>
      <c r="I2327" t="s">
        <v>1</v>
      </c>
      <c r="J2327" t="s">
        <v>5649</v>
      </c>
      <c r="K2327" s="3">
        <v>45534</v>
      </c>
      <c r="L2327" t="s">
        <v>2</v>
      </c>
      <c r="M2327" t="s">
        <v>14</v>
      </c>
      <c r="N2327" t="s">
        <v>307</v>
      </c>
      <c r="O2327" s="3"/>
      <c r="P2327" t="s">
        <v>5</v>
      </c>
    </row>
    <row r="2328" spans="1:16" x14ac:dyDescent="0.2">
      <c r="A2328" s="6">
        <v>7808285</v>
      </c>
      <c r="B2328" t="s">
        <v>0</v>
      </c>
      <c r="C2328" t="s">
        <v>7192</v>
      </c>
      <c r="D2328" t="s">
        <v>5647</v>
      </c>
      <c r="E2328" t="s">
        <v>5648</v>
      </c>
      <c r="F2328" s="2">
        <v>15000</v>
      </c>
      <c r="G2328" s="2">
        <v>400</v>
      </c>
      <c r="H2328" s="2">
        <v>400</v>
      </c>
      <c r="I2328" t="s">
        <v>1</v>
      </c>
      <c r="J2328" t="s">
        <v>5650</v>
      </c>
      <c r="K2328" s="3">
        <v>45590</v>
      </c>
      <c r="L2328" t="s">
        <v>2</v>
      </c>
      <c r="M2328" t="s">
        <v>14</v>
      </c>
      <c r="N2328" t="s">
        <v>6</v>
      </c>
      <c r="O2328" s="3"/>
      <c r="P2328" t="s">
        <v>5</v>
      </c>
    </row>
    <row r="2329" spans="1:16" x14ac:dyDescent="0.2">
      <c r="A2329" s="6">
        <v>7667795</v>
      </c>
      <c r="B2329" t="s">
        <v>0</v>
      </c>
      <c r="C2329" t="s">
        <v>7374</v>
      </c>
      <c r="D2329" t="s">
        <v>5651</v>
      </c>
      <c r="E2329" t="s">
        <v>5652</v>
      </c>
      <c r="F2329" s="2">
        <v>8932</v>
      </c>
      <c r="G2329" s="2">
        <v>8931</v>
      </c>
      <c r="H2329" s="2">
        <v>8931</v>
      </c>
      <c r="I2329" t="s">
        <v>1</v>
      </c>
      <c r="J2329" t="s">
        <v>5653</v>
      </c>
      <c r="K2329" s="3">
        <v>45195</v>
      </c>
      <c r="L2329" t="s">
        <v>2</v>
      </c>
      <c r="M2329" t="s">
        <v>14</v>
      </c>
      <c r="N2329" t="s">
        <v>6</v>
      </c>
      <c r="O2329" s="3"/>
      <c r="P2329" t="s">
        <v>5</v>
      </c>
    </row>
    <row r="2330" spans="1:16" x14ac:dyDescent="0.2">
      <c r="A2330" s="6">
        <v>7808286</v>
      </c>
      <c r="B2330" t="s">
        <v>0</v>
      </c>
      <c r="C2330" t="s">
        <v>7192</v>
      </c>
      <c r="D2330" t="s">
        <v>5651</v>
      </c>
      <c r="E2330" t="s">
        <v>5652</v>
      </c>
      <c r="F2330" s="2">
        <v>8581</v>
      </c>
      <c r="G2330" s="2">
        <v>0</v>
      </c>
      <c r="H2330" s="2">
        <v>0</v>
      </c>
      <c r="I2330" t="s">
        <v>1</v>
      </c>
      <c r="J2330" t="s">
        <v>5654</v>
      </c>
      <c r="K2330" s="3">
        <v>45590</v>
      </c>
      <c r="L2330" t="s">
        <v>2</v>
      </c>
      <c r="M2330" t="s">
        <v>10</v>
      </c>
      <c r="N2330" t="s">
        <v>6</v>
      </c>
      <c r="O2330" s="3"/>
      <c r="P2330" t="s">
        <v>5</v>
      </c>
    </row>
    <row r="2331" spans="1:16" x14ac:dyDescent="0.2">
      <c r="A2331" s="6">
        <v>7774893</v>
      </c>
      <c r="B2331" t="s">
        <v>0</v>
      </c>
      <c r="C2331" t="s">
        <v>7234</v>
      </c>
      <c r="D2331" t="s">
        <v>5655</v>
      </c>
      <c r="E2331" t="s">
        <v>5656</v>
      </c>
      <c r="F2331" s="2">
        <v>1073</v>
      </c>
      <c r="G2331" s="2">
        <v>263</v>
      </c>
      <c r="H2331" s="2">
        <v>263</v>
      </c>
      <c r="I2331" t="s">
        <v>1</v>
      </c>
      <c r="J2331" t="s">
        <v>5657</v>
      </c>
      <c r="K2331" s="3">
        <v>45497</v>
      </c>
      <c r="L2331" t="s">
        <v>2</v>
      </c>
      <c r="M2331" t="s">
        <v>14</v>
      </c>
      <c r="N2331" t="s">
        <v>6</v>
      </c>
      <c r="O2331" s="3"/>
      <c r="P2331" t="s">
        <v>5</v>
      </c>
    </row>
    <row r="2332" spans="1:16" x14ac:dyDescent="0.2">
      <c r="A2332" s="6">
        <v>7786123</v>
      </c>
      <c r="B2332" t="s">
        <v>0</v>
      </c>
      <c r="C2332" t="s">
        <v>7190</v>
      </c>
      <c r="D2332" t="s">
        <v>5655</v>
      </c>
      <c r="E2332" t="s">
        <v>5656</v>
      </c>
      <c r="F2332" s="2">
        <v>6059</v>
      </c>
      <c r="G2332" s="2">
        <v>4500</v>
      </c>
      <c r="H2332" s="2">
        <v>4500</v>
      </c>
      <c r="I2332" t="s">
        <v>1</v>
      </c>
      <c r="J2332" t="s">
        <v>5658</v>
      </c>
      <c r="K2332" s="3">
        <v>45534</v>
      </c>
      <c r="L2332" t="s">
        <v>2</v>
      </c>
      <c r="M2332" t="s">
        <v>14</v>
      </c>
      <c r="N2332" t="s">
        <v>307</v>
      </c>
      <c r="O2332" s="3"/>
      <c r="P2332" t="s">
        <v>5</v>
      </c>
    </row>
    <row r="2333" spans="1:16" x14ac:dyDescent="0.2">
      <c r="A2333" s="6">
        <v>7658323</v>
      </c>
      <c r="B2333" t="s">
        <v>0</v>
      </c>
      <c r="C2333" t="s">
        <v>7385</v>
      </c>
      <c r="D2333" t="s">
        <v>5659</v>
      </c>
      <c r="E2333" t="s">
        <v>5660</v>
      </c>
      <c r="F2333" s="2">
        <v>3940</v>
      </c>
      <c r="G2333" s="2">
        <v>3939</v>
      </c>
      <c r="H2333" s="2">
        <v>3939</v>
      </c>
      <c r="I2333" t="s">
        <v>1</v>
      </c>
      <c r="J2333" t="s">
        <v>5661</v>
      </c>
      <c r="K2333" s="3">
        <v>45166</v>
      </c>
      <c r="L2333" t="s">
        <v>2</v>
      </c>
      <c r="M2333" t="s">
        <v>14</v>
      </c>
      <c r="N2333" t="s">
        <v>6</v>
      </c>
      <c r="O2333" s="3"/>
      <c r="P2333" t="s">
        <v>5</v>
      </c>
    </row>
    <row r="2334" spans="1:16" x14ac:dyDescent="0.2">
      <c r="A2334" s="6">
        <v>7679022</v>
      </c>
      <c r="B2334" t="s">
        <v>0</v>
      </c>
      <c r="C2334" t="s">
        <v>7386</v>
      </c>
      <c r="D2334" t="s">
        <v>5659</v>
      </c>
      <c r="E2334" t="s">
        <v>5660</v>
      </c>
      <c r="F2334" s="2">
        <v>2786</v>
      </c>
      <c r="G2334" s="2">
        <v>2785</v>
      </c>
      <c r="H2334" s="2">
        <v>2785</v>
      </c>
      <c r="I2334" t="s">
        <v>1</v>
      </c>
      <c r="J2334" t="s">
        <v>5662</v>
      </c>
      <c r="K2334" s="3">
        <v>45223</v>
      </c>
      <c r="L2334" t="s">
        <v>2</v>
      </c>
      <c r="M2334" t="s">
        <v>14</v>
      </c>
      <c r="N2334" t="s">
        <v>6</v>
      </c>
      <c r="O2334" s="3"/>
      <c r="P2334" t="s">
        <v>5</v>
      </c>
    </row>
    <row r="2335" spans="1:16" x14ac:dyDescent="0.2">
      <c r="A2335" s="6">
        <v>7736032</v>
      </c>
      <c r="B2335" t="s">
        <v>0</v>
      </c>
      <c r="C2335" t="s">
        <v>7212</v>
      </c>
      <c r="D2335" t="s">
        <v>5659</v>
      </c>
      <c r="E2335" t="s">
        <v>5660</v>
      </c>
      <c r="F2335" s="2">
        <v>5808</v>
      </c>
      <c r="G2335" s="2">
        <v>5807</v>
      </c>
      <c r="H2335" s="2">
        <v>5807</v>
      </c>
      <c r="I2335" t="s">
        <v>1</v>
      </c>
      <c r="J2335" t="s">
        <v>5663</v>
      </c>
      <c r="K2335" s="3">
        <v>45393</v>
      </c>
      <c r="L2335" t="s">
        <v>2</v>
      </c>
      <c r="M2335" t="s">
        <v>14</v>
      </c>
      <c r="N2335" t="s">
        <v>6</v>
      </c>
      <c r="O2335" s="3"/>
      <c r="P2335" t="s">
        <v>5</v>
      </c>
    </row>
    <row r="2336" spans="1:16" x14ac:dyDescent="0.2">
      <c r="A2336" s="6">
        <v>7786128</v>
      </c>
      <c r="B2336" t="s">
        <v>0</v>
      </c>
      <c r="C2336" t="s">
        <v>7190</v>
      </c>
      <c r="D2336" t="s">
        <v>5659</v>
      </c>
      <c r="E2336" t="s">
        <v>5660</v>
      </c>
      <c r="F2336" s="2">
        <v>4528</v>
      </c>
      <c r="G2336" s="2">
        <v>4527</v>
      </c>
      <c r="H2336" s="2">
        <v>4527</v>
      </c>
      <c r="I2336" t="s">
        <v>1</v>
      </c>
      <c r="J2336" t="s">
        <v>5664</v>
      </c>
      <c r="K2336" s="3">
        <v>45534</v>
      </c>
      <c r="L2336" t="s">
        <v>2</v>
      </c>
      <c r="M2336" t="s">
        <v>14</v>
      </c>
      <c r="N2336" t="s">
        <v>307</v>
      </c>
      <c r="O2336" s="3"/>
      <c r="P2336" t="s">
        <v>5</v>
      </c>
    </row>
    <row r="2337" spans="1:16" x14ac:dyDescent="0.2">
      <c r="A2337" s="6">
        <v>7796913</v>
      </c>
      <c r="B2337" t="s">
        <v>0</v>
      </c>
      <c r="C2337" t="s">
        <v>7191</v>
      </c>
      <c r="D2337" t="s">
        <v>5665</v>
      </c>
      <c r="E2337" t="s">
        <v>5666</v>
      </c>
      <c r="F2337" s="2">
        <v>2232</v>
      </c>
      <c r="G2337" s="2">
        <v>0</v>
      </c>
      <c r="H2337" s="2">
        <v>0</v>
      </c>
      <c r="I2337" t="s">
        <v>1</v>
      </c>
      <c r="J2337" t="s">
        <v>5667</v>
      </c>
      <c r="K2337" s="3">
        <v>45562</v>
      </c>
      <c r="L2337" t="s">
        <v>2</v>
      </c>
      <c r="M2337" t="s">
        <v>10</v>
      </c>
      <c r="N2337" t="s">
        <v>6</v>
      </c>
      <c r="O2337" s="3"/>
      <c r="P2337" t="s">
        <v>5</v>
      </c>
    </row>
    <row r="2338" spans="1:16" x14ac:dyDescent="0.2">
      <c r="A2338" s="6">
        <v>7775724</v>
      </c>
      <c r="B2338" t="s">
        <v>0</v>
      </c>
      <c r="C2338" t="s">
        <v>7193</v>
      </c>
      <c r="D2338" t="s">
        <v>5668</v>
      </c>
      <c r="E2338" t="s">
        <v>5669</v>
      </c>
      <c r="F2338" s="2">
        <v>3694</v>
      </c>
      <c r="G2338" s="2">
        <v>96</v>
      </c>
      <c r="H2338" s="2">
        <v>96</v>
      </c>
      <c r="I2338" t="s">
        <v>1</v>
      </c>
      <c r="J2338" t="s">
        <v>5670</v>
      </c>
      <c r="K2338" s="3">
        <v>45500</v>
      </c>
      <c r="L2338" t="s">
        <v>2</v>
      </c>
      <c r="M2338" t="s">
        <v>14</v>
      </c>
      <c r="N2338" t="s">
        <v>6</v>
      </c>
      <c r="O2338" s="3"/>
      <c r="P2338" t="s">
        <v>5</v>
      </c>
    </row>
    <row r="2339" spans="1:16" x14ac:dyDescent="0.2">
      <c r="A2339" s="6">
        <v>7786131</v>
      </c>
      <c r="B2339" t="s">
        <v>0</v>
      </c>
      <c r="C2339" t="s">
        <v>7190</v>
      </c>
      <c r="D2339" t="s">
        <v>5668</v>
      </c>
      <c r="E2339" t="s">
        <v>5669</v>
      </c>
      <c r="F2339" s="2">
        <v>1230</v>
      </c>
      <c r="G2339" s="2">
        <v>0</v>
      </c>
      <c r="H2339" s="2">
        <v>0</v>
      </c>
      <c r="I2339" t="s">
        <v>1</v>
      </c>
      <c r="J2339" t="s">
        <v>5671</v>
      </c>
      <c r="K2339" s="3">
        <v>45534</v>
      </c>
      <c r="L2339" t="s">
        <v>2</v>
      </c>
      <c r="M2339" t="s">
        <v>10</v>
      </c>
      <c r="N2339" t="s">
        <v>307</v>
      </c>
      <c r="O2339" s="3"/>
      <c r="P2339" t="s">
        <v>5</v>
      </c>
    </row>
    <row r="2340" spans="1:16" x14ac:dyDescent="0.2">
      <c r="A2340" s="6">
        <v>7796914</v>
      </c>
      <c r="B2340" t="s">
        <v>0</v>
      </c>
      <c r="C2340" t="s">
        <v>7191</v>
      </c>
      <c r="D2340" t="s">
        <v>5668</v>
      </c>
      <c r="E2340" t="s">
        <v>5669</v>
      </c>
      <c r="F2340" s="2">
        <v>1260</v>
      </c>
      <c r="G2340" s="2">
        <v>0</v>
      </c>
      <c r="H2340" s="2">
        <v>0</v>
      </c>
      <c r="I2340" t="s">
        <v>1</v>
      </c>
      <c r="J2340" t="s">
        <v>5672</v>
      </c>
      <c r="K2340" s="3">
        <v>45562</v>
      </c>
      <c r="L2340" t="s">
        <v>2</v>
      </c>
      <c r="M2340" t="s">
        <v>10</v>
      </c>
      <c r="N2340" t="s">
        <v>6</v>
      </c>
      <c r="O2340" s="3"/>
      <c r="P2340" t="s">
        <v>5</v>
      </c>
    </row>
    <row r="2341" spans="1:16" x14ac:dyDescent="0.2">
      <c r="A2341" s="6">
        <v>7808289</v>
      </c>
      <c r="B2341" t="s">
        <v>0</v>
      </c>
      <c r="C2341" t="s">
        <v>7192</v>
      </c>
      <c r="D2341" t="s">
        <v>5668</v>
      </c>
      <c r="E2341" t="s">
        <v>5669</v>
      </c>
      <c r="F2341" s="2">
        <v>460</v>
      </c>
      <c r="G2341" s="2">
        <v>0</v>
      </c>
      <c r="H2341" s="2">
        <v>0</v>
      </c>
      <c r="I2341" t="s">
        <v>1</v>
      </c>
      <c r="J2341" t="s">
        <v>5673</v>
      </c>
      <c r="K2341" s="3">
        <v>45590</v>
      </c>
      <c r="L2341" t="s">
        <v>2</v>
      </c>
      <c r="M2341" t="s">
        <v>10</v>
      </c>
      <c r="N2341" t="s">
        <v>6</v>
      </c>
      <c r="O2341" s="3"/>
      <c r="P2341" t="s">
        <v>5</v>
      </c>
    </row>
    <row r="2342" spans="1:16" x14ac:dyDescent="0.2">
      <c r="A2342" s="6">
        <v>7775725</v>
      </c>
      <c r="B2342" t="s">
        <v>0</v>
      </c>
      <c r="C2342" t="s">
        <v>7193</v>
      </c>
      <c r="D2342" t="s">
        <v>5674</v>
      </c>
      <c r="E2342" t="s">
        <v>5675</v>
      </c>
      <c r="F2342" s="2">
        <v>1610</v>
      </c>
      <c r="G2342" s="2">
        <v>316</v>
      </c>
      <c r="H2342" s="2">
        <v>316</v>
      </c>
      <c r="I2342" t="s">
        <v>1</v>
      </c>
      <c r="J2342" t="s">
        <v>5676</v>
      </c>
      <c r="K2342" s="3">
        <v>45500</v>
      </c>
      <c r="L2342" t="s">
        <v>2</v>
      </c>
      <c r="M2342" t="s">
        <v>14</v>
      </c>
      <c r="N2342" t="s">
        <v>6</v>
      </c>
      <c r="O2342" s="3"/>
      <c r="P2342" t="s">
        <v>5</v>
      </c>
    </row>
    <row r="2343" spans="1:16" x14ac:dyDescent="0.2">
      <c r="A2343" s="6">
        <v>7796915</v>
      </c>
      <c r="B2343" t="s">
        <v>0</v>
      </c>
      <c r="C2343" t="s">
        <v>7191</v>
      </c>
      <c r="D2343" t="s">
        <v>5674</v>
      </c>
      <c r="E2343" t="s">
        <v>5675</v>
      </c>
      <c r="F2343" s="2">
        <v>607</v>
      </c>
      <c r="G2343" s="2">
        <v>0</v>
      </c>
      <c r="H2343" s="2">
        <v>0</v>
      </c>
      <c r="I2343" t="s">
        <v>1</v>
      </c>
      <c r="J2343" t="s">
        <v>5677</v>
      </c>
      <c r="K2343" s="3">
        <v>45562</v>
      </c>
      <c r="L2343" t="s">
        <v>2</v>
      </c>
      <c r="M2343" t="s">
        <v>10</v>
      </c>
      <c r="N2343" t="s">
        <v>6</v>
      </c>
      <c r="O2343" s="3"/>
      <c r="P2343" t="s">
        <v>5</v>
      </c>
    </row>
    <row r="2344" spans="1:16" x14ac:dyDescent="0.2">
      <c r="A2344" s="6">
        <v>7775726</v>
      </c>
      <c r="B2344" t="s">
        <v>0</v>
      </c>
      <c r="C2344" t="s">
        <v>7193</v>
      </c>
      <c r="D2344" t="s">
        <v>5678</v>
      </c>
      <c r="E2344" t="s">
        <v>5679</v>
      </c>
      <c r="F2344" s="2">
        <v>1000</v>
      </c>
      <c r="G2344" s="2">
        <v>272</v>
      </c>
      <c r="H2344" s="2">
        <v>272</v>
      </c>
      <c r="I2344" t="s">
        <v>1</v>
      </c>
      <c r="J2344" t="s">
        <v>5680</v>
      </c>
      <c r="K2344" s="3">
        <v>45500</v>
      </c>
      <c r="L2344" t="s">
        <v>2</v>
      </c>
      <c r="M2344" t="s">
        <v>14</v>
      </c>
      <c r="N2344" t="s">
        <v>6</v>
      </c>
      <c r="O2344" s="3"/>
      <c r="P2344" t="s">
        <v>5</v>
      </c>
    </row>
    <row r="2345" spans="1:16" x14ac:dyDescent="0.2">
      <c r="A2345" s="6">
        <v>7786132</v>
      </c>
      <c r="B2345" t="s">
        <v>0</v>
      </c>
      <c r="C2345" t="s">
        <v>7190</v>
      </c>
      <c r="D2345" t="s">
        <v>5678</v>
      </c>
      <c r="E2345" t="s">
        <v>5679</v>
      </c>
      <c r="F2345" s="2">
        <v>573</v>
      </c>
      <c r="G2345" s="2">
        <v>0</v>
      </c>
      <c r="H2345" s="2">
        <v>0</v>
      </c>
      <c r="I2345" t="s">
        <v>1</v>
      </c>
      <c r="J2345" t="s">
        <v>5681</v>
      </c>
      <c r="K2345" s="3">
        <v>45534</v>
      </c>
      <c r="L2345" t="s">
        <v>2</v>
      </c>
      <c r="M2345" t="s">
        <v>10</v>
      </c>
      <c r="N2345" t="s">
        <v>307</v>
      </c>
      <c r="O2345" s="3"/>
      <c r="P2345" t="s">
        <v>5</v>
      </c>
    </row>
    <row r="2346" spans="1:16" x14ac:dyDescent="0.2">
      <c r="A2346" s="6">
        <v>7796916</v>
      </c>
      <c r="B2346" t="s">
        <v>0</v>
      </c>
      <c r="C2346" t="s">
        <v>7191</v>
      </c>
      <c r="D2346" t="s">
        <v>5678</v>
      </c>
      <c r="E2346" t="s">
        <v>5679</v>
      </c>
      <c r="F2346" s="2">
        <v>1120</v>
      </c>
      <c r="G2346" s="2">
        <v>0</v>
      </c>
      <c r="H2346" s="2">
        <v>0</v>
      </c>
      <c r="I2346" t="s">
        <v>1</v>
      </c>
      <c r="J2346" t="s">
        <v>5682</v>
      </c>
      <c r="K2346" s="3">
        <v>45562</v>
      </c>
      <c r="L2346" t="s">
        <v>2</v>
      </c>
      <c r="M2346" t="s">
        <v>10</v>
      </c>
      <c r="N2346" t="s">
        <v>6</v>
      </c>
      <c r="O2346" s="3"/>
      <c r="P2346" t="s">
        <v>5</v>
      </c>
    </row>
    <row r="2347" spans="1:16" x14ac:dyDescent="0.2">
      <c r="A2347" s="6">
        <v>7786468</v>
      </c>
      <c r="B2347" t="s">
        <v>0</v>
      </c>
      <c r="C2347" t="s">
        <v>7190</v>
      </c>
      <c r="D2347" t="s">
        <v>5683</v>
      </c>
      <c r="E2347" t="s">
        <v>5684</v>
      </c>
      <c r="F2347" s="2">
        <v>330252</v>
      </c>
      <c r="G2347" s="2">
        <v>248000</v>
      </c>
      <c r="H2347" s="2">
        <v>248000</v>
      </c>
      <c r="I2347" t="s">
        <v>1</v>
      </c>
      <c r="J2347" t="s">
        <v>5685</v>
      </c>
      <c r="K2347" s="3">
        <v>45534</v>
      </c>
      <c r="L2347" t="s">
        <v>2</v>
      </c>
      <c r="M2347" t="s">
        <v>14</v>
      </c>
      <c r="N2347" t="s">
        <v>307</v>
      </c>
      <c r="O2347" s="3"/>
      <c r="P2347" t="s">
        <v>5</v>
      </c>
    </row>
    <row r="2348" spans="1:16" x14ac:dyDescent="0.2">
      <c r="A2348" s="6">
        <v>7794740</v>
      </c>
      <c r="B2348" t="s">
        <v>0</v>
      </c>
      <c r="C2348" t="s">
        <v>7532</v>
      </c>
      <c r="D2348" t="s">
        <v>5683</v>
      </c>
      <c r="E2348" t="s">
        <v>5684</v>
      </c>
      <c r="F2348" s="2">
        <v>20000</v>
      </c>
      <c r="G2348" s="2">
        <v>0</v>
      </c>
      <c r="H2348" s="2">
        <v>0</v>
      </c>
      <c r="I2348" t="s">
        <v>1</v>
      </c>
      <c r="J2348" t="s">
        <v>5686</v>
      </c>
      <c r="K2348" s="3">
        <v>45555</v>
      </c>
      <c r="L2348" t="s">
        <v>2</v>
      </c>
      <c r="M2348" t="s">
        <v>10</v>
      </c>
      <c r="N2348" t="s">
        <v>6</v>
      </c>
      <c r="O2348" s="3"/>
      <c r="P2348" t="s">
        <v>5</v>
      </c>
    </row>
    <row r="2349" spans="1:16" x14ac:dyDescent="0.2">
      <c r="A2349" s="6">
        <v>7797321</v>
      </c>
      <c r="B2349" t="s">
        <v>0</v>
      </c>
      <c r="C2349" t="s">
        <v>7191</v>
      </c>
      <c r="D2349" t="s">
        <v>5683</v>
      </c>
      <c r="E2349" t="s">
        <v>5684</v>
      </c>
      <c r="F2349" s="2">
        <v>50000</v>
      </c>
      <c r="G2349" s="2">
        <v>0</v>
      </c>
      <c r="H2349" s="2">
        <v>0</v>
      </c>
      <c r="I2349" t="s">
        <v>1</v>
      </c>
      <c r="J2349" t="s">
        <v>5687</v>
      </c>
      <c r="K2349" s="3">
        <v>45562</v>
      </c>
      <c r="L2349" t="s">
        <v>2</v>
      </c>
      <c r="M2349" t="s">
        <v>10</v>
      </c>
      <c r="N2349" t="s">
        <v>6</v>
      </c>
      <c r="O2349" s="3"/>
      <c r="P2349" t="s">
        <v>5</v>
      </c>
    </row>
    <row r="2350" spans="1:16" x14ac:dyDescent="0.2">
      <c r="A2350" s="6">
        <v>7808442</v>
      </c>
      <c r="B2350" t="s">
        <v>0</v>
      </c>
      <c r="C2350" t="s">
        <v>7192</v>
      </c>
      <c r="D2350" t="s">
        <v>5683</v>
      </c>
      <c r="E2350" t="s">
        <v>5684</v>
      </c>
      <c r="F2350" s="2">
        <v>100000</v>
      </c>
      <c r="G2350" s="2">
        <v>0</v>
      </c>
      <c r="H2350" s="2">
        <v>0</v>
      </c>
      <c r="I2350" t="s">
        <v>1</v>
      </c>
      <c r="J2350" t="s">
        <v>5688</v>
      </c>
      <c r="K2350" s="3">
        <v>45590</v>
      </c>
      <c r="L2350" t="s">
        <v>2</v>
      </c>
      <c r="M2350" t="s">
        <v>10</v>
      </c>
      <c r="N2350" t="s">
        <v>6</v>
      </c>
      <c r="O2350" s="3"/>
      <c r="P2350" t="s">
        <v>5</v>
      </c>
    </row>
    <row r="2351" spans="1:16" x14ac:dyDescent="0.2">
      <c r="A2351" s="6">
        <v>7797345</v>
      </c>
      <c r="B2351" t="s">
        <v>0</v>
      </c>
      <c r="C2351" t="s">
        <v>7191</v>
      </c>
      <c r="D2351" t="s">
        <v>5689</v>
      </c>
      <c r="E2351" t="s">
        <v>5690</v>
      </c>
      <c r="F2351" s="2">
        <v>25000</v>
      </c>
      <c r="G2351" s="2">
        <v>0</v>
      </c>
      <c r="H2351" s="2">
        <v>0</v>
      </c>
      <c r="I2351" t="s">
        <v>1</v>
      </c>
      <c r="J2351" t="s">
        <v>5691</v>
      </c>
      <c r="K2351" s="3">
        <v>45562</v>
      </c>
      <c r="L2351" t="s">
        <v>2</v>
      </c>
      <c r="M2351" t="s">
        <v>10</v>
      </c>
      <c r="N2351" t="s">
        <v>6</v>
      </c>
      <c r="O2351" s="3"/>
      <c r="P2351" t="s">
        <v>5</v>
      </c>
    </row>
    <row r="2352" spans="1:16" x14ac:dyDescent="0.2">
      <c r="A2352" s="6">
        <v>7797338</v>
      </c>
      <c r="B2352" t="s">
        <v>0</v>
      </c>
      <c r="C2352" t="s">
        <v>7191</v>
      </c>
      <c r="D2352" t="s">
        <v>5692</v>
      </c>
      <c r="E2352" t="s">
        <v>5693</v>
      </c>
      <c r="F2352" s="2">
        <v>50000</v>
      </c>
      <c r="G2352" s="2">
        <v>0</v>
      </c>
      <c r="H2352" s="2">
        <v>0</v>
      </c>
      <c r="I2352" t="s">
        <v>1</v>
      </c>
      <c r="J2352" t="s">
        <v>5694</v>
      </c>
      <c r="K2352" s="3">
        <v>45562</v>
      </c>
      <c r="L2352" t="s">
        <v>2</v>
      </c>
      <c r="M2352" t="s">
        <v>10</v>
      </c>
      <c r="N2352" t="s">
        <v>6</v>
      </c>
      <c r="O2352" s="3"/>
      <c r="P2352" t="s">
        <v>5</v>
      </c>
    </row>
    <row r="2353" spans="1:16" x14ac:dyDescent="0.2">
      <c r="A2353" s="6">
        <v>7796909</v>
      </c>
      <c r="B2353" t="s">
        <v>0</v>
      </c>
      <c r="C2353" t="s">
        <v>7191</v>
      </c>
      <c r="D2353" t="s">
        <v>5695</v>
      </c>
      <c r="E2353" t="s">
        <v>5696</v>
      </c>
      <c r="F2353" s="2">
        <v>507</v>
      </c>
      <c r="G2353" s="2">
        <v>500</v>
      </c>
      <c r="H2353" s="2">
        <v>500</v>
      </c>
      <c r="I2353" t="s">
        <v>1</v>
      </c>
      <c r="J2353" t="s">
        <v>5697</v>
      </c>
      <c r="K2353" s="3">
        <v>45562</v>
      </c>
      <c r="L2353" t="s">
        <v>2</v>
      </c>
      <c r="M2353" t="s">
        <v>14</v>
      </c>
      <c r="N2353" t="s">
        <v>6</v>
      </c>
      <c r="O2353" s="3"/>
      <c r="P2353" t="s">
        <v>5</v>
      </c>
    </row>
    <row r="2354" spans="1:16" x14ac:dyDescent="0.2">
      <c r="A2354" s="6">
        <v>7781385</v>
      </c>
      <c r="B2354" t="s">
        <v>0</v>
      </c>
      <c r="C2354" t="s">
        <v>7435</v>
      </c>
      <c r="D2354" t="s">
        <v>5698</v>
      </c>
      <c r="E2354" t="s">
        <v>5699</v>
      </c>
      <c r="F2354" s="2">
        <v>300</v>
      </c>
      <c r="G2354" s="2">
        <v>0</v>
      </c>
      <c r="H2354" s="2">
        <v>0</v>
      </c>
      <c r="I2354" t="s">
        <v>1</v>
      </c>
      <c r="J2354" t="s">
        <v>5700</v>
      </c>
      <c r="K2354" s="3">
        <v>45517</v>
      </c>
      <c r="L2354" t="s">
        <v>2</v>
      </c>
      <c r="M2354" t="s">
        <v>10</v>
      </c>
      <c r="N2354" t="s">
        <v>6</v>
      </c>
      <c r="O2354" s="3"/>
      <c r="P2354" t="s">
        <v>5</v>
      </c>
    </row>
    <row r="2355" spans="1:16" x14ac:dyDescent="0.2">
      <c r="A2355" s="6">
        <v>7810608</v>
      </c>
      <c r="B2355" t="s">
        <v>0</v>
      </c>
      <c r="C2355" t="s">
        <v>7530</v>
      </c>
      <c r="D2355" t="s">
        <v>5701</v>
      </c>
      <c r="E2355" t="s">
        <v>5702</v>
      </c>
      <c r="F2355" s="2">
        <v>883</v>
      </c>
      <c r="G2355" s="2">
        <v>0</v>
      </c>
      <c r="H2355" s="2">
        <v>0</v>
      </c>
      <c r="I2355" t="s">
        <v>1</v>
      </c>
      <c r="J2355" t="s">
        <v>5703</v>
      </c>
      <c r="K2355" s="3">
        <v>45596</v>
      </c>
      <c r="L2355" t="s">
        <v>2</v>
      </c>
      <c r="M2355" t="s">
        <v>10</v>
      </c>
      <c r="N2355" t="s">
        <v>6</v>
      </c>
      <c r="O2355" s="3"/>
      <c r="P2355" t="s">
        <v>5</v>
      </c>
    </row>
    <row r="2356" spans="1:16" x14ac:dyDescent="0.2">
      <c r="A2356" s="6">
        <v>7790736</v>
      </c>
      <c r="B2356" t="s">
        <v>0</v>
      </c>
      <c r="C2356" t="s">
        <v>7529</v>
      </c>
      <c r="D2356" t="s">
        <v>5704</v>
      </c>
      <c r="E2356" t="s">
        <v>5705</v>
      </c>
      <c r="F2356" s="2">
        <v>2320</v>
      </c>
      <c r="G2356" s="2">
        <v>2319</v>
      </c>
      <c r="H2356" s="2">
        <v>2319</v>
      </c>
      <c r="I2356" t="s">
        <v>1</v>
      </c>
      <c r="J2356" t="s">
        <v>5706</v>
      </c>
      <c r="K2356" s="3">
        <v>45542</v>
      </c>
      <c r="L2356" t="s">
        <v>2</v>
      </c>
      <c r="M2356" t="s">
        <v>14</v>
      </c>
      <c r="N2356" t="s">
        <v>6</v>
      </c>
      <c r="O2356" s="3"/>
      <c r="P2356" t="s">
        <v>5</v>
      </c>
    </row>
    <row r="2357" spans="1:16" x14ac:dyDescent="0.2">
      <c r="A2357" s="6">
        <v>7721798</v>
      </c>
      <c r="B2357" t="s">
        <v>0</v>
      </c>
      <c r="C2357" t="s">
        <v>7533</v>
      </c>
      <c r="D2357" t="s">
        <v>5707</v>
      </c>
      <c r="E2357" t="s">
        <v>5708</v>
      </c>
      <c r="F2357" s="2">
        <v>10000</v>
      </c>
      <c r="G2357" s="2">
        <v>8000</v>
      </c>
      <c r="H2357" s="2">
        <v>8000</v>
      </c>
      <c r="I2357" t="s">
        <v>1</v>
      </c>
      <c r="J2357" t="s">
        <v>5709</v>
      </c>
      <c r="K2357" s="3">
        <v>45352</v>
      </c>
      <c r="L2357" t="s">
        <v>2</v>
      </c>
      <c r="M2357" t="s">
        <v>14</v>
      </c>
      <c r="N2357" t="s">
        <v>6</v>
      </c>
      <c r="O2357" s="3"/>
      <c r="P2357" t="s">
        <v>5</v>
      </c>
    </row>
    <row r="2358" spans="1:16" x14ac:dyDescent="0.2">
      <c r="A2358" s="6">
        <v>7808476</v>
      </c>
      <c r="B2358" t="s">
        <v>0</v>
      </c>
      <c r="C2358" t="s">
        <v>7192</v>
      </c>
      <c r="D2358" t="s">
        <v>5707</v>
      </c>
      <c r="E2358" t="s">
        <v>5708</v>
      </c>
      <c r="F2358" s="2">
        <v>2000</v>
      </c>
      <c r="G2358" s="2">
        <v>0</v>
      </c>
      <c r="H2358" s="2">
        <v>0</v>
      </c>
      <c r="I2358" t="s">
        <v>1</v>
      </c>
      <c r="J2358" t="s">
        <v>5710</v>
      </c>
      <c r="K2358" s="3">
        <v>45590</v>
      </c>
      <c r="L2358" t="s">
        <v>2</v>
      </c>
      <c r="M2358" t="s">
        <v>10</v>
      </c>
      <c r="N2358" t="s">
        <v>6</v>
      </c>
      <c r="O2358" s="3"/>
      <c r="P2358" t="s">
        <v>5</v>
      </c>
    </row>
    <row r="2359" spans="1:16" x14ac:dyDescent="0.2">
      <c r="A2359" s="6">
        <v>7735698</v>
      </c>
      <c r="B2359" t="s">
        <v>0</v>
      </c>
      <c r="C2359" t="s">
        <v>7188</v>
      </c>
      <c r="D2359" t="s">
        <v>5711</v>
      </c>
      <c r="E2359" t="s">
        <v>5712</v>
      </c>
      <c r="F2359" s="2">
        <v>350</v>
      </c>
      <c r="G2359" s="2">
        <v>248</v>
      </c>
      <c r="H2359" s="2">
        <v>248</v>
      </c>
      <c r="I2359" t="s">
        <v>1</v>
      </c>
      <c r="J2359" t="s">
        <v>5713</v>
      </c>
      <c r="K2359" s="3">
        <v>45393</v>
      </c>
      <c r="L2359" t="s">
        <v>2</v>
      </c>
      <c r="M2359" t="s">
        <v>14</v>
      </c>
      <c r="N2359" t="s">
        <v>6</v>
      </c>
      <c r="O2359" s="3"/>
      <c r="P2359" t="s">
        <v>5</v>
      </c>
    </row>
    <row r="2360" spans="1:16" x14ac:dyDescent="0.2">
      <c r="A2360" s="6">
        <v>7810123</v>
      </c>
      <c r="B2360" t="s">
        <v>0</v>
      </c>
      <c r="C2360" t="s">
        <v>7379</v>
      </c>
      <c r="D2360" t="s">
        <v>5711</v>
      </c>
      <c r="E2360" t="s">
        <v>5712</v>
      </c>
      <c r="F2360" s="2">
        <v>340</v>
      </c>
      <c r="G2360" s="2">
        <v>0</v>
      </c>
      <c r="H2360" s="2">
        <v>0</v>
      </c>
      <c r="I2360" t="s">
        <v>1</v>
      </c>
      <c r="J2360" t="s">
        <v>5714</v>
      </c>
      <c r="K2360" s="3">
        <v>45594</v>
      </c>
      <c r="L2360" t="s">
        <v>2</v>
      </c>
      <c r="M2360" t="s">
        <v>10</v>
      </c>
      <c r="N2360" t="s">
        <v>6</v>
      </c>
      <c r="O2360" s="3"/>
      <c r="P2360" t="s">
        <v>5</v>
      </c>
    </row>
    <row r="2361" spans="1:16" x14ac:dyDescent="0.2">
      <c r="A2361" s="6">
        <v>7776019</v>
      </c>
      <c r="B2361" t="s">
        <v>0</v>
      </c>
      <c r="C2361" t="s">
        <v>7193</v>
      </c>
      <c r="D2361" t="s">
        <v>5715</v>
      </c>
      <c r="E2361" t="s">
        <v>5716</v>
      </c>
      <c r="F2361" s="2">
        <v>1000</v>
      </c>
      <c r="G2361" s="2">
        <v>488</v>
      </c>
      <c r="H2361" s="2">
        <v>488</v>
      </c>
      <c r="I2361" t="s">
        <v>1</v>
      </c>
      <c r="J2361" t="s">
        <v>5717</v>
      </c>
      <c r="K2361" s="3">
        <v>45500</v>
      </c>
      <c r="L2361" t="s">
        <v>2</v>
      </c>
      <c r="M2361" t="s">
        <v>14</v>
      </c>
      <c r="N2361" t="s">
        <v>6</v>
      </c>
      <c r="O2361" s="3"/>
      <c r="P2361" t="s">
        <v>5</v>
      </c>
    </row>
    <row r="2362" spans="1:16" x14ac:dyDescent="0.2">
      <c r="A2362" s="6">
        <v>7786397</v>
      </c>
      <c r="B2362" t="s">
        <v>0</v>
      </c>
      <c r="C2362" t="s">
        <v>7190</v>
      </c>
      <c r="D2362" t="s">
        <v>5715</v>
      </c>
      <c r="E2362" t="s">
        <v>5716</v>
      </c>
      <c r="F2362" s="2">
        <v>365</v>
      </c>
      <c r="G2362" s="2">
        <v>0</v>
      </c>
      <c r="H2362" s="2">
        <v>0</v>
      </c>
      <c r="I2362" t="s">
        <v>1</v>
      </c>
      <c r="J2362" t="s">
        <v>5718</v>
      </c>
      <c r="K2362" s="3">
        <v>45534</v>
      </c>
      <c r="L2362" t="s">
        <v>2</v>
      </c>
      <c r="M2362" t="s">
        <v>10</v>
      </c>
      <c r="N2362" t="s">
        <v>307</v>
      </c>
      <c r="O2362" s="3"/>
      <c r="P2362" t="s">
        <v>5</v>
      </c>
    </row>
    <row r="2363" spans="1:16" x14ac:dyDescent="0.2">
      <c r="A2363" s="6">
        <v>7797248</v>
      </c>
      <c r="B2363" t="s">
        <v>0</v>
      </c>
      <c r="C2363" t="s">
        <v>7191</v>
      </c>
      <c r="D2363" t="s">
        <v>5715</v>
      </c>
      <c r="E2363" t="s">
        <v>5716</v>
      </c>
      <c r="F2363" s="2">
        <v>1032</v>
      </c>
      <c r="G2363" s="2">
        <v>0</v>
      </c>
      <c r="H2363" s="2">
        <v>0</v>
      </c>
      <c r="I2363" t="s">
        <v>1</v>
      </c>
      <c r="J2363" t="s">
        <v>5719</v>
      </c>
      <c r="K2363" s="3">
        <v>45562</v>
      </c>
      <c r="L2363" t="s">
        <v>2</v>
      </c>
      <c r="M2363" t="s">
        <v>10</v>
      </c>
      <c r="N2363" t="s">
        <v>6</v>
      </c>
      <c r="O2363" s="3"/>
      <c r="P2363" t="s">
        <v>5</v>
      </c>
    </row>
    <row r="2364" spans="1:16" x14ac:dyDescent="0.2">
      <c r="A2364" s="6">
        <v>7797249</v>
      </c>
      <c r="B2364" t="s">
        <v>0</v>
      </c>
      <c r="C2364" t="s">
        <v>7191</v>
      </c>
      <c r="D2364" t="s">
        <v>5720</v>
      </c>
      <c r="E2364" t="s">
        <v>5721</v>
      </c>
      <c r="F2364" s="2">
        <v>757</v>
      </c>
      <c r="G2364" s="2">
        <v>0</v>
      </c>
      <c r="H2364" s="2">
        <v>0</v>
      </c>
      <c r="I2364" t="s">
        <v>1</v>
      </c>
      <c r="J2364" t="s">
        <v>5722</v>
      </c>
      <c r="K2364" s="3">
        <v>45562</v>
      </c>
      <c r="L2364" t="s">
        <v>2</v>
      </c>
      <c r="M2364" t="s">
        <v>10</v>
      </c>
      <c r="N2364" t="s">
        <v>6</v>
      </c>
      <c r="O2364" s="3"/>
      <c r="P2364" t="s">
        <v>5</v>
      </c>
    </row>
    <row r="2365" spans="1:16" x14ac:dyDescent="0.2">
      <c r="A2365" s="6">
        <v>7724230</v>
      </c>
      <c r="B2365" t="s">
        <v>0</v>
      </c>
      <c r="C2365" t="s">
        <v>7233</v>
      </c>
      <c r="D2365" t="s">
        <v>5723</v>
      </c>
      <c r="E2365" t="s">
        <v>5724</v>
      </c>
      <c r="F2365" s="2">
        <v>680</v>
      </c>
      <c r="G2365" s="2">
        <v>0</v>
      </c>
      <c r="H2365" s="2">
        <v>0</v>
      </c>
      <c r="I2365" t="s">
        <v>1</v>
      </c>
      <c r="J2365" t="s">
        <v>5725</v>
      </c>
      <c r="K2365" s="3">
        <v>45362</v>
      </c>
      <c r="L2365" t="s">
        <v>2</v>
      </c>
      <c r="M2365" t="s">
        <v>10</v>
      </c>
      <c r="N2365" t="s">
        <v>6</v>
      </c>
      <c r="O2365" s="3"/>
      <c r="P2365" t="s">
        <v>5</v>
      </c>
    </row>
    <row r="2366" spans="1:16" x14ac:dyDescent="0.2">
      <c r="A2366" s="6">
        <v>7776020</v>
      </c>
      <c r="B2366" t="s">
        <v>0</v>
      </c>
      <c r="C2366" t="s">
        <v>7193</v>
      </c>
      <c r="D2366" t="s">
        <v>5723</v>
      </c>
      <c r="E2366" t="s">
        <v>5724</v>
      </c>
      <c r="F2366" s="2">
        <v>500</v>
      </c>
      <c r="G2366" s="2">
        <v>0</v>
      </c>
      <c r="H2366" s="2">
        <v>0</v>
      </c>
      <c r="I2366" t="s">
        <v>1</v>
      </c>
      <c r="J2366" t="s">
        <v>5726</v>
      </c>
      <c r="K2366" s="3">
        <v>45500</v>
      </c>
      <c r="L2366" t="s">
        <v>2</v>
      </c>
      <c r="M2366" t="s">
        <v>10</v>
      </c>
      <c r="N2366" t="s">
        <v>6</v>
      </c>
      <c r="O2366" s="3"/>
      <c r="P2366" t="s">
        <v>5</v>
      </c>
    </row>
    <row r="2367" spans="1:16" x14ac:dyDescent="0.2">
      <c r="A2367" s="6">
        <v>7797250</v>
      </c>
      <c r="B2367" t="s">
        <v>0</v>
      </c>
      <c r="C2367" t="s">
        <v>7191</v>
      </c>
      <c r="D2367" t="s">
        <v>5723</v>
      </c>
      <c r="E2367" t="s">
        <v>5724</v>
      </c>
      <c r="F2367" s="2">
        <v>680</v>
      </c>
      <c r="G2367" s="2">
        <v>0</v>
      </c>
      <c r="H2367" s="2">
        <v>0</v>
      </c>
      <c r="I2367" t="s">
        <v>1</v>
      </c>
      <c r="J2367" t="s">
        <v>5727</v>
      </c>
      <c r="K2367" s="3">
        <v>45562</v>
      </c>
      <c r="L2367" t="s">
        <v>2</v>
      </c>
      <c r="M2367" t="s">
        <v>10</v>
      </c>
      <c r="N2367" t="s">
        <v>6</v>
      </c>
      <c r="O2367" s="3"/>
      <c r="P2367" t="s">
        <v>5</v>
      </c>
    </row>
    <row r="2368" spans="1:16" x14ac:dyDescent="0.2">
      <c r="A2368" s="6">
        <v>7797251</v>
      </c>
      <c r="B2368" t="s">
        <v>0</v>
      </c>
      <c r="C2368" t="s">
        <v>7191</v>
      </c>
      <c r="D2368" t="s">
        <v>5728</v>
      </c>
      <c r="E2368" t="s">
        <v>5729</v>
      </c>
      <c r="F2368" s="2">
        <v>446</v>
      </c>
      <c r="G2368" s="2">
        <v>0</v>
      </c>
      <c r="H2368" s="2">
        <v>0</v>
      </c>
      <c r="I2368" t="s">
        <v>1</v>
      </c>
      <c r="J2368" t="s">
        <v>5730</v>
      </c>
      <c r="K2368" s="3">
        <v>45562</v>
      </c>
      <c r="L2368" t="s">
        <v>2</v>
      </c>
      <c r="M2368" t="s">
        <v>10</v>
      </c>
      <c r="N2368" t="s">
        <v>6</v>
      </c>
      <c r="O2368" s="3"/>
      <c r="P2368" t="s">
        <v>5</v>
      </c>
    </row>
    <row r="2369" spans="1:16" x14ac:dyDescent="0.2">
      <c r="A2369" s="6">
        <v>7790614</v>
      </c>
      <c r="B2369" t="s">
        <v>0</v>
      </c>
      <c r="C2369" t="s">
        <v>7299</v>
      </c>
      <c r="D2369" t="s">
        <v>5731</v>
      </c>
      <c r="E2369" t="s">
        <v>5732</v>
      </c>
      <c r="F2369" s="2">
        <v>200</v>
      </c>
      <c r="G2369" s="2">
        <v>0</v>
      </c>
      <c r="H2369" s="2">
        <v>0</v>
      </c>
      <c r="I2369" t="s">
        <v>1</v>
      </c>
      <c r="J2369" t="s">
        <v>5733</v>
      </c>
      <c r="K2369" s="3">
        <v>45542</v>
      </c>
      <c r="L2369" t="s">
        <v>2</v>
      </c>
      <c r="M2369" t="s">
        <v>10</v>
      </c>
      <c r="N2369" t="s">
        <v>6</v>
      </c>
      <c r="O2369" s="3"/>
      <c r="P2369" t="s">
        <v>5</v>
      </c>
    </row>
    <row r="2370" spans="1:16" x14ac:dyDescent="0.2">
      <c r="A2370" s="6">
        <v>7786555</v>
      </c>
      <c r="B2370" t="s">
        <v>0</v>
      </c>
      <c r="C2370" t="s">
        <v>7190</v>
      </c>
      <c r="D2370" t="s">
        <v>5734</v>
      </c>
      <c r="E2370" t="s">
        <v>5735</v>
      </c>
      <c r="F2370" s="2">
        <v>498</v>
      </c>
      <c r="G2370" s="2">
        <v>0</v>
      </c>
      <c r="H2370" s="2">
        <v>0</v>
      </c>
      <c r="I2370" t="s">
        <v>1</v>
      </c>
      <c r="J2370" t="s">
        <v>5736</v>
      </c>
      <c r="K2370" s="3">
        <v>45534</v>
      </c>
      <c r="L2370" t="s">
        <v>2</v>
      </c>
      <c r="M2370" t="s">
        <v>10</v>
      </c>
      <c r="N2370" t="s">
        <v>307</v>
      </c>
      <c r="O2370" s="3"/>
      <c r="P2370" t="s">
        <v>5</v>
      </c>
    </row>
    <row r="2371" spans="1:16" x14ac:dyDescent="0.2">
      <c r="A2371" s="6">
        <v>7790615</v>
      </c>
      <c r="B2371" t="s">
        <v>0</v>
      </c>
      <c r="C2371" t="s">
        <v>7299</v>
      </c>
      <c r="D2371" t="s">
        <v>5737</v>
      </c>
      <c r="E2371" t="s">
        <v>5738</v>
      </c>
      <c r="F2371" s="2">
        <v>200</v>
      </c>
      <c r="G2371" s="2">
        <v>0</v>
      </c>
      <c r="H2371" s="2">
        <v>0</v>
      </c>
      <c r="I2371" t="s">
        <v>1</v>
      </c>
      <c r="J2371" t="s">
        <v>5739</v>
      </c>
      <c r="K2371" s="3">
        <v>45542</v>
      </c>
      <c r="L2371" t="s">
        <v>2</v>
      </c>
      <c r="M2371" t="s">
        <v>10</v>
      </c>
      <c r="N2371" t="s">
        <v>6</v>
      </c>
      <c r="O2371" s="3"/>
      <c r="P2371" t="s">
        <v>5</v>
      </c>
    </row>
    <row r="2372" spans="1:16" x14ac:dyDescent="0.2">
      <c r="A2372" s="6">
        <v>7786556</v>
      </c>
      <c r="B2372" t="s">
        <v>0</v>
      </c>
      <c r="C2372" t="s">
        <v>7190</v>
      </c>
      <c r="D2372" t="s">
        <v>5740</v>
      </c>
      <c r="E2372" t="s">
        <v>5741</v>
      </c>
      <c r="F2372" s="2">
        <v>631</v>
      </c>
      <c r="G2372" s="2">
        <v>0</v>
      </c>
      <c r="H2372" s="2">
        <v>0</v>
      </c>
      <c r="I2372" t="s">
        <v>1</v>
      </c>
      <c r="J2372" t="s">
        <v>5742</v>
      </c>
      <c r="K2372" s="3">
        <v>45534</v>
      </c>
      <c r="L2372" t="s">
        <v>2</v>
      </c>
      <c r="M2372" t="s">
        <v>10</v>
      </c>
      <c r="N2372" t="s">
        <v>307</v>
      </c>
      <c r="O2372" s="3"/>
      <c r="P2372" t="s">
        <v>5</v>
      </c>
    </row>
    <row r="2373" spans="1:16" x14ac:dyDescent="0.2">
      <c r="A2373" s="6">
        <v>7808460</v>
      </c>
      <c r="B2373" t="s">
        <v>0</v>
      </c>
      <c r="C2373" t="s">
        <v>7192</v>
      </c>
      <c r="D2373" t="s">
        <v>5743</v>
      </c>
      <c r="E2373" t="s">
        <v>5744</v>
      </c>
      <c r="F2373" s="2">
        <v>210</v>
      </c>
      <c r="G2373" s="2">
        <v>0</v>
      </c>
      <c r="H2373" s="2">
        <v>0</v>
      </c>
      <c r="I2373" t="s">
        <v>1</v>
      </c>
      <c r="J2373" t="s">
        <v>5745</v>
      </c>
      <c r="K2373" s="3">
        <v>45590</v>
      </c>
      <c r="L2373" t="s">
        <v>2</v>
      </c>
      <c r="M2373" t="s">
        <v>10</v>
      </c>
      <c r="N2373" t="s">
        <v>6</v>
      </c>
      <c r="O2373" s="3"/>
      <c r="P2373" t="s">
        <v>5</v>
      </c>
    </row>
    <row r="2374" spans="1:16" x14ac:dyDescent="0.2">
      <c r="A2374" s="6">
        <v>7786557</v>
      </c>
      <c r="B2374" t="s">
        <v>0</v>
      </c>
      <c r="C2374" t="s">
        <v>7190</v>
      </c>
      <c r="D2374" t="s">
        <v>5746</v>
      </c>
      <c r="E2374" t="s">
        <v>5747</v>
      </c>
      <c r="F2374" s="2">
        <v>184</v>
      </c>
      <c r="G2374" s="2">
        <v>0</v>
      </c>
      <c r="H2374" s="2">
        <v>0</v>
      </c>
      <c r="I2374" t="s">
        <v>1</v>
      </c>
      <c r="J2374" t="s">
        <v>5748</v>
      </c>
      <c r="K2374" s="3">
        <v>45534</v>
      </c>
      <c r="L2374" t="s">
        <v>2</v>
      </c>
      <c r="M2374" t="s">
        <v>10</v>
      </c>
      <c r="N2374" t="s">
        <v>307</v>
      </c>
      <c r="O2374" s="3"/>
      <c r="P2374" t="s">
        <v>5</v>
      </c>
    </row>
    <row r="2375" spans="1:16" x14ac:dyDescent="0.2">
      <c r="A2375" s="6">
        <v>7786558</v>
      </c>
      <c r="B2375" t="s">
        <v>0</v>
      </c>
      <c r="C2375" t="s">
        <v>7190</v>
      </c>
      <c r="D2375" t="s">
        <v>5749</v>
      </c>
      <c r="E2375" t="s">
        <v>5750</v>
      </c>
      <c r="F2375" s="2">
        <v>158</v>
      </c>
      <c r="G2375" s="2">
        <v>0</v>
      </c>
      <c r="H2375" s="2">
        <v>0</v>
      </c>
      <c r="I2375" t="s">
        <v>1</v>
      </c>
      <c r="J2375" t="s">
        <v>5751</v>
      </c>
      <c r="K2375" s="3">
        <v>45534</v>
      </c>
      <c r="L2375" t="s">
        <v>2</v>
      </c>
      <c r="M2375" t="s">
        <v>10</v>
      </c>
      <c r="N2375" t="s">
        <v>307</v>
      </c>
      <c r="O2375" s="3"/>
      <c r="P2375" t="s">
        <v>5</v>
      </c>
    </row>
    <row r="2376" spans="1:16" x14ac:dyDescent="0.2">
      <c r="A2376" s="6">
        <v>7786578</v>
      </c>
      <c r="B2376" t="s">
        <v>0</v>
      </c>
      <c r="C2376" t="s">
        <v>7190</v>
      </c>
      <c r="D2376" t="s">
        <v>5752</v>
      </c>
      <c r="E2376" t="s">
        <v>5753</v>
      </c>
      <c r="F2376" s="2">
        <v>139</v>
      </c>
      <c r="G2376" s="2">
        <v>0</v>
      </c>
      <c r="H2376" s="2">
        <v>0</v>
      </c>
      <c r="I2376" t="s">
        <v>1</v>
      </c>
      <c r="J2376" t="s">
        <v>5754</v>
      </c>
      <c r="K2376" s="3">
        <v>45534</v>
      </c>
      <c r="L2376" t="s">
        <v>2</v>
      </c>
      <c r="M2376" t="s">
        <v>10</v>
      </c>
      <c r="N2376" t="s">
        <v>307</v>
      </c>
      <c r="O2376" s="3"/>
      <c r="P2376" t="s">
        <v>5</v>
      </c>
    </row>
    <row r="2377" spans="1:16" x14ac:dyDescent="0.2">
      <c r="A2377" s="6">
        <v>7801818</v>
      </c>
      <c r="B2377" t="s">
        <v>0</v>
      </c>
      <c r="C2377" t="s">
        <v>7534</v>
      </c>
      <c r="D2377" t="s">
        <v>5755</v>
      </c>
      <c r="E2377" t="s">
        <v>5756</v>
      </c>
      <c r="F2377" s="2">
        <v>3120</v>
      </c>
      <c r="G2377" s="2">
        <v>0</v>
      </c>
      <c r="H2377" s="2">
        <v>0</v>
      </c>
      <c r="I2377" t="s">
        <v>1</v>
      </c>
      <c r="J2377" t="s">
        <v>5757</v>
      </c>
      <c r="K2377" s="3">
        <v>45570</v>
      </c>
      <c r="L2377" t="s">
        <v>2</v>
      </c>
      <c r="M2377" t="s">
        <v>10</v>
      </c>
      <c r="N2377" t="s">
        <v>6</v>
      </c>
      <c r="O2377" s="3"/>
      <c r="P2377" t="s">
        <v>5</v>
      </c>
    </row>
    <row r="2378" spans="1:16" x14ac:dyDescent="0.2">
      <c r="A2378" s="6">
        <v>7801855</v>
      </c>
      <c r="B2378" t="s">
        <v>0</v>
      </c>
      <c r="C2378" t="s">
        <v>7190</v>
      </c>
      <c r="D2378" t="s">
        <v>5758</v>
      </c>
      <c r="E2378" t="s">
        <v>5759</v>
      </c>
      <c r="F2378" s="2">
        <v>115</v>
      </c>
      <c r="G2378" s="2">
        <v>0</v>
      </c>
      <c r="H2378" s="2">
        <v>0</v>
      </c>
      <c r="I2378" t="s">
        <v>1</v>
      </c>
      <c r="J2378" t="s">
        <v>5760</v>
      </c>
      <c r="K2378" s="3">
        <v>45570</v>
      </c>
      <c r="L2378" t="s">
        <v>2</v>
      </c>
      <c r="M2378" t="s">
        <v>10</v>
      </c>
      <c r="N2378" t="s">
        <v>6</v>
      </c>
      <c r="O2378" s="3"/>
      <c r="P2378" t="s">
        <v>5</v>
      </c>
    </row>
    <row r="2379" spans="1:16" x14ac:dyDescent="0.2">
      <c r="A2379" s="6">
        <v>7790926</v>
      </c>
      <c r="B2379" t="s">
        <v>0</v>
      </c>
      <c r="C2379" t="s">
        <v>7535</v>
      </c>
      <c r="D2379" t="s">
        <v>5761</v>
      </c>
      <c r="E2379" t="s">
        <v>5762</v>
      </c>
      <c r="F2379" s="2">
        <v>100000</v>
      </c>
      <c r="G2379" s="2">
        <v>0</v>
      </c>
      <c r="H2379" s="2">
        <v>0</v>
      </c>
      <c r="I2379" t="s">
        <v>1</v>
      </c>
      <c r="J2379" t="s">
        <v>5763</v>
      </c>
      <c r="K2379" s="3">
        <v>45544</v>
      </c>
      <c r="L2379" t="s">
        <v>2</v>
      </c>
      <c r="M2379" t="s">
        <v>10</v>
      </c>
      <c r="N2379" t="s">
        <v>6</v>
      </c>
      <c r="O2379" s="3"/>
      <c r="P2379" t="s">
        <v>5</v>
      </c>
    </row>
    <row r="2380" spans="1:16" x14ac:dyDescent="0.2">
      <c r="A2380" s="6">
        <v>7797058</v>
      </c>
      <c r="B2380" t="s">
        <v>0</v>
      </c>
      <c r="C2380" t="s">
        <v>7191</v>
      </c>
      <c r="D2380" t="s">
        <v>5764</v>
      </c>
      <c r="E2380" t="s">
        <v>5765</v>
      </c>
      <c r="F2380" s="2">
        <v>1499</v>
      </c>
      <c r="G2380" s="2">
        <v>0</v>
      </c>
      <c r="H2380" s="2">
        <v>0</v>
      </c>
      <c r="I2380" t="s">
        <v>1</v>
      </c>
      <c r="J2380" t="s">
        <v>5766</v>
      </c>
      <c r="K2380" s="3">
        <v>45562</v>
      </c>
      <c r="L2380" t="s">
        <v>2</v>
      </c>
      <c r="M2380" t="s">
        <v>10</v>
      </c>
      <c r="N2380" t="s">
        <v>6</v>
      </c>
      <c r="O2380" s="3"/>
      <c r="P2380" t="s">
        <v>5</v>
      </c>
    </row>
    <row r="2381" spans="1:16" x14ac:dyDescent="0.2">
      <c r="A2381" s="6">
        <v>7644555</v>
      </c>
      <c r="B2381" t="s">
        <v>0</v>
      </c>
      <c r="C2381" t="s">
        <v>7536</v>
      </c>
      <c r="D2381" t="s">
        <v>5767</v>
      </c>
      <c r="E2381" t="s">
        <v>5768</v>
      </c>
      <c r="F2381" s="2">
        <v>8090</v>
      </c>
      <c r="G2381" s="2">
        <v>8089</v>
      </c>
      <c r="H2381" s="2">
        <v>8089</v>
      </c>
      <c r="I2381" t="s">
        <v>1</v>
      </c>
      <c r="J2381" t="s">
        <v>5769</v>
      </c>
      <c r="K2381" s="3">
        <v>45133</v>
      </c>
      <c r="L2381" t="s">
        <v>2</v>
      </c>
      <c r="M2381" t="s">
        <v>14</v>
      </c>
      <c r="N2381" t="s">
        <v>25</v>
      </c>
      <c r="O2381" s="3"/>
      <c r="P2381" t="s">
        <v>5</v>
      </c>
    </row>
    <row r="2382" spans="1:16" x14ac:dyDescent="0.2">
      <c r="A2382" s="6">
        <v>7644732</v>
      </c>
      <c r="B2382" t="s">
        <v>0</v>
      </c>
      <c r="C2382" t="s">
        <v>7537</v>
      </c>
      <c r="D2382" t="s">
        <v>5767</v>
      </c>
      <c r="E2382" t="s">
        <v>5768</v>
      </c>
      <c r="F2382" s="2">
        <v>6842</v>
      </c>
      <c r="G2382" s="2">
        <v>6841</v>
      </c>
      <c r="H2382" s="2">
        <v>6841</v>
      </c>
      <c r="I2382" t="s">
        <v>1</v>
      </c>
      <c r="J2382" t="s">
        <v>5770</v>
      </c>
      <c r="K2382" s="3">
        <v>45133</v>
      </c>
      <c r="L2382" t="s">
        <v>2</v>
      </c>
      <c r="M2382" t="s">
        <v>14</v>
      </c>
      <c r="N2382" t="s">
        <v>6</v>
      </c>
      <c r="O2382" s="3"/>
      <c r="P2382" t="s">
        <v>5</v>
      </c>
    </row>
    <row r="2383" spans="1:16" x14ac:dyDescent="0.2">
      <c r="A2383" s="6">
        <v>7689206</v>
      </c>
      <c r="B2383" t="s">
        <v>0</v>
      </c>
      <c r="C2383" t="s">
        <v>7376</v>
      </c>
      <c r="D2383" t="s">
        <v>5767</v>
      </c>
      <c r="E2383" t="s">
        <v>5768</v>
      </c>
      <c r="F2383" s="2">
        <v>8090</v>
      </c>
      <c r="G2383" s="2">
        <v>8089</v>
      </c>
      <c r="H2383" s="2">
        <v>8089</v>
      </c>
      <c r="I2383" t="s">
        <v>1</v>
      </c>
      <c r="J2383" t="s">
        <v>5771</v>
      </c>
      <c r="K2383" s="3">
        <v>45258</v>
      </c>
      <c r="L2383" t="s">
        <v>2</v>
      </c>
      <c r="M2383" t="s">
        <v>14</v>
      </c>
      <c r="N2383" t="s">
        <v>6</v>
      </c>
      <c r="O2383" s="3"/>
      <c r="P2383" t="s">
        <v>5</v>
      </c>
    </row>
    <row r="2384" spans="1:16" x14ac:dyDescent="0.2">
      <c r="A2384" s="6">
        <v>7713026</v>
      </c>
      <c r="B2384" t="s">
        <v>0</v>
      </c>
      <c r="C2384" t="s">
        <v>7317</v>
      </c>
      <c r="D2384" t="s">
        <v>5767</v>
      </c>
      <c r="E2384" t="s">
        <v>5768</v>
      </c>
      <c r="F2384" s="2">
        <v>5209</v>
      </c>
      <c r="G2384" s="2">
        <v>5208</v>
      </c>
      <c r="H2384" s="2">
        <v>5208</v>
      </c>
      <c r="I2384" t="s">
        <v>1</v>
      </c>
      <c r="J2384" t="s">
        <v>5772</v>
      </c>
      <c r="K2384" s="3">
        <v>45330</v>
      </c>
      <c r="L2384" t="s">
        <v>2</v>
      </c>
      <c r="M2384" t="s">
        <v>14</v>
      </c>
      <c r="N2384" t="s">
        <v>6</v>
      </c>
      <c r="O2384" s="3"/>
      <c r="P2384" t="s">
        <v>5</v>
      </c>
    </row>
    <row r="2385" spans="1:16" x14ac:dyDescent="0.2">
      <c r="A2385" s="6">
        <v>7786220</v>
      </c>
      <c r="B2385" t="s">
        <v>0</v>
      </c>
      <c r="C2385" t="s">
        <v>7190</v>
      </c>
      <c r="D2385" t="s">
        <v>5767</v>
      </c>
      <c r="E2385" t="s">
        <v>5768</v>
      </c>
      <c r="F2385" s="2">
        <v>11575</v>
      </c>
      <c r="G2385" s="2">
        <v>11573</v>
      </c>
      <c r="H2385" s="2">
        <v>11573</v>
      </c>
      <c r="I2385" t="s">
        <v>1</v>
      </c>
      <c r="J2385" t="s">
        <v>5773</v>
      </c>
      <c r="K2385" s="3">
        <v>45534</v>
      </c>
      <c r="L2385" t="s">
        <v>2</v>
      </c>
      <c r="M2385" t="s">
        <v>14</v>
      </c>
      <c r="N2385" t="s">
        <v>307</v>
      </c>
      <c r="O2385" s="3"/>
      <c r="P2385" t="s">
        <v>5</v>
      </c>
    </row>
    <row r="2386" spans="1:16" x14ac:dyDescent="0.2">
      <c r="A2386" s="6">
        <v>7794737</v>
      </c>
      <c r="B2386" t="s">
        <v>0</v>
      </c>
      <c r="C2386" t="s">
        <v>7532</v>
      </c>
      <c r="D2386" t="s">
        <v>5767</v>
      </c>
      <c r="E2386" t="s">
        <v>5768</v>
      </c>
      <c r="F2386" s="2">
        <v>5000</v>
      </c>
      <c r="G2386" s="2">
        <v>4999</v>
      </c>
      <c r="H2386" s="2">
        <v>4999</v>
      </c>
      <c r="I2386" t="s">
        <v>1</v>
      </c>
      <c r="J2386" t="s">
        <v>5774</v>
      </c>
      <c r="K2386" s="3">
        <v>45555</v>
      </c>
      <c r="L2386" t="s">
        <v>2</v>
      </c>
      <c r="M2386" t="s">
        <v>14</v>
      </c>
      <c r="N2386" t="s">
        <v>6</v>
      </c>
      <c r="O2386" s="3"/>
      <c r="P2386" t="s">
        <v>5</v>
      </c>
    </row>
    <row r="2387" spans="1:16" x14ac:dyDescent="0.2">
      <c r="A2387" s="6">
        <v>7808361</v>
      </c>
      <c r="B2387" t="s">
        <v>0</v>
      </c>
      <c r="C2387" t="s">
        <v>7192</v>
      </c>
      <c r="D2387" t="s">
        <v>5767</v>
      </c>
      <c r="E2387" t="s">
        <v>5768</v>
      </c>
      <c r="F2387" s="2">
        <v>11859</v>
      </c>
      <c r="G2387" s="2">
        <v>0</v>
      </c>
      <c r="H2387" s="2">
        <v>0</v>
      </c>
      <c r="I2387" t="s">
        <v>1</v>
      </c>
      <c r="J2387" t="s">
        <v>5775</v>
      </c>
      <c r="K2387" s="3">
        <v>45590</v>
      </c>
      <c r="L2387" t="s">
        <v>2</v>
      </c>
      <c r="M2387" t="s">
        <v>10</v>
      </c>
      <c r="N2387" t="s">
        <v>6</v>
      </c>
      <c r="O2387" s="3"/>
      <c r="P2387" t="s">
        <v>5</v>
      </c>
    </row>
    <row r="2388" spans="1:16" x14ac:dyDescent="0.2">
      <c r="A2388" s="6">
        <v>7808362</v>
      </c>
      <c r="B2388" t="s">
        <v>0</v>
      </c>
      <c r="C2388" t="s">
        <v>7192</v>
      </c>
      <c r="D2388" t="s">
        <v>5776</v>
      </c>
      <c r="E2388" t="s">
        <v>5777</v>
      </c>
      <c r="F2388" s="2">
        <v>9905</v>
      </c>
      <c r="G2388" s="2">
        <v>0</v>
      </c>
      <c r="H2388" s="2">
        <v>0</v>
      </c>
      <c r="I2388" t="s">
        <v>1</v>
      </c>
      <c r="J2388" t="s">
        <v>5778</v>
      </c>
      <c r="K2388" s="3">
        <v>45590</v>
      </c>
      <c r="L2388" t="s">
        <v>2</v>
      </c>
      <c r="M2388" t="s">
        <v>10</v>
      </c>
      <c r="N2388" t="s">
        <v>6</v>
      </c>
      <c r="O2388" s="3"/>
      <c r="P2388" t="s">
        <v>5</v>
      </c>
    </row>
    <row r="2389" spans="1:16" x14ac:dyDescent="0.2">
      <c r="A2389" s="6">
        <v>7808363</v>
      </c>
      <c r="B2389" t="s">
        <v>0</v>
      </c>
      <c r="C2389" t="s">
        <v>7192</v>
      </c>
      <c r="D2389" t="s">
        <v>5779</v>
      </c>
      <c r="E2389" t="s">
        <v>5780</v>
      </c>
      <c r="F2389" s="2">
        <v>25000</v>
      </c>
      <c r="G2389" s="2">
        <v>0</v>
      </c>
      <c r="H2389" s="2">
        <v>0</v>
      </c>
      <c r="I2389" t="s">
        <v>1</v>
      </c>
      <c r="J2389" t="s">
        <v>5781</v>
      </c>
      <c r="K2389" s="3">
        <v>45590</v>
      </c>
      <c r="L2389" t="s">
        <v>2</v>
      </c>
      <c r="M2389" t="s">
        <v>10</v>
      </c>
      <c r="N2389" t="s">
        <v>6</v>
      </c>
      <c r="O2389" s="3"/>
      <c r="P2389" t="s">
        <v>5</v>
      </c>
    </row>
    <row r="2390" spans="1:16" x14ac:dyDescent="0.2">
      <c r="A2390" s="6">
        <v>7808364</v>
      </c>
      <c r="B2390" t="s">
        <v>0</v>
      </c>
      <c r="C2390" t="s">
        <v>7192</v>
      </c>
      <c r="D2390" t="s">
        <v>5782</v>
      </c>
      <c r="E2390" t="s">
        <v>5783</v>
      </c>
      <c r="F2390" s="2">
        <v>4160</v>
      </c>
      <c r="G2390" s="2">
        <v>0</v>
      </c>
      <c r="H2390" s="2">
        <v>0</v>
      </c>
      <c r="I2390" t="s">
        <v>1</v>
      </c>
      <c r="J2390" t="s">
        <v>5784</v>
      </c>
      <c r="K2390" s="3">
        <v>45590</v>
      </c>
      <c r="L2390" t="s">
        <v>2</v>
      </c>
      <c r="M2390" t="s">
        <v>10</v>
      </c>
      <c r="N2390" t="s">
        <v>6</v>
      </c>
      <c r="O2390" s="3"/>
      <c r="P2390" t="s">
        <v>5</v>
      </c>
    </row>
    <row r="2391" spans="1:16" x14ac:dyDescent="0.2">
      <c r="A2391" s="6">
        <v>7808365</v>
      </c>
      <c r="B2391" t="s">
        <v>0</v>
      </c>
      <c r="C2391" t="s">
        <v>7192</v>
      </c>
      <c r="D2391" t="s">
        <v>5785</v>
      </c>
      <c r="E2391" t="s">
        <v>5786</v>
      </c>
      <c r="F2391" s="2">
        <v>6247</v>
      </c>
      <c r="G2391" s="2">
        <v>0</v>
      </c>
      <c r="H2391" s="2">
        <v>0</v>
      </c>
      <c r="I2391" t="s">
        <v>1</v>
      </c>
      <c r="J2391" t="s">
        <v>5787</v>
      </c>
      <c r="K2391" s="3">
        <v>45590</v>
      </c>
      <c r="L2391" t="s">
        <v>2</v>
      </c>
      <c r="M2391" t="s">
        <v>10</v>
      </c>
      <c r="N2391" t="s">
        <v>6</v>
      </c>
      <c r="O2391" s="3"/>
      <c r="P2391" t="s">
        <v>5</v>
      </c>
    </row>
    <row r="2392" spans="1:16" x14ac:dyDescent="0.2">
      <c r="A2392" s="6">
        <v>7658367</v>
      </c>
      <c r="B2392" t="s">
        <v>0</v>
      </c>
      <c r="C2392" t="s">
        <v>7385</v>
      </c>
      <c r="D2392" t="s">
        <v>5788</v>
      </c>
      <c r="E2392" t="s">
        <v>5789</v>
      </c>
      <c r="F2392" s="2">
        <v>4547</v>
      </c>
      <c r="G2392" s="2">
        <v>4546</v>
      </c>
      <c r="H2392" s="2">
        <v>4546</v>
      </c>
      <c r="I2392" t="s">
        <v>1</v>
      </c>
      <c r="J2392" t="s">
        <v>5790</v>
      </c>
      <c r="K2392" s="3">
        <v>45166</v>
      </c>
      <c r="L2392" t="s">
        <v>2</v>
      </c>
      <c r="M2392" t="s">
        <v>14</v>
      </c>
      <c r="N2392" t="s">
        <v>6</v>
      </c>
      <c r="O2392" s="3"/>
      <c r="P2392" t="s">
        <v>5</v>
      </c>
    </row>
    <row r="2393" spans="1:16" x14ac:dyDescent="0.2">
      <c r="A2393" s="6">
        <v>7689212</v>
      </c>
      <c r="B2393" t="s">
        <v>0</v>
      </c>
      <c r="C2393" t="s">
        <v>7376</v>
      </c>
      <c r="D2393" t="s">
        <v>5788</v>
      </c>
      <c r="E2393" t="s">
        <v>5789</v>
      </c>
      <c r="F2393" s="2">
        <v>6201</v>
      </c>
      <c r="G2393" s="2">
        <v>6200</v>
      </c>
      <c r="H2393" s="2">
        <v>6200</v>
      </c>
      <c r="I2393" t="s">
        <v>1</v>
      </c>
      <c r="J2393" t="s">
        <v>5791</v>
      </c>
      <c r="K2393" s="3">
        <v>45258</v>
      </c>
      <c r="L2393" t="s">
        <v>2</v>
      </c>
      <c r="M2393" t="s">
        <v>14</v>
      </c>
      <c r="N2393" t="s">
        <v>6</v>
      </c>
      <c r="O2393" s="3"/>
      <c r="P2393" t="s">
        <v>5</v>
      </c>
    </row>
    <row r="2394" spans="1:16" x14ac:dyDescent="0.2">
      <c r="A2394" s="6">
        <v>7696716</v>
      </c>
      <c r="B2394" t="s">
        <v>0</v>
      </c>
      <c r="C2394" t="s">
        <v>7275</v>
      </c>
      <c r="D2394" t="s">
        <v>5788</v>
      </c>
      <c r="E2394" t="s">
        <v>5789</v>
      </c>
      <c r="F2394" s="2">
        <v>7039</v>
      </c>
      <c r="G2394" s="2">
        <v>7038</v>
      </c>
      <c r="H2394" s="2">
        <v>7038</v>
      </c>
      <c r="I2394" t="s">
        <v>1</v>
      </c>
      <c r="J2394" t="s">
        <v>5792</v>
      </c>
      <c r="K2394" s="3">
        <v>45278</v>
      </c>
      <c r="L2394" t="s">
        <v>2</v>
      </c>
      <c r="M2394" t="s">
        <v>14</v>
      </c>
      <c r="N2394" t="s">
        <v>6</v>
      </c>
      <c r="O2394" s="3"/>
      <c r="P2394" t="s">
        <v>5</v>
      </c>
    </row>
    <row r="2395" spans="1:16" x14ac:dyDescent="0.2">
      <c r="A2395" s="6">
        <v>7751391</v>
      </c>
      <c r="B2395" t="s">
        <v>0</v>
      </c>
      <c r="C2395" t="s">
        <v>7211</v>
      </c>
      <c r="D2395" t="s">
        <v>5788</v>
      </c>
      <c r="E2395" t="s">
        <v>5789</v>
      </c>
      <c r="F2395" s="2">
        <v>12452</v>
      </c>
      <c r="G2395" s="2">
        <v>12451</v>
      </c>
      <c r="H2395" s="2">
        <v>12451</v>
      </c>
      <c r="I2395" t="s">
        <v>1</v>
      </c>
      <c r="J2395" t="s">
        <v>5793</v>
      </c>
      <c r="K2395" s="3">
        <v>45437</v>
      </c>
      <c r="L2395" t="s">
        <v>2</v>
      </c>
      <c r="M2395" t="s">
        <v>14</v>
      </c>
      <c r="N2395" t="s">
        <v>6</v>
      </c>
      <c r="O2395" s="3"/>
      <c r="P2395" t="s">
        <v>5</v>
      </c>
    </row>
    <row r="2396" spans="1:16" x14ac:dyDescent="0.2">
      <c r="A2396" s="6">
        <v>7797071</v>
      </c>
      <c r="B2396" t="s">
        <v>0</v>
      </c>
      <c r="C2396" t="s">
        <v>7191</v>
      </c>
      <c r="D2396" t="s">
        <v>5788</v>
      </c>
      <c r="E2396" t="s">
        <v>5789</v>
      </c>
      <c r="F2396" s="2">
        <v>7936</v>
      </c>
      <c r="G2396" s="2">
        <v>7935</v>
      </c>
      <c r="H2396" s="2">
        <v>7935</v>
      </c>
      <c r="I2396" t="s">
        <v>1</v>
      </c>
      <c r="J2396" t="s">
        <v>5794</v>
      </c>
      <c r="K2396" s="3">
        <v>45562</v>
      </c>
      <c r="L2396" t="s">
        <v>2</v>
      </c>
      <c r="M2396" t="s">
        <v>14</v>
      </c>
      <c r="N2396" t="s">
        <v>6</v>
      </c>
      <c r="O2396" s="3"/>
      <c r="P2396" t="s">
        <v>5</v>
      </c>
    </row>
    <row r="2397" spans="1:16" x14ac:dyDescent="0.2">
      <c r="A2397" s="6">
        <v>7808366</v>
      </c>
      <c r="B2397" t="s">
        <v>0</v>
      </c>
      <c r="C2397" t="s">
        <v>7192</v>
      </c>
      <c r="D2397" t="s">
        <v>5788</v>
      </c>
      <c r="E2397" t="s">
        <v>5789</v>
      </c>
      <c r="F2397" s="2">
        <v>8500</v>
      </c>
      <c r="G2397" s="2">
        <v>3130</v>
      </c>
      <c r="H2397" s="2">
        <v>3130</v>
      </c>
      <c r="I2397" t="s">
        <v>1</v>
      </c>
      <c r="J2397" t="s">
        <v>5795</v>
      </c>
      <c r="K2397" s="3">
        <v>45590</v>
      </c>
      <c r="L2397" t="s">
        <v>2</v>
      </c>
      <c r="M2397" t="s">
        <v>14</v>
      </c>
      <c r="N2397" t="s">
        <v>6</v>
      </c>
      <c r="O2397" s="3"/>
      <c r="P2397" t="s">
        <v>5</v>
      </c>
    </row>
    <row r="2398" spans="1:16" x14ac:dyDescent="0.2">
      <c r="A2398" s="6">
        <v>7696718</v>
      </c>
      <c r="B2398" t="s">
        <v>0</v>
      </c>
      <c r="C2398" t="s">
        <v>7275</v>
      </c>
      <c r="D2398" t="s">
        <v>5796</v>
      </c>
      <c r="E2398" t="s">
        <v>5797</v>
      </c>
      <c r="F2398" s="2">
        <v>3475</v>
      </c>
      <c r="G2398" s="2">
        <v>3474</v>
      </c>
      <c r="H2398" s="2">
        <v>3474</v>
      </c>
      <c r="I2398" t="s">
        <v>1</v>
      </c>
      <c r="J2398" t="s">
        <v>5798</v>
      </c>
      <c r="K2398" s="3">
        <v>45278</v>
      </c>
      <c r="L2398" t="s">
        <v>2</v>
      </c>
      <c r="M2398" t="s">
        <v>14</v>
      </c>
      <c r="N2398" t="s">
        <v>6</v>
      </c>
      <c r="O2398" s="3"/>
      <c r="P2398" t="s">
        <v>5</v>
      </c>
    </row>
    <row r="2399" spans="1:16" x14ac:dyDescent="0.2">
      <c r="A2399" s="6">
        <v>7797073</v>
      </c>
      <c r="B2399" t="s">
        <v>0</v>
      </c>
      <c r="C2399" t="s">
        <v>7191</v>
      </c>
      <c r="D2399" t="s">
        <v>5796</v>
      </c>
      <c r="E2399" t="s">
        <v>5797</v>
      </c>
      <c r="F2399" s="2">
        <v>3591</v>
      </c>
      <c r="G2399" s="2">
        <v>3590</v>
      </c>
      <c r="H2399" s="2">
        <v>3590</v>
      </c>
      <c r="I2399" t="s">
        <v>1</v>
      </c>
      <c r="J2399" t="s">
        <v>5799</v>
      </c>
      <c r="K2399" s="3">
        <v>45562</v>
      </c>
      <c r="L2399" t="s">
        <v>2</v>
      </c>
      <c r="M2399" t="s">
        <v>14</v>
      </c>
      <c r="N2399" t="s">
        <v>6</v>
      </c>
      <c r="O2399" s="3"/>
      <c r="P2399" t="s">
        <v>5</v>
      </c>
    </row>
    <row r="2400" spans="1:16" x14ac:dyDescent="0.2">
      <c r="A2400" s="6">
        <v>7786231</v>
      </c>
      <c r="B2400" t="s">
        <v>0</v>
      </c>
      <c r="C2400" t="s">
        <v>7190</v>
      </c>
      <c r="D2400" t="s">
        <v>5800</v>
      </c>
      <c r="E2400" t="s">
        <v>5801</v>
      </c>
      <c r="F2400" s="2">
        <v>541</v>
      </c>
      <c r="G2400" s="2">
        <v>349</v>
      </c>
      <c r="H2400" s="2">
        <v>349</v>
      </c>
      <c r="I2400" t="s">
        <v>1</v>
      </c>
      <c r="J2400" t="s">
        <v>5802</v>
      </c>
      <c r="K2400" s="3">
        <v>45534</v>
      </c>
      <c r="L2400" t="s">
        <v>2</v>
      </c>
      <c r="M2400" t="s">
        <v>14</v>
      </c>
      <c r="N2400" t="s">
        <v>307</v>
      </c>
      <c r="O2400" s="3"/>
      <c r="P2400" t="s">
        <v>5</v>
      </c>
    </row>
    <row r="2401" spans="1:16" x14ac:dyDescent="0.2">
      <c r="A2401" s="6">
        <v>7775865</v>
      </c>
      <c r="B2401" t="s">
        <v>0</v>
      </c>
      <c r="C2401" t="s">
        <v>7193</v>
      </c>
      <c r="D2401" t="s">
        <v>5803</v>
      </c>
      <c r="E2401" t="s">
        <v>5804</v>
      </c>
      <c r="F2401" s="2">
        <v>500</v>
      </c>
      <c r="G2401" s="2">
        <v>460</v>
      </c>
      <c r="H2401" s="2">
        <v>460</v>
      </c>
      <c r="I2401" t="s">
        <v>1</v>
      </c>
      <c r="J2401" t="s">
        <v>5805</v>
      </c>
      <c r="K2401" s="3">
        <v>45500</v>
      </c>
      <c r="L2401" t="s">
        <v>2</v>
      </c>
      <c r="M2401" t="s">
        <v>14</v>
      </c>
      <c r="N2401" t="s">
        <v>6</v>
      </c>
      <c r="O2401" s="3"/>
      <c r="P2401" t="s">
        <v>5</v>
      </c>
    </row>
    <row r="2402" spans="1:16" x14ac:dyDescent="0.2">
      <c r="A2402" s="6">
        <v>7505139</v>
      </c>
      <c r="B2402" t="s">
        <v>0</v>
      </c>
      <c r="C2402" t="s">
        <v>5</v>
      </c>
      <c r="D2402" t="s">
        <v>5806</v>
      </c>
      <c r="E2402" t="s">
        <v>5807</v>
      </c>
      <c r="F2402" s="2">
        <v>1</v>
      </c>
      <c r="G2402" s="2">
        <v>0</v>
      </c>
      <c r="H2402" s="2">
        <v>0</v>
      </c>
      <c r="I2402" t="s">
        <v>1</v>
      </c>
      <c r="J2402" t="s">
        <v>5</v>
      </c>
      <c r="K2402" s="3">
        <v>44739</v>
      </c>
      <c r="L2402" t="s">
        <v>2</v>
      </c>
      <c r="M2402" t="s">
        <v>461</v>
      </c>
      <c r="N2402" t="s">
        <v>4</v>
      </c>
      <c r="O2402" s="3"/>
      <c r="P2402" t="s">
        <v>5</v>
      </c>
    </row>
    <row r="2403" spans="1:16" x14ac:dyDescent="0.2">
      <c r="A2403" s="6">
        <v>7775866</v>
      </c>
      <c r="B2403" t="s">
        <v>0</v>
      </c>
      <c r="C2403" t="s">
        <v>7193</v>
      </c>
      <c r="D2403" t="s">
        <v>5806</v>
      </c>
      <c r="E2403" t="s">
        <v>5807</v>
      </c>
      <c r="F2403" s="2">
        <v>1000</v>
      </c>
      <c r="G2403" s="2">
        <v>192</v>
      </c>
      <c r="H2403" s="2">
        <v>192</v>
      </c>
      <c r="I2403" t="s">
        <v>1</v>
      </c>
      <c r="J2403" t="s">
        <v>5808</v>
      </c>
      <c r="K2403" s="3">
        <v>45500</v>
      </c>
      <c r="L2403" t="s">
        <v>2</v>
      </c>
      <c r="M2403" t="s">
        <v>14</v>
      </c>
      <c r="N2403" t="s">
        <v>6</v>
      </c>
      <c r="O2403" s="3"/>
      <c r="P2403" t="s">
        <v>5</v>
      </c>
    </row>
    <row r="2404" spans="1:16" x14ac:dyDescent="0.2">
      <c r="A2404" s="6">
        <v>7786233</v>
      </c>
      <c r="B2404" t="s">
        <v>0</v>
      </c>
      <c r="C2404" t="s">
        <v>7190</v>
      </c>
      <c r="D2404" t="s">
        <v>5809</v>
      </c>
      <c r="E2404" t="s">
        <v>5810</v>
      </c>
      <c r="F2404" s="2">
        <v>342</v>
      </c>
      <c r="G2404" s="2">
        <v>0</v>
      </c>
      <c r="H2404" s="2">
        <v>0</v>
      </c>
      <c r="I2404" t="s">
        <v>1</v>
      </c>
      <c r="J2404" t="s">
        <v>5811</v>
      </c>
      <c r="K2404" s="3">
        <v>45534</v>
      </c>
      <c r="L2404" t="s">
        <v>2</v>
      </c>
      <c r="M2404" t="s">
        <v>10</v>
      </c>
      <c r="N2404" t="s">
        <v>307</v>
      </c>
      <c r="O2404" s="3"/>
      <c r="P2404" t="s">
        <v>5</v>
      </c>
    </row>
    <row r="2405" spans="1:16" x14ac:dyDescent="0.2">
      <c r="A2405" s="6">
        <v>7790996</v>
      </c>
      <c r="B2405" t="s">
        <v>0</v>
      </c>
      <c r="C2405" t="s">
        <v>7461</v>
      </c>
      <c r="D2405" t="s">
        <v>5809</v>
      </c>
      <c r="E2405" t="s">
        <v>5810</v>
      </c>
      <c r="F2405" s="2">
        <v>50</v>
      </c>
      <c r="G2405" s="2">
        <v>0</v>
      </c>
      <c r="H2405" s="2">
        <v>0</v>
      </c>
      <c r="I2405" t="s">
        <v>1</v>
      </c>
      <c r="J2405" t="s">
        <v>5812</v>
      </c>
      <c r="K2405" s="3">
        <v>45544</v>
      </c>
      <c r="L2405" t="s">
        <v>2</v>
      </c>
      <c r="M2405" t="s">
        <v>10</v>
      </c>
      <c r="N2405" t="s">
        <v>6</v>
      </c>
      <c r="O2405" s="3"/>
      <c r="P2405" t="s">
        <v>5</v>
      </c>
    </row>
    <row r="2406" spans="1:16" x14ac:dyDescent="0.2">
      <c r="A2406" s="6">
        <v>7808367</v>
      </c>
      <c r="B2406" t="s">
        <v>0</v>
      </c>
      <c r="C2406" t="s">
        <v>7192</v>
      </c>
      <c r="D2406" t="s">
        <v>5809</v>
      </c>
      <c r="E2406" t="s">
        <v>5810</v>
      </c>
      <c r="F2406" s="2">
        <v>916</v>
      </c>
      <c r="G2406" s="2">
        <v>0</v>
      </c>
      <c r="H2406" s="2">
        <v>0</v>
      </c>
      <c r="I2406" t="s">
        <v>1</v>
      </c>
      <c r="J2406" t="s">
        <v>5813</v>
      </c>
      <c r="K2406" s="3">
        <v>45590</v>
      </c>
      <c r="L2406" t="s">
        <v>2</v>
      </c>
      <c r="M2406" t="s">
        <v>10</v>
      </c>
      <c r="N2406" t="s">
        <v>6</v>
      </c>
      <c r="O2406" s="3"/>
      <c r="P2406" t="s">
        <v>5</v>
      </c>
    </row>
    <row r="2407" spans="1:16" x14ac:dyDescent="0.2">
      <c r="A2407" s="6">
        <v>7772405</v>
      </c>
      <c r="B2407" t="s">
        <v>0</v>
      </c>
      <c r="C2407" t="s">
        <v>7145</v>
      </c>
      <c r="D2407" t="s">
        <v>5814</v>
      </c>
      <c r="E2407" t="s">
        <v>5815</v>
      </c>
      <c r="F2407" s="2">
        <v>399</v>
      </c>
      <c r="G2407" s="2">
        <v>0</v>
      </c>
      <c r="H2407" s="2">
        <v>0</v>
      </c>
      <c r="I2407" t="s">
        <v>1</v>
      </c>
      <c r="J2407" t="s">
        <v>5816</v>
      </c>
      <c r="K2407" s="3">
        <v>45490</v>
      </c>
      <c r="L2407" t="s">
        <v>2</v>
      </c>
      <c r="M2407" t="s">
        <v>10</v>
      </c>
      <c r="N2407" t="s">
        <v>6</v>
      </c>
      <c r="O2407" s="3"/>
      <c r="P2407" t="s">
        <v>5</v>
      </c>
    </row>
    <row r="2408" spans="1:16" x14ac:dyDescent="0.2">
      <c r="A2408" s="6">
        <v>7772400</v>
      </c>
      <c r="B2408" t="s">
        <v>0</v>
      </c>
      <c r="C2408" t="s">
        <v>7145</v>
      </c>
      <c r="D2408" t="s">
        <v>5817</v>
      </c>
      <c r="E2408" t="s">
        <v>5818</v>
      </c>
      <c r="F2408" s="2">
        <v>599</v>
      </c>
      <c r="G2408" s="2">
        <v>0</v>
      </c>
      <c r="H2408" s="2">
        <v>0</v>
      </c>
      <c r="I2408" t="s">
        <v>1</v>
      </c>
      <c r="J2408" t="s">
        <v>5819</v>
      </c>
      <c r="K2408" s="3">
        <v>45490</v>
      </c>
      <c r="L2408" t="s">
        <v>2</v>
      </c>
      <c r="M2408" t="s">
        <v>10</v>
      </c>
      <c r="N2408" t="s">
        <v>6</v>
      </c>
      <c r="O2408" s="3"/>
      <c r="P2408" t="s">
        <v>5</v>
      </c>
    </row>
    <row r="2409" spans="1:16" x14ac:dyDescent="0.2">
      <c r="A2409" s="6">
        <v>7790920</v>
      </c>
      <c r="B2409" t="s">
        <v>0</v>
      </c>
      <c r="C2409" t="s">
        <v>7451</v>
      </c>
      <c r="D2409" t="s">
        <v>5817</v>
      </c>
      <c r="E2409" t="s">
        <v>5818</v>
      </c>
      <c r="F2409" s="2">
        <v>60</v>
      </c>
      <c r="G2409" s="2">
        <v>0</v>
      </c>
      <c r="H2409" s="2">
        <v>0</v>
      </c>
      <c r="I2409" t="s">
        <v>1</v>
      </c>
      <c r="J2409" t="s">
        <v>5820</v>
      </c>
      <c r="K2409" s="3">
        <v>45544</v>
      </c>
      <c r="L2409" t="s">
        <v>2</v>
      </c>
      <c r="M2409" t="s">
        <v>10</v>
      </c>
      <c r="N2409" t="s">
        <v>6</v>
      </c>
      <c r="O2409" s="3"/>
      <c r="P2409" t="s">
        <v>5</v>
      </c>
    </row>
    <row r="2410" spans="1:16" x14ac:dyDescent="0.2">
      <c r="A2410" s="6">
        <v>7806693</v>
      </c>
      <c r="B2410" t="s">
        <v>0</v>
      </c>
      <c r="C2410" t="s">
        <v>7353</v>
      </c>
      <c r="D2410" t="s">
        <v>5817</v>
      </c>
      <c r="E2410" t="s">
        <v>5818</v>
      </c>
      <c r="F2410" s="2">
        <v>400</v>
      </c>
      <c r="G2410" s="2">
        <v>0</v>
      </c>
      <c r="H2410" s="2">
        <v>0</v>
      </c>
      <c r="I2410" t="s">
        <v>1</v>
      </c>
      <c r="J2410" t="s">
        <v>5821</v>
      </c>
      <c r="K2410" s="3">
        <v>45587</v>
      </c>
      <c r="L2410" t="s">
        <v>2</v>
      </c>
      <c r="M2410" t="s">
        <v>10</v>
      </c>
      <c r="N2410" t="s">
        <v>6</v>
      </c>
      <c r="O2410" s="3"/>
      <c r="P2410" t="s">
        <v>5</v>
      </c>
    </row>
    <row r="2411" spans="1:16" x14ac:dyDescent="0.2">
      <c r="A2411" s="6">
        <v>7801379</v>
      </c>
      <c r="B2411" t="s">
        <v>0</v>
      </c>
      <c r="C2411" t="s">
        <v>7358</v>
      </c>
      <c r="D2411" t="s">
        <v>5822</v>
      </c>
      <c r="E2411" t="s">
        <v>5823</v>
      </c>
      <c r="F2411" s="2">
        <v>500</v>
      </c>
      <c r="G2411" s="2">
        <v>0</v>
      </c>
      <c r="H2411" s="2">
        <v>0</v>
      </c>
      <c r="I2411" t="s">
        <v>1</v>
      </c>
      <c r="J2411" t="s">
        <v>5824</v>
      </c>
      <c r="K2411" s="3">
        <v>45570</v>
      </c>
      <c r="L2411" t="s">
        <v>2</v>
      </c>
      <c r="M2411" t="s">
        <v>10</v>
      </c>
      <c r="N2411" t="s">
        <v>6</v>
      </c>
      <c r="O2411" s="3"/>
      <c r="P2411" t="s">
        <v>5</v>
      </c>
    </row>
    <row r="2412" spans="1:16" x14ac:dyDescent="0.2">
      <c r="A2412" s="6">
        <v>7774162</v>
      </c>
      <c r="B2412" t="s">
        <v>0</v>
      </c>
      <c r="C2412" t="s">
        <v>7394</v>
      </c>
      <c r="D2412" t="s">
        <v>5825</v>
      </c>
      <c r="E2412" t="s">
        <v>5826</v>
      </c>
      <c r="F2412" s="2">
        <v>93</v>
      </c>
      <c r="G2412" s="2">
        <v>0</v>
      </c>
      <c r="H2412" s="2">
        <v>0</v>
      </c>
      <c r="I2412" t="s">
        <v>1</v>
      </c>
      <c r="J2412" t="s">
        <v>5827</v>
      </c>
      <c r="K2412" s="3">
        <v>45493</v>
      </c>
      <c r="L2412" t="s">
        <v>2</v>
      </c>
      <c r="M2412" t="s">
        <v>10</v>
      </c>
      <c r="N2412" t="s">
        <v>6</v>
      </c>
      <c r="O2412" s="3"/>
      <c r="P2412" t="s">
        <v>5</v>
      </c>
    </row>
    <row r="2413" spans="1:16" x14ac:dyDescent="0.2">
      <c r="A2413" s="6">
        <v>7807369</v>
      </c>
      <c r="B2413" t="s">
        <v>0</v>
      </c>
      <c r="C2413" t="s">
        <v>7538</v>
      </c>
      <c r="D2413" t="s">
        <v>5828</v>
      </c>
      <c r="E2413" t="s">
        <v>5829</v>
      </c>
      <c r="F2413" s="2">
        <v>1000</v>
      </c>
      <c r="G2413" s="2">
        <v>0</v>
      </c>
      <c r="H2413" s="2">
        <v>0</v>
      </c>
      <c r="I2413" t="s">
        <v>1</v>
      </c>
      <c r="J2413" t="s">
        <v>5830</v>
      </c>
      <c r="K2413" s="3">
        <v>45589</v>
      </c>
      <c r="L2413" t="s">
        <v>2</v>
      </c>
      <c r="M2413" t="s">
        <v>10</v>
      </c>
      <c r="N2413" t="s">
        <v>6</v>
      </c>
      <c r="O2413" s="3"/>
      <c r="P2413" t="s">
        <v>5</v>
      </c>
    </row>
    <row r="2414" spans="1:16" x14ac:dyDescent="0.2">
      <c r="A2414" s="6">
        <v>7809887</v>
      </c>
      <c r="B2414" t="s">
        <v>0</v>
      </c>
      <c r="C2414" t="s">
        <v>7397</v>
      </c>
      <c r="D2414" t="s">
        <v>5828</v>
      </c>
      <c r="E2414" t="s">
        <v>5829</v>
      </c>
      <c r="F2414" s="2">
        <v>5694</v>
      </c>
      <c r="G2414" s="2">
        <v>0</v>
      </c>
      <c r="H2414" s="2">
        <v>0</v>
      </c>
      <c r="I2414" t="s">
        <v>1</v>
      </c>
      <c r="J2414" t="s">
        <v>5831</v>
      </c>
      <c r="K2414" s="3">
        <v>45593</v>
      </c>
      <c r="L2414" t="s">
        <v>2</v>
      </c>
      <c r="M2414" t="s">
        <v>10</v>
      </c>
      <c r="N2414" t="s">
        <v>6</v>
      </c>
      <c r="O2414" s="3"/>
      <c r="P2414" t="s">
        <v>5</v>
      </c>
    </row>
    <row r="2415" spans="1:16" x14ac:dyDescent="0.2">
      <c r="A2415" s="6">
        <v>7761344</v>
      </c>
      <c r="B2415" t="s">
        <v>0</v>
      </c>
      <c r="C2415" t="s">
        <v>7539</v>
      </c>
      <c r="D2415" t="s">
        <v>5832</v>
      </c>
      <c r="E2415" t="s">
        <v>5833</v>
      </c>
      <c r="F2415" s="2">
        <v>20</v>
      </c>
      <c r="G2415" s="2">
        <v>0</v>
      </c>
      <c r="H2415" s="2">
        <v>0</v>
      </c>
      <c r="I2415" t="s">
        <v>1</v>
      </c>
      <c r="J2415" t="s">
        <v>5834</v>
      </c>
      <c r="K2415" s="3">
        <v>45461</v>
      </c>
      <c r="L2415" t="s">
        <v>2</v>
      </c>
      <c r="M2415" t="s">
        <v>10</v>
      </c>
      <c r="N2415" t="s">
        <v>6</v>
      </c>
      <c r="O2415" s="3"/>
      <c r="P2415" t="s">
        <v>5</v>
      </c>
    </row>
    <row r="2416" spans="1:16" x14ac:dyDescent="0.2">
      <c r="A2416" s="6">
        <v>7792696</v>
      </c>
      <c r="B2416" t="s">
        <v>0</v>
      </c>
      <c r="C2416" t="s">
        <v>7457</v>
      </c>
      <c r="D2416" t="s">
        <v>5835</v>
      </c>
      <c r="E2416" t="s">
        <v>5836</v>
      </c>
      <c r="F2416" s="2">
        <v>6492</v>
      </c>
      <c r="G2416" s="2">
        <v>5500</v>
      </c>
      <c r="H2416" s="2">
        <v>5500</v>
      </c>
      <c r="I2416" t="s">
        <v>1</v>
      </c>
      <c r="J2416" t="s">
        <v>5837</v>
      </c>
      <c r="K2416" s="3">
        <v>45548</v>
      </c>
      <c r="L2416" t="s">
        <v>2</v>
      </c>
      <c r="M2416" t="s">
        <v>14</v>
      </c>
      <c r="N2416" t="s">
        <v>6</v>
      </c>
      <c r="O2416" s="3"/>
      <c r="P2416" t="s">
        <v>5</v>
      </c>
    </row>
    <row r="2417" spans="1:16" x14ac:dyDescent="0.2">
      <c r="A2417" s="6">
        <v>7806679</v>
      </c>
      <c r="B2417" t="s">
        <v>0</v>
      </c>
      <c r="C2417" t="s">
        <v>7312</v>
      </c>
      <c r="D2417" t="s">
        <v>5835</v>
      </c>
      <c r="E2417" t="s">
        <v>5836</v>
      </c>
      <c r="F2417" s="2">
        <v>75</v>
      </c>
      <c r="G2417" s="2">
        <v>0</v>
      </c>
      <c r="H2417" s="2">
        <v>0</v>
      </c>
      <c r="I2417" t="s">
        <v>1</v>
      </c>
      <c r="J2417" t="s">
        <v>5838</v>
      </c>
      <c r="K2417" s="3">
        <v>45587</v>
      </c>
      <c r="L2417" t="s">
        <v>2</v>
      </c>
      <c r="M2417" t="s">
        <v>10</v>
      </c>
      <c r="N2417" t="s">
        <v>6</v>
      </c>
      <c r="O2417" s="3"/>
      <c r="P2417" t="s">
        <v>5</v>
      </c>
    </row>
    <row r="2418" spans="1:16" x14ac:dyDescent="0.2">
      <c r="A2418" s="6">
        <v>7673218</v>
      </c>
      <c r="B2418" t="s">
        <v>0</v>
      </c>
      <c r="C2418" t="s">
        <v>7540</v>
      </c>
      <c r="D2418" t="s">
        <v>5839</v>
      </c>
      <c r="E2418" t="s">
        <v>5840</v>
      </c>
      <c r="F2418" s="2">
        <v>9800</v>
      </c>
      <c r="G2418" s="2">
        <v>9799</v>
      </c>
      <c r="H2418" s="2">
        <v>9799</v>
      </c>
      <c r="I2418" t="s">
        <v>1</v>
      </c>
      <c r="J2418" t="s">
        <v>5841</v>
      </c>
      <c r="K2418" s="3">
        <v>45209</v>
      </c>
      <c r="L2418" t="s">
        <v>2</v>
      </c>
      <c r="M2418" t="s">
        <v>14</v>
      </c>
      <c r="N2418" t="s">
        <v>6</v>
      </c>
      <c r="O2418" s="3"/>
      <c r="P2418" t="s">
        <v>5</v>
      </c>
    </row>
    <row r="2419" spans="1:16" x14ac:dyDescent="0.2">
      <c r="A2419" s="6">
        <v>7746820</v>
      </c>
      <c r="B2419" t="s">
        <v>0</v>
      </c>
      <c r="C2419" t="s">
        <v>7541</v>
      </c>
      <c r="D2419" t="s">
        <v>5839</v>
      </c>
      <c r="E2419" t="s">
        <v>5840</v>
      </c>
      <c r="F2419" s="2">
        <v>11767</v>
      </c>
      <c r="G2419" s="2">
        <v>11767</v>
      </c>
      <c r="H2419" s="2">
        <v>11766</v>
      </c>
      <c r="I2419" t="s">
        <v>1</v>
      </c>
      <c r="J2419" t="s">
        <v>5842</v>
      </c>
      <c r="K2419" s="3">
        <v>45419</v>
      </c>
      <c r="L2419" t="s">
        <v>2</v>
      </c>
      <c r="M2419" t="s">
        <v>3</v>
      </c>
      <c r="N2419" t="s">
        <v>6</v>
      </c>
      <c r="O2419" s="3"/>
      <c r="P2419" t="s">
        <v>5</v>
      </c>
    </row>
    <row r="2420" spans="1:16" x14ac:dyDescent="0.2">
      <c r="A2420" s="6">
        <v>7665738</v>
      </c>
      <c r="B2420" t="s">
        <v>0</v>
      </c>
      <c r="C2420" t="s">
        <v>7542</v>
      </c>
      <c r="D2420" t="s">
        <v>5843</v>
      </c>
      <c r="E2420" t="s">
        <v>5844</v>
      </c>
      <c r="F2420" s="2">
        <v>10796</v>
      </c>
      <c r="G2420" s="2">
        <v>10795</v>
      </c>
      <c r="H2420" s="2">
        <v>10795</v>
      </c>
      <c r="I2420" t="s">
        <v>1</v>
      </c>
      <c r="J2420" t="s">
        <v>5845</v>
      </c>
      <c r="K2420" s="3">
        <v>45188</v>
      </c>
      <c r="L2420" t="s">
        <v>2</v>
      </c>
      <c r="M2420" t="s">
        <v>14</v>
      </c>
      <c r="N2420" t="s">
        <v>6</v>
      </c>
      <c r="O2420" s="3"/>
      <c r="P2420" t="s">
        <v>5</v>
      </c>
    </row>
    <row r="2421" spans="1:16" x14ac:dyDescent="0.2">
      <c r="A2421" s="6">
        <v>7794186</v>
      </c>
      <c r="B2421" t="s">
        <v>0</v>
      </c>
      <c r="C2421" t="s">
        <v>7408</v>
      </c>
      <c r="D2421" t="s">
        <v>5843</v>
      </c>
      <c r="E2421" t="s">
        <v>5844</v>
      </c>
      <c r="F2421" s="2">
        <v>16591</v>
      </c>
      <c r="G2421" s="2">
        <v>16590</v>
      </c>
      <c r="H2421" s="2">
        <v>16590</v>
      </c>
      <c r="I2421" t="s">
        <v>1</v>
      </c>
      <c r="J2421" t="s">
        <v>5846</v>
      </c>
      <c r="K2421" s="3">
        <v>45552</v>
      </c>
      <c r="L2421" t="s">
        <v>2</v>
      </c>
      <c r="M2421" t="s">
        <v>14</v>
      </c>
      <c r="N2421" t="s">
        <v>6</v>
      </c>
      <c r="O2421" s="3"/>
      <c r="P2421" t="s">
        <v>5</v>
      </c>
    </row>
    <row r="2422" spans="1:16" x14ac:dyDescent="0.2">
      <c r="A2422" s="6">
        <v>7802702</v>
      </c>
      <c r="B2422" t="s">
        <v>0</v>
      </c>
      <c r="C2422" t="s">
        <v>7460</v>
      </c>
      <c r="D2422" t="s">
        <v>5847</v>
      </c>
      <c r="E2422" t="s">
        <v>5848</v>
      </c>
      <c r="F2422" s="2">
        <v>6000</v>
      </c>
      <c r="G2422" s="2">
        <v>0</v>
      </c>
      <c r="H2422" s="2">
        <v>0</v>
      </c>
      <c r="I2422" t="s">
        <v>1</v>
      </c>
      <c r="J2422" t="s">
        <v>5849</v>
      </c>
      <c r="K2422" s="3">
        <v>45574</v>
      </c>
      <c r="L2422" t="s">
        <v>2</v>
      </c>
      <c r="M2422" t="s">
        <v>602</v>
      </c>
      <c r="N2422" t="s">
        <v>6</v>
      </c>
      <c r="O2422" s="3"/>
      <c r="P2422" t="s">
        <v>5</v>
      </c>
    </row>
    <row r="2423" spans="1:16" x14ac:dyDescent="0.2">
      <c r="A2423" s="6">
        <v>7802704</v>
      </c>
      <c r="B2423" t="s">
        <v>0</v>
      </c>
      <c r="C2423" t="s">
        <v>7460</v>
      </c>
      <c r="D2423" t="s">
        <v>5850</v>
      </c>
      <c r="E2423" t="s">
        <v>5851</v>
      </c>
      <c r="F2423" s="2">
        <v>6000</v>
      </c>
      <c r="G2423" s="2">
        <v>0</v>
      </c>
      <c r="H2423" s="2">
        <v>0</v>
      </c>
      <c r="I2423" t="s">
        <v>1</v>
      </c>
      <c r="J2423" t="s">
        <v>5852</v>
      </c>
      <c r="K2423" s="3">
        <v>45574</v>
      </c>
      <c r="L2423" t="s">
        <v>2</v>
      </c>
      <c r="M2423" t="s">
        <v>10</v>
      </c>
      <c r="N2423" t="s">
        <v>6</v>
      </c>
      <c r="O2423" s="3"/>
      <c r="P2423" t="s">
        <v>5</v>
      </c>
    </row>
    <row r="2424" spans="1:16" x14ac:dyDescent="0.2">
      <c r="A2424" s="6">
        <v>7808234</v>
      </c>
      <c r="B2424" t="s">
        <v>0</v>
      </c>
      <c r="C2424" t="s">
        <v>7192</v>
      </c>
      <c r="D2424" t="s">
        <v>5859</v>
      </c>
      <c r="E2424" t="s">
        <v>5860</v>
      </c>
      <c r="F2424" s="2">
        <v>1507</v>
      </c>
      <c r="G2424" s="2">
        <v>0</v>
      </c>
      <c r="H2424" s="2">
        <v>0</v>
      </c>
      <c r="I2424" t="s">
        <v>1</v>
      </c>
      <c r="J2424" t="s">
        <v>5861</v>
      </c>
      <c r="K2424" s="3">
        <v>45590</v>
      </c>
      <c r="L2424" t="s">
        <v>2</v>
      </c>
      <c r="M2424" t="s">
        <v>10</v>
      </c>
      <c r="N2424" t="s">
        <v>6</v>
      </c>
      <c r="O2424" s="3"/>
      <c r="P2424" t="s">
        <v>5</v>
      </c>
    </row>
    <row r="2425" spans="1:16" x14ac:dyDescent="0.2">
      <c r="A2425" s="6">
        <v>7808235</v>
      </c>
      <c r="B2425" t="s">
        <v>0</v>
      </c>
      <c r="C2425" t="s">
        <v>7192</v>
      </c>
      <c r="D2425" t="s">
        <v>5865</v>
      </c>
      <c r="E2425" t="s">
        <v>5866</v>
      </c>
      <c r="F2425" s="2">
        <v>1512</v>
      </c>
      <c r="G2425" s="2">
        <v>0</v>
      </c>
      <c r="H2425" s="2">
        <v>0</v>
      </c>
      <c r="I2425" t="s">
        <v>1</v>
      </c>
      <c r="J2425" t="s">
        <v>5867</v>
      </c>
      <c r="K2425" s="3">
        <v>45590</v>
      </c>
      <c r="L2425" t="s">
        <v>2</v>
      </c>
      <c r="M2425" t="s">
        <v>10</v>
      </c>
      <c r="N2425" t="s">
        <v>6</v>
      </c>
      <c r="O2425" s="3"/>
      <c r="P2425" t="s">
        <v>5</v>
      </c>
    </row>
    <row r="2426" spans="1:16" x14ac:dyDescent="0.2">
      <c r="A2426" s="6">
        <v>7810616</v>
      </c>
      <c r="B2426" t="s">
        <v>0</v>
      </c>
      <c r="C2426" t="s">
        <v>7462</v>
      </c>
      <c r="D2426" t="s">
        <v>5875</v>
      </c>
      <c r="E2426" t="s">
        <v>5876</v>
      </c>
      <c r="F2426" s="2">
        <v>3750</v>
      </c>
      <c r="G2426" s="2">
        <v>0</v>
      </c>
      <c r="H2426" s="2">
        <v>0</v>
      </c>
      <c r="I2426" t="s">
        <v>1</v>
      </c>
      <c r="J2426" t="s">
        <v>5877</v>
      </c>
      <c r="K2426" s="3">
        <v>45596</v>
      </c>
      <c r="L2426" t="s">
        <v>2</v>
      </c>
      <c r="M2426" t="s">
        <v>10</v>
      </c>
      <c r="N2426" t="s">
        <v>6</v>
      </c>
      <c r="O2426" s="3"/>
      <c r="P2426" t="s">
        <v>5</v>
      </c>
    </row>
    <row r="2427" spans="1:16" x14ac:dyDescent="0.2">
      <c r="A2427" s="6">
        <v>7783778</v>
      </c>
      <c r="B2427" t="s">
        <v>0</v>
      </c>
      <c r="C2427" t="s">
        <v>7463</v>
      </c>
      <c r="D2427" t="s">
        <v>5878</v>
      </c>
      <c r="E2427" t="s">
        <v>5879</v>
      </c>
      <c r="F2427" s="2">
        <v>23000</v>
      </c>
      <c r="G2427" s="2">
        <v>22998</v>
      </c>
      <c r="H2427" s="2">
        <v>22998</v>
      </c>
      <c r="I2427" t="s">
        <v>1</v>
      </c>
      <c r="J2427" t="s">
        <v>5880</v>
      </c>
      <c r="K2427" s="3">
        <v>45527</v>
      </c>
      <c r="L2427" t="s">
        <v>2</v>
      </c>
      <c r="M2427" t="s">
        <v>14</v>
      </c>
      <c r="N2427" t="s">
        <v>6</v>
      </c>
      <c r="O2427" s="3"/>
      <c r="P2427" t="s">
        <v>5</v>
      </c>
    </row>
    <row r="2428" spans="1:16" x14ac:dyDescent="0.2">
      <c r="A2428" s="6">
        <v>7810617</v>
      </c>
      <c r="B2428" t="s">
        <v>0</v>
      </c>
      <c r="C2428" t="s">
        <v>7462</v>
      </c>
      <c r="D2428" t="s">
        <v>5878</v>
      </c>
      <c r="E2428" t="s">
        <v>5879</v>
      </c>
      <c r="F2428" s="2">
        <v>1100</v>
      </c>
      <c r="G2428" s="2">
        <v>0</v>
      </c>
      <c r="H2428" s="2">
        <v>0</v>
      </c>
      <c r="I2428" t="s">
        <v>1</v>
      </c>
      <c r="J2428" t="s">
        <v>5881</v>
      </c>
      <c r="K2428" s="3">
        <v>45596</v>
      </c>
      <c r="L2428" t="s">
        <v>2</v>
      </c>
      <c r="M2428" t="s">
        <v>10</v>
      </c>
      <c r="N2428" t="s">
        <v>6</v>
      </c>
      <c r="O2428" s="3"/>
      <c r="P2428" t="s">
        <v>5</v>
      </c>
    </row>
    <row r="2429" spans="1:16" x14ac:dyDescent="0.2">
      <c r="A2429" s="6">
        <v>7810618</v>
      </c>
      <c r="B2429" t="s">
        <v>0</v>
      </c>
      <c r="C2429" t="s">
        <v>7462</v>
      </c>
      <c r="D2429" t="s">
        <v>5882</v>
      </c>
      <c r="E2429" t="s">
        <v>5883</v>
      </c>
      <c r="F2429" s="2">
        <v>200</v>
      </c>
      <c r="G2429" s="2">
        <v>0</v>
      </c>
      <c r="H2429" s="2">
        <v>0</v>
      </c>
      <c r="I2429" t="s">
        <v>1</v>
      </c>
      <c r="J2429" t="s">
        <v>5884</v>
      </c>
      <c r="K2429" s="3">
        <v>45596</v>
      </c>
      <c r="L2429" t="s">
        <v>2</v>
      </c>
      <c r="M2429" t="s">
        <v>10</v>
      </c>
      <c r="N2429" t="s">
        <v>6</v>
      </c>
      <c r="O2429" s="3"/>
      <c r="P2429" t="s">
        <v>5</v>
      </c>
    </row>
    <row r="2430" spans="1:16" x14ac:dyDescent="0.2">
      <c r="A2430" s="6">
        <v>7810619</v>
      </c>
      <c r="B2430" t="s">
        <v>0</v>
      </c>
      <c r="C2430" t="s">
        <v>7462</v>
      </c>
      <c r="D2430" t="s">
        <v>5885</v>
      </c>
      <c r="E2430" t="s">
        <v>5886</v>
      </c>
      <c r="F2430" s="2">
        <v>370</v>
      </c>
      <c r="G2430" s="2">
        <v>0</v>
      </c>
      <c r="H2430" s="2">
        <v>0</v>
      </c>
      <c r="I2430" t="s">
        <v>1</v>
      </c>
      <c r="J2430" t="s">
        <v>5887</v>
      </c>
      <c r="K2430" s="3">
        <v>45596</v>
      </c>
      <c r="L2430" t="s">
        <v>2</v>
      </c>
      <c r="M2430" t="s">
        <v>10</v>
      </c>
      <c r="N2430" t="s">
        <v>6</v>
      </c>
      <c r="O2430" s="3"/>
      <c r="P2430" t="s">
        <v>5</v>
      </c>
    </row>
    <row r="2431" spans="1:16" x14ac:dyDescent="0.2">
      <c r="A2431" s="6">
        <v>7810620</v>
      </c>
      <c r="B2431" t="s">
        <v>0</v>
      </c>
      <c r="C2431" t="s">
        <v>7462</v>
      </c>
      <c r="D2431" t="s">
        <v>5888</v>
      </c>
      <c r="E2431" t="s">
        <v>5889</v>
      </c>
      <c r="F2431" s="2">
        <v>210</v>
      </c>
      <c r="G2431" s="2">
        <v>0</v>
      </c>
      <c r="H2431" s="2">
        <v>0</v>
      </c>
      <c r="I2431" t="s">
        <v>1</v>
      </c>
      <c r="J2431" t="s">
        <v>5890</v>
      </c>
      <c r="K2431" s="3">
        <v>45596</v>
      </c>
      <c r="L2431" t="s">
        <v>2</v>
      </c>
      <c r="M2431" t="s">
        <v>10</v>
      </c>
      <c r="N2431" t="s">
        <v>6</v>
      </c>
      <c r="O2431" s="3"/>
      <c r="P2431" t="s">
        <v>5</v>
      </c>
    </row>
    <row r="2432" spans="1:16" x14ac:dyDescent="0.2">
      <c r="A2432" s="6">
        <v>7809876</v>
      </c>
      <c r="B2432" t="s">
        <v>0</v>
      </c>
      <c r="C2432" t="s">
        <v>7397</v>
      </c>
      <c r="D2432" t="s">
        <v>5891</v>
      </c>
      <c r="E2432" t="s">
        <v>5892</v>
      </c>
      <c r="F2432" s="2">
        <v>2292</v>
      </c>
      <c r="G2432" s="2">
        <v>0</v>
      </c>
      <c r="H2432" s="2">
        <v>0</v>
      </c>
      <c r="I2432" t="s">
        <v>1</v>
      </c>
      <c r="J2432" t="s">
        <v>5893</v>
      </c>
      <c r="K2432" s="3">
        <v>45593</v>
      </c>
      <c r="L2432" t="s">
        <v>2</v>
      </c>
      <c r="M2432" t="s">
        <v>10</v>
      </c>
      <c r="N2432" t="s">
        <v>6</v>
      </c>
      <c r="O2432" s="3"/>
      <c r="P2432" t="s">
        <v>5</v>
      </c>
    </row>
    <row r="2433" spans="1:16" x14ac:dyDescent="0.2">
      <c r="A2433" s="6">
        <v>7809877</v>
      </c>
      <c r="B2433" t="s">
        <v>0</v>
      </c>
      <c r="C2433" t="s">
        <v>7397</v>
      </c>
      <c r="D2433" t="s">
        <v>5894</v>
      </c>
      <c r="E2433" t="s">
        <v>5895</v>
      </c>
      <c r="F2433" s="2">
        <v>3140</v>
      </c>
      <c r="G2433" s="2">
        <v>0</v>
      </c>
      <c r="H2433" s="2">
        <v>0</v>
      </c>
      <c r="I2433" t="s">
        <v>1</v>
      </c>
      <c r="J2433" t="s">
        <v>5896</v>
      </c>
      <c r="K2433" s="3">
        <v>45593</v>
      </c>
      <c r="L2433" t="s">
        <v>2</v>
      </c>
      <c r="M2433" t="s">
        <v>10</v>
      </c>
      <c r="N2433" t="s">
        <v>6</v>
      </c>
      <c r="O2433" s="3"/>
      <c r="P2433" t="s">
        <v>5</v>
      </c>
    </row>
    <row r="2434" spans="1:16" x14ac:dyDescent="0.2">
      <c r="A2434" s="6">
        <v>7809878</v>
      </c>
      <c r="B2434" t="s">
        <v>0</v>
      </c>
      <c r="C2434" t="s">
        <v>7397</v>
      </c>
      <c r="D2434" t="s">
        <v>5897</v>
      </c>
      <c r="E2434" t="s">
        <v>5898</v>
      </c>
      <c r="F2434" s="2">
        <v>262</v>
      </c>
      <c r="G2434" s="2">
        <v>0</v>
      </c>
      <c r="H2434" s="2">
        <v>0</v>
      </c>
      <c r="I2434" t="s">
        <v>1</v>
      </c>
      <c r="J2434" t="s">
        <v>5899</v>
      </c>
      <c r="K2434" s="3">
        <v>45593</v>
      </c>
      <c r="L2434" t="s">
        <v>2</v>
      </c>
      <c r="M2434" t="s">
        <v>10</v>
      </c>
      <c r="N2434" t="s">
        <v>6</v>
      </c>
      <c r="O2434" s="3"/>
      <c r="P2434" t="s">
        <v>5</v>
      </c>
    </row>
    <row r="2435" spans="1:16" x14ac:dyDescent="0.2">
      <c r="A2435" s="6">
        <v>7808436</v>
      </c>
      <c r="B2435" t="s">
        <v>0</v>
      </c>
      <c r="C2435" t="s">
        <v>7192</v>
      </c>
      <c r="D2435" t="s">
        <v>5900</v>
      </c>
      <c r="E2435" t="s">
        <v>5901</v>
      </c>
      <c r="F2435" s="2">
        <v>20000</v>
      </c>
      <c r="G2435" s="2">
        <v>0</v>
      </c>
      <c r="H2435" s="2">
        <v>0</v>
      </c>
      <c r="I2435" t="s">
        <v>1</v>
      </c>
      <c r="J2435" t="s">
        <v>5902</v>
      </c>
      <c r="K2435" s="3">
        <v>45590</v>
      </c>
      <c r="L2435" t="s">
        <v>2</v>
      </c>
      <c r="M2435" t="s">
        <v>10</v>
      </c>
      <c r="N2435" t="s">
        <v>6</v>
      </c>
      <c r="O2435" s="3"/>
      <c r="P2435" t="s">
        <v>5</v>
      </c>
    </row>
    <row r="2436" spans="1:16" x14ac:dyDescent="0.2">
      <c r="A2436" s="6">
        <v>7783792</v>
      </c>
      <c r="B2436" t="s">
        <v>0</v>
      </c>
      <c r="C2436" t="s">
        <v>7463</v>
      </c>
      <c r="D2436" t="s">
        <v>5903</v>
      </c>
      <c r="E2436" t="s">
        <v>5904</v>
      </c>
      <c r="F2436" s="2">
        <v>63190</v>
      </c>
      <c r="G2436" s="2">
        <v>63188</v>
      </c>
      <c r="H2436" s="2">
        <v>63188</v>
      </c>
      <c r="I2436" t="s">
        <v>1</v>
      </c>
      <c r="J2436" t="s">
        <v>5905</v>
      </c>
      <c r="K2436" s="3">
        <v>45527</v>
      </c>
      <c r="L2436" t="s">
        <v>2</v>
      </c>
      <c r="M2436" t="s">
        <v>14</v>
      </c>
      <c r="N2436" t="s">
        <v>6</v>
      </c>
      <c r="O2436" s="3"/>
      <c r="P2436" t="s">
        <v>5</v>
      </c>
    </row>
    <row r="2437" spans="1:16" x14ac:dyDescent="0.2">
      <c r="A2437" s="6">
        <v>7810623</v>
      </c>
      <c r="B2437" t="s">
        <v>0</v>
      </c>
      <c r="C2437" t="s">
        <v>7462</v>
      </c>
      <c r="D2437" t="s">
        <v>5903</v>
      </c>
      <c r="E2437" t="s">
        <v>5904</v>
      </c>
      <c r="F2437" s="2">
        <v>5630</v>
      </c>
      <c r="G2437" s="2">
        <v>0</v>
      </c>
      <c r="H2437" s="2">
        <v>0</v>
      </c>
      <c r="I2437" t="s">
        <v>1</v>
      </c>
      <c r="J2437" t="s">
        <v>5906</v>
      </c>
      <c r="K2437" s="3">
        <v>45596</v>
      </c>
      <c r="L2437" t="s">
        <v>2</v>
      </c>
      <c r="M2437" t="s">
        <v>10</v>
      </c>
      <c r="N2437" t="s">
        <v>6</v>
      </c>
      <c r="O2437" s="3"/>
      <c r="P2437" t="s">
        <v>5</v>
      </c>
    </row>
    <row r="2438" spans="1:16" x14ac:dyDescent="0.2">
      <c r="A2438" s="6">
        <v>7810990</v>
      </c>
      <c r="B2438" t="s">
        <v>0</v>
      </c>
      <c r="C2438" t="s">
        <v>7429</v>
      </c>
      <c r="D2438" t="s">
        <v>5907</v>
      </c>
      <c r="E2438" t="s">
        <v>5908</v>
      </c>
      <c r="F2438" s="2">
        <v>48</v>
      </c>
      <c r="G2438" s="2">
        <v>0</v>
      </c>
      <c r="H2438" s="2">
        <v>0</v>
      </c>
      <c r="I2438" t="s">
        <v>1</v>
      </c>
      <c r="J2438" t="s">
        <v>5909</v>
      </c>
      <c r="K2438" s="3">
        <v>45601</v>
      </c>
      <c r="L2438" t="s">
        <v>2</v>
      </c>
      <c r="M2438" t="s">
        <v>10</v>
      </c>
      <c r="N2438" t="s">
        <v>6</v>
      </c>
      <c r="O2438" s="3"/>
      <c r="P2438" t="s">
        <v>5</v>
      </c>
    </row>
    <row r="2439" spans="1:16" x14ac:dyDescent="0.2">
      <c r="A2439" s="6">
        <v>7786035</v>
      </c>
      <c r="B2439" t="s">
        <v>0</v>
      </c>
      <c r="C2439" t="s">
        <v>7190</v>
      </c>
      <c r="D2439" t="s">
        <v>5910</v>
      </c>
      <c r="E2439" t="s">
        <v>5911</v>
      </c>
      <c r="F2439" s="2">
        <v>384</v>
      </c>
      <c r="G2439" s="2">
        <v>363</v>
      </c>
      <c r="H2439" s="2">
        <v>363</v>
      </c>
      <c r="I2439" t="s">
        <v>1</v>
      </c>
      <c r="J2439" t="s">
        <v>5912</v>
      </c>
      <c r="K2439" s="3">
        <v>45534</v>
      </c>
      <c r="L2439" t="s">
        <v>2</v>
      </c>
      <c r="M2439" t="s">
        <v>14</v>
      </c>
      <c r="N2439" t="s">
        <v>307</v>
      </c>
      <c r="O2439" s="3"/>
      <c r="P2439" t="s">
        <v>5</v>
      </c>
    </row>
    <row r="2440" spans="1:16" x14ac:dyDescent="0.2">
      <c r="A2440" s="6">
        <v>7786036</v>
      </c>
      <c r="B2440" t="s">
        <v>0</v>
      </c>
      <c r="C2440" t="s">
        <v>7190</v>
      </c>
      <c r="D2440" t="s">
        <v>5913</v>
      </c>
      <c r="E2440" t="s">
        <v>5914</v>
      </c>
      <c r="F2440" s="2">
        <v>333</v>
      </c>
      <c r="G2440" s="2">
        <v>240</v>
      </c>
      <c r="H2440" s="2">
        <v>240</v>
      </c>
      <c r="I2440" t="s">
        <v>1</v>
      </c>
      <c r="J2440" t="s">
        <v>5915</v>
      </c>
      <c r="K2440" s="3">
        <v>45534</v>
      </c>
      <c r="L2440" t="s">
        <v>2</v>
      </c>
      <c r="M2440" t="s">
        <v>14</v>
      </c>
      <c r="N2440" t="s">
        <v>307</v>
      </c>
      <c r="O2440" s="3"/>
      <c r="P2440" t="s">
        <v>5</v>
      </c>
    </row>
    <row r="2441" spans="1:16" x14ac:dyDescent="0.2">
      <c r="A2441" s="6">
        <v>7775608</v>
      </c>
      <c r="B2441" t="s">
        <v>0</v>
      </c>
      <c r="C2441" t="s">
        <v>7193</v>
      </c>
      <c r="D2441" t="s">
        <v>5916</v>
      </c>
      <c r="E2441" t="s">
        <v>5917</v>
      </c>
      <c r="F2441" s="2">
        <v>500</v>
      </c>
      <c r="G2441" s="2">
        <v>0</v>
      </c>
      <c r="H2441" s="2">
        <v>0</v>
      </c>
      <c r="I2441" t="s">
        <v>1</v>
      </c>
      <c r="J2441" t="s">
        <v>5918</v>
      </c>
      <c r="K2441" s="3">
        <v>45500</v>
      </c>
      <c r="L2441" t="s">
        <v>2</v>
      </c>
      <c r="M2441" t="s">
        <v>10</v>
      </c>
      <c r="N2441" t="s">
        <v>6</v>
      </c>
      <c r="O2441" s="3"/>
      <c r="P2441" t="s">
        <v>5</v>
      </c>
    </row>
    <row r="2442" spans="1:16" x14ac:dyDescent="0.2">
      <c r="A2442" s="6">
        <v>7803777</v>
      </c>
      <c r="B2442" t="s">
        <v>0</v>
      </c>
      <c r="C2442" t="s">
        <v>7399</v>
      </c>
      <c r="D2442" t="s">
        <v>5919</v>
      </c>
      <c r="E2442" t="s">
        <v>5920</v>
      </c>
      <c r="F2442" s="2">
        <v>540</v>
      </c>
      <c r="G2442" s="2">
        <v>0</v>
      </c>
      <c r="H2442" s="2">
        <v>0</v>
      </c>
      <c r="I2442" t="s">
        <v>1</v>
      </c>
      <c r="J2442" t="s">
        <v>5921</v>
      </c>
      <c r="K2442" s="3">
        <v>45577</v>
      </c>
      <c r="L2442" t="s">
        <v>2</v>
      </c>
      <c r="M2442" t="s">
        <v>10</v>
      </c>
      <c r="N2442" t="s">
        <v>6</v>
      </c>
      <c r="O2442" s="3"/>
      <c r="P2442" t="s">
        <v>5</v>
      </c>
    </row>
    <row r="2443" spans="1:16" x14ac:dyDescent="0.2">
      <c r="A2443" s="6">
        <v>7803778</v>
      </c>
      <c r="B2443" t="s">
        <v>0</v>
      </c>
      <c r="C2443" t="s">
        <v>7399</v>
      </c>
      <c r="D2443" t="s">
        <v>5922</v>
      </c>
      <c r="E2443" t="s">
        <v>5923</v>
      </c>
      <c r="F2443" s="2">
        <v>1080</v>
      </c>
      <c r="G2443" s="2">
        <v>0</v>
      </c>
      <c r="H2443" s="2">
        <v>0</v>
      </c>
      <c r="I2443" t="s">
        <v>1</v>
      </c>
      <c r="J2443" t="s">
        <v>5924</v>
      </c>
      <c r="K2443" s="3">
        <v>45577</v>
      </c>
      <c r="L2443" t="s">
        <v>2</v>
      </c>
      <c r="M2443" t="s">
        <v>10</v>
      </c>
      <c r="N2443" t="s">
        <v>6</v>
      </c>
      <c r="O2443" s="3"/>
      <c r="P2443" t="s">
        <v>5</v>
      </c>
    </row>
    <row r="2444" spans="1:16" x14ac:dyDescent="0.2">
      <c r="A2444" s="6">
        <v>7803779</v>
      </c>
      <c r="B2444" t="s">
        <v>0</v>
      </c>
      <c r="C2444" t="s">
        <v>7399</v>
      </c>
      <c r="D2444" t="s">
        <v>5925</v>
      </c>
      <c r="E2444" t="s">
        <v>5926</v>
      </c>
      <c r="F2444" s="2">
        <v>360</v>
      </c>
      <c r="G2444" s="2">
        <v>0</v>
      </c>
      <c r="H2444" s="2">
        <v>0</v>
      </c>
      <c r="I2444" t="s">
        <v>1</v>
      </c>
      <c r="J2444" t="s">
        <v>5927</v>
      </c>
      <c r="K2444" s="3">
        <v>45577</v>
      </c>
      <c r="L2444" t="s">
        <v>2</v>
      </c>
      <c r="M2444" t="s">
        <v>10</v>
      </c>
      <c r="N2444" t="s">
        <v>6</v>
      </c>
      <c r="O2444" s="3"/>
      <c r="P2444" t="s">
        <v>5</v>
      </c>
    </row>
    <row r="2445" spans="1:16" x14ac:dyDescent="0.2">
      <c r="A2445" s="6">
        <v>7803780</v>
      </c>
      <c r="B2445" t="s">
        <v>0</v>
      </c>
      <c r="C2445" t="s">
        <v>7399</v>
      </c>
      <c r="D2445" t="s">
        <v>5928</v>
      </c>
      <c r="E2445" t="s">
        <v>5929</v>
      </c>
      <c r="F2445" s="2">
        <v>1080</v>
      </c>
      <c r="G2445" s="2">
        <v>0</v>
      </c>
      <c r="H2445" s="2">
        <v>0</v>
      </c>
      <c r="I2445" t="s">
        <v>1</v>
      </c>
      <c r="J2445" t="s">
        <v>5930</v>
      </c>
      <c r="K2445" s="3">
        <v>45577</v>
      </c>
      <c r="L2445" t="s">
        <v>2</v>
      </c>
      <c r="M2445" t="s">
        <v>10</v>
      </c>
      <c r="N2445" t="s">
        <v>6</v>
      </c>
      <c r="O2445" s="3"/>
      <c r="P2445" t="s">
        <v>5</v>
      </c>
    </row>
    <row r="2446" spans="1:16" x14ac:dyDescent="0.2">
      <c r="A2446" s="6">
        <v>7803775</v>
      </c>
      <c r="B2446" t="s">
        <v>0</v>
      </c>
      <c r="C2446" t="s">
        <v>7399</v>
      </c>
      <c r="D2446" t="s">
        <v>5931</v>
      </c>
      <c r="E2446" t="s">
        <v>5932</v>
      </c>
      <c r="F2446" s="2">
        <v>432</v>
      </c>
      <c r="G2446" s="2">
        <v>0</v>
      </c>
      <c r="H2446" s="2">
        <v>0</v>
      </c>
      <c r="I2446" t="s">
        <v>1</v>
      </c>
      <c r="J2446" t="s">
        <v>5933</v>
      </c>
      <c r="K2446" s="3">
        <v>45577</v>
      </c>
      <c r="L2446" t="s">
        <v>2</v>
      </c>
      <c r="M2446" t="s">
        <v>10</v>
      </c>
      <c r="N2446" t="s">
        <v>6</v>
      </c>
      <c r="O2446" s="3"/>
      <c r="P2446" t="s">
        <v>5</v>
      </c>
    </row>
    <row r="2447" spans="1:16" x14ac:dyDescent="0.2">
      <c r="A2447" s="6">
        <v>7803776</v>
      </c>
      <c r="B2447" t="s">
        <v>0</v>
      </c>
      <c r="C2447" t="s">
        <v>7399</v>
      </c>
      <c r="D2447" t="s">
        <v>5934</v>
      </c>
      <c r="E2447" t="s">
        <v>5935</v>
      </c>
      <c r="F2447" s="2">
        <v>432</v>
      </c>
      <c r="G2447" s="2">
        <v>0</v>
      </c>
      <c r="H2447" s="2">
        <v>0</v>
      </c>
      <c r="I2447" t="s">
        <v>1</v>
      </c>
      <c r="J2447" t="s">
        <v>5936</v>
      </c>
      <c r="K2447" s="3">
        <v>45577</v>
      </c>
      <c r="L2447" t="s">
        <v>2</v>
      </c>
      <c r="M2447" t="s">
        <v>10</v>
      </c>
      <c r="N2447" t="s">
        <v>6</v>
      </c>
      <c r="O2447" s="3"/>
      <c r="P2447" t="s">
        <v>5</v>
      </c>
    </row>
    <row r="2448" spans="1:16" x14ac:dyDescent="0.2">
      <c r="A2448" s="6">
        <v>7793693</v>
      </c>
      <c r="B2448" t="s">
        <v>0</v>
      </c>
      <c r="C2448" t="s">
        <v>7402</v>
      </c>
      <c r="D2448" t="s">
        <v>5937</v>
      </c>
      <c r="E2448" t="s">
        <v>5938</v>
      </c>
      <c r="F2448" s="2">
        <v>4320</v>
      </c>
      <c r="G2448" s="2">
        <v>0</v>
      </c>
      <c r="H2448" s="2">
        <v>0</v>
      </c>
      <c r="I2448" t="s">
        <v>1</v>
      </c>
      <c r="J2448" t="s">
        <v>5939</v>
      </c>
      <c r="K2448" s="3">
        <v>45552</v>
      </c>
      <c r="L2448" t="s">
        <v>2</v>
      </c>
      <c r="M2448" t="s">
        <v>10</v>
      </c>
      <c r="N2448" t="s">
        <v>6</v>
      </c>
      <c r="O2448" s="3"/>
      <c r="P2448" t="s">
        <v>5</v>
      </c>
    </row>
    <row r="2449" spans="1:16" x14ac:dyDescent="0.2">
      <c r="A2449" s="6">
        <v>7779698</v>
      </c>
      <c r="B2449" t="s">
        <v>0</v>
      </c>
      <c r="C2449" t="s">
        <v>7402</v>
      </c>
      <c r="D2449" t="s">
        <v>5940</v>
      </c>
      <c r="E2449" t="s">
        <v>5941</v>
      </c>
      <c r="F2449" s="2">
        <v>3600</v>
      </c>
      <c r="G2449" s="2">
        <v>0</v>
      </c>
      <c r="H2449" s="2">
        <v>0</v>
      </c>
      <c r="I2449" t="s">
        <v>1</v>
      </c>
      <c r="J2449" t="s">
        <v>5942</v>
      </c>
      <c r="K2449" s="3">
        <v>45507</v>
      </c>
      <c r="L2449" t="s">
        <v>2</v>
      </c>
      <c r="M2449" t="s">
        <v>10</v>
      </c>
      <c r="N2449" t="s">
        <v>6</v>
      </c>
      <c r="O2449" s="3"/>
      <c r="P2449" t="s">
        <v>5</v>
      </c>
    </row>
    <row r="2450" spans="1:16" x14ac:dyDescent="0.2">
      <c r="A2450" s="6">
        <v>7808202</v>
      </c>
      <c r="B2450" t="s">
        <v>0</v>
      </c>
      <c r="C2450" t="s">
        <v>7192</v>
      </c>
      <c r="D2450" t="s">
        <v>5943</v>
      </c>
      <c r="E2450" t="s">
        <v>5944</v>
      </c>
      <c r="F2450" s="2">
        <v>10000</v>
      </c>
      <c r="G2450" s="2">
        <v>0</v>
      </c>
      <c r="H2450" s="2">
        <v>0</v>
      </c>
      <c r="I2450" t="s">
        <v>1</v>
      </c>
      <c r="J2450" t="s">
        <v>5945</v>
      </c>
      <c r="K2450" s="3">
        <v>45590</v>
      </c>
      <c r="L2450" t="s">
        <v>2</v>
      </c>
      <c r="M2450" t="s">
        <v>10</v>
      </c>
      <c r="N2450" t="s">
        <v>6</v>
      </c>
      <c r="O2450" s="3"/>
      <c r="P2450" t="s">
        <v>5</v>
      </c>
    </row>
    <row r="2451" spans="1:16" x14ac:dyDescent="0.2">
      <c r="A2451" s="6">
        <v>7807393</v>
      </c>
      <c r="B2451" t="s">
        <v>0</v>
      </c>
      <c r="C2451" t="s">
        <v>7404</v>
      </c>
      <c r="D2451" t="s">
        <v>5946</v>
      </c>
      <c r="E2451" t="s">
        <v>5947</v>
      </c>
      <c r="F2451" s="2">
        <v>1080</v>
      </c>
      <c r="G2451" s="2">
        <v>0</v>
      </c>
      <c r="H2451" s="2">
        <v>0</v>
      </c>
      <c r="I2451" t="s">
        <v>1</v>
      </c>
      <c r="J2451" t="s">
        <v>5948</v>
      </c>
      <c r="K2451" s="3">
        <v>45589</v>
      </c>
      <c r="L2451" t="s">
        <v>2</v>
      </c>
      <c r="M2451" t="s">
        <v>10</v>
      </c>
      <c r="N2451" t="s">
        <v>6</v>
      </c>
      <c r="O2451" s="3"/>
      <c r="P2451" t="s">
        <v>5</v>
      </c>
    </row>
    <row r="2452" spans="1:16" x14ac:dyDescent="0.2">
      <c r="A2452" s="6">
        <v>7807400</v>
      </c>
      <c r="B2452" t="s">
        <v>0</v>
      </c>
      <c r="C2452" t="s">
        <v>7406</v>
      </c>
      <c r="D2452" t="s">
        <v>5949</v>
      </c>
      <c r="E2452" t="s">
        <v>5950</v>
      </c>
      <c r="F2452" s="2">
        <v>490</v>
      </c>
      <c r="G2452" s="2">
        <v>0</v>
      </c>
      <c r="H2452" s="2">
        <v>0</v>
      </c>
      <c r="I2452" t="s">
        <v>1</v>
      </c>
      <c r="J2452" t="s">
        <v>5951</v>
      </c>
      <c r="K2452" s="3">
        <v>45589</v>
      </c>
      <c r="L2452" t="s">
        <v>2</v>
      </c>
      <c r="M2452" t="s">
        <v>10</v>
      </c>
      <c r="N2452" t="s">
        <v>6</v>
      </c>
      <c r="O2452" s="3"/>
      <c r="P2452" t="s">
        <v>5</v>
      </c>
    </row>
    <row r="2453" spans="1:16" x14ac:dyDescent="0.2">
      <c r="A2453" s="6">
        <v>7636656</v>
      </c>
      <c r="B2453" t="s">
        <v>0</v>
      </c>
      <c r="C2453" t="s">
        <v>7467</v>
      </c>
      <c r="D2453" t="s">
        <v>5952</v>
      </c>
      <c r="E2453" t="s">
        <v>5953</v>
      </c>
      <c r="F2453" s="2">
        <v>8400</v>
      </c>
      <c r="G2453" s="2">
        <v>8399</v>
      </c>
      <c r="H2453" s="2">
        <v>8399</v>
      </c>
      <c r="I2453" t="s">
        <v>1</v>
      </c>
      <c r="J2453" t="s">
        <v>5954</v>
      </c>
      <c r="K2453" s="3">
        <v>45115</v>
      </c>
      <c r="L2453" t="s">
        <v>2</v>
      </c>
      <c r="M2453" t="s">
        <v>14</v>
      </c>
      <c r="N2453" t="s">
        <v>6</v>
      </c>
      <c r="O2453" s="3"/>
      <c r="P2453" t="s">
        <v>5</v>
      </c>
    </row>
    <row r="2454" spans="1:16" x14ac:dyDescent="0.2">
      <c r="A2454" s="6">
        <v>7788985</v>
      </c>
      <c r="B2454" t="s">
        <v>0</v>
      </c>
      <c r="C2454" t="s">
        <v>7405</v>
      </c>
      <c r="D2454" t="s">
        <v>5955</v>
      </c>
      <c r="E2454" t="s">
        <v>5956</v>
      </c>
      <c r="F2454" s="2">
        <v>8345</v>
      </c>
      <c r="G2454" s="2">
        <v>0</v>
      </c>
      <c r="H2454" s="2">
        <v>0</v>
      </c>
      <c r="I2454" t="s">
        <v>1</v>
      </c>
      <c r="J2454" t="s">
        <v>5957</v>
      </c>
      <c r="K2454" s="3">
        <v>45538</v>
      </c>
      <c r="L2454" t="s">
        <v>2</v>
      </c>
      <c r="M2454" t="s">
        <v>10</v>
      </c>
      <c r="N2454" t="s">
        <v>6</v>
      </c>
      <c r="O2454" s="3"/>
      <c r="P2454" t="s">
        <v>5</v>
      </c>
    </row>
    <row r="2455" spans="1:16" x14ac:dyDescent="0.2">
      <c r="A2455" s="6">
        <v>7807404</v>
      </c>
      <c r="B2455" t="s">
        <v>0</v>
      </c>
      <c r="C2455" t="s">
        <v>7406</v>
      </c>
      <c r="D2455" t="s">
        <v>5955</v>
      </c>
      <c r="E2455" t="s">
        <v>5956</v>
      </c>
      <c r="F2455" s="2">
        <v>490</v>
      </c>
      <c r="G2455" s="2">
        <v>0</v>
      </c>
      <c r="H2455" s="2">
        <v>0</v>
      </c>
      <c r="I2455" t="s">
        <v>1</v>
      </c>
      <c r="J2455" t="s">
        <v>5958</v>
      </c>
      <c r="K2455" s="3">
        <v>45589</v>
      </c>
      <c r="L2455" t="s">
        <v>2</v>
      </c>
      <c r="M2455" t="s">
        <v>10</v>
      </c>
      <c r="N2455" t="s">
        <v>6</v>
      </c>
      <c r="O2455" s="3"/>
      <c r="P2455" t="s">
        <v>5</v>
      </c>
    </row>
    <row r="2456" spans="1:16" x14ac:dyDescent="0.2">
      <c r="A2456" s="6">
        <v>7783390</v>
      </c>
      <c r="B2456" t="s">
        <v>0</v>
      </c>
      <c r="C2456" t="s">
        <v>7543</v>
      </c>
      <c r="D2456" t="s">
        <v>5959</v>
      </c>
      <c r="E2456" t="s">
        <v>5960</v>
      </c>
      <c r="F2456" s="2">
        <v>5000</v>
      </c>
      <c r="G2456" s="2">
        <v>4999</v>
      </c>
      <c r="H2456" s="2">
        <v>4999</v>
      </c>
      <c r="I2456" t="s">
        <v>1</v>
      </c>
      <c r="J2456" t="s">
        <v>5961</v>
      </c>
      <c r="K2456" s="3">
        <v>45526</v>
      </c>
      <c r="L2456" t="s">
        <v>2</v>
      </c>
      <c r="M2456" t="s">
        <v>14</v>
      </c>
      <c r="N2456" t="s">
        <v>6</v>
      </c>
      <c r="O2456" s="3"/>
      <c r="P2456" t="s">
        <v>5</v>
      </c>
    </row>
    <row r="2457" spans="1:16" x14ac:dyDescent="0.2">
      <c r="A2457" s="6">
        <v>7669836</v>
      </c>
      <c r="B2457" t="s">
        <v>0</v>
      </c>
      <c r="C2457" t="s">
        <v>7542</v>
      </c>
      <c r="D2457" t="s">
        <v>5962</v>
      </c>
      <c r="E2457" t="s">
        <v>5963</v>
      </c>
      <c r="F2457" s="2">
        <v>32</v>
      </c>
      <c r="G2457" s="2">
        <v>29</v>
      </c>
      <c r="H2457" s="2">
        <v>29</v>
      </c>
      <c r="I2457" t="s">
        <v>1</v>
      </c>
      <c r="J2457" t="s">
        <v>5964</v>
      </c>
      <c r="K2457" s="3">
        <v>45196</v>
      </c>
      <c r="L2457" t="s">
        <v>2</v>
      </c>
      <c r="M2457" t="s">
        <v>14</v>
      </c>
      <c r="N2457" t="s">
        <v>6</v>
      </c>
      <c r="O2457" s="3"/>
      <c r="P2457" t="s">
        <v>5</v>
      </c>
    </row>
    <row r="2458" spans="1:16" x14ac:dyDescent="0.2">
      <c r="A2458" s="6">
        <v>7806391</v>
      </c>
      <c r="B2458" t="s">
        <v>0</v>
      </c>
      <c r="C2458" t="s">
        <v>7321</v>
      </c>
      <c r="D2458" t="s">
        <v>5965</v>
      </c>
      <c r="E2458" t="s">
        <v>5966</v>
      </c>
      <c r="F2458" s="2">
        <v>32</v>
      </c>
      <c r="G2458" s="2">
        <v>0</v>
      </c>
      <c r="H2458" s="2">
        <v>0</v>
      </c>
      <c r="I2458" t="s">
        <v>1</v>
      </c>
      <c r="J2458" t="s">
        <v>5967</v>
      </c>
      <c r="K2458" s="3">
        <v>45586</v>
      </c>
      <c r="L2458" t="s">
        <v>2</v>
      </c>
      <c r="M2458" t="s">
        <v>10</v>
      </c>
      <c r="N2458" t="s">
        <v>6</v>
      </c>
      <c r="O2458" s="3"/>
      <c r="P2458" t="s">
        <v>5</v>
      </c>
    </row>
    <row r="2459" spans="1:16" x14ac:dyDescent="0.2">
      <c r="A2459" s="6">
        <v>7804119</v>
      </c>
      <c r="B2459" t="s">
        <v>0</v>
      </c>
      <c r="C2459" t="s">
        <v>7502</v>
      </c>
      <c r="D2459" t="s">
        <v>5968</v>
      </c>
      <c r="E2459" t="s">
        <v>5969</v>
      </c>
      <c r="F2459" s="2">
        <v>236</v>
      </c>
      <c r="G2459" s="2">
        <v>0</v>
      </c>
      <c r="H2459" s="2">
        <v>0</v>
      </c>
      <c r="I2459" t="s">
        <v>1</v>
      </c>
      <c r="J2459" t="s">
        <v>5970</v>
      </c>
      <c r="K2459" s="3">
        <v>45580</v>
      </c>
      <c r="L2459" t="s">
        <v>2</v>
      </c>
      <c r="M2459" t="s">
        <v>10</v>
      </c>
      <c r="N2459" t="s">
        <v>6</v>
      </c>
      <c r="O2459" s="3"/>
      <c r="P2459" t="s">
        <v>5</v>
      </c>
    </row>
    <row r="2460" spans="1:16" x14ac:dyDescent="0.2">
      <c r="A2460" s="6">
        <v>7804121</v>
      </c>
      <c r="B2460" t="s">
        <v>0</v>
      </c>
      <c r="C2460" t="s">
        <v>7502</v>
      </c>
      <c r="D2460" t="s">
        <v>5971</v>
      </c>
      <c r="E2460" t="s">
        <v>5972</v>
      </c>
      <c r="F2460" s="2">
        <v>1378</v>
      </c>
      <c r="G2460" s="2">
        <v>0</v>
      </c>
      <c r="H2460" s="2">
        <v>0</v>
      </c>
      <c r="I2460" t="s">
        <v>1</v>
      </c>
      <c r="J2460" t="s">
        <v>5973</v>
      </c>
      <c r="K2460" s="3">
        <v>45580</v>
      </c>
      <c r="L2460" t="s">
        <v>2</v>
      </c>
      <c r="M2460" t="s">
        <v>10</v>
      </c>
      <c r="N2460" t="s">
        <v>6</v>
      </c>
      <c r="O2460" s="3"/>
      <c r="P2460" t="s">
        <v>5</v>
      </c>
    </row>
    <row r="2461" spans="1:16" x14ac:dyDescent="0.2">
      <c r="A2461" s="6">
        <v>7801384</v>
      </c>
      <c r="B2461" t="s">
        <v>0</v>
      </c>
      <c r="C2461" t="s">
        <v>7544</v>
      </c>
      <c r="D2461" t="s">
        <v>5974</v>
      </c>
      <c r="E2461" t="s">
        <v>5975</v>
      </c>
      <c r="F2461" s="2">
        <v>2289</v>
      </c>
      <c r="G2461" s="2">
        <v>0</v>
      </c>
      <c r="H2461" s="2">
        <v>0</v>
      </c>
      <c r="I2461" t="s">
        <v>1</v>
      </c>
      <c r="J2461" t="s">
        <v>5976</v>
      </c>
      <c r="K2461" s="3">
        <v>45570</v>
      </c>
      <c r="L2461" t="s">
        <v>2</v>
      </c>
      <c r="M2461" t="s">
        <v>10</v>
      </c>
      <c r="N2461" t="s">
        <v>6</v>
      </c>
      <c r="O2461" s="3"/>
      <c r="P2461" t="s">
        <v>5</v>
      </c>
    </row>
    <row r="2462" spans="1:16" x14ac:dyDescent="0.2">
      <c r="A2462" s="6">
        <v>7804124</v>
      </c>
      <c r="B2462" t="s">
        <v>0</v>
      </c>
      <c r="C2462" t="s">
        <v>7502</v>
      </c>
      <c r="D2462" t="s">
        <v>5974</v>
      </c>
      <c r="E2462" t="s">
        <v>5975</v>
      </c>
      <c r="F2462" s="2">
        <v>941</v>
      </c>
      <c r="G2462" s="2">
        <v>0</v>
      </c>
      <c r="H2462" s="2">
        <v>0</v>
      </c>
      <c r="I2462" t="s">
        <v>1</v>
      </c>
      <c r="J2462" t="s">
        <v>5977</v>
      </c>
      <c r="K2462" s="3">
        <v>45580</v>
      </c>
      <c r="L2462" t="s">
        <v>2</v>
      </c>
      <c r="M2462" t="s">
        <v>10</v>
      </c>
      <c r="N2462" t="s">
        <v>6</v>
      </c>
      <c r="O2462" s="3"/>
      <c r="P2462" t="s">
        <v>5</v>
      </c>
    </row>
    <row r="2463" spans="1:16" x14ac:dyDescent="0.2">
      <c r="A2463" s="6">
        <v>7772380</v>
      </c>
      <c r="B2463" t="s">
        <v>0</v>
      </c>
      <c r="C2463" t="s">
        <v>7156</v>
      </c>
      <c r="D2463" t="s">
        <v>5978</v>
      </c>
      <c r="E2463" t="s">
        <v>5979</v>
      </c>
      <c r="F2463" s="2">
        <v>20700</v>
      </c>
      <c r="G2463" s="2">
        <v>10000</v>
      </c>
      <c r="H2463" s="2">
        <v>10000</v>
      </c>
      <c r="I2463" t="s">
        <v>1</v>
      </c>
      <c r="J2463" t="s">
        <v>5980</v>
      </c>
      <c r="K2463" s="3">
        <v>45490</v>
      </c>
      <c r="L2463" t="s">
        <v>2</v>
      </c>
      <c r="M2463" t="s">
        <v>14</v>
      </c>
      <c r="N2463" t="s">
        <v>6</v>
      </c>
      <c r="O2463" s="3"/>
      <c r="P2463" t="s">
        <v>5</v>
      </c>
    </row>
    <row r="2464" spans="1:16" x14ac:dyDescent="0.2">
      <c r="A2464" s="6">
        <v>7801381</v>
      </c>
      <c r="B2464" t="s">
        <v>0</v>
      </c>
      <c r="C2464" t="s">
        <v>7358</v>
      </c>
      <c r="D2464" t="s">
        <v>5978</v>
      </c>
      <c r="E2464" t="s">
        <v>5979</v>
      </c>
      <c r="F2464" s="2">
        <v>500</v>
      </c>
      <c r="G2464" s="2">
        <v>0</v>
      </c>
      <c r="H2464" s="2">
        <v>0</v>
      </c>
      <c r="I2464" t="s">
        <v>1</v>
      </c>
      <c r="J2464" t="s">
        <v>5981</v>
      </c>
      <c r="K2464" s="3">
        <v>45570</v>
      </c>
      <c r="L2464" t="s">
        <v>2</v>
      </c>
      <c r="M2464" t="s">
        <v>10</v>
      </c>
      <c r="N2464" t="s">
        <v>6</v>
      </c>
      <c r="O2464" s="3"/>
      <c r="P2464" t="s">
        <v>5</v>
      </c>
    </row>
    <row r="2465" spans="1:16" x14ac:dyDescent="0.2">
      <c r="A2465" s="6">
        <v>7806692</v>
      </c>
      <c r="B2465" t="s">
        <v>0</v>
      </c>
      <c r="C2465" t="s">
        <v>7353</v>
      </c>
      <c r="D2465" t="s">
        <v>5978</v>
      </c>
      <c r="E2465" t="s">
        <v>5979</v>
      </c>
      <c r="F2465" s="2">
        <v>1000</v>
      </c>
      <c r="G2465" s="2">
        <v>0</v>
      </c>
      <c r="H2465" s="2">
        <v>0</v>
      </c>
      <c r="I2465" t="s">
        <v>1</v>
      </c>
      <c r="J2465" t="s">
        <v>5982</v>
      </c>
      <c r="K2465" s="3">
        <v>45587</v>
      </c>
      <c r="L2465" t="s">
        <v>2</v>
      </c>
      <c r="M2465" t="s">
        <v>10</v>
      </c>
      <c r="N2465" t="s">
        <v>6</v>
      </c>
      <c r="O2465" s="3"/>
      <c r="P2465" t="s">
        <v>5</v>
      </c>
    </row>
    <row r="2466" spans="1:16" x14ac:dyDescent="0.2">
      <c r="A2466" s="6">
        <v>7806694</v>
      </c>
      <c r="B2466" t="s">
        <v>0</v>
      </c>
      <c r="C2466" t="s">
        <v>7353</v>
      </c>
      <c r="D2466" t="s">
        <v>5978</v>
      </c>
      <c r="E2466" t="s">
        <v>5979</v>
      </c>
      <c r="F2466" s="2">
        <v>400</v>
      </c>
      <c r="G2466" s="2">
        <v>0</v>
      </c>
      <c r="H2466" s="2">
        <v>0</v>
      </c>
      <c r="I2466" t="s">
        <v>1</v>
      </c>
      <c r="J2466" t="s">
        <v>5983</v>
      </c>
      <c r="K2466" s="3">
        <v>45587</v>
      </c>
      <c r="L2466" t="s">
        <v>2</v>
      </c>
      <c r="M2466" t="s">
        <v>10</v>
      </c>
      <c r="N2466" t="s">
        <v>6</v>
      </c>
      <c r="O2466" s="3"/>
      <c r="P2466" t="s">
        <v>5</v>
      </c>
    </row>
    <row r="2467" spans="1:16" x14ac:dyDescent="0.2">
      <c r="A2467" s="6">
        <v>7670029</v>
      </c>
      <c r="B2467" t="s">
        <v>0</v>
      </c>
      <c r="C2467" t="s">
        <v>7545</v>
      </c>
      <c r="D2467" t="s">
        <v>5984</v>
      </c>
      <c r="E2467" t="s">
        <v>5985</v>
      </c>
      <c r="F2467" s="2">
        <v>672</v>
      </c>
      <c r="G2467" s="2">
        <v>0</v>
      </c>
      <c r="H2467" s="2">
        <v>0</v>
      </c>
      <c r="I2467" t="s">
        <v>1</v>
      </c>
      <c r="J2467" t="s">
        <v>5986</v>
      </c>
      <c r="K2467" s="3">
        <v>45196</v>
      </c>
      <c r="L2467" t="s">
        <v>2</v>
      </c>
      <c r="M2467" t="s">
        <v>10</v>
      </c>
      <c r="N2467" t="s">
        <v>6</v>
      </c>
      <c r="O2467" s="3"/>
      <c r="P2467" t="s">
        <v>5</v>
      </c>
    </row>
    <row r="2468" spans="1:16" x14ac:dyDescent="0.2">
      <c r="A2468" s="6">
        <v>7801383</v>
      </c>
      <c r="B2468" t="s">
        <v>0</v>
      </c>
      <c r="C2468" t="s">
        <v>7544</v>
      </c>
      <c r="D2468" t="s">
        <v>5987</v>
      </c>
      <c r="E2468" t="s">
        <v>5988</v>
      </c>
      <c r="F2468" s="2">
        <v>1990</v>
      </c>
      <c r="G2468" s="2">
        <v>0</v>
      </c>
      <c r="H2468" s="2">
        <v>0</v>
      </c>
      <c r="I2468" t="s">
        <v>1</v>
      </c>
      <c r="J2468" t="s">
        <v>5989</v>
      </c>
      <c r="K2468" s="3">
        <v>45570</v>
      </c>
      <c r="L2468" t="s">
        <v>2</v>
      </c>
      <c r="M2468" t="s">
        <v>10</v>
      </c>
      <c r="N2468" t="s">
        <v>6</v>
      </c>
      <c r="O2468" s="3"/>
      <c r="P2468" t="s">
        <v>5</v>
      </c>
    </row>
    <row r="2469" spans="1:16" x14ac:dyDescent="0.2">
      <c r="A2469" s="6">
        <v>7804123</v>
      </c>
      <c r="B2469" t="s">
        <v>0</v>
      </c>
      <c r="C2469" t="s">
        <v>7502</v>
      </c>
      <c r="D2469" t="s">
        <v>5987</v>
      </c>
      <c r="E2469" t="s">
        <v>5988</v>
      </c>
      <c r="F2469" s="2">
        <v>992</v>
      </c>
      <c r="G2469" s="2">
        <v>0</v>
      </c>
      <c r="H2469" s="2">
        <v>0</v>
      </c>
      <c r="I2469" t="s">
        <v>1</v>
      </c>
      <c r="J2469" t="s">
        <v>5990</v>
      </c>
      <c r="K2469" s="3">
        <v>45580</v>
      </c>
      <c r="L2469" t="s">
        <v>2</v>
      </c>
      <c r="M2469" t="s">
        <v>10</v>
      </c>
      <c r="N2469" t="s">
        <v>6</v>
      </c>
      <c r="O2469" s="3"/>
      <c r="P2469" t="s">
        <v>5</v>
      </c>
    </row>
    <row r="2470" spans="1:16" x14ac:dyDescent="0.2">
      <c r="A2470" s="6">
        <v>7741035</v>
      </c>
      <c r="B2470" t="s">
        <v>0</v>
      </c>
      <c r="C2470" t="s">
        <v>7400</v>
      </c>
      <c r="D2470" t="s">
        <v>5991</v>
      </c>
      <c r="E2470" t="s">
        <v>5992</v>
      </c>
      <c r="F2470" s="2">
        <v>3456</v>
      </c>
      <c r="G2470" s="2">
        <v>0</v>
      </c>
      <c r="H2470" s="2">
        <v>0</v>
      </c>
      <c r="I2470" t="s">
        <v>1</v>
      </c>
      <c r="J2470" t="s">
        <v>5993</v>
      </c>
      <c r="K2470" s="3">
        <v>45402</v>
      </c>
      <c r="L2470" t="s">
        <v>2</v>
      </c>
      <c r="M2470" t="s">
        <v>10</v>
      </c>
      <c r="N2470" t="s">
        <v>6</v>
      </c>
      <c r="O2470" s="3"/>
      <c r="P2470" t="s">
        <v>5</v>
      </c>
    </row>
    <row r="2471" spans="1:16" x14ac:dyDescent="0.2">
      <c r="A2471" s="6">
        <v>7803792</v>
      </c>
      <c r="B2471" t="s">
        <v>0</v>
      </c>
      <c r="C2471" t="s">
        <v>7399</v>
      </c>
      <c r="D2471" t="s">
        <v>5991</v>
      </c>
      <c r="E2471" t="s">
        <v>5992</v>
      </c>
      <c r="F2471" s="2">
        <v>8244</v>
      </c>
      <c r="G2471" s="2">
        <v>0</v>
      </c>
      <c r="H2471" s="2">
        <v>0</v>
      </c>
      <c r="I2471" t="s">
        <v>1</v>
      </c>
      <c r="J2471" t="s">
        <v>5994</v>
      </c>
      <c r="K2471" s="3">
        <v>45577</v>
      </c>
      <c r="L2471" t="s">
        <v>2</v>
      </c>
      <c r="M2471" t="s">
        <v>10</v>
      </c>
      <c r="N2471" t="s">
        <v>6</v>
      </c>
      <c r="O2471" s="3"/>
      <c r="P2471" t="s">
        <v>5</v>
      </c>
    </row>
    <row r="2472" spans="1:16" x14ac:dyDescent="0.2">
      <c r="A2472" s="6">
        <v>7772447</v>
      </c>
      <c r="B2472" t="s">
        <v>0</v>
      </c>
      <c r="C2472" t="s">
        <v>7524</v>
      </c>
      <c r="D2472" t="s">
        <v>5995</v>
      </c>
      <c r="E2472" t="s">
        <v>5996</v>
      </c>
      <c r="F2472" s="2">
        <v>125067</v>
      </c>
      <c r="G2472" s="2">
        <v>36000</v>
      </c>
      <c r="H2472" s="2">
        <v>36000</v>
      </c>
      <c r="I2472" t="s">
        <v>1</v>
      </c>
      <c r="J2472" t="s">
        <v>5997</v>
      </c>
      <c r="K2472" s="3">
        <v>45490</v>
      </c>
      <c r="L2472" t="s">
        <v>2</v>
      </c>
      <c r="M2472" t="s">
        <v>14</v>
      </c>
      <c r="N2472" t="s">
        <v>6</v>
      </c>
      <c r="O2472" s="3"/>
      <c r="P2472" t="s">
        <v>5</v>
      </c>
    </row>
    <row r="2473" spans="1:16" x14ac:dyDescent="0.2">
      <c r="A2473" s="6">
        <v>7781778</v>
      </c>
      <c r="B2473" t="s">
        <v>0</v>
      </c>
      <c r="C2473" t="s">
        <v>7521</v>
      </c>
      <c r="D2473" t="s">
        <v>5995</v>
      </c>
      <c r="E2473" t="s">
        <v>5996</v>
      </c>
      <c r="F2473" s="2">
        <v>57038</v>
      </c>
      <c r="G2473" s="2">
        <v>0</v>
      </c>
      <c r="H2473" s="2">
        <v>0</v>
      </c>
      <c r="I2473" t="s">
        <v>1</v>
      </c>
      <c r="J2473" t="s">
        <v>5998</v>
      </c>
      <c r="K2473" s="3">
        <v>45517</v>
      </c>
      <c r="L2473" t="s">
        <v>2</v>
      </c>
      <c r="M2473" t="s">
        <v>10</v>
      </c>
      <c r="N2473" t="s">
        <v>6</v>
      </c>
      <c r="O2473" s="3"/>
      <c r="P2473" t="s">
        <v>5</v>
      </c>
    </row>
    <row r="2474" spans="1:16" x14ac:dyDescent="0.2">
      <c r="A2474" s="6">
        <v>7783528</v>
      </c>
      <c r="B2474" t="s">
        <v>0</v>
      </c>
      <c r="C2474" t="s">
        <v>7525</v>
      </c>
      <c r="D2474" t="s">
        <v>5995</v>
      </c>
      <c r="E2474" t="s">
        <v>5996</v>
      </c>
      <c r="F2474" s="2">
        <v>65094</v>
      </c>
      <c r="G2474" s="2">
        <v>0</v>
      </c>
      <c r="H2474" s="2">
        <v>0</v>
      </c>
      <c r="I2474" t="s">
        <v>1</v>
      </c>
      <c r="J2474" t="s">
        <v>5999</v>
      </c>
      <c r="K2474" s="3">
        <v>45527</v>
      </c>
      <c r="L2474" t="s">
        <v>2</v>
      </c>
      <c r="M2474" t="s">
        <v>10</v>
      </c>
      <c r="N2474" t="s">
        <v>6</v>
      </c>
      <c r="O2474" s="3"/>
      <c r="P2474" t="s">
        <v>5</v>
      </c>
    </row>
    <row r="2475" spans="1:16" x14ac:dyDescent="0.2">
      <c r="A2475" s="6">
        <v>7800790</v>
      </c>
      <c r="B2475" t="s">
        <v>0</v>
      </c>
      <c r="C2475" t="s">
        <v>7503</v>
      </c>
      <c r="D2475" t="s">
        <v>6000</v>
      </c>
      <c r="E2475" t="s">
        <v>6001</v>
      </c>
      <c r="F2475" s="2">
        <v>6384</v>
      </c>
      <c r="G2475" s="2">
        <v>5000</v>
      </c>
      <c r="H2475" s="2">
        <v>5000</v>
      </c>
      <c r="I2475" t="s">
        <v>1</v>
      </c>
      <c r="J2475" t="s">
        <v>6002</v>
      </c>
      <c r="K2475" s="3">
        <v>45566</v>
      </c>
      <c r="L2475" t="s">
        <v>2</v>
      </c>
      <c r="M2475" t="s">
        <v>14</v>
      </c>
      <c r="N2475" t="s">
        <v>6</v>
      </c>
      <c r="O2475" s="3"/>
      <c r="P2475" t="s">
        <v>5</v>
      </c>
    </row>
    <row r="2476" spans="1:16" x14ac:dyDescent="0.2">
      <c r="A2476" s="6">
        <v>7768793</v>
      </c>
      <c r="B2476" t="s">
        <v>0</v>
      </c>
      <c r="C2476" t="s">
        <v>7310</v>
      </c>
      <c r="D2476" t="s">
        <v>6003</v>
      </c>
      <c r="E2476" t="s">
        <v>6004</v>
      </c>
      <c r="F2476" s="2">
        <v>399</v>
      </c>
      <c r="G2476" s="2">
        <v>0</v>
      </c>
      <c r="H2476" s="2">
        <v>0</v>
      </c>
      <c r="I2476" t="s">
        <v>1</v>
      </c>
      <c r="J2476" t="s">
        <v>6005</v>
      </c>
      <c r="K2476" s="3">
        <v>45483</v>
      </c>
      <c r="L2476" t="s">
        <v>2</v>
      </c>
      <c r="M2476" t="s">
        <v>10</v>
      </c>
      <c r="N2476" t="s">
        <v>6</v>
      </c>
      <c r="O2476" s="3"/>
      <c r="P2476" t="s">
        <v>5</v>
      </c>
    </row>
    <row r="2477" spans="1:16" x14ac:dyDescent="0.2">
      <c r="A2477" s="6">
        <v>7779704</v>
      </c>
      <c r="B2477" t="s">
        <v>0</v>
      </c>
      <c r="C2477" t="s">
        <v>7402</v>
      </c>
      <c r="D2477" t="s">
        <v>6006</v>
      </c>
      <c r="E2477" t="s">
        <v>6007</v>
      </c>
      <c r="F2477" s="2">
        <v>14400</v>
      </c>
      <c r="G2477" s="2">
        <v>0</v>
      </c>
      <c r="H2477" s="2">
        <v>0</v>
      </c>
      <c r="I2477" t="s">
        <v>1</v>
      </c>
      <c r="J2477" t="s">
        <v>6008</v>
      </c>
      <c r="K2477" s="3">
        <v>45507</v>
      </c>
      <c r="L2477" t="s">
        <v>2</v>
      </c>
      <c r="M2477" t="s">
        <v>10</v>
      </c>
      <c r="N2477" t="s">
        <v>6</v>
      </c>
      <c r="O2477" s="3"/>
      <c r="P2477" t="s">
        <v>5</v>
      </c>
    </row>
    <row r="2478" spans="1:16" x14ac:dyDescent="0.2">
      <c r="A2478" s="6">
        <v>7804103</v>
      </c>
      <c r="B2478" t="s">
        <v>0</v>
      </c>
      <c r="C2478" t="s">
        <v>7502</v>
      </c>
      <c r="D2478" t="s">
        <v>6009</v>
      </c>
      <c r="E2478" t="s">
        <v>6010</v>
      </c>
      <c r="F2478" s="2">
        <v>168</v>
      </c>
      <c r="G2478" s="2">
        <v>0</v>
      </c>
      <c r="H2478" s="2">
        <v>0</v>
      </c>
      <c r="I2478" t="s">
        <v>1</v>
      </c>
      <c r="J2478" t="s">
        <v>6011</v>
      </c>
      <c r="K2478" s="3">
        <v>45580</v>
      </c>
      <c r="L2478" t="s">
        <v>2</v>
      </c>
      <c r="M2478" t="s">
        <v>10</v>
      </c>
      <c r="N2478" t="s">
        <v>6</v>
      </c>
      <c r="O2478" s="3"/>
      <c r="P2478" t="s">
        <v>5</v>
      </c>
    </row>
    <row r="2479" spans="1:16" x14ac:dyDescent="0.2">
      <c r="A2479" s="6">
        <v>7804104</v>
      </c>
      <c r="B2479" t="s">
        <v>0</v>
      </c>
      <c r="C2479" t="s">
        <v>7502</v>
      </c>
      <c r="D2479" t="s">
        <v>6012</v>
      </c>
      <c r="E2479" t="s">
        <v>6013</v>
      </c>
      <c r="F2479" s="2">
        <v>202</v>
      </c>
      <c r="G2479" s="2">
        <v>0</v>
      </c>
      <c r="H2479" s="2">
        <v>0</v>
      </c>
      <c r="I2479" t="s">
        <v>1</v>
      </c>
      <c r="J2479" t="s">
        <v>6014</v>
      </c>
      <c r="K2479" s="3">
        <v>45580</v>
      </c>
      <c r="L2479" t="s">
        <v>2</v>
      </c>
      <c r="M2479" t="s">
        <v>10</v>
      </c>
      <c r="N2479" t="s">
        <v>6</v>
      </c>
      <c r="O2479" s="3"/>
      <c r="P2479" t="s">
        <v>5</v>
      </c>
    </row>
    <row r="2480" spans="1:16" x14ac:dyDescent="0.2">
      <c r="A2480" s="6">
        <v>7804106</v>
      </c>
      <c r="B2480" t="s">
        <v>0</v>
      </c>
      <c r="C2480" t="s">
        <v>7502</v>
      </c>
      <c r="D2480" t="s">
        <v>6015</v>
      </c>
      <c r="E2480" t="s">
        <v>6016</v>
      </c>
      <c r="F2480" s="2">
        <v>236</v>
      </c>
      <c r="G2480" s="2">
        <v>0</v>
      </c>
      <c r="H2480" s="2">
        <v>0</v>
      </c>
      <c r="I2480" t="s">
        <v>1</v>
      </c>
      <c r="J2480" t="s">
        <v>6017</v>
      </c>
      <c r="K2480" s="3">
        <v>45580</v>
      </c>
      <c r="L2480" t="s">
        <v>2</v>
      </c>
      <c r="M2480" t="s">
        <v>10</v>
      </c>
      <c r="N2480" t="s">
        <v>6</v>
      </c>
      <c r="O2480" s="3"/>
      <c r="P2480" t="s">
        <v>5</v>
      </c>
    </row>
    <row r="2481" spans="1:16" x14ac:dyDescent="0.2">
      <c r="A2481" s="6">
        <v>7672333</v>
      </c>
      <c r="B2481" t="s">
        <v>0</v>
      </c>
      <c r="C2481" t="s">
        <v>7547</v>
      </c>
      <c r="D2481" t="s">
        <v>6018</v>
      </c>
      <c r="E2481" t="s">
        <v>6019</v>
      </c>
      <c r="F2481" s="2">
        <v>14345</v>
      </c>
      <c r="G2481" s="2">
        <v>14344</v>
      </c>
      <c r="H2481" s="2">
        <v>14344</v>
      </c>
      <c r="I2481" t="s">
        <v>1</v>
      </c>
      <c r="J2481" t="s">
        <v>6020</v>
      </c>
      <c r="K2481" s="3">
        <v>45205</v>
      </c>
      <c r="L2481" t="s">
        <v>2</v>
      </c>
      <c r="M2481" t="s">
        <v>14</v>
      </c>
      <c r="N2481" t="s">
        <v>6</v>
      </c>
      <c r="O2481" s="3"/>
      <c r="P2481" t="s">
        <v>5</v>
      </c>
    </row>
    <row r="2482" spans="1:16" x14ac:dyDescent="0.2">
      <c r="A2482" s="6">
        <v>7804125</v>
      </c>
      <c r="B2482" t="s">
        <v>0</v>
      </c>
      <c r="C2482" t="s">
        <v>7502</v>
      </c>
      <c r="D2482" t="s">
        <v>6021</v>
      </c>
      <c r="E2482" t="s">
        <v>6022</v>
      </c>
      <c r="F2482" s="2">
        <v>135</v>
      </c>
      <c r="G2482" s="2">
        <v>0</v>
      </c>
      <c r="H2482" s="2">
        <v>0</v>
      </c>
      <c r="I2482" t="s">
        <v>1</v>
      </c>
      <c r="J2482" t="s">
        <v>6023</v>
      </c>
      <c r="K2482" s="3">
        <v>45580</v>
      </c>
      <c r="L2482" t="s">
        <v>2</v>
      </c>
      <c r="M2482" t="s">
        <v>10</v>
      </c>
      <c r="N2482" t="s">
        <v>6</v>
      </c>
      <c r="O2482" s="3"/>
      <c r="P2482" t="s">
        <v>5</v>
      </c>
    </row>
    <row r="2483" spans="1:16" x14ac:dyDescent="0.2">
      <c r="A2483" s="6">
        <v>7786232</v>
      </c>
      <c r="B2483" t="s">
        <v>0</v>
      </c>
      <c r="C2483" t="s">
        <v>7190</v>
      </c>
      <c r="D2483" t="s">
        <v>6024</v>
      </c>
      <c r="E2483" t="s">
        <v>6025</v>
      </c>
      <c r="F2483" s="2">
        <v>333</v>
      </c>
      <c r="G2483" s="2">
        <v>0</v>
      </c>
      <c r="H2483" s="2">
        <v>0</v>
      </c>
      <c r="I2483" t="s">
        <v>1</v>
      </c>
      <c r="J2483" t="s">
        <v>6026</v>
      </c>
      <c r="K2483" s="3">
        <v>45534</v>
      </c>
      <c r="L2483" t="s">
        <v>2</v>
      </c>
      <c r="M2483" t="s">
        <v>10</v>
      </c>
      <c r="N2483" t="s">
        <v>307</v>
      </c>
      <c r="O2483" s="3"/>
      <c r="P2483" t="s">
        <v>5</v>
      </c>
    </row>
    <row r="2484" spans="1:16" x14ac:dyDescent="0.2">
      <c r="A2484" s="6">
        <v>7778508</v>
      </c>
      <c r="B2484" t="s">
        <v>0</v>
      </c>
      <c r="C2484" t="s">
        <v>7491</v>
      </c>
      <c r="D2484" t="s">
        <v>6027</v>
      </c>
      <c r="E2484" t="s">
        <v>6028</v>
      </c>
      <c r="F2484" s="2">
        <v>25539</v>
      </c>
      <c r="G2484" s="2">
        <v>25537</v>
      </c>
      <c r="H2484" s="2">
        <v>25537</v>
      </c>
      <c r="I2484" t="s">
        <v>1</v>
      </c>
      <c r="J2484" t="s">
        <v>6029</v>
      </c>
      <c r="K2484" s="3">
        <v>45505</v>
      </c>
      <c r="L2484" t="s">
        <v>2</v>
      </c>
      <c r="M2484" t="s">
        <v>14</v>
      </c>
      <c r="N2484" t="s">
        <v>6</v>
      </c>
      <c r="O2484" s="3"/>
      <c r="P2484" t="s">
        <v>5</v>
      </c>
    </row>
    <row r="2485" spans="1:16" x14ac:dyDescent="0.2">
      <c r="A2485" s="6">
        <v>7803562</v>
      </c>
      <c r="B2485" t="s">
        <v>0</v>
      </c>
      <c r="C2485" t="s">
        <v>7544</v>
      </c>
      <c r="D2485" t="s">
        <v>6030</v>
      </c>
      <c r="E2485" t="s">
        <v>6031</v>
      </c>
      <c r="F2485" s="2">
        <v>13910</v>
      </c>
      <c r="G2485" s="2">
        <v>0</v>
      </c>
      <c r="H2485" s="2">
        <v>0</v>
      </c>
      <c r="I2485" t="s">
        <v>1</v>
      </c>
      <c r="J2485" t="s">
        <v>6032</v>
      </c>
      <c r="K2485" s="3">
        <v>45576</v>
      </c>
      <c r="L2485" t="s">
        <v>2</v>
      </c>
      <c r="M2485" t="s">
        <v>1883</v>
      </c>
      <c r="N2485" t="s">
        <v>6</v>
      </c>
      <c r="O2485" s="3"/>
      <c r="P2485" t="s">
        <v>5</v>
      </c>
    </row>
    <row r="2486" spans="1:16" x14ac:dyDescent="0.2">
      <c r="A2486" s="6">
        <v>7730535</v>
      </c>
      <c r="B2486" t="s">
        <v>0</v>
      </c>
      <c r="C2486" t="s">
        <v>7548</v>
      </c>
      <c r="D2486" t="s">
        <v>6033</v>
      </c>
      <c r="E2486" t="s">
        <v>6034</v>
      </c>
      <c r="F2486" s="2">
        <v>300</v>
      </c>
      <c r="G2486" s="2">
        <v>0</v>
      </c>
      <c r="H2486" s="2">
        <v>0</v>
      </c>
      <c r="I2486" t="s">
        <v>1</v>
      </c>
      <c r="J2486" t="s">
        <v>6035</v>
      </c>
      <c r="K2486" s="3">
        <v>45379</v>
      </c>
      <c r="L2486" t="s">
        <v>2</v>
      </c>
      <c r="M2486" t="s">
        <v>602</v>
      </c>
      <c r="N2486" t="s">
        <v>6</v>
      </c>
      <c r="O2486" s="3"/>
      <c r="P2486" t="s">
        <v>5</v>
      </c>
    </row>
    <row r="2487" spans="1:16" x14ac:dyDescent="0.2">
      <c r="A2487" s="6">
        <v>7747506</v>
      </c>
      <c r="B2487" t="s">
        <v>0</v>
      </c>
      <c r="C2487" t="s">
        <v>7344</v>
      </c>
      <c r="D2487" t="s">
        <v>6033</v>
      </c>
      <c r="E2487" t="s">
        <v>6034</v>
      </c>
      <c r="F2487" s="2">
        <v>304</v>
      </c>
      <c r="G2487" s="2">
        <v>0</v>
      </c>
      <c r="H2487" s="2">
        <v>0</v>
      </c>
      <c r="I2487" t="s">
        <v>1</v>
      </c>
      <c r="J2487" t="s">
        <v>6036</v>
      </c>
      <c r="K2487" s="3">
        <v>45421</v>
      </c>
      <c r="L2487" t="s">
        <v>2</v>
      </c>
      <c r="M2487" t="s">
        <v>602</v>
      </c>
      <c r="N2487" t="s">
        <v>6</v>
      </c>
      <c r="O2487" s="3"/>
      <c r="P2487" t="s">
        <v>5</v>
      </c>
    </row>
    <row r="2488" spans="1:16" x14ac:dyDescent="0.2">
      <c r="A2488" s="6">
        <v>7766774</v>
      </c>
      <c r="B2488" t="s">
        <v>0</v>
      </c>
      <c r="C2488" t="s">
        <v>7345</v>
      </c>
      <c r="D2488" t="s">
        <v>6033</v>
      </c>
      <c r="E2488" t="s">
        <v>6034</v>
      </c>
      <c r="F2488" s="2">
        <v>720</v>
      </c>
      <c r="G2488" s="2">
        <v>0</v>
      </c>
      <c r="H2488" s="2">
        <v>0</v>
      </c>
      <c r="I2488" t="s">
        <v>1</v>
      </c>
      <c r="J2488" t="s">
        <v>6037</v>
      </c>
      <c r="K2488" s="3">
        <v>45476</v>
      </c>
      <c r="L2488" t="s">
        <v>2</v>
      </c>
      <c r="M2488" t="s">
        <v>602</v>
      </c>
      <c r="N2488" t="s">
        <v>6</v>
      </c>
      <c r="O2488" s="3"/>
      <c r="P2488" t="s">
        <v>5</v>
      </c>
    </row>
    <row r="2489" spans="1:16" x14ac:dyDescent="0.2">
      <c r="A2489" s="6">
        <v>7769904</v>
      </c>
      <c r="B2489" t="s">
        <v>0</v>
      </c>
      <c r="C2489" t="s">
        <v>7128</v>
      </c>
      <c r="D2489" t="s">
        <v>6038</v>
      </c>
      <c r="E2489" t="s">
        <v>6039</v>
      </c>
      <c r="F2489" s="2">
        <v>1500</v>
      </c>
      <c r="G2489" s="2">
        <v>0</v>
      </c>
      <c r="H2489" s="2">
        <v>0</v>
      </c>
      <c r="I2489" t="s">
        <v>1</v>
      </c>
      <c r="J2489" t="s">
        <v>6040</v>
      </c>
      <c r="K2489" s="3">
        <v>45486</v>
      </c>
      <c r="L2489" t="s">
        <v>2</v>
      </c>
      <c r="M2489" t="s">
        <v>10</v>
      </c>
      <c r="N2489" t="s">
        <v>6</v>
      </c>
      <c r="O2489" s="3"/>
      <c r="P2489" t="s">
        <v>5</v>
      </c>
    </row>
    <row r="2490" spans="1:16" x14ac:dyDescent="0.2">
      <c r="A2490" s="6">
        <v>7712568</v>
      </c>
      <c r="B2490" t="s">
        <v>0</v>
      </c>
      <c r="C2490" t="s">
        <v>7137</v>
      </c>
      <c r="D2490" t="s">
        <v>6038</v>
      </c>
      <c r="E2490" t="s">
        <v>6039</v>
      </c>
      <c r="F2490" s="2">
        <v>500</v>
      </c>
      <c r="G2490" s="2">
        <v>0</v>
      </c>
      <c r="H2490" s="2">
        <v>0</v>
      </c>
      <c r="I2490" t="s">
        <v>1</v>
      </c>
      <c r="J2490" t="s">
        <v>6041</v>
      </c>
      <c r="K2490" s="3">
        <v>45329</v>
      </c>
      <c r="L2490" t="s">
        <v>2</v>
      </c>
      <c r="M2490" t="s">
        <v>10</v>
      </c>
      <c r="N2490" t="s">
        <v>6</v>
      </c>
      <c r="O2490" s="3"/>
      <c r="P2490" t="s">
        <v>5</v>
      </c>
    </row>
    <row r="2491" spans="1:16" x14ac:dyDescent="0.2">
      <c r="A2491" s="6">
        <v>7723722</v>
      </c>
      <c r="B2491" t="s">
        <v>0</v>
      </c>
      <c r="C2491" t="s">
        <v>7129</v>
      </c>
      <c r="D2491" t="s">
        <v>6038</v>
      </c>
      <c r="E2491" t="s">
        <v>6039</v>
      </c>
      <c r="F2491" s="2">
        <v>700</v>
      </c>
      <c r="G2491" s="2">
        <v>0</v>
      </c>
      <c r="H2491" s="2">
        <v>0</v>
      </c>
      <c r="I2491" t="s">
        <v>1</v>
      </c>
      <c r="J2491" t="s">
        <v>6042</v>
      </c>
      <c r="K2491" s="3">
        <v>45360</v>
      </c>
      <c r="L2491" t="s">
        <v>2</v>
      </c>
      <c r="M2491" t="s">
        <v>10</v>
      </c>
      <c r="N2491" t="s">
        <v>6</v>
      </c>
      <c r="O2491" s="3"/>
      <c r="P2491" t="s">
        <v>5</v>
      </c>
    </row>
    <row r="2492" spans="1:16" x14ac:dyDescent="0.2">
      <c r="A2492" s="6">
        <v>7792889</v>
      </c>
      <c r="B2492" t="s">
        <v>0</v>
      </c>
      <c r="C2492" t="s">
        <v>7126</v>
      </c>
      <c r="D2492" t="s">
        <v>6038</v>
      </c>
      <c r="E2492" t="s">
        <v>6039</v>
      </c>
      <c r="F2492" s="2">
        <v>1000</v>
      </c>
      <c r="G2492" s="2">
        <v>0</v>
      </c>
      <c r="H2492" s="2">
        <v>0</v>
      </c>
      <c r="I2492" t="s">
        <v>1</v>
      </c>
      <c r="J2492" t="s">
        <v>6043</v>
      </c>
      <c r="K2492" s="3">
        <v>45548</v>
      </c>
      <c r="L2492" t="s">
        <v>2</v>
      </c>
      <c r="M2492" t="s">
        <v>10</v>
      </c>
      <c r="N2492" t="s">
        <v>6</v>
      </c>
      <c r="O2492" s="3"/>
      <c r="P2492" t="s">
        <v>5</v>
      </c>
    </row>
    <row r="2493" spans="1:16" x14ac:dyDescent="0.2">
      <c r="A2493" s="6">
        <v>7740209</v>
      </c>
      <c r="B2493" t="s">
        <v>0</v>
      </c>
      <c r="C2493" t="s">
        <v>7134</v>
      </c>
      <c r="D2493" t="s">
        <v>6044</v>
      </c>
      <c r="E2493" t="s">
        <v>6045</v>
      </c>
      <c r="F2493" s="2">
        <v>500</v>
      </c>
      <c r="G2493" s="2">
        <v>0</v>
      </c>
      <c r="H2493" s="2">
        <v>0</v>
      </c>
      <c r="I2493" t="s">
        <v>1</v>
      </c>
      <c r="J2493" t="s">
        <v>6046</v>
      </c>
      <c r="K2493" s="3">
        <v>45401</v>
      </c>
      <c r="L2493" t="s">
        <v>2</v>
      </c>
      <c r="M2493" t="s">
        <v>10</v>
      </c>
      <c r="N2493" t="s">
        <v>6</v>
      </c>
      <c r="O2493" s="3"/>
      <c r="P2493" t="s">
        <v>5</v>
      </c>
    </row>
    <row r="2494" spans="1:16" x14ac:dyDescent="0.2">
      <c r="A2494" s="6">
        <v>7687843</v>
      </c>
      <c r="B2494" t="s">
        <v>0</v>
      </c>
      <c r="C2494" t="s">
        <v>7125</v>
      </c>
      <c r="D2494" t="s">
        <v>6047</v>
      </c>
      <c r="E2494" t="s">
        <v>6048</v>
      </c>
      <c r="F2494" s="2">
        <v>1000</v>
      </c>
      <c r="G2494" s="2">
        <v>200</v>
      </c>
      <c r="H2494" s="2">
        <v>200</v>
      </c>
      <c r="I2494" t="s">
        <v>1</v>
      </c>
      <c r="J2494" t="s">
        <v>6049</v>
      </c>
      <c r="K2494" s="3">
        <v>45257</v>
      </c>
      <c r="L2494" t="s">
        <v>2</v>
      </c>
      <c r="M2494" t="s">
        <v>14</v>
      </c>
      <c r="N2494" t="s">
        <v>6</v>
      </c>
      <c r="O2494" s="3"/>
      <c r="P2494" t="s">
        <v>5</v>
      </c>
    </row>
    <row r="2495" spans="1:16" x14ac:dyDescent="0.2">
      <c r="A2495" s="6">
        <v>7792890</v>
      </c>
      <c r="B2495" t="s">
        <v>0</v>
      </c>
      <c r="C2495" t="s">
        <v>7126</v>
      </c>
      <c r="D2495" t="s">
        <v>6047</v>
      </c>
      <c r="E2495" t="s">
        <v>6048</v>
      </c>
      <c r="F2495" s="2">
        <v>1000</v>
      </c>
      <c r="G2495" s="2">
        <v>400</v>
      </c>
      <c r="H2495" s="2">
        <v>400</v>
      </c>
      <c r="I2495" t="s">
        <v>1</v>
      </c>
      <c r="J2495" t="s">
        <v>6050</v>
      </c>
      <c r="K2495" s="3">
        <v>45548</v>
      </c>
      <c r="L2495" t="s">
        <v>2</v>
      </c>
      <c r="M2495" t="s">
        <v>14</v>
      </c>
      <c r="N2495" t="s">
        <v>6</v>
      </c>
      <c r="O2495" s="3"/>
      <c r="P2495" t="s">
        <v>5</v>
      </c>
    </row>
    <row r="2496" spans="1:16" x14ac:dyDescent="0.2">
      <c r="A2496" s="6">
        <v>7804107</v>
      </c>
      <c r="B2496" t="s">
        <v>0</v>
      </c>
      <c r="C2496" t="s">
        <v>7502</v>
      </c>
      <c r="D2496" t="s">
        <v>6051</v>
      </c>
      <c r="E2496" t="s">
        <v>6052</v>
      </c>
      <c r="F2496" s="2">
        <v>874</v>
      </c>
      <c r="G2496" s="2">
        <v>0</v>
      </c>
      <c r="H2496" s="2">
        <v>0</v>
      </c>
      <c r="I2496" t="s">
        <v>1</v>
      </c>
      <c r="J2496" t="s">
        <v>6053</v>
      </c>
      <c r="K2496" s="3">
        <v>45580</v>
      </c>
      <c r="L2496" t="s">
        <v>2</v>
      </c>
      <c r="M2496" t="s">
        <v>10</v>
      </c>
      <c r="N2496" t="s">
        <v>6</v>
      </c>
      <c r="O2496" s="3"/>
      <c r="P2496" t="s">
        <v>5</v>
      </c>
    </row>
    <row r="2497" spans="1:16" x14ac:dyDescent="0.2">
      <c r="A2497" s="6">
        <v>7790954</v>
      </c>
      <c r="B2497" t="s">
        <v>0</v>
      </c>
      <c r="C2497" t="s">
        <v>7513</v>
      </c>
      <c r="D2497" t="s">
        <v>6054</v>
      </c>
      <c r="E2497" t="s">
        <v>6055</v>
      </c>
      <c r="F2497" s="2">
        <v>21000</v>
      </c>
      <c r="G2497" s="2">
        <v>20998</v>
      </c>
      <c r="H2497" s="2">
        <v>20998</v>
      </c>
      <c r="I2497" t="s">
        <v>1</v>
      </c>
      <c r="J2497" t="s">
        <v>6056</v>
      </c>
      <c r="K2497" s="3">
        <v>45544</v>
      </c>
      <c r="L2497" t="s">
        <v>2</v>
      </c>
      <c r="M2497" t="s">
        <v>14</v>
      </c>
      <c r="N2497" t="s">
        <v>6</v>
      </c>
      <c r="O2497" s="3"/>
      <c r="P2497" t="s">
        <v>5</v>
      </c>
    </row>
    <row r="2498" spans="1:16" x14ac:dyDescent="0.2">
      <c r="A2498" s="6">
        <v>7790955</v>
      </c>
      <c r="B2498" t="s">
        <v>0</v>
      </c>
      <c r="C2498" t="s">
        <v>7513</v>
      </c>
      <c r="D2498" t="s">
        <v>6057</v>
      </c>
      <c r="E2498" t="s">
        <v>6058</v>
      </c>
      <c r="F2498" s="2">
        <v>9816</v>
      </c>
      <c r="G2498" s="2">
        <v>2900</v>
      </c>
      <c r="H2498" s="2">
        <v>2900</v>
      </c>
      <c r="I2498" t="s">
        <v>1</v>
      </c>
      <c r="J2498" t="s">
        <v>6059</v>
      </c>
      <c r="K2498" s="3">
        <v>45544</v>
      </c>
      <c r="L2498" t="s">
        <v>2</v>
      </c>
      <c r="M2498" t="s">
        <v>14</v>
      </c>
      <c r="N2498" t="s">
        <v>6</v>
      </c>
      <c r="O2498" s="3"/>
      <c r="P2498" t="s">
        <v>5</v>
      </c>
    </row>
    <row r="2499" spans="1:16" x14ac:dyDescent="0.2">
      <c r="A2499" s="6">
        <v>7768792</v>
      </c>
      <c r="B2499" t="s">
        <v>0</v>
      </c>
      <c r="C2499" t="s">
        <v>7310</v>
      </c>
      <c r="D2499" t="s">
        <v>6060</v>
      </c>
      <c r="E2499" t="s">
        <v>6061</v>
      </c>
      <c r="F2499" s="2">
        <v>399</v>
      </c>
      <c r="G2499" s="2">
        <v>0</v>
      </c>
      <c r="H2499" s="2">
        <v>0</v>
      </c>
      <c r="I2499" t="s">
        <v>1</v>
      </c>
      <c r="J2499" t="s">
        <v>6062</v>
      </c>
      <c r="K2499" s="3">
        <v>45483</v>
      </c>
      <c r="L2499" t="s">
        <v>2</v>
      </c>
      <c r="M2499" t="s">
        <v>10</v>
      </c>
      <c r="N2499" t="s">
        <v>6</v>
      </c>
      <c r="O2499" s="3"/>
      <c r="P2499" t="s">
        <v>5</v>
      </c>
    </row>
    <row r="2500" spans="1:16" x14ac:dyDescent="0.2">
      <c r="A2500" s="6">
        <v>7810590</v>
      </c>
      <c r="B2500" t="s">
        <v>0</v>
      </c>
      <c r="C2500" t="s">
        <v>7429</v>
      </c>
      <c r="D2500" t="s">
        <v>6063</v>
      </c>
      <c r="E2500" t="s">
        <v>6064</v>
      </c>
      <c r="F2500" s="2">
        <v>664</v>
      </c>
      <c r="G2500" s="2">
        <v>0</v>
      </c>
      <c r="H2500" s="2">
        <v>0</v>
      </c>
      <c r="I2500" t="s">
        <v>1</v>
      </c>
      <c r="J2500" t="s">
        <v>6065</v>
      </c>
      <c r="K2500" s="3">
        <v>45596</v>
      </c>
      <c r="L2500" t="s">
        <v>2</v>
      </c>
      <c r="M2500" t="s">
        <v>10</v>
      </c>
      <c r="N2500" t="s">
        <v>6</v>
      </c>
      <c r="O2500" s="3"/>
      <c r="P2500" t="s">
        <v>5</v>
      </c>
    </row>
    <row r="2501" spans="1:16" x14ac:dyDescent="0.2">
      <c r="A2501" s="6">
        <v>7807368</v>
      </c>
      <c r="B2501" t="s">
        <v>0</v>
      </c>
      <c r="C2501" t="s">
        <v>7538</v>
      </c>
      <c r="D2501" t="s">
        <v>6066</v>
      </c>
      <c r="E2501" t="s">
        <v>6067</v>
      </c>
      <c r="F2501" s="2">
        <v>500</v>
      </c>
      <c r="G2501" s="2">
        <v>0</v>
      </c>
      <c r="H2501" s="2">
        <v>0</v>
      </c>
      <c r="I2501" t="s">
        <v>1</v>
      </c>
      <c r="J2501" t="s">
        <v>6068</v>
      </c>
      <c r="K2501" s="3">
        <v>45589</v>
      </c>
      <c r="L2501" t="s">
        <v>2</v>
      </c>
      <c r="M2501" t="s">
        <v>10</v>
      </c>
      <c r="N2501" t="s">
        <v>6</v>
      </c>
      <c r="O2501" s="3"/>
      <c r="P2501" t="s">
        <v>5</v>
      </c>
    </row>
    <row r="2502" spans="1:16" x14ac:dyDescent="0.2">
      <c r="A2502" s="6">
        <v>7790959</v>
      </c>
      <c r="B2502" t="s">
        <v>0</v>
      </c>
      <c r="C2502" t="s">
        <v>7513</v>
      </c>
      <c r="D2502" t="s">
        <v>6069</v>
      </c>
      <c r="E2502" t="s">
        <v>6070</v>
      </c>
      <c r="F2502" s="2">
        <v>67225</v>
      </c>
      <c r="G2502" s="2">
        <v>0</v>
      </c>
      <c r="H2502" s="2">
        <v>0</v>
      </c>
      <c r="I2502" t="s">
        <v>1</v>
      </c>
      <c r="J2502" t="s">
        <v>6071</v>
      </c>
      <c r="K2502" s="3">
        <v>45544</v>
      </c>
      <c r="L2502" t="s">
        <v>2</v>
      </c>
      <c r="M2502" t="s">
        <v>10</v>
      </c>
      <c r="N2502" t="s">
        <v>6</v>
      </c>
      <c r="O2502" s="3"/>
      <c r="P2502" t="s">
        <v>5</v>
      </c>
    </row>
    <row r="2503" spans="1:16" x14ac:dyDescent="0.2">
      <c r="A2503" s="6">
        <v>7807397</v>
      </c>
      <c r="B2503" t="s">
        <v>0</v>
      </c>
      <c r="C2503" t="s">
        <v>7404</v>
      </c>
      <c r="D2503" t="s">
        <v>6072</v>
      </c>
      <c r="E2503" t="s">
        <v>6073</v>
      </c>
      <c r="F2503" s="2">
        <v>1080</v>
      </c>
      <c r="G2503" s="2">
        <v>0</v>
      </c>
      <c r="H2503" s="2">
        <v>0</v>
      </c>
      <c r="I2503" t="s">
        <v>1</v>
      </c>
      <c r="J2503" t="s">
        <v>6074</v>
      </c>
      <c r="K2503" s="3">
        <v>45589</v>
      </c>
      <c r="L2503" t="s">
        <v>2</v>
      </c>
      <c r="M2503" t="s">
        <v>10</v>
      </c>
      <c r="N2503" t="s">
        <v>6</v>
      </c>
      <c r="O2503" s="3"/>
      <c r="P2503" t="s">
        <v>5</v>
      </c>
    </row>
    <row r="2504" spans="1:16" x14ac:dyDescent="0.2">
      <c r="A2504" s="6">
        <v>7756004</v>
      </c>
      <c r="B2504" t="s">
        <v>0</v>
      </c>
      <c r="C2504" t="s">
        <v>7148</v>
      </c>
      <c r="D2504" t="s">
        <v>6075</v>
      </c>
      <c r="E2504" t="s">
        <v>6076</v>
      </c>
      <c r="F2504" s="2">
        <v>1000</v>
      </c>
      <c r="G2504" s="2">
        <v>0</v>
      </c>
      <c r="H2504" s="2">
        <v>0</v>
      </c>
      <c r="I2504" t="s">
        <v>1</v>
      </c>
      <c r="J2504" t="s">
        <v>6077</v>
      </c>
      <c r="K2504" s="3">
        <v>45449</v>
      </c>
      <c r="L2504" t="s">
        <v>2</v>
      </c>
      <c r="M2504" t="s">
        <v>10</v>
      </c>
      <c r="N2504" t="s">
        <v>6</v>
      </c>
      <c r="O2504" s="3"/>
      <c r="P2504" t="s">
        <v>5</v>
      </c>
    </row>
    <row r="2505" spans="1:16" x14ac:dyDescent="0.2">
      <c r="A2505" s="6">
        <v>7790956</v>
      </c>
      <c r="B2505" t="s">
        <v>0</v>
      </c>
      <c r="C2505" t="s">
        <v>7513</v>
      </c>
      <c r="D2505" t="s">
        <v>6078</v>
      </c>
      <c r="E2505" t="s">
        <v>6079</v>
      </c>
      <c r="F2505" s="2">
        <v>3264</v>
      </c>
      <c r="G2505" s="2">
        <v>0</v>
      </c>
      <c r="H2505" s="2">
        <v>0</v>
      </c>
      <c r="I2505" t="s">
        <v>1</v>
      </c>
      <c r="J2505" t="s">
        <v>6080</v>
      </c>
      <c r="K2505" s="3">
        <v>45544</v>
      </c>
      <c r="L2505" t="s">
        <v>2</v>
      </c>
      <c r="M2505" t="s">
        <v>10</v>
      </c>
      <c r="N2505" t="s">
        <v>6</v>
      </c>
      <c r="O2505" s="3"/>
      <c r="P2505" t="s">
        <v>5</v>
      </c>
    </row>
    <row r="2506" spans="1:16" x14ac:dyDescent="0.2">
      <c r="A2506" s="6">
        <v>7750288</v>
      </c>
      <c r="B2506" t="s">
        <v>0</v>
      </c>
      <c r="C2506" t="s">
        <v>7496</v>
      </c>
      <c r="D2506" t="s">
        <v>6081</v>
      </c>
      <c r="E2506" t="s">
        <v>6082</v>
      </c>
      <c r="F2506" s="2">
        <v>50000</v>
      </c>
      <c r="G2506" s="2">
        <v>0</v>
      </c>
      <c r="H2506" s="2">
        <v>0</v>
      </c>
      <c r="I2506" t="s">
        <v>1</v>
      </c>
      <c r="J2506" t="s">
        <v>6083</v>
      </c>
      <c r="K2506" s="3">
        <v>45433</v>
      </c>
      <c r="L2506" t="s">
        <v>2</v>
      </c>
      <c r="M2506" t="s">
        <v>10</v>
      </c>
      <c r="N2506" t="s">
        <v>6</v>
      </c>
      <c r="O2506" s="3"/>
      <c r="P2506" t="s">
        <v>5</v>
      </c>
    </row>
    <row r="2507" spans="1:16" x14ac:dyDescent="0.2">
      <c r="A2507" s="6">
        <v>7792707</v>
      </c>
      <c r="B2507" t="s">
        <v>0</v>
      </c>
      <c r="C2507" t="s">
        <v>7549</v>
      </c>
      <c r="D2507" t="s">
        <v>6081</v>
      </c>
      <c r="E2507" t="s">
        <v>6082</v>
      </c>
      <c r="F2507" s="2">
        <v>23324</v>
      </c>
      <c r="G2507" s="2">
        <v>0</v>
      </c>
      <c r="H2507" s="2">
        <v>0</v>
      </c>
      <c r="I2507" t="s">
        <v>1</v>
      </c>
      <c r="J2507" t="s">
        <v>6084</v>
      </c>
      <c r="K2507" s="3">
        <v>45548</v>
      </c>
      <c r="L2507" t="s">
        <v>2</v>
      </c>
      <c r="M2507" t="s">
        <v>10</v>
      </c>
      <c r="N2507" t="s">
        <v>6</v>
      </c>
      <c r="O2507" s="3"/>
      <c r="P2507" t="s">
        <v>5</v>
      </c>
    </row>
    <row r="2508" spans="1:16" x14ac:dyDescent="0.2">
      <c r="A2508" s="6">
        <v>7798992</v>
      </c>
      <c r="B2508" t="s">
        <v>0</v>
      </c>
      <c r="C2508" t="s">
        <v>7549</v>
      </c>
      <c r="D2508" t="s">
        <v>6085</v>
      </c>
      <c r="E2508" t="s">
        <v>6086</v>
      </c>
      <c r="F2508" s="2">
        <v>2301</v>
      </c>
      <c r="G2508" s="2">
        <v>0</v>
      </c>
      <c r="H2508" s="2">
        <v>0</v>
      </c>
      <c r="I2508" t="s">
        <v>1</v>
      </c>
      <c r="J2508" t="s">
        <v>6087</v>
      </c>
      <c r="K2508" s="3">
        <v>45562</v>
      </c>
      <c r="L2508" t="s">
        <v>2</v>
      </c>
      <c r="M2508" t="s">
        <v>10</v>
      </c>
      <c r="N2508" t="s">
        <v>6</v>
      </c>
      <c r="O2508" s="3"/>
      <c r="P2508" t="s">
        <v>5</v>
      </c>
    </row>
    <row r="2509" spans="1:16" x14ac:dyDescent="0.2">
      <c r="A2509" s="6">
        <v>7798993</v>
      </c>
      <c r="B2509" t="s">
        <v>0</v>
      </c>
      <c r="C2509" t="s">
        <v>7550</v>
      </c>
      <c r="D2509" t="s">
        <v>6089</v>
      </c>
      <c r="E2509" t="s">
        <v>6090</v>
      </c>
      <c r="F2509" s="2">
        <v>4306</v>
      </c>
      <c r="G2509" s="2">
        <v>0</v>
      </c>
      <c r="H2509" s="2">
        <v>0</v>
      </c>
      <c r="I2509" t="s">
        <v>1</v>
      </c>
      <c r="J2509" t="s">
        <v>6088</v>
      </c>
      <c r="K2509" s="3">
        <v>45562</v>
      </c>
      <c r="L2509" t="s">
        <v>2</v>
      </c>
      <c r="M2509" t="s">
        <v>10</v>
      </c>
      <c r="N2509" t="s">
        <v>6</v>
      </c>
      <c r="O2509" s="3"/>
      <c r="P2509" t="s">
        <v>5</v>
      </c>
    </row>
    <row r="2510" spans="1:16" x14ac:dyDescent="0.2">
      <c r="A2510" s="6">
        <v>7772425</v>
      </c>
      <c r="B2510" t="s">
        <v>0</v>
      </c>
      <c r="C2510" t="s">
        <v>7524</v>
      </c>
      <c r="D2510" t="s">
        <v>6091</v>
      </c>
      <c r="E2510" t="s">
        <v>6092</v>
      </c>
      <c r="F2510" s="2">
        <v>1791</v>
      </c>
      <c r="G2510" s="2">
        <v>0</v>
      </c>
      <c r="H2510" s="2">
        <v>0</v>
      </c>
      <c r="I2510" t="s">
        <v>1</v>
      </c>
      <c r="J2510" t="s">
        <v>6093</v>
      </c>
      <c r="K2510" s="3">
        <v>45490</v>
      </c>
      <c r="L2510" t="s">
        <v>2</v>
      </c>
      <c r="M2510" t="s">
        <v>10</v>
      </c>
      <c r="N2510" t="s">
        <v>6</v>
      </c>
      <c r="O2510" s="3"/>
      <c r="P2510" t="s">
        <v>5</v>
      </c>
    </row>
    <row r="2511" spans="1:16" x14ac:dyDescent="0.2">
      <c r="A2511" s="6">
        <v>7781757</v>
      </c>
      <c r="B2511" t="s">
        <v>0</v>
      </c>
      <c r="C2511" t="s">
        <v>7521</v>
      </c>
      <c r="D2511" t="s">
        <v>6091</v>
      </c>
      <c r="E2511" t="s">
        <v>6092</v>
      </c>
      <c r="F2511" s="2">
        <v>990</v>
      </c>
      <c r="G2511" s="2">
        <v>0</v>
      </c>
      <c r="H2511" s="2">
        <v>0</v>
      </c>
      <c r="I2511" t="s">
        <v>1</v>
      </c>
      <c r="J2511" t="s">
        <v>6094</v>
      </c>
      <c r="K2511" s="3">
        <v>45517</v>
      </c>
      <c r="L2511" t="s">
        <v>2</v>
      </c>
      <c r="M2511" t="s">
        <v>10</v>
      </c>
      <c r="N2511" t="s">
        <v>6</v>
      </c>
      <c r="O2511" s="3"/>
      <c r="P2511" t="s">
        <v>5</v>
      </c>
    </row>
    <row r="2512" spans="1:16" x14ac:dyDescent="0.2">
      <c r="A2512" s="6">
        <v>7783511</v>
      </c>
      <c r="B2512" t="s">
        <v>0</v>
      </c>
      <c r="C2512" t="s">
        <v>7525</v>
      </c>
      <c r="D2512" t="s">
        <v>6091</v>
      </c>
      <c r="E2512" t="s">
        <v>6092</v>
      </c>
      <c r="F2512" s="2">
        <v>1344</v>
      </c>
      <c r="G2512" s="2">
        <v>0</v>
      </c>
      <c r="H2512" s="2">
        <v>0</v>
      </c>
      <c r="I2512" t="s">
        <v>1</v>
      </c>
      <c r="J2512" t="s">
        <v>6095</v>
      </c>
      <c r="K2512" s="3">
        <v>45527</v>
      </c>
      <c r="L2512" t="s">
        <v>2</v>
      </c>
      <c r="M2512" t="s">
        <v>10</v>
      </c>
      <c r="N2512" t="s">
        <v>6</v>
      </c>
      <c r="O2512" s="3"/>
      <c r="P2512" t="s">
        <v>5</v>
      </c>
    </row>
    <row r="2513" spans="1:16" x14ac:dyDescent="0.2">
      <c r="A2513" s="6">
        <v>7772426</v>
      </c>
      <c r="B2513" t="s">
        <v>0</v>
      </c>
      <c r="C2513" t="s">
        <v>7524</v>
      </c>
      <c r="D2513" t="s">
        <v>6096</v>
      </c>
      <c r="E2513" t="s">
        <v>6097</v>
      </c>
      <c r="F2513" s="2">
        <v>4210</v>
      </c>
      <c r="G2513" s="2">
        <v>700</v>
      </c>
      <c r="H2513" s="2">
        <v>700</v>
      </c>
      <c r="I2513" t="s">
        <v>1</v>
      </c>
      <c r="J2513" t="s">
        <v>6098</v>
      </c>
      <c r="K2513" s="3">
        <v>45490</v>
      </c>
      <c r="L2513" t="s">
        <v>2</v>
      </c>
      <c r="M2513" t="s">
        <v>14</v>
      </c>
      <c r="N2513" t="s">
        <v>6</v>
      </c>
      <c r="O2513" s="3"/>
      <c r="P2513" t="s">
        <v>5</v>
      </c>
    </row>
    <row r="2514" spans="1:16" x14ac:dyDescent="0.2">
      <c r="A2514" s="6">
        <v>7781758</v>
      </c>
      <c r="B2514" t="s">
        <v>0</v>
      </c>
      <c r="C2514" t="s">
        <v>7521</v>
      </c>
      <c r="D2514" t="s">
        <v>6096</v>
      </c>
      <c r="E2514" t="s">
        <v>6097</v>
      </c>
      <c r="F2514" s="2">
        <v>5662</v>
      </c>
      <c r="G2514" s="2">
        <v>0</v>
      </c>
      <c r="H2514" s="2">
        <v>0</v>
      </c>
      <c r="I2514" t="s">
        <v>1</v>
      </c>
      <c r="J2514" t="s">
        <v>6099</v>
      </c>
      <c r="K2514" s="3">
        <v>45517</v>
      </c>
      <c r="L2514" t="s">
        <v>2</v>
      </c>
      <c r="M2514" t="s">
        <v>10</v>
      </c>
      <c r="N2514" t="s">
        <v>6</v>
      </c>
      <c r="O2514" s="3"/>
      <c r="P2514" t="s">
        <v>5</v>
      </c>
    </row>
    <row r="2515" spans="1:16" x14ac:dyDescent="0.2">
      <c r="A2515" s="6">
        <v>7783512</v>
      </c>
      <c r="B2515" t="s">
        <v>0</v>
      </c>
      <c r="C2515" t="s">
        <v>7525</v>
      </c>
      <c r="D2515" t="s">
        <v>6096</v>
      </c>
      <c r="E2515" t="s">
        <v>6097</v>
      </c>
      <c r="F2515" s="2">
        <v>3245</v>
      </c>
      <c r="G2515" s="2">
        <v>0</v>
      </c>
      <c r="H2515" s="2">
        <v>0</v>
      </c>
      <c r="I2515" t="s">
        <v>1</v>
      </c>
      <c r="J2515" t="s">
        <v>6100</v>
      </c>
      <c r="K2515" s="3">
        <v>45527</v>
      </c>
      <c r="L2515" t="s">
        <v>2</v>
      </c>
      <c r="M2515" t="s">
        <v>10</v>
      </c>
      <c r="N2515" t="s">
        <v>6</v>
      </c>
      <c r="O2515" s="3"/>
      <c r="P2515" t="s">
        <v>5</v>
      </c>
    </row>
    <row r="2516" spans="1:16" x14ac:dyDescent="0.2">
      <c r="A2516" s="6">
        <v>7772427</v>
      </c>
      <c r="B2516" t="s">
        <v>0</v>
      </c>
      <c r="C2516" t="s">
        <v>7524</v>
      </c>
      <c r="D2516" t="s">
        <v>6101</v>
      </c>
      <c r="E2516" t="s">
        <v>6102</v>
      </c>
      <c r="F2516" s="2">
        <v>12484</v>
      </c>
      <c r="G2516" s="2">
        <v>900</v>
      </c>
      <c r="H2516" s="2">
        <v>900</v>
      </c>
      <c r="I2516" t="s">
        <v>1</v>
      </c>
      <c r="J2516" t="s">
        <v>6103</v>
      </c>
      <c r="K2516" s="3">
        <v>45490</v>
      </c>
      <c r="L2516" t="s">
        <v>2</v>
      </c>
      <c r="M2516" t="s">
        <v>14</v>
      </c>
      <c r="N2516" t="s">
        <v>6</v>
      </c>
      <c r="O2516" s="3"/>
      <c r="P2516" t="s">
        <v>5</v>
      </c>
    </row>
    <row r="2517" spans="1:16" x14ac:dyDescent="0.2">
      <c r="A2517" s="6">
        <v>7781759</v>
      </c>
      <c r="B2517" t="s">
        <v>0</v>
      </c>
      <c r="C2517" t="s">
        <v>7521</v>
      </c>
      <c r="D2517" t="s">
        <v>6101</v>
      </c>
      <c r="E2517" t="s">
        <v>6102</v>
      </c>
      <c r="F2517" s="2">
        <v>6277</v>
      </c>
      <c r="G2517" s="2">
        <v>0</v>
      </c>
      <c r="H2517" s="2">
        <v>0</v>
      </c>
      <c r="I2517" t="s">
        <v>1</v>
      </c>
      <c r="J2517" t="s">
        <v>6104</v>
      </c>
      <c r="K2517" s="3">
        <v>45517</v>
      </c>
      <c r="L2517" t="s">
        <v>2</v>
      </c>
      <c r="M2517" t="s">
        <v>10</v>
      </c>
      <c r="N2517" t="s">
        <v>6</v>
      </c>
      <c r="O2517" s="3"/>
      <c r="P2517" t="s">
        <v>5</v>
      </c>
    </row>
    <row r="2518" spans="1:16" x14ac:dyDescent="0.2">
      <c r="A2518" s="6">
        <v>7783513</v>
      </c>
      <c r="B2518" t="s">
        <v>0</v>
      </c>
      <c r="C2518" t="s">
        <v>7525</v>
      </c>
      <c r="D2518" t="s">
        <v>6101</v>
      </c>
      <c r="E2518" t="s">
        <v>6102</v>
      </c>
      <c r="F2518" s="2">
        <v>9768</v>
      </c>
      <c r="G2518" s="2">
        <v>0</v>
      </c>
      <c r="H2518" s="2">
        <v>0</v>
      </c>
      <c r="I2518" t="s">
        <v>1</v>
      </c>
      <c r="J2518" t="s">
        <v>6105</v>
      </c>
      <c r="K2518" s="3">
        <v>45527</v>
      </c>
      <c r="L2518" t="s">
        <v>2</v>
      </c>
      <c r="M2518" t="s">
        <v>10</v>
      </c>
      <c r="N2518" t="s">
        <v>6</v>
      </c>
      <c r="O2518" s="3"/>
      <c r="P2518" t="s">
        <v>5</v>
      </c>
    </row>
    <row r="2519" spans="1:16" x14ac:dyDescent="0.2">
      <c r="A2519" s="6">
        <v>7772428</v>
      </c>
      <c r="B2519" t="s">
        <v>0</v>
      </c>
      <c r="C2519" t="s">
        <v>7524</v>
      </c>
      <c r="D2519" t="s">
        <v>6106</v>
      </c>
      <c r="E2519" t="s">
        <v>6107</v>
      </c>
      <c r="F2519" s="2">
        <v>3813</v>
      </c>
      <c r="G2519" s="2">
        <v>0</v>
      </c>
      <c r="H2519" s="2">
        <v>0</v>
      </c>
      <c r="I2519" t="s">
        <v>1</v>
      </c>
      <c r="J2519" t="s">
        <v>6108</v>
      </c>
      <c r="K2519" s="3">
        <v>45490</v>
      </c>
      <c r="L2519" t="s">
        <v>2</v>
      </c>
      <c r="M2519" t="s">
        <v>10</v>
      </c>
      <c r="N2519" t="s">
        <v>6</v>
      </c>
      <c r="O2519" s="3"/>
      <c r="P2519" t="s">
        <v>5</v>
      </c>
    </row>
    <row r="2520" spans="1:16" x14ac:dyDescent="0.2">
      <c r="A2520" s="6">
        <v>7781760</v>
      </c>
      <c r="B2520" t="s">
        <v>0</v>
      </c>
      <c r="C2520" t="s">
        <v>7521</v>
      </c>
      <c r="D2520" t="s">
        <v>6106</v>
      </c>
      <c r="E2520" t="s">
        <v>6107</v>
      </c>
      <c r="F2520" s="2">
        <v>1439</v>
      </c>
      <c r="G2520" s="2">
        <v>0</v>
      </c>
      <c r="H2520" s="2">
        <v>0</v>
      </c>
      <c r="I2520" t="s">
        <v>1</v>
      </c>
      <c r="J2520" t="s">
        <v>6109</v>
      </c>
      <c r="K2520" s="3">
        <v>45517</v>
      </c>
      <c r="L2520" t="s">
        <v>2</v>
      </c>
      <c r="M2520" t="s">
        <v>10</v>
      </c>
      <c r="N2520" t="s">
        <v>6</v>
      </c>
      <c r="O2520" s="3"/>
      <c r="P2520" t="s">
        <v>5</v>
      </c>
    </row>
    <row r="2521" spans="1:16" x14ac:dyDescent="0.2">
      <c r="A2521" s="6">
        <v>7783514</v>
      </c>
      <c r="B2521" t="s">
        <v>0</v>
      </c>
      <c r="C2521" t="s">
        <v>7525</v>
      </c>
      <c r="D2521" t="s">
        <v>6106</v>
      </c>
      <c r="E2521" t="s">
        <v>6107</v>
      </c>
      <c r="F2521" s="2">
        <v>6250</v>
      </c>
      <c r="G2521" s="2">
        <v>0</v>
      </c>
      <c r="H2521" s="2">
        <v>0</v>
      </c>
      <c r="I2521" t="s">
        <v>1</v>
      </c>
      <c r="J2521" t="s">
        <v>6110</v>
      </c>
      <c r="K2521" s="3">
        <v>45527</v>
      </c>
      <c r="L2521" t="s">
        <v>2</v>
      </c>
      <c r="M2521" t="s">
        <v>10</v>
      </c>
      <c r="N2521" t="s">
        <v>6</v>
      </c>
      <c r="O2521" s="3"/>
      <c r="P2521" t="s">
        <v>5</v>
      </c>
    </row>
    <row r="2522" spans="1:16" x14ac:dyDescent="0.2">
      <c r="A2522" s="6">
        <v>7772430</v>
      </c>
      <c r="B2522" t="s">
        <v>0</v>
      </c>
      <c r="C2522" t="s">
        <v>7524</v>
      </c>
      <c r="D2522" t="s">
        <v>6111</v>
      </c>
      <c r="E2522" t="s">
        <v>6112</v>
      </c>
      <c r="F2522" s="2">
        <v>1310</v>
      </c>
      <c r="G2522" s="2">
        <v>0</v>
      </c>
      <c r="H2522" s="2">
        <v>0</v>
      </c>
      <c r="I2522" t="s">
        <v>1</v>
      </c>
      <c r="J2522" t="s">
        <v>6113</v>
      </c>
      <c r="K2522" s="3">
        <v>45490</v>
      </c>
      <c r="L2522" t="s">
        <v>2</v>
      </c>
      <c r="M2522" t="s">
        <v>10</v>
      </c>
      <c r="N2522" t="s">
        <v>6</v>
      </c>
      <c r="O2522" s="3"/>
      <c r="P2522" t="s">
        <v>5</v>
      </c>
    </row>
    <row r="2523" spans="1:16" x14ac:dyDescent="0.2">
      <c r="A2523" s="6">
        <v>7781762</v>
      </c>
      <c r="B2523" t="s">
        <v>0</v>
      </c>
      <c r="C2523" t="s">
        <v>7521</v>
      </c>
      <c r="D2523" t="s">
        <v>6111</v>
      </c>
      <c r="E2523" t="s">
        <v>6112</v>
      </c>
      <c r="F2523" s="2">
        <v>2380</v>
      </c>
      <c r="G2523" s="2">
        <v>0</v>
      </c>
      <c r="H2523" s="2">
        <v>0</v>
      </c>
      <c r="I2523" t="s">
        <v>1</v>
      </c>
      <c r="J2523" t="s">
        <v>6114</v>
      </c>
      <c r="K2523" s="3">
        <v>45517</v>
      </c>
      <c r="L2523" t="s">
        <v>2</v>
      </c>
      <c r="M2523" t="s">
        <v>10</v>
      </c>
      <c r="N2523" t="s">
        <v>6</v>
      </c>
      <c r="O2523" s="3"/>
      <c r="P2523" t="s">
        <v>5</v>
      </c>
    </row>
    <row r="2524" spans="1:16" x14ac:dyDescent="0.2">
      <c r="A2524" s="6">
        <v>7783516</v>
      </c>
      <c r="B2524" t="s">
        <v>0</v>
      </c>
      <c r="C2524" t="s">
        <v>7525</v>
      </c>
      <c r="D2524" t="s">
        <v>6111</v>
      </c>
      <c r="E2524" t="s">
        <v>6112</v>
      </c>
      <c r="F2524" s="2">
        <v>3540</v>
      </c>
      <c r="G2524" s="2">
        <v>0</v>
      </c>
      <c r="H2524" s="2">
        <v>0</v>
      </c>
      <c r="I2524" t="s">
        <v>1</v>
      </c>
      <c r="J2524" t="s">
        <v>6115</v>
      </c>
      <c r="K2524" s="3">
        <v>45527</v>
      </c>
      <c r="L2524" t="s">
        <v>2</v>
      </c>
      <c r="M2524" t="s">
        <v>10</v>
      </c>
      <c r="N2524" t="s">
        <v>6</v>
      </c>
      <c r="O2524" s="3"/>
      <c r="P2524" t="s">
        <v>5</v>
      </c>
    </row>
    <row r="2525" spans="1:16" x14ac:dyDescent="0.2">
      <c r="A2525" s="6">
        <v>7781763</v>
      </c>
      <c r="B2525" t="s">
        <v>0</v>
      </c>
      <c r="C2525" t="s">
        <v>7521</v>
      </c>
      <c r="D2525" t="s">
        <v>6116</v>
      </c>
      <c r="E2525" t="s">
        <v>6117</v>
      </c>
      <c r="F2525" s="2">
        <v>649</v>
      </c>
      <c r="G2525" s="2">
        <v>0</v>
      </c>
      <c r="H2525" s="2">
        <v>0</v>
      </c>
      <c r="I2525" t="s">
        <v>1</v>
      </c>
      <c r="J2525" t="s">
        <v>6118</v>
      </c>
      <c r="K2525" s="3">
        <v>45517</v>
      </c>
      <c r="L2525" t="s">
        <v>2</v>
      </c>
      <c r="M2525" t="s">
        <v>10</v>
      </c>
      <c r="N2525" t="s">
        <v>6</v>
      </c>
      <c r="O2525" s="3"/>
      <c r="P2525" t="s">
        <v>5</v>
      </c>
    </row>
    <row r="2526" spans="1:16" x14ac:dyDescent="0.2">
      <c r="A2526" s="6">
        <v>7783517</v>
      </c>
      <c r="B2526" t="s">
        <v>0</v>
      </c>
      <c r="C2526" t="s">
        <v>7525</v>
      </c>
      <c r="D2526" t="s">
        <v>6116</v>
      </c>
      <c r="E2526" t="s">
        <v>6117</v>
      </c>
      <c r="F2526" s="2">
        <v>4543</v>
      </c>
      <c r="G2526" s="2">
        <v>0</v>
      </c>
      <c r="H2526" s="2">
        <v>0</v>
      </c>
      <c r="I2526" t="s">
        <v>1</v>
      </c>
      <c r="J2526" t="s">
        <v>6119</v>
      </c>
      <c r="K2526" s="3">
        <v>45527</v>
      </c>
      <c r="L2526" t="s">
        <v>2</v>
      </c>
      <c r="M2526" t="s">
        <v>10</v>
      </c>
      <c r="N2526" t="s">
        <v>6</v>
      </c>
      <c r="O2526" s="3"/>
      <c r="P2526" t="s">
        <v>5</v>
      </c>
    </row>
    <row r="2527" spans="1:16" x14ac:dyDescent="0.2">
      <c r="A2527" s="6">
        <v>7781764</v>
      </c>
      <c r="B2527" t="s">
        <v>0</v>
      </c>
      <c r="C2527" t="s">
        <v>7521</v>
      </c>
      <c r="D2527" t="s">
        <v>6120</v>
      </c>
      <c r="E2527" t="s">
        <v>6121</v>
      </c>
      <c r="F2527" s="2">
        <v>349</v>
      </c>
      <c r="G2527" s="2">
        <v>0</v>
      </c>
      <c r="H2527" s="2">
        <v>0</v>
      </c>
      <c r="I2527" t="s">
        <v>1</v>
      </c>
      <c r="J2527" t="s">
        <v>6122</v>
      </c>
      <c r="K2527" s="3">
        <v>45517</v>
      </c>
      <c r="L2527" t="s">
        <v>2</v>
      </c>
      <c r="M2527" t="s">
        <v>10</v>
      </c>
      <c r="N2527" t="s">
        <v>6</v>
      </c>
      <c r="O2527" s="3"/>
      <c r="P2527" t="s">
        <v>5</v>
      </c>
    </row>
    <row r="2528" spans="1:16" x14ac:dyDescent="0.2">
      <c r="A2528" s="6">
        <v>7783518</v>
      </c>
      <c r="B2528" t="s">
        <v>0</v>
      </c>
      <c r="C2528" t="s">
        <v>7525</v>
      </c>
      <c r="D2528" t="s">
        <v>6120</v>
      </c>
      <c r="E2528" t="s">
        <v>6121</v>
      </c>
      <c r="F2528" s="2">
        <v>5774</v>
      </c>
      <c r="G2528" s="2">
        <v>0</v>
      </c>
      <c r="H2528" s="2">
        <v>0</v>
      </c>
      <c r="I2528" t="s">
        <v>1</v>
      </c>
      <c r="J2528" t="s">
        <v>6123</v>
      </c>
      <c r="K2528" s="3">
        <v>45527</v>
      </c>
      <c r="L2528" t="s">
        <v>2</v>
      </c>
      <c r="M2528" t="s">
        <v>10</v>
      </c>
      <c r="N2528" t="s">
        <v>6</v>
      </c>
      <c r="O2528" s="3"/>
      <c r="P2528" t="s">
        <v>5</v>
      </c>
    </row>
    <row r="2529" spans="1:16" x14ac:dyDescent="0.2">
      <c r="A2529" s="6">
        <v>7622818</v>
      </c>
      <c r="B2529" t="s">
        <v>0</v>
      </c>
      <c r="C2529" t="s">
        <v>7551</v>
      </c>
      <c r="D2529" t="s">
        <v>6124</v>
      </c>
      <c r="E2529" t="s">
        <v>6125</v>
      </c>
      <c r="F2529" s="2">
        <v>9668</v>
      </c>
      <c r="G2529" s="2">
        <v>9667</v>
      </c>
      <c r="H2529" s="2">
        <v>9667</v>
      </c>
      <c r="I2529" t="s">
        <v>1</v>
      </c>
      <c r="J2529" t="s">
        <v>6126</v>
      </c>
      <c r="K2529" s="3">
        <v>45080</v>
      </c>
      <c r="L2529" t="s">
        <v>2</v>
      </c>
      <c r="M2529" t="s">
        <v>14</v>
      </c>
      <c r="N2529" t="s">
        <v>307</v>
      </c>
      <c r="O2529" s="3"/>
      <c r="P2529" t="s">
        <v>5</v>
      </c>
    </row>
    <row r="2530" spans="1:16" x14ac:dyDescent="0.2">
      <c r="A2530" s="6">
        <v>7772433</v>
      </c>
      <c r="B2530" t="s">
        <v>0</v>
      </c>
      <c r="C2530" t="s">
        <v>7524</v>
      </c>
      <c r="D2530" t="s">
        <v>6124</v>
      </c>
      <c r="E2530" t="s">
        <v>6125</v>
      </c>
      <c r="F2530" s="2">
        <v>4044</v>
      </c>
      <c r="G2530" s="2">
        <v>4043</v>
      </c>
      <c r="H2530" s="2">
        <v>4043</v>
      </c>
      <c r="I2530" t="s">
        <v>1</v>
      </c>
      <c r="J2530" t="s">
        <v>6127</v>
      </c>
      <c r="K2530" s="3">
        <v>45490</v>
      </c>
      <c r="L2530" t="s">
        <v>2</v>
      </c>
      <c r="M2530" t="s">
        <v>14</v>
      </c>
      <c r="N2530" t="s">
        <v>6</v>
      </c>
      <c r="O2530" s="3"/>
      <c r="P2530" t="s">
        <v>5</v>
      </c>
    </row>
    <row r="2531" spans="1:16" x14ac:dyDescent="0.2">
      <c r="A2531" s="6">
        <v>7781765</v>
      </c>
      <c r="B2531" t="s">
        <v>0</v>
      </c>
      <c r="C2531" t="s">
        <v>7521</v>
      </c>
      <c r="D2531" t="s">
        <v>6124</v>
      </c>
      <c r="E2531" t="s">
        <v>6125</v>
      </c>
      <c r="F2531" s="2">
        <v>2110</v>
      </c>
      <c r="G2531" s="2">
        <v>0</v>
      </c>
      <c r="H2531" s="2">
        <v>0</v>
      </c>
      <c r="I2531" t="s">
        <v>1</v>
      </c>
      <c r="J2531" t="s">
        <v>6128</v>
      </c>
      <c r="K2531" s="3">
        <v>45517</v>
      </c>
      <c r="L2531" t="s">
        <v>2</v>
      </c>
      <c r="M2531" t="s">
        <v>10</v>
      </c>
      <c r="N2531" t="s">
        <v>6</v>
      </c>
      <c r="O2531" s="3"/>
      <c r="P2531" t="s">
        <v>5</v>
      </c>
    </row>
    <row r="2532" spans="1:16" x14ac:dyDescent="0.2">
      <c r="A2532" s="6">
        <v>7783519</v>
      </c>
      <c r="B2532" t="s">
        <v>0</v>
      </c>
      <c r="C2532" t="s">
        <v>7525</v>
      </c>
      <c r="D2532" t="s">
        <v>6124</v>
      </c>
      <c r="E2532" t="s">
        <v>6125</v>
      </c>
      <c r="F2532" s="2">
        <v>6448</v>
      </c>
      <c r="G2532" s="2">
        <v>0</v>
      </c>
      <c r="H2532" s="2">
        <v>0</v>
      </c>
      <c r="I2532" t="s">
        <v>1</v>
      </c>
      <c r="J2532" t="s">
        <v>6129</v>
      </c>
      <c r="K2532" s="3">
        <v>45527</v>
      </c>
      <c r="L2532" t="s">
        <v>2</v>
      </c>
      <c r="M2532" t="s">
        <v>10</v>
      </c>
      <c r="N2532" t="s">
        <v>6</v>
      </c>
      <c r="O2532" s="3"/>
      <c r="P2532" t="s">
        <v>5</v>
      </c>
    </row>
    <row r="2533" spans="1:16" x14ac:dyDescent="0.2">
      <c r="A2533" s="6">
        <v>7708808</v>
      </c>
      <c r="B2533" t="s">
        <v>0</v>
      </c>
      <c r="C2533" t="s">
        <v>7552</v>
      </c>
      <c r="D2533" t="s">
        <v>6130</v>
      </c>
      <c r="E2533" t="s">
        <v>6131</v>
      </c>
      <c r="F2533" s="2">
        <v>6561</v>
      </c>
      <c r="G2533" s="2">
        <v>6560</v>
      </c>
      <c r="H2533" s="2">
        <v>6560</v>
      </c>
      <c r="I2533" t="s">
        <v>1</v>
      </c>
      <c r="J2533" t="s">
        <v>6132</v>
      </c>
      <c r="K2533" s="3">
        <v>45314</v>
      </c>
      <c r="L2533" t="s">
        <v>2</v>
      </c>
      <c r="M2533" t="s">
        <v>14</v>
      </c>
      <c r="N2533" t="s">
        <v>6</v>
      </c>
      <c r="O2533" s="3"/>
      <c r="P2533" t="s">
        <v>5</v>
      </c>
    </row>
    <row r="2534" spans="1:16" x14ac:dyDescent="0.2">
      <c r="A2534" s="6">
        <v>7772434</v>
      </c>
      <c r="B2534" t="s">
        <v>0</v>
      </c>
      <c r="C2534" t="s">
        <v>7524</v>
      </c>
      <c r="D2534" t="s">
        <v>6130</v>
      </c>
      <c r="E2534" t="s">
        <v>6131</v>
      </c>
      <c r="F2534" s="2">
        <v>4212</v>
      </c>
      <c r="G2534" s="2">
        <v>0</v>
      </c>
      <c r="H2534" s="2">
        <v>0</v>
      </c>
      <c r="I2534" t="s">
        <v>1</v>
      </c>
      <c r="J2534" t="s">
        <v>6133</v>
      </c>
      <c r="K2534" s="3">
        <v>45490</v>
      </c>
      <c r="L2534" t="s">
        <v>2</v>
      </c>
      <c r="M2534" t="s">
        <v>10</v>
      </c>
      <c r="N2534" t="s">
        <v>6</v>
      </c>
      <c r="O2534" s="3"/>
      <c r="P2534" t="s">
        <v>5</v>
      </c>
    </row>
    <row r="2535" spans="1:16" x14ac:dyDescent="0.2">
      <c r="A2535" s="6">
        <v>7781766</v>
      </c>
      <c r="B2535" t="s">
        <v>0</v>
      </c>
      <c r="C2535" t="s">
        <v>7521</v>
      </c>
      <c r="D2535" t="s">
        <v>6130</v>
      </c>
      <c r="E2535" t="s">
        <v>6131</v>
      </c>
      <c r="F2535" s="2">
        <v>5098</v>
      </c>
      <c r="G2535" s="2">
        <v>0</v>
      </c>
      <c r="H2535" s="2">
        <v>0</v>
      </c>
      <c r="I2535" t="s">
        <v>1</v>
      </c>
      <c r="J2535" t="s">
        <v>6134</v>
      </c>
      <c r="K2535" s="3">
        <v>45517</v>
      </c>
      <c r="L2535" t="s">
        <v>2</v>
      </c>
      <c r="M2535" t="s">
        <v>10</v>
      </c>
      <c r="N2535" t="s">
        <v>6</v>
      </c>
      <c r="O2535" s="3"/>
      <c r="P2535" t="s">
        <v>5</v>
      </c>
    </row>
    <row r="2536" spans="1:16" x14ac:dyDescent="0.2">
      <c r="A2536" s="6">
        <v>7783520</v>
      </c>
      <c r="B2536" t="s">
        <v>0</v>
      </c>
      <c r="C2536" t="s">
        <v>7525</v>
      </c>
      <c r="D2536" t="s">
        <v>6130</v>
      </c>
      <c r="E2536" t="s">
        <v>6131</v>
      </c>
      <c r="F2536" s="2">
        <v>2900</v>
      </c>
      <c r="G2536" s="2">
        <v>0</v>
      </c>
      <c r="H2536" s="2">
        <v>0</v>
      </c>
      <c r="I2536" t="s">
        <v>1</v>
      </c>
      <c r="J2536" t="s">
        <v>6135</v>
      </c>
      <c r="K2536" s="3">
        <v>45527</v>
      </c>
      <c r="L2536" t="s">
        <v>2</v>
      </c>
      <c r="M2536" t="s">
        <v>10</v>
      </c>
      <c r="N2536" t="s">
        <v>6</v>
      </c>
      <c r="O2536" s="3"/>
      <c r="P2536" t="s">
        <v>5</v>
      </c>
    </row>
    <row r="2537" spans="1:16" x14ac:dyDescent="0.2">
      <c r="A2537" s="6">
        <v>7705406</v>
      </c>
      <c r="B2537" t="s">
        <v>0</v>
      </c>
      <c r="C2537" t="s">
        <v>7553</v>
      </c>
      <c r="D2537" t="s">
        <v>6136</v>
      </c>
      <c r="E2537" t="s">
        <v>6137</v>
      </c>
      <c r="F2537" s="2">
        <v>4485</v>
      </c>
      <c r="G2537" s="2">
        <v>4484</v>
      </c>
      <c r="H2537" s="2">
        <v>4484</v>
      </c>
      <c r="I2537" t="s">
        <v>1</v>
      </c>
      <c r="J2537" t="s">
        <v>6138</v>
      </c>
      <c r="K2537" s="3">
        <v>45303</v>
      </c>
      <c r="L2537" t="s">
        <v>2</v>
      </c>
      <c r="M2537" t="s">
        <v>14</v>
      </c>
      <c r="N2537" t="s">
        <v>6</v>
      </c>
      <c r="O2537" s="3"/>
      <c r="P2537" t="s">
        <v>5</v>
      </c>
    </row>
    <row r="2538" spans="1:16" x14ac:dyDescent="0.2">
      <c r="A2538" s="6">
        <v>7708809</v>
      </c>
      <c r="B2538" t="s">
        <v>0</v>
      </c>
      <c r="C2538" t="s">
        <v>7552</v>
      </c>
      <c r="D2538" t="s">
        <v>6136</v>
      </c>
      <c r="E2538" t="s">
        <v>6137</v>
      </c>
      <c r="F2538" s="2">
        <v>4485</v>
      </c>
      <c r="G2538" s="2">
        <v>4484</v>
      </c>
      <c r="H2538" s="2">
        <v>4484</v>
      </c>
      <c r="I2538" t="s">
        <v>1</v>
      </c>
      <c r="J2538" t="s">
        <v>6139</v>
      </c>
      <c r="K2538" s="3">
        <v>45314</v>
      </c>
      <c r="L2538" t="s">
        <v>2</v>
      </c>
      <c r="M2538" t="s">
        <v>14</v>
      </c>
      <c r="N2538" t="s">
        <v>6</v>
      </c>
      <c r="O2538" s="3"/>
      <c r="P2538" t="s">
        <v>5</v>
      </c>
    </row>
    <row r="2539" spans="1:16" x14ac:dyDescent="0.2">
      <c r="A2539" s="6">
        <v>7772435</v>
      </c>
      <c r="B2539" t="s">
        <v>0</v>
      </c>
      <c r="C2539" t="s">
        <v>7524</v>
      </c>
      <c r="D2539" t="s">
        <v>6136</v>
      </c>
      <c r="E2539" t="s">
        <v>6137</v>
      </c>
      <c r="F2539" s="2">
        <v>7750</v>
      </c>
      <c r="G2539" s="2">
        <v>7499</v>
      </c>
      <c r="H2539" s="2">
        <v>7499</v>
      </c>
      <c r="I2539" t="s">
        <v>1</v>
      </c>
      <c r="J2539" t="s">
        <v>6140</v>
      </c>
      <c r="K2539" s="3">
        <v>45490</v>
      </c>
      <c r="L2539" t="s">
        <v>2</v>
      </c>
      <c r="M2539" t="s">
        <v>14</v>
      </c>
      <c r="N2539" t="s">
        <v>6</v>
      </c>
      <c r="O2539" s="3"/>
      <c r="P2539" t="s">
        <v>5</v>
      </c>
    </row>
    <row r="2540" spans="1:16" x14ac:dyDescent="0.2">
      <c r="A2540" s="6">
        <v>7781767</v>
      </c>
      <c r="B2540" t="s">
        <v>0</v>
      </c>
      <c r="C2540" t="s">
        <v>7521</v>
      </c>
      <c r="D2540" t="s">
        <v>6136</v>
      </c>
      <c r="E2540" t="s">
        <v>6137</v>
      </c>
      <c r="F2540" s="2">
        <v>4185</v>
      </c>
      <c r="G2540" s="2">
        <v>0</v>
      </c>
      <c r="H2540" s="2">
        <v>0</v>
      </c>
      <c r="I2540" t="s">
        <v>1</v>
      </c>
      <c r="J2540" t="s">
        <v>6141</v>
      </c>
      <c r="K2540" s="3">
        <v>45517</v>
      </c>
      <c r="L2540" t="s">
        <v>2</v>
      </c>
      <c r="M2540" t="s">
        <v>10</v>
      </c>
      <c r="N2540" t="s">
        <v>6</v>
      </c>
      <c r="O2540" s="3"/>
      <c r="P2540" t="s">
        <v>5</v>
      </c>
    </row>
    <row r="2541" spans="1:16" x14ac:dyDescent="0.2">
      <c r="A2541" s="6">
        <v>7783521</v>
      </c>
      <c r="B2541" t="s">
        <v>0</v>
      </c>
      <c r="C2541" t="s">
        <v>7525</v>
      </c>
      <c r="D2541" t="s">
        <v>6136</v>
      </c>
      <c r="E2541" t="s">
        <v>6137</v>
      </c>
      <c r="F2541" s="2">
        <v>7975</v>
      </c>
      <c r="G2541" s="2">
        <v>0</v>
      </c>
      <c r="H2541" s="2">
        <v>0</v>
      </c>
      <c r="I2541" t="s">
        <v>1</v>
      </c>
      <c r="J2541" t="s">
        <v>6142</v>
      </c>
      <c r="K2541" s="3">
        <v>45527</v>
      </c>
      <c r="L2541" t="s">
        <v>2</v>
      </c>
      <c r="M2541" t="s">
        <v>10</v>
      </c>
      <c r="N2541" t="s">
        <v>6</v>
      </c>
      <c r="O2541" s="3"/>
      <c r="P2541" t="s">
        <v>5</v>
      </c>
    </row>
    <row r="2542" spans="1:16" x14ac:dyDescent="0.2">
      <c r="A2542" s="6">
        <v>7772436</v>
      </c>
      <c r="B2542" t="s">
        <v>0</v>
      </c>
      <c r="C2542" t="s">
        <v>7524</v>
      </c>
      <c r="D2542" t="s">
        <v>6143</v>
      </c>
      <c r="E2542" t="s">
        <v>6144</v>
      </c>
      <c r="F2542" s="2">
        <v>5242</v>
      </c>
      <c r="G2542" s="2">
        <v>2500</v>
      </c>
      <c r="H2542" s="2">
        <v>2500</v>
      </c>
      <c r="I2542" t="s">
        <v>1</v>
      </c>
      <c r="J2542" t="s">
        <v>6145</v>
      </c>
      <c r="K2542" s="3">
        <v>45490</v>
      </c>
      <c r="L2542" t="s">
        <v>2</v>
      </c>
      <c r="M2542" t="s">
        <v>14</v>
      </c>
      <c r="N2542" t="s">
        <v>6</v>
      </c>
      <c r="O2542" s="3"/>
      <c r="P2542" t="s">
        <v>5</v>
      </c>
    </row>
    <row r="2543" spans="1:16" x14ac:dyDescent="0.2">
      <c r="A2543" s="6">
        <v>7781768</v>
      </c>
      <c r="B2543" t="s">
        <v>0</v>
      </c>
      <c r="C2543" t="s">
        <v>7521</v>
      </c>
      <c r="D2543" t="s">
        <v>6143</v>
      </c>
      <c r="E2543" t="s">
        <v>6144</v>
      </c>
      <c r="F2543" s="2">
        <v>483</v>
      </c>
      <c r="G2543" s="2">
        <v>0</v>
      </c>
      <c r="H2543" s="2">
        <v>0</v>
      </c>
      <c r="I2543" t="s">
        <v>1</v>
      </c>
      <c r="J2543" t="s">
        <v>6146</v>
      </c>
      <c r="K2543" s="3">
        <v>45517</v>
      </c>
      <c r="L2543" t="s">
        <v>2</v>
      </c>
      <c r="M2543" t="s">
        <v>10</v>
      </c>
      <c r="N2543" t="s">
        <v>6</v>
      </c>
      <c r="O2543" s="3"/>
      <c r="P2543" t="s">
        <v>5</v>
      </c>
    </row>
    <row r="2544" spans="1:16" x14ac:dyDescent="0.2">
      <c r="A2544" s="6">
        <v>7783522</v>
      </c>
      <c r="B2544" t="s">
        <v>0</v>
      </c>
      <c r="C2544" t="s">
        <v>7525</v>
      </c>
      <c r="D2544" t="s">
        <v>6143</v>
      </c>
      <c r="E2544" t="s">
        <v>6144</v>
      </c>
      <c r="F2544" s="2">
        <v>4996</v>
      </c>
      <c r="G2544" s="2">
        <v>0</v>
      </c>
      <c r="H2544" s="2">
        <v>0</v>
      </c>
      <c r="I2544" t="s">
        <v>1</v>
      </c>
      <c r="J2544" t="s">
        <v>6147</v>
      </c>
      <c r="K2544" s="3">
        <v>45527</v>
      </c>
      <c r="L2544" t="s">
        <v>2</v>
      </c>
      <c r="M2544" t="s">
        <v>10</v>
      </c>
      <c r="N2544" t="s">
        <v>6</v>
      </c>
      <c r="O2544" s="3"/>
      <c r="P2544" t="s">
        <v>5</v>
      </c>
    </row>
    <row r="2545" spans="1:16" x14ac:dyDescent="0.2">
      <c r="A2545" s="6">
        <v>7772437</v>
      </c>
      <c r="B2545" t="s">
        <v>0</v>
      </c>
      <c r="C2545" t="s">
        <v>7524</v>
      </c>
      <c r="D2545" t="s">
        <v>6148</v>
      </c>
      <c r="E2545" t="s">
        <v>6149</v>
      </c>
      <c r="F2545" s="2">
        <v>8840</v>
      </c>
      <c r="G2545" s="2">
        <v>3200</v>
      </c>
      <c r="H2545" s="2">
        <v>3200</v>
      </c>
      <c r="I2545" t="s">
        <v>1</v>
      </c>
      <c r="J2545" t="s">
        <v>6150</v>
      </c>
      <c r="K2545" s="3">
        <v>45490</v>
      </c>
      <c r="L2545" t="s">
        <v>2</v>
      </c>
      <c r="M2545" t="s">
        <v>14</v>
      </c>
      <c r="N2545" t="s">
        <v>6</v>
      </c>
      <c r="O2545" s="3"/>
      <c r="P2545" t="s">
        <v>5</v>
      </c>
    </row>
    <row r="2546" spans="1:16" x14ac:dyDescent="0.2">
      <c r="A2546" s="6">
        <v>7781769</v>
      </c>
      <c r="B2546" t="s">
        <v>0</v>
      </c>
      <c r="C2546" t="s">
        <v>7521</v>
      </c>
      <c r="D2546" t="s">
        <v>6148</v>
      </c>
      <c r="E2546" t="s">
        <v>6149</v>
      </c>
      <c r="F2546" s="2">
        <v>1714</v>
      </c>
      <c r="G2546" s="2">
        <v>0</v>
      </c>
      <c r="H2546" s="2">
        <v>0</v>
      </c>
      <c r="I2546" t="s">
        <v>1</v>
      </c>
      <c r="J2546" t="s">
        <v>6151</v>
      </c>
      <c r="K2546" s="3">
        <v>45517</v>
      </c>
      <c r="L2546" t="s">
        <v>2</v>
      </c>
      <c r="M2546" t="s">
        <v>10</v>
      </c>
      <c r="N2546" t="s">
        <v>6</v>
      </c>
      <c r="O2546" s="3"/>
      <c r="P2546" t="s">
        <v>5</v>
      </c>
    </row>
    <row r="2547" spans="1:16" x14ac:dyDescent="0.2">
      <c r="A2547" s="6">
        <v>7783523</v>
      </c>
      <c r="B2547" t="s">
        <v>0</v>
      </c>
      <c r="C2547" t="s">
        <v>7525</v>
      </c>
      <c r="D2547" t="s">
        <v>6148</v>
      </c>
      <c r="E2547" t="s">
        <v>6149</v>
      </c>
      <c r="F2547" s="2">
        <v>4892</v>
      </c>
      <c r="G2547" s="2">
        <v>0</v>
      </c>
      <c r="H2547" s="2">
        <v>0</v>
      </c>
      <c r="I2547" t="s">
        <v>1</v>
      </c>
      <c r="J2547" t="s">
        <v>6152</v>
      </c>
      <c r="K2547" s="3">
        <v>45527</v>
      </c>
      <c r="L2547" t="s">
        <v>2</v>
      </c>
      <c r="M2547" t="s">
        <v>10</v>
      </c>
      <c r="N2547" t="s">
        <v>6</v>
      </c>
      <c r="O2547" s="3"/>
      <c r="P2547" t="s">
        <v>5</v>
      </c>
    </row>
    <row r="2548" spans="1:16" x14ac:dyDescent="0.2">
      <c r="A2548" s="6">
        <v>7622823</v>
      </c>
      <c r="B2548" t="s">
        <v>0</v>
      </c>
      <c r="C2548" t="s">
        <v>7551</v>
      </c>
      <c r="D2548" t="s">
        <v>6153</v>
      </c>
      <c r="E2548" t="s">
        <v>6154</v>
      </c>
      <c r="F2548" s="2">
        <v>7330</v>
      </c>
      <c r="G2548" s="2">
        <v>7329</v>
      </c>
      <c r="H2548" s="2">
        <v>7329</v>
      </c>
      <c r="I2548" t="s">
        <v>1</v>
      </c>
      <c r="J2548" t="s">
        <v>6155</v>
      </c>
      <c r="K2548" s="3">
        <v>45080</v>
      </c>
      <c r="L2548" t="s">
        <v>2</v>
      </c>
      <c r="M2548" t="s">
        <v>14</v>
      </c>
      <c r="N2548" t="s">
        <v>307</v>
      </c>
      <c r="O2548" s="3"/>
      <c r="P2548" t="s">
        <v>5</v>
      </c>
    </row>
    <row r="2549" spans="1:16" x14ac:dyDescent="0.2">
      <c r="A2549" s="6">
        <v>7772438</v>
      </c>
      <c r="B2549" t="s">
        <v>0</v>
      </c>
      <c r="C2549" t="s">
        <v>7524</v>
      </c>
      <c r="D2549" t="s">
        <v>6153</v>
      </c>
      <c r="E2549" t="s">
        <v>6154</v>
      </c>
      <c r="F2549" s="2">
        <v>2870</v>
      </c>
      <c r="G2549" s="2">
        <v>0</v>
      </c>
      <c r="H2549" s="2">
        <v>0</v>
      </c>
      <c r="I2549" t="s">
        <v>1</v>
      </c>
      <c r="J2549" t="s">
        <v>6156</v>
      </c>
      <c r="K2549" s="3">
        <v>45490</v>
      </c>
      <c r="L2549" t="s">
        <v>2</v>
      </c>
      <c r="M2549" t="s">
        <v>10</v>
      </c>
      <c r="N2549" t="s">
        <v>6</v>
      </c>
      <c r="O2549" s="3"/>
      <c r="P2549" t="s">
        <v>5</v>
      </c>
    </row>
    <row r="2550" spans="1:16" x14ac:dyDescent="0.2">
      <c r="A2550" s="6">
        <v>7781770</v>
      </c>
      <c r="B2550" t="s">
        <v>0</v>
      </c>
      <c r="C2550" t="s">
        <v>7521</v>
      </c>
      <c r="D2550" t="s">
        <v>6153</v>
      </c>
      <c r="E2550" t="s">
        <v>6154</v>
      </c>
      <c r="F2550" s="2">
        <v>1641</v>
      </c>
      <c r="G2550" s="2">
        <v>0</v>
      </c>
      <c r="H2550" s="2">
        <v>0</v>
      </c>
      <c r="I2550" t="s">
        <v>1</v>
      </c>
      <c r="J2550" t="s">
        <v>6157</v>
      </c>
      <c r="K2550" s="3">
        <v>45517</v>
      </c>
      <c r="L2550" t="s">
        <v>2</v>
      </c>
      <c r="M2550" t="s">
        <v>10</v>
      </c>
      <c r="N2550" t="s">
        <v>6</v>
      </c>
      <c r="O2550" s="3"/>
      <c r="P2550" t="s">
        <v>5</v>
      </c>
    </row>
    <row r="2551" spans="1:16" x14ac:dyDescent="0.2">
      <c r="A2551" s="6">
        <v>7783524</v>
      </c>
      <c r="B2551" t="s">
        <v>0</v>
      </c>
      <c r="C2551" t="s">
        <v>7525</v>
      </c>
      <c r="D2551" t="s">
        <v>6153</v>
      </c>
      <c r="E2551" t="s">
        <v>6154</v>
      </c>
      <c r="F2551" s="2">
        <v>2221</v>
      </c>
      <c r="G2551" s="2">
        <v>0</v>
      </c>
      <c r="H2551" s="2">
        <v>0</v>
      </c>
      <c r="I2551" t="s">
        <v>1</v>
      </c>
      <c r="J2551" t="s">
        <v>6158</v>
      </c>
      <c r="K2551" s="3">
        <v>45527</v>
      </c>
      <c r="L2551" t="s">
        <v>2</v>
      </c>
      <c r="M2551" t="s">
        <v>10</v>
      </c>
      <c r="N2551" t="s">
        <v>6</v>
      </c>
      <c r="O2551" s="3"/>
      <c r="P2551" t="s">
        <v>5</v>
      </c>
    </row>
    <row r="2552" spans="1:16" x14ac:dyDescent="0.2">
      <c r="A2552" s="6">
        <v>7772439</v>
      </c>
      <c r="B2552" t="s">
        <v>0</v>
      </c>
      <c r="C2552" t="s">
        <v>7524</v>
      </c>
      <c r="D2552" t="s">
        <v>6159</v>
      </c>
      <c r="E2552" t="s">
        <v>6160</v>
      </c>
      <c r="F2552" s="2">
        <v>16578</v>
      </c>
      <c r="G2552" s="2">
        <v>0</v>
      </c>
      <c r="H2552" s="2">
        <v>0</v>
      </c>
      <c r="I2552" t="s">
        <v>1</v>
      </c>
      <c r="J2552" t="s">
        <v>6161</v>
      </c>
      <c r="K2552" s="3">
        <v>45490</v>
      </c>
      <c r="L2552" t="s">
        <v>2</v>
      </c>
      <c r="M2552" t="s">
        <v>10</v>
      </c>
      <c r="N2552" t="s">
        <v>6</v>
      </c>
      <c r="O2552" s="3"/>
      <c r="P2552" t="s">
        <v>5</v>
      </c>
    </row>
    <row r="2553" spans="1:16" x14ac:dyDescent="0.2">
      <c r="A2553" s="6">
        <v>7781771</v>
      </c>
      <c r="B2553" t="s">
        <v>0</v>
      </c>
      <c r="C2553" t="s">
        <v>7521</v>
      </c>
      <c r="D2553" t="s">
        <v>6159</v>
      </c>
      <c r="E2553" t="s">
        <v>6160</v>
      </c>
      <c r="F2553" s="2">
        <v>4493</v>
      </c>
      <c r="G2553" s="2">
        <v>0</v>
      </c>
      <c r="H2553" s="2">
        <v>0</v>
      </c>
      <c r="I2553" t="s">
        <v>1</v>
      </c>
      <c r="J2553" t="s">
        <v>6162</v>
      </c>
      <c r="K2553" s="3">
        <v>45517</v>
      </c>
      <c r="L2553" t="s">
        <v>2</v>
      </c>
      <c r="M2553" t="s">
        <v>10</v>
      </c>
      <c r="N2553" t="s">
        <v>6</v>
      </c>
      <c r="O2553" s="3"/>
      <c r="P2553" t="s">
        <v>5</v>
      </c>
    </row>
    <row r="2554" spans="1:16" x14ac:dyDescent="0.2">
      <c r="A2554" s="6">
        <v>7783525</v>
      </c>
      <c r="B2554" t="s">
        <v>0</v>
      </c>
      <c r="C2554" t="s">
        <v>7525</v>
      </c>
      <c r="D2554" t="s">
        <v>6159</v>
      </c>
      <c r="E2554" t="s">
        <v>6160</v>
      </c>
      <c r="F2554" s="2">
        <v>1048</v>
      </c>
      <c r="G2554" s="2">
        <v>0</v>
      </c>
      <c r="H2554" s="2">
        <v>0</v>
      </c>
      <c r="I2554" t="s">
        <v>1</v>
      </c>
      <c r="J2554" t="s">
        <v>6163</v>
      </c>
      <c r="K2554" s="3">
        <v>45527</v>
      </c>
      <c r="L2554" t="s">
        <v>2</v>
      </c>
      <c r="M2554" t="s">
        <v>10</v>
      </c>
      <c r="N2554" t="s">
        <v>6</v>
      </c>
      <c r="O2554" s="3"/>
      <c r="P2554" t="s">
        <v>5</v>
      </c>
    </row>
    <row r="2555" spans="1:16" x14ac:dyDescent="0.2">
      <c r="A2555" s="6">
        <v>7622825</v>
      </c>
      <c r="B2555" t="s">
        <v>0</v>
      </c>
      <c r="C2555" t="s">
        <v>7551</v>
      </c>
      <c r="D2555" t="s">
        <v>6164</v>
      </c>
      <c r="E2555" t="s">
        <v>6165</v>
      </c>
      <c r="F2555" s="2">
        <v>7812</v>
      </c>
      <c r="G2555" s="2">
        <v>7811</v>
      </c>
      <c r="H2555" s="2">
        <v>7811</v>
      </c>
      <c r="I2555" t="s">
        <v>1</v>
      </c>
      <c r="J2555" t="s">
        <v>6166</v>
      </c>
      <c r="K2555" s="3">
        <v>45080</v>
      </c>
      <c r="L2555" t="s">
        <v>2</v>
      </c>
      <c r="M2555" t="s">
        <v>14</v>
      </c>
      <c r="N2555" t="s">
        <v>307</v>
      </c>
      <c r="O2555" s="3"/>
      <c r="P2555" t="s">
        <v>5</v>
      </c>
    </row>
    <row r="2556" spans="1:16" x14ac:dyDescent="0.2">
      <c r="A2556" s="6">
        <v>7772440</v>
      </c>
      <c r="B2556" t="s">
        <v>0</v>
      </c>
      <c r="C2556" t="s">
        <v>7524</v>
      </c>
      <c r="D2556" t="s">
        <v>6164</v>
      </c>
      <c r="E2556" t="s">
        <v>6165</v>
      </c>
      <c r="F2556" s="2">
        <v>5504</v>
      </c>
      <c r="G2556" s="2">
        <v>0</v>
      </c>
      <c r="H2556" s="2">
        <v>0</v>
      </c>
      <c r="I2556" t="s">
        <v>1</v>
      </c>
      <c r="J2556" t="s">
        <v>6167</v>
      </c>
      <c r="K2556" s="3">
        <v>45490</v>
      </c>
      <c r="L2556" t="s">
        <v>2</v>
      </c>
      <c r="M2556" t="s">
        <v>10</v>
      </c>
      <c r="N2556" t="s">
        <v>6</v>
      </c>
      <c r="O2556" s="3"/>
      <c r="P2556" t="s">
        <v>5</v>
      </c>
    </row>
    <row r="2557" spans="1:16" x14ac:dyDescent="0.2">
      <c r="A2557" s="6">
        <v>7781772</v>
      </c>
      <c r="B2557" t="s">
        <v>0</v>
      </c>
      <c r="C2557" t="s">
        <v>7521</v>
      </c>
      <c r="D2557" t="s">
        <v>6164</v>
      </c>
      <c r="E2557" t="s">
        <v>6165</v>
      </c>
      <c r="F2557" s="2">
        <v>5292</v>
      </c>
      <c r="G2557" s="2">
        <v>0</v>
      </c>
      <c r="H2557" s="2">
        <v>0</v>
      </c>
      <c r="I2557" t="s">
        <v>1</v>
      </c>
      <c r="J2557" t="s">
        <v>6168</v>
      </c>
      <c r="K2557" s="3">
        <v>45517</v>
      </c>
      <c r="L2557" t="s">
        <v>2</v>
      </c>
      <c r="M2557" t="s">
        <v>10</v>
      </c>
      <c r="N2557" t="s">
        <v>6</v>
      </c>
      <c r="O2557" s="3"/>
      <c r="P2557" t="s">
        <v>5</v>
      </c>
    </row>
    <row r="2558" spans="1:16" x14ac:dyDescent="0.2">
      <c r="A2558" s="6">
        <v>7772441</v>
      </c>
      <c r="B2558" t="s">
        <v>0</v>
      </c>
      <c r="C2558" t="s">
        <v>7524</v>
      </c>
      <c r="D2558" t="s">
        <v>6169</v>
      </c>
      <c r="E2558" t="s">
        <v>6170</v>
      </c>
      <c r="F2558" s="2">
        <v>15575</v>
      </c>
      <c r="G2558" s="2">
        <v>0</v>
      </c>
      <c r="H2558" s="2">
        <v>0</v>
      </c>
      <c r="I2558" t="s">
        <v>1</v>
      </c>
      <c r="J2558" t="s">
        <v>6171</v>
      </c>
      <c r="K2558" s="3">
        <v>45490</v>
      </c>
      <c r="L2558" t="s">
        <v>2</v>
      </c>
      <c r="M2558" t="s">
        <v>10</v>
      </c>
      <c r="N2558" t="s">
        <v>6</v>
      </c>
      <c r="O2558" s="3"/>
      <c r="P2558" t="s">
        <v>5</v>
      </c>
    </row>
    <row r="2559" spans="1:16" x14ac:dyDescent="0.2">
      <c r="A2559" s="6">
        <v>7781773</v>
      </c>
      <c r="B2559" t="s">
        <v>0</v>
      </c>
      <c r="C2559" t="s">
        <v>7521</v>
      </c>
      <c r="D2559" t="s">
        <v>6169</v>
      </c>
      <c r="E2559" t="s">
        <v>6170</v>
      </c>
      <c r="F2559" s="2">
        <v>1697</v>
      </c>
      <c r="G2559" s="2">
        <v>0</v>
      </c>
      <c r="H2559" s="2">
        <v>0</v>
      </c>
      <c r="I2559" t="s">
        <v>1</v>
      </c>
      <c r="J2559" t="s">
        <v>6172</v>
      </c>
      <c r="K2559" s="3">
        <v>45517</v>
      </c>
      <c r="L2559" t="s">
        <v>2</v>
      </c>
      <c r="M2559" t="s">
        <v>10</v>
      </c>
      <c r="N2559" t="s">
        <v>6</v>
      </c>
      <c r="O2559" s="3"/>
      <c r="P2559" t="s">
        <v>5</v>
      </c>
    </row>
    <row r="2560" spans="1:16" x14ac:dyDescent="0.2">
      <c r="A2560" s="6">
        <v>7783526</v>
      </c>
      <c r="B2560" t="s">
        <v>0</v>
      </c>
      <c r="C2560" t="s">
        <v>7525</v>
      </c>
      <c r="D2560" t="s">
        <v>6169</v>
      </c>
      <c r="E2560" t="s">
        <v>6170</v>
      </c>
      <c r="F2560" s="2">
        <v>150</v>
      </c>
      <c r="G2560" s="2">
        <v>0</v>
      </c>
      <c r="H2560" s="2">
        <v>0</v>
      </c>
      <c r="I2560" t="s">
        <v>1</v>
      </c>
      <c r="J2560" t="s">
        <v>6173</v>
      </c>
      <c r="K2560" s="3">
        <v>45527</v>
      </c>
      <c r="L2560" t="s">
        <v>2</v>
      </c>
      <c r="M2560" t="s">
        <v>10</v>
      </c>
      <c r="N2560" t="s">
        <v>6</v>
      </c>
      <c r="O2560" s="3"/>
      <c r="P2560" t="s">
        <v>5</v>
      </c>
    </row>
    <row r="2561" spans="1:16" x14ac:dyDescent="0.2">
      <c r="A2561" s="6">
        <v>7772442</v>
      </c>
      <c r="B2561" t="s">
        <v>0</v>
      </c>
      <c r="C2561" t="s">
        <v>7524</v>
      </c>
      <c r="D2561" t="s">
        <v>6174</v>
      </c>
      <c r="E2561" t="s">
        <v>6175</v>
      </c>
      <c r="F2561" s="2">
        <v>4343</v>
      </c>
      <c r="G2561" s="2">
        <v>0</v>
      </c>
      <c r="H2561" s="2">
        <v>0</v>
      </c>
      <c r="I2561" t="s">
        <v>1</v>
      </c>
      <c r="J2561" t="s">
        <v>6176</v>
      </c>
      <c r="K2561" s="3">
        <v>45490</v>
      </c>
      <c r="L2561" t="s">
        <v>2</v>
      </c>
      <c r="M2561" t="s">
        <v>10</v>
      </c>
      <c r="N2561" t="s">
        <v>6</v>
      </c>
      <c r="O2561" s="3"/>
      <c r="P2561" t="s">
        <v>5</v>
      </c>
    </row>
    <row r="2562" spans="1:16" x14ac:dyDescent="0.2">
      <c r="A2562" s="6">
        <v>7781774</v>
      </c>
      <c r="B2562" t="s">
        <v>0</v>
      </c>
      <c r="C2562" t="s">
        <v>7521</v>
      </c>
      <c r="D2562" t="s">
        <v>6174</v>
      </c>
      <c r="E2562" t="s">
        <v>6175</v>
      </c>
      <c r="F2562" s="2">
        <v>1065</v>
      </c>
      <c r="G2562" s="2">
        <v>0</v>
      </c>
      <c r="H2562" s="2">
        <v>0</v>
      </c>
      <c r="I2562" t="s">
        <v>1</v>
      </c>
      <c r="J2562" t="s">
        <v>6177</v>
      </c>
      <c r="K2562" s="3">
        <v>45517</v>
      </c>
      <c r="L2562" t="s">
        <v>2</v>
      </c>
      <c r="M2562" t="s">
        <v>10</v>
      </c>
      <c r="N2562" t="s">
        <v>6</v>
      </c>
      <c r="O2562" s="3"/>
      <c r="P2562" t="s">
        <v>5</v>
      </c>
    </row>
    <row r="2563" spans="1:16" x14ac:dyDescent="0.2">
      <c r="A2563" s="6">
        <v>7772443</v>
      </c>
      <c r="B2563" t="s">
        <v>0</v>
      </c>
      <c r="C2563" t="s">
        <v>7524</v>
      </c>
      <c r="D2563" t="s">
        <v>6178</v>
      </c>
      <c r="E2563" t="s">
        <v>6179</v>
      </c>
      <c r="F2563" s="2">
        <v>12713</v>
      </c>
      <c r="G2563" s="2">
        <v>0</v>
      </c>
      <c r="H2563" s="2">
        <v>0</v>
      </c>
      <c r="I2563" t="s">
        <v>1</v>
      </c>
      <c r="J2563" t="s">
        <v>6180</v>
      </c>
      <c r="K2563" s="3">
        <v>45490</v>
      </c>
      <c r="L2563" t="s">
        <v>2</v>
      </c>
      <c r="M2563" t="s">
        <v>10</v>
      </c>
      <c r="N2563" t="s">
        <v>6</v>
      </c>
      <c r="O2563" s="3"/>
      <c r="P2563" t="s">
        <v>5</v>
      </c>
    </row>
    <row r="2564" spans="1:16" x14ac:dyDescent="0.2">
      <c r="A2564" s="6">
        <v>7781775</v>
      </c>
      <c r="B2564" t="s">
        <v>0</v>
      </c>
      <c r="C2564" t="s">
        <v>7521</v>
      </c>
      <c r="D2564" t="s">
        <v>6178</v>
      </c>
      <c r="E2564" t="s">
        <v>6179</v>
      </c>
      <c r="F2564" s="2">
        <v>4326</v>
      </c>
      <c r="G2564" s="2">
        <v>0</v>
      </c>
      <c r="H2564" s="2">
        <v>0</v>
      </c>
      <c r="I2564" t="s">
        <v>1</v>
      </c>
      <c r="J2564" t="s">
        <v>6181</v>
      </c>
      <c r="K2564" s="3">
        <v>45517</v>
      </c>
      <c r="L2564" t="s">
        <v>2</v>
      </c>
      <c r="M2564" t="s">
        <v>10</v>
      </c>
      <c r="N2564" t="s">
        <v>6</v>
      </c>
      <c r="O2564" s="3"/>
      <c r="P2564" t="s">
        <v>5</v>
      </c>
    </row>
    <row r="2565" spans="1:16" x14ac:dyDescent="0.2">
      <c r="A2565" s="6">
        <v>7781776</v>
      </c>
      <c r="B2565" t="s">
        <v>0</v>
      </c>
      <c r="C2565" t="s">
        <v>7521</v>
      </c>
      <c r="D2565" t="s">
        <v>6182</v>
      </c>
      <c r="E2565" t="s">
        <v>6183</v>
      </c>
      <c r="F2565" s="2">
        <v>7188</v>
      </c>
      <c r="G2565" s="2">
        <v>0</v>
      </c>
      <c r="H2565" s="2">
        <v>0</v>
      </c>
      <c r="I2565" t="s">
        <v>1</v>
      </c>
      <c r="J2565" t="s">
        <v>6184</v>
      </c>
      <c r="K2565" s="3">
        <v>45517</v>
      </c>
      <c r="L2565" t="s">
        <v>2</v>
      </c>
      <c r="M2565" t="s">
        <v>10</v>
      </c>
      <c r="N2565" t="s">
        <v>6</v>
      </c>
      <c r="O2565" s="3"/>
      <c r="P2565" t="s">
        <v>5</v>
      </c>
    </row>
    <row r="2566" spans="1:16" x14ac:dyDescent="0.2">
      <c r="A2566" s="6">
        <v>7772445</v>
      </c>
      <c r="B2566" t="s">
        <v>0</v>
      </c>
      <c r="C2566" t="s">
        <v>7524</v>
      </c>
      <c r="D2566" t="s">
        <v>6185</v>
      </c>
      <c r="E2566" t="s">
        <v>6186</v>
      </c>
      <c r="F2566" s="2">
        <v>2796</v>
      </c>
      <c r="G2566" s="2">
        <v>0</v>
      </c>
      <c r="H2566" s="2">
        <v>0</v>
      </c>
      <c r="I2566" t="s">
        <v>1</v>
      </c>
      <c r="J2566" t="s">
        <v>6187</v>
      </c>
      <c r="K2566" s="3">
        <v>45490</v>
      </c>
      <c r="L2566" t="s">
        <v>2</v>
      </c>
      <c r="M2566" t="s">
        <v>10</v>
      </c>
      <c r="N2566" t="s">
        <v>6</v>
      </c>
      <c r="O2566" s="3"/>
      <c r="P2566" t="s">
        <v>5</v>
      </c>
    </row>
    <row r="2567" spans="1:16" x14ac:dyDescent="0.2">
      <c r="A2567" s="6">
        <v>7806182</v>
      </c>
      <c r="B2567" t="s">
        <v>0</v>
      </c>
      <c r="C2567" t="s">
        <v>7524</v>
      </c>
      <c r="D2567" t="s">
        <v>6188</v>
      </c>
      <c r="E2567" t="s">
        <v>6189</v>
      </c>
      <c r="F2567" s="2">
        <v>1631</v>
      </c>
      <c r="G2567" s="2">
        <v>0</v>
      </c>
      <c r="H2567" s="2">
        <v>0</v>
      </c>
      <c r="I2567" t="s">
        <v>1</v>
      </c>
      <c r="J2567" t="s">
        <v>6190</v>
      </c>
      <c r="K2567" s="3">
        <v>45584</v>
      </c>
      <c r="L2567" t="s">
        <v>2</v>
      </c>
      <c r="M2567" t="s">
        <v>10</v>
      </c>
      <c r="N2567" t="s">
        <v>6</v>
      </c>
      <c r="O2567" s="3"/>
      <c r="P2567" t="s">
        <v>5</v>
      </c>
    </row>
    <row r="2568" spans="1:16" x14ac:dyDescent="0.2">
      <c r="A2568" s="6">
        <v>7806185</v>
      </c>
      <c r="B2568" t="s">
        <v>0</v>
      </c>
      <c r="C2568" t="s">
        <v>7524</v>
      </c>
      <c r="D2568" t="s">
        <v>6191</v>
      </c>
      <c r="E2568" t="s">
        <v>6192</v>
      </c>
      <c r="F2568" s="2">
        <v>932</v>
      </c>
      <c r="G2568" s="2">
        <v>0</v>
      </c>
      <c r="H2568" s="2">
        <v>0</v>
      </c>
      <c r="I2568" t="s">
        <v>1</v>
      </c>
      <c r="J2568" t="s">
        <v>6193</v>
      </c>
      <c r="K2568" s="3">
        <v>45584</v>
      </c>
      <c r="L2568" t="s">
        <v>2</v>
      </c>
      <c r="M2568" t="s">
        <v>10</v>
      </c>
      <c r="N2568" t="s">
        <v>6</v>
      </c>
      <c r="O2568" s="3"/>
      <c r="P2568" t="s">
        <v>5</v>
      </c>
    </row>
    <row r="2569" spans="1:16" x14ac:dyDescent="0.2">
      <c r="A2569" s="6">
        <v>7806188</v>
      </c>
      <c r="B2569" t="s">
        <v>0</v>
      </c>
      <c r="C2569" t="s">
        <v>7524</v>
      </c>
      <c r="D2569" t="s">
        <v>6194</v>
      </c>
      <c r="E2569" t="s">
        <v>6195</v>
      </c>
      <c r="F2569" s="2">
        <v>666</v>
      </c>
      <c r="G2569" s="2">
        <v>0</v>
      </c>
      <c r="H2569" s="2">
        <v>0</v>
      </c>
      <c r="I2569" t="s">
        <v>1</v>
      </c>
      <c r="J2569" t="s">
        <v>6196</v>
      </c>
      <c r="K2569" s="3">
        <v>45584</v>
      </c>
      <c r="L2569" t="s">
        <v>2</v>
      </c>
      <c r="M2569" t="s">
        <v>10</v>
      </c>
      <c r="N2569" t="s">
        <v>6</v>
      </c>
      <c r="O2569" s="3"/>
      <c r="P2569" t="s">
        <v>5</v>
      </c>
    </row>
    <row r="2570" spans="1:16" x14ac:dyDescent="0.2">
      <c r="A2570" s="6">
        <v>7677331</v>
      </c>
      <c r="B2570" t="s">
        <v>0</v>
      </c>
      <c r="C2570" t="s">
        <v>7554</v>
      </c>
      <c r="D2570" t="s">
        <v>6197</v>
      </c>
      <c r="E2570" t="s">
        <v>6198</v>
      </c>
      <c r="F2570" s="2">
        <v>50000</v>
      </c>
      <c r="G2570" s="2">
        <v>49999</v>
      </c>
      <c r="H2570" s="2">
        <v>49999</v>
      </c>
      <c r="I2570" t="s">
        <v>1</v>
      </c>
      <c r="J2570" t="s">
        <v>6199</v>
      </c>
      <c r="K2570" s="3">
        <v>45222</v>
      </c>
      <c r="L2570" t="s">
        <v>2</v>
      </c>
      <c r="M2570" t="s">
        <v>14</v>
      </c>
      <c r="N2570" t="s">
        <v>6</v>
      </c>
      <c r="O2570" s="3"/>
      <c r="P2570" t="s">
        <v>5</v>
      </c>
    </row>
    <row r="2571" spans="1:16" x14ac:dyDescent="0.2">
      <c r="A2571" s="6">
        <v>7809798</v>
      </c>
      <c r="B2571" t="s">
        <v>0</v>
      </c>
      <c r="C2571" t="s">
        <v>7312</v>
      </c>
      <c r="D2571" t="s">
        <v>6200</v>
      </c>
      <c r="E2571" t="s">
        <v>6201</v>
      </c>
      <c r="F2571" s="2">
        <v>75</v>
      </c>
      <c r="G2571" s="2">
        <v>0</v>
      </c>
      <c r="H2571" s="2">
        <v>0</v>
      </c>
      <c r="I2571" t="s">
        <v>1</v>
      </c>
      <c r="J2571" t="s">
        <v>6202</v>
      </c>
      <c r="K2571" s="3">
        <v>45593</v>
      </c>
      <c r="L2571" t="s">
        <v>2</v>
      </c>
      <c r="M2571" t="s">
        <v>10</v>
      </c>
      <c r="N2571" t="s">
        <v>6</v>
      </c>
      <c r="O2571" s="3"/>
      <c r="P2571" t="s">
        <v>5</v>
      </c>
    </row>
    <row r="2572" spans="1:16" x14ac:dyDescent="0.2">
      <c r="A2572" s="6">
        <v>7660462</v>
      </c>
      <c r="B2572" t="s">
        <v>0</v>
      </c>
      <c r="C2572" t="s">
        <v>7555</v>
      </c>
      <c r="D2572" t="s">
        <v>6203</v>
      </c>
      <c r="E2572" t="s">
        <v>6204</v>
      </c>
      <c r="F2572" s="2">
        <v>21600</v>
      </c>
      <c r="G2572" s="2">
        <v>10000</v>
      </c>
      <c r="H2572" s="2">
        <v>10000</v>
      </c>
      <c r="I2572" t="s">
        <v>1</v>
      </c>
      <c r="J2572" t="s">
        <v>6205</v>
      </c>
      <c r="K2572" s="3">
        <v>45173</v>
      </c>
      <c r="L2572" t="s">
        <v>2</v>
      </c>
      <c r="M2572" t="s">
        <v>14</v>
      </c>
      <c r="N2572" t="s">
        <v>6</v>
      </c>
      <c r="O2572" s="3"/>
      <c r="P2572" t="s">
        <v>5</v>
      </c>
    </row>
    <row r="2573" spans="1:16" x14ac:dyDescent="0.2">
      <c r="A2573" s="6">
        <v>7773524</v>
      </c>
      <c r="B2573" t="s">
        <v>0</v>
      </c>
      <c r="C2573" t="s">
        <v>7230</v>
      </c>
      <c r="D2573" t="s">
        <v>6206</v>
      </c>
      <c r="E2573" t="s">
        <v>6207</v>
      </c>
      <c r="F2573" s="2">
        <v>100</v>
      </c>
      <c r="G2573" s="2">
        <v>0</v>
      </c>
      <c r="H2573" s="2">
        <v>0</v>
      </c>
      <c r="I2573" t="s">
        <v>1</v>
      </c>
      <c r="J2573" t="s">
        <v>6208</v>
      </c>
      <c r="K2573" s="3">
        <v>45491</v>
      </c>
      <c r="L2573" t="s">
        <v>2</v>
      </c>
      <c r="M2573" t="s">
        <v>10</v>
      </c>
      <c r="N2573" t="s">
        <v>6</v>
      </c>
      <c r="O2573" s="3"/>
      <c r="P2573" t="s">
        <v>5</v>
      </c>
    </row>
    <row r="2574" spans="1:16" x14ac:dyDescent="0.2">
      <c r="A2574" s="6">
        <v>7709762</v>
      </c>
      <c r="B2574" t="s">
        <v>0</v>
      </c>
      <c r="C2574" t="s">
        <v>7556</v>
      </c>
      <c r="D2574" t="s">
        <v>6209</v>
      </c>
      <c r="E2574" t="s">
        <v>6210</v>
      </c>
      <c r="F2574" s="2">
        <v>10000</v>
      </c>
      <c r="G2574" s="2">
        <v>10000</v>
      </c>
      <c r="H2574" s="2">
        <v>9999</v>
      </c>
      <c r="I2574" t="s">
        <v>1</v>
      </c>
      <c r="J2574" t="s">
        <v>6211</v>
      </c>
      <c r="K2574" s="3">
        <v>45316</v>
      </c>
      <c r="L2574" t="s">
        <v>2</v>
      </c>
      <c r="M2574" t="s">
        <v>3</v>
      </c>
      <c r="N2574" t="s">
        <v>6</v>
      </c>
      <c r="O2574" s="3"/>
      <c r="P2574" t="s">
        <v>5</v>
      </c>
    </row>
    <row r="2575" spans="1:16" x14ac:dyDescent="0.2">
      <c r="A2575" s="6">
        <v>7761941</v>
      </c>
      <c r="B2575" t="s">
        <v>0</v>
      </c>
      <c r="C2575" t="s">
        <v>7490</v>
      </c>
      <c r="D2575" t="s">
        <v>6212</v>
      </c>
      <c r="E2575" t="s">
        <v>6213</v>
      </c>
      <c r="F2575" s="2">
        <v>1000</v>
      </c>
      <c r="G2575" s="2">
        <v>0</v>
      </c>
      <c r="H2575" s="2">
        <v>0</v>
      </c>
      <c r="I2575" t="s">
        <v>1</v>
      </c>
      <c r="J2575" t="s">
        <v>6214</v>
      </c>
      <c r="K2575" s="3">
        <v>45462</v>
      </c>
      <c r="L2575" t="s">
        <v>2</v>
      </c>
      <c r="M2575" t="s">
        <v>10</v>
      </c>
      <c r="N2575" t="s">
        <v>6</v>
      </c>
      <c r="O2575" s="3"/>
      <c r="P2575" t="s">
        <v>5</v>
      </c>
    </row>
    <row r="2576" spans="1:16" x14ac:dyDescent="0.2">
      <c r="A2576" s="6">
        <v>7803985</v>
      </c>
      <c r="B2576" t="s">
        <v>0</v>
      </c>
      <c r="C2576" t="s">
        <v>7245</v>
      </c>
      <c r="D2576" t="s">
        <v>6215</v>
      </c>
      <c r="E2576" t="s">
        <v>6216</v>
      </c>
      <c r="F2576" s="2">
        <v>16000</v>
      </c>
      <c r="G2576" s="2">
        <v>0</v>
      </c>
      <c r="H2576" s="2">
        <v>0</v>
      </c>
      <c r="I2576" t="s">
        <v>1</v>
      </c>
      <c r="J2576" t="s">
        <v>6217</v>
      </c>
      <c r="K2576" s="3">
        <v>45580</v>
      </c>
      <c r="L2576" t="s">
        <v>2</v>
      </c>
      <c r="M2576" t="s">
        <v>10</v>
      </c>
      <c r="N2576" t="s">
        <v>6</v>
      </c>
      <c r="O2576" s="3"/>
      <c r="P2576" t="s">
        <v>5</v>
      </c>
    </row>
    <row r="2577" spans="1:16" x14ac:dyDescent="0.2">
      <c r="A2577" s="6">
        <v>7779981</v>
      </c>
      <c r="B2577" t="s">
        <v>0</v>
      </c>
      <c r="C2577" t="s">
        <v>7231</v>
      </c>
      <c r="D2577" t="s">
        <v>6218</v>
      </c>
      <c r="E2577" t="s">
        <v>6219</v>
      </c>
      <c r="F2577" s="2">
        <v>1200</v>
      </c>
      <c r="G2577" s="2">
        <v>0</v>
      </c>
      <c r="H2577" s="2">
        <v>0</v>
      </c>
      <c r="I2577" t="s">
        <v>1</v>
      </c>
      <c r="J2577" t="s">
        <v>6220</v>
      </c>
      <c r="K2577" s="3">
        <v>45510</v>
      </c>
      <c r="L2577" t="s">
        <v>2</v>
      </c>
      <c r="M2577" t="s">
        <v>10</v>
      </c>
      <c r="N2577" t="s">
        <v>6</v>
      </c>
      <c r="O2577" s="3"/>
      <c r="P2577" t="s">
        <v>5</v>
      </c>
    </row>
    <row r="2578" spans="1:16" x14ac:dyDescent="0.2">
      <c r="A2578" s="6">
        <v>7791742</v>
      </c>
      <c r="B2578" t="s">
        <v>0</v>
      </c>
      <c r="C2578" t="s">
        <v>7423</v>
      </c>
      <c r="D2578" t="s">
        <v>6221</v>
      </c>
      <c r="E2578" t="s">
        <v>6222</v>
      </c>
      <c r="F2578" s="2">
        <v>300</v>
      </c>
      <c r="G2578" s="2">
        <v>0</v>
      </c>
      <c r="H2578" s="2">
        <v>0</v>
      </c>
      <c r="I2578" t="s">
        <v>1</v>
      </c>
      <c r="J2578" t="s">
        <v>6223</v>
      </c>
      <c r="K2578" s="3">
        <v>45546</v>
      </c>
      <c r="L2578" t="s">
        <v>2</v>
      </c>
      <c r="M2578" t="s">
        <v>10</v>
      </c>
      <c r="N2578" t="s">
        <v>6</v>
      </c>
      <c r="O2578" s="3"/>
      <c r="P2578" t="s">
        <v>5</v>
      </c>
    </row>
    <row r="2579" spans="1:16" x14ac:dyDescent="0.2">
      <c r="A2579" s="6">
        <v>7791737</v>
      </c>
      <c r="B2579" t="s">
        <v>0</v>
      </c>
      <c r="C2579" t="s">
        <v>7423</v>
      </c>
      <c r="D2579" t="s">
        <v>6224</v>
      </c>
      <c r="E2579" t="s">
        <v>6225</v>
      </c>
      <c r="F2579" s="2">
        <v>300</v>
      </c>
      <c r="G2579" s="2">
        <v>0</v>
      </c>
      <c r="H2579" s="2">
        <v>0</v>
      </c>
      <c r="I2579" t="s">
        <v>1</v>
      </c>
      <c r="J2579" t="s">
        <v>6226</v>
      </c>
      <c r="K2579" s="3">
        <v>45546</v>
      </c>
      <c r="L2579" t="s">
        <v>2</v>
      </c>
      <c r="M2579" t="s">
        <v>10</v>
      </c>
      <c r="N2579" t="s">
        <v>6</v>
      </c>
      <c r="O2579" s="3"/>
      <c r="P2579" t="s">
        <v>5</v>
      </c>
    </row>
    <row r="2580" spans="1:16" x14ac:dyDescent="0.2">
      <c r="A2580" s="6">
        <v>7796320</v>
      </c>
      <c r="B2580" t="s">
        <v>0</v>
      </c>
      <c r="C2580" t="s">
        <v>7405</v>
      </c>
      <c r="D2580" t="s">
        <v>6227</v>
      </c>
      <c r="E2580" t="s">
        <v>6228</v>
      </c>
      <c r="F2580" s="2">
        <v>16690</v>
      </c>
      <c r="G2580" s="2">
        <v>0</v>
      </c>
      <c r="H2580" s="2">
        <v>0</v>
      </c>
      <c r="I2580" t="s">
        <v>1</v>
      </c>
      <c r="J2580" t="s">
        <v>6229</v>
      </c>
      <c r="K2580" s="3">
        <v>45560</v>
      </c>
      <c r="L2580" t="s">
        <v>2</v>
      </c>
      <c r="M2580" t="s">
        <v>10</v>
      </c>
      <c r="N2580" t="s">
        <v>6</v>
      </c>
      <c r="O2580" s="3"/>
      <c r="P2580" t="s">
        <v>5</v>
      </c>
    </row>
    <row r="2581" spans="1:16" x14ac:dyDescent="0.2">
      <c r="A2581" s="6">
        <v>7807408</v>
      </c>
      <c r="B2581" t="s">
        <v>0</v>
      </c>
      <c r="C2581" t="s">
        <v>7406</v>
      </c>
      <c r="D2581" t="s">
        <v>6227</v>
      </c>
      <c r="E2581" t="s">
        <v>6228</v>
      </c>
      <c r="F2581" s="2">
        <v>980</v>
      </c>
      <c r="G2581" s="2">
        <v>0</v>
      </c>
      <c r="H2581" s="2">
        <v>0</v>
      </c>
      <c r="I2581" t="s">
        <v>1</v>
      </c>
      <c r="J2581" t="s">
        <v>6230</v>
      </c>
      <c r="K2581" s="3">
        <v>45589</v>
      </c>
      <c r="L2581" t="s">
        <v>2</v>
      </c>
      <c r="M2581" t="s">
        <v>10</v>
      </c>
      <c r="N2581" t="s">
        <v>6</v>
      </c>
      <c r="O2581" s="3"/>
      <c r="P2581" t="s">
        <v>5</v>
      </c>
    </row>
    <row r="2582" spans="1:16" x14ac:dyDescent="0.2">
      <c r="A2582" s="6">
        <v>7810587</v>
      </c>
      <c r="B2582" t="s">
        <v>0</v>
      </c>
      <c r="C2582" t="s">
        <v>7429</v>
      </c>
      <c r="D2582" t="s">
        <v>6231</v>
      </c>
      <c r="E2582" t="s">
        <v>6232</v>
      </c>
      <c r="F2582" s="2">
        <v>120</v>
      </c>
      <c r="G2582" s="2">
        <v>0</v>
      </c>
      <c r="H2582" s="2">
        <v>0</v>
      </c>
      <c r="I2582" t="s">
        <v>1</v>
      </c>
      <c r="J2582" t="s">
        <v>6233</v>
      </c>
      <c r="K2582" s="3">
        <v>45596</v>
      </c>
      <c r="L2582" t="s">
        <v>2</v>
      </c>
      <c r="M2582" t="s">
        <v>10</v>
      </c>
      <c r="N2582" t="s">
        <v>6</v>
      </c>
      <c r="O2582" s="3"/>
      <c r="P2582" t="s">
        <v>5</v>
      </c>
    </row>
    <row r="2583" spans="1:16" x14ac:dyDescent="0.2">
      <c r="A2583" s="6">
        <v>7803557</v>
      </c>
      <c r="B2583" t="s">
        <v>0</v>
      </c>
      <c r="C2583" t="s">
        <v>7544</v>
      </c>
      <c r="D2583" t="s">
        <v>6234</v>
      </c>
      <c r="E2583" t="s">
        <v>6235</v>
      </c>
      <c r="F2583" s="2">
        <v>3360</v>
      </c>
      <c r="G2583" s="2">
        <v>0</v>
      </c>
      <c r="H2583" s="2">
        <v>0</v>
      </c>
      <c r="I2583" t="s">
        <v>1</v>
      </c>
      <c r="J2583" t="s">
        <v>6236</v>
      </c>
      <c r="K2583" s="3">
        <v>45576</v>
      </c>
      <c r="L2583" t="s">
        <v>2</v>
      </c>
      <c r="M2583" t="s">
        <v>1883</v>
      </c>
      <c r="N2583" t="s">
        <v>6</v>
      </c>
      <c r="O2583" s="3"/>
      <c r="P2583" t="s">
        <v>5</v>
      </c>
    </row>
    <row r="2584" spans="1:16" x14ac:dyDescent="0.2">
      <c r="A2584" s="6">
        <v>7803561</v>
      </c>
      <c r="B2584" t="s">
        <v>0</v>
      </c>
      <c r="C2584" t="s">
        <v>7544</v>
      </c>
      <c r="D2584" t="s">
        <v>6237</v>
      </c>
      <c r="E2584" t="s">
        <v>6238</v>
      </c>
      <c r="F2584" s="2">
        <v>538</v>
      </c>
      <c r="G2584" s="2">
        <v>0</v>
      </c>
      <c r="H2584" s="2">
        <v>0</v>
      </c>
      <c r="I2584" t="s">
        <v>1</v>
      </c>
      <c r="J2584" t="s">
        <v>6239</v>
      </c>
      <c r="K2584" s="3">
        <v>45576</v>
      </c>
      <c r="L2584" t="s">
        <v>2</v>
      </c>
      <c r="M2584" t="s">
        <v>1883</v>
      </c>
      <c r="N2584" t="s">
        <v>6</v>
      </c>
      <c r="O2584" s="3"/>
      <c r="P2584" t="s">
        <v>5</v>
      </c>
    </row>
    <row r="2585" spans="1:16" x14ac:dyDescent="0.2">
      <c r="A2585" s="6">
        <v>7804122</v>
      </c>
      <c r="B2585" t="s">
        <v>0</v>
      </c>
      <c r="C2585" t="s">
        <v>7502</v>
      </c>
      <c r="D2585" t="s">
        <v>6237</v>
      </c>
      <c r="E2585" t="s">
        <v>6238</v>
      </c>
      <c r="F2585" s="2">
        <v>1563</v>
      </c>
      <c r="G2585" s="2">
        <v>0</v>
      </c>
      <c r="H2585" s="2">
        <v>0</v>
      </c>
      <c r="I2585" t="s">
        <v>1</v>
      </c>
      <c r="J2585" t="s">
        <v>6240</v>
      </c>
      <c r="K2585" s="3">
        <v>45580</v>
      </c>
      <c r="L2585" t="s">
        <v>2</v>
      </c>
      <c r="M2585" t="s">
        <v>262</v>
      </c>
      <c r="N2585" t="s">
        <v>6</v>
      </c>
      <c r="O2585" s="3"/>
      <c r="P2585" t="s">
        <v>5</v>
      </c>
    </row>
    <row r="2586" spans="1:16" x14ac:dyDescent="0.2">
      <c r="A2586" s="6">
        <v>7803572</v>
      </c>
      <c r="B2586" t="s">
        <v>0</v>
      </c>
      <c r="C2586" t="s">
        <v>7544</v>
      </c>
      <c r="D2586" t="s">
        <v>6241</v>
      </c>
      <c r="E2586" t="s">
        <v>6242</v>
      </c>
      <c r="F2586" s="2">
        <v>3360</v>
      </c>
      <c r="G2586" s="2">
        <v>0</v>
      </c>
      <c r="H2586" s="2">
        <v>0</v>
      </c>
      <c r="I2586" t="s">
        <v>1</v>
      </c>
      <c r="J2586" t="s">
        <v>6243</v>
      </c>
      <c r="K2586" s="3">
        <v>45576</v>
      </c>
      <c r="L2586" t="s">
        <v>2</v>
      </c>
      <c r="M2586" t="s">
        <v>1883</v>
      </c>
      <c r="N2586" t="s">
        <v>6</v>
      </c>
      <c r="O2586" s="3"/>
      <c r="P2586" t="s">
        <v>5</v>
      </c>
    </row>
    <row r="2587" spans="1:16" x14ac:dyDescent="0.2">
      <c r="A2587" s="6">
        <v>7804136</v>
      </c>
      <c r="B2587" t="s">
        <v>0</v>
      </c>
      <c r="C2587" t="s">
        <v>7502</v>
      </c>
      <c r="D2587" t="s">
        <v>6241</v>
      </c>
      <c r="E2587" t="s">
        <v>6242</v>
      </c>
      <c r="F2587" s="2">
        <v>8318</v>
      </c>
      <c r="G2587" s="2">
        <v>0</v>
      </c>
      <c r="H2587" s="2">
        <v>0</v>
      </c>
      <c r="I2587" t="s">
        <v>1</v>
      </c>
      <c r="J2587" t="s">
        <v>6244</v>
      </c>
      <c r="K2587" s="3">
        <v>45580</v>
      </c>
      <c r="L2587" t="s">
        <v>2</v>
      </c>
      <c r="M2587" t="s">
        <v>10</v>
      </c>
      <c r="N2587" t="s">
        <v>6</v>
      </c>
      <c r="O2587" s="3"/>
      <c r="P2587" t="s">
        <v>5</v>
      </c>
    </row>
    <row r="2588" spans="1:16" x14ac:dyDescent="0.2">
      <c r="A2588" s="6">
        <v>7803573</v>
      </c>
      <c r="B2588" t="s">
        <v>0</v>
      </c>
      <c r="C2588" t="s">
        <v>7544</v>
      </c>
      <c r="D2588" t="s">
        <v>6245</v>
      </c>
      <c r="E2588" t="s">
        <v>6246</v>
      </c>
      <c r="F2588" s="2">
        <v>45624</v>
      </c>
      <c r="G2588" s="2">
        <v>19999</v>
      </c>
      <c r="H2588" s="2">
        <v>19999</v>
      </c>
      <c r="I2588" t="s">
        <v>1</v>
      </c>
      <c r="J2588" t="s">
        <v>6247</v>
      </c>
      <c r="K2588" s="3">
        <v>45576</v>
      </c>
      <c r="L2588" t="s">
        <v>2</v>
      </c>
      <c r="M2588" t="s">
        <v>14</v>
      </c>
      <c r="N2588" t="s">
        <v>6</v>
      </c>
      <c r="O2588" s="3"/>
      <c r="P2588" t="s">
        <v>5</v>
      </c>
    </row>
    <row r="2589" spans="1:16" x14ac:dyDescent="0.2">
      <c r="A2589" s="6">
        <v>7804138</v>
      </c>
      <c r="B2589" t="s">
        <v>0</v>
      </c>
      <c r="C2589" t="s">
        <v>7502</v>
      </c>
      <c r="D2589" t="s">
        <v>6245</v>
      </c>
      <c r="E2589" t="s">
        <v>6246</v>
      </c>
      <c r="F2589" s="2">
        <v>5939</v>
      </c>
      <c r="G2589" s="2">
        <v>0</v>
      </c>
      <c r="H2589" s="2">
        <v>0</v>
      </c>
      <c r="I2589" t="s">
        <v>1</v>
      </c>
      <c r="J2589" t="s">
        <v>6248</v>
      </c>
      <c r="K2589" s="3">
        <v>45580</v>
      </c>
      <c r="L2589" t="s">
        <v>2</v>
      </c>
      <c r="M2589" t="s">
        <v>10</v>
      </c>
      <c r="N2589" t="s">
        <v>6</v>
      </c>
      <c r="O2589" s="3"/>
      <c r="P2589" t="s">
        <v>5</v>
      </c>
    </row>
    <row r="2590" spans="1:16" x14ac:dyDescent="0.2">
      <c r="A2590" s="6">
        <v>7804105</v>
      </c>
      <c r="B2590" t="s">
        <v>0</v>
      </c>
      <c r="C2590" t="s">
        <v>7502</v>
      </c>
      <c r="D2590" t="s">
        <v>6249</v>
      </c>
      <c r="E2590" t="s">
        <v>6250</v>
      </c>
      <c r="F2590" s="2">
        <v>6653</v>
      </c>
      <c r="G2590" s="2">
        <v>0</v>
      </c>
      <c r="H2590" s="2">
        <v>0</v>
      </c>
      <c r="I2590" t="s">
        <v>1</v>
      </c>
      <c r="J2590" t="s">
        <v>6251</v>
      </c>
      <c r="K2590" s="3">
        <v>45580</v>
      </c>
      <c r="L2590" t="s">
        <v>2</v>
      </c>
      <c r="M2590" t="s">
        <v>10</v>
      </c>
      <c r="N2590" t="s">
        <v>6</v>
      </c>
      <c r="O2590" s="3"/>
      <c r="P2590" t="s">
        <v>5</v>
      </c>
    </row>
    <row r="2591" spans="1:16" x14ac:dyDescent="0.2">
      <c r="A2591" s="6">
        <v>7804108</v>
      </c>
      <c r="B2591" t="s">
        <v>0</v>
      </c>
      <c r="C2591" t="s">
        <v>7502</v>
      </c>
      <c r="D2591" t="s">
        <v>6252</v>
      </c>
      <c r="E2591" t="s">
        <v>6253</v>
      </c>
      <c r="F2591" s="2">
        <v>185</v>
      </c>
      <c r="G2591" s="2">
        <v>0</v>
      </c>
      <c r="H2591" s="2">
        <v>0</v>
      </c>
      <c r="I2591" t="s">
        <v>1</v>
      </c>
      <c r="J2591" t="s">
        <v>6254</v>
      </c>
      <c r="K2591" s="3">
        <v>45580</v>
      </c>
      <c r="L2591" t="s">
        <v>2</v>
      </c>
      <c r="M2591" t="s">
        <v>10</v>
      </c>
      <c r="N2591" t="s">
        <v>6</v>
      </c>
      <c r="O2591" s="3"/>
      <c r="P2591" t="s">
        <v>5</v>
      </c>
    </row>
    <row r="2592" spans="1:16" x14ac:dyDescent="0.2">
      <c r="A2592" s="6">
        <v>7804120</v>
      </c>
      <c r="B2592" t="s">
        <v>0</v>
      </c>
      <c r="C2592" t="s">
        <v>7502</v>
      </c>
      <c r="D2592" t="s">
        <v>6255</v>
      </c>
      <c r="E2592" t="s">
        <v>6256</v>
      </c>
      <c r="F2592" s="2">
        <v>694</v>
      </c>
      <c r="G2592" s="2">
        <v>0</v>
      </c>
      <c r="H2592" s="2">
        <v>0</v>
      </c>
      <c r="I2592" t="s">
        <v>1</v>
      </c>
      <c r="J2592" t="s">
        <v>6257</v>
      </c>
      <c r="K2592" s="3">
        <v>45580</v>
      </c>
      <c r="L2592" t="s">
        <v>2</v>
      </c>
      <c r="M2592" t="s">
        <v>10</v>
      </c>
      <c r="N2592" t="s">
        <v>6</v>
      </c>
      <c r="O2592" s="3"/>
      <c r="P2592" t="s">
        <v>5</v>
      </c>
    </row>
    <row r="2593" spans="1:16" x14ac:dyDescent="0.2">
      <c r="A2593" s="6">
        <v>7810991</v>
      </c>
      <c r="B2593" t="s">
        <v>0</v>
      </c>
      <c r="C2593" t="s">
        <v>7429</v>
      </c>
      <c r="D2593" t="s">
        <v>6258</v>
      </c>
      <c r="E2593" t="s">
        <v>6259</v>
      </c>
      <c r="F2593" s="2">
        <v>400</v>
      </c>
      <c r="G2593" s="2">
        <v>0</v>
      </c>
      <c r="H2593" s="2">
        <v>0</v>
      </c>
      <c r="I2593" t="s">
        <v>1</v>
      </c>
      <c r="J2593" t="s">
        <v>6260</v>
      </c>
      <c r="K2593" s="3">
        <v>45601</v>
      </c>
      <c r="L2593" t="s">
        <v>2</v>
      </c>
      <c r="M2593" t="s">
        <v>10</v>
      </c>
      <c r="N2593" t="s">
        <v>6</v>
      </c>
      <c r="O2593" s="3"/>
      <c r="P2593" t="s">
        <v>5</v>
      </c>
    </row>
    <row r="2594" spans="1:16" x14ac:dyDescent="0.2">
      <c r="A2594" s="6">
        <v>7810989</v>
      </c>
      <c r="B2594" t="s">
        <v>0</v>
      </c>
      <c r="C2594" t="s">
        <v>7429</v>
      </c>
      <c r="D2594" t="s">
        <v>6261</v>
      </c>
      <c r="E2594" t="s">
        <v>6262</v>
      </c>
      <c r="F2594" s="2">
        <v>48</v>
      </c>
      <c r="G2594" s="2">
        <v>0</v>
      </c>
      <c r="H2594" s="2">
        <v>0</v>
      </c>
      <c r="I2594" t="s">
        <v>1</v>
      </c>
      <c r="J2594" t="s">
        <v>6263</v>
      </c>
      <c r="K2594" s="3">
        <v>45601</v>
      </c>
      <c r="L2594" t="s">
        <v>2</v>
      </c>
      <c r="M2594" t="s">
        <v>10</v>
      </c>
      <c r="N2594" t="s">
        <v>6</v>
      </c>
      <c r="O2594" s="3"/>
      <c r="P2594" t="s">
        <v>5</v>
      </c>
    </row>
    <row r="2595" spans="1:16" x14ac:dyDescent="0.2">
      <c r="A2595" s="6">
        <v>7793878</v>
      </c>
      <c r="B2595" t="s">
        <v>0</v>
      </c>
      <c r="C2595" t="s">
        <v>7263</v>
      </c>
      <c r="D2595" t="s">
        <v>6264</v>
      </c>
      <c r="E2595" t="s">
        <v>6265</v>
      </c>
      <c r="F2595" s="2">
        <v>3000</v>
      </c>
      <c r="G2595" s="2">
        <v>2100</v>
      </c>
      <c r="H2595" s="2">
        <v>2100</v>
      </c>
      <c r="I2595" t="s">
        <v>1</v>
      </c>
      <c r="J2595" t="s">
        <v>6266</v>
      </c>
      <c r="K2595" s="3">
        <v>45552</v>
      </c>
      <c r="L2595" t="s">
        <v>2</v>
      </c>
      <c r="M2595" t="s">
        <v>14</v>
      </c>
      <c r="N2595" t="s">
        <v>6</v>
      </c>
      <c r="O2595" s="3"/>
      <c r="P2595" t="s">
        <v>5</v>
      </c>
    </row>
    <row r="2596" spans="1:16" x14ac:dyDescent="0.2">
      <c r="A2596" s="6">
        <v>7809478</v>
      </c>
      <c r="B2596" t="s">
        <v>0</v>
      </c>
      <c r="C2596" t="s">
        <v>7290</v>
      </c>
      <c r="D2596" t="s">
        <v>6264</v>
      </c>
      <c r="E2596" t="s">
        <v>6265</v>
      </c>
      <c r="F2596" s="2">
        <v>1250</v>
      </c>
      <c r="G2596" s="2">
        <v>0</v>
      </c>
      <c r="H2596" s="2">
        <v>0</v>
      </c>
      <c r="I2596" t="s">
        <v>1</v>
      </c>
      <c r="J2596" t="s">
        <v>6267</v>
      </c>
      <c r="K2596" s="3">
        <v>45592</v>
      </c>
      <c r="L2596" t="s">
        <v>2</v>
      </c>
      <c r="M2596" t="s">
        <v>10</v>
      </c>
      <c r="N2596" t="s">
        <v>6</v>
      </c>
      <c r="O2596" s="3"/>
      <c r="P2596" t="s">
        <v>5</v>
      </c>
    </row>
    <row r="2597" spans="1:16" x14ac:dyDescent="0.2">
      <c r="A2597" s="6">
        <v>7809479</v>
      </c>
      <c r="B2597" t="s">
        <v>0</v>
      </c>
      <c r="C2597" t="s">
        <v>7290</v>
      </c>
      <c r="D2597" t="s">
        <v>6268</v>
      </c>
      <c r="E2597" t="s">
        <v>5853</v>
      </c>
      <c r="F2597" s="2">
        <v>840</v>
      </c>
      <c r="G2597" s="2">
        <v>0</v>
      </c>
      <c r="H2597" s="2">
        <v>0</v>
      </c>
      <c r="I2597" t="s">
        <v>1</v>
      </c>
      <c r="J2597" t="s">
        <v>6269</v>
      </c>
      <c r="K2597" s="3">
        <v>45592</v>
      </c>
      <c r="L2597" t="s">
        <v>2</v>
      </c>
      <c r="M2597" t="s">
        <v>10</v>
      </c>
      <c r="N2597" t="s">
        <v>6</v>
      </c>
      <c r="O2597" s="3"/>
      <c r="P2597" t="s">
        <v>5</v>
      </c>
    </row>
    <row r="2598" spans="1:16" x14ac:dyDescent="0.2">
      <c r="A2598" s="6">
        <v>7809480</v>
      </c>
      <c r="B2598" t="s">
        <v>0</v>
      </c>
      <c r="C2598" t="s">
        <v>7290</v>
      </c>
      <c r="D2598" t="s">
        <v>6270</v>
      </c>
      <c r="E2598" t="s">
        <v>6271</v>
      </c>
      <c r="F2598" s="2">
        <v>1200</v>
      </c>
      <c r="G2598" s="2">
        <v>0</v>
      </c>
      <c r="H2598" s="2">
        <v>0</v>
      </c>
      <c r="I2598" t="s">
        <v>1</v>
      </c>
      <c r="J2598" t="s">
        <v>6272</v>
      </c>
      <c r="K2598" s="3">
        <v>45592</v>
      </c>
      <c r="L2598" t="s">
        <v>2</v>
      </c>
      <c r="M2598" t="s">
        <v>10</v>
      </c>
      <c r="N2598" t="s">
        <v>6</v>
      </c>
      <c r="O2598" s="3"/>
      <c r="P2598" t="s">
        <v>5</v>
      </c>
    </row>
    <row r="2599" spans="1:16" x14ac:dyDescent="0.2">
      <c r="A2599" s="6">
        <v>7809481</v>
      </c>
      <c r="B2599" t="s">
        <v>0</v>
      </c>
      <c r="C2599" t="s">
        <v>7290</v>
      </c>
      <c r="D2599" t="s">
        <v>6273</v>
      </c>
      <c r="E2599" t="s">
        <v>6274</v>
      </c>
      <c r="F2599" s="2">
        <v>4320</v>
      </c>
      <c r="G2599" s="2">
        <v>0</v>
      </c>
      <c r="H2599" s="2">
        <v>0</v>
      </c>
      <c r="I2599" t="s">
        <v>1</v>
      </c>
      <c r="J2599" t="s">
        <v>6275</v>
      </c>
      <c r="K2599" s="3">
        <v>45592</v>
      </c>
      <c r="L2599" t="s">
        <v>2</v>
      </c>
      <c r="M2599" t="s">
        <v>10</v>
      </c>
      <c r="N2599" t="s">
        <v>6</v>
      </c>
      <c r="O2599" s="3"/>
      <c r="P2599" t="s">
        <v>5</v>
      </c>
    </row>
    <row r="2600" spans="1:16" x14ac:dyDescent="0.2">
      <c r="A2600" s="6">
        <v>7793883</v>
      </c>
      <c r="B2600" t="s">
        <v>0</v>
      </c>
      <c r="C2600" t="s">
        <v>7263</v>
      </c>
      <c r="D2600" t="s">
        <v>6276</v>
      </c>
      <c r="E2600" t="s">
        <v>5854</v>
      </c>
      <c r="F2600" s="2">
        <v>1800</v>
      </c>
      <c r="G2600" s="2">
        <v>1400</v>
      </c>
      <c r="H2600" s="2">
        <v>1400</v>
      </c>
      <c r="I2600" t="s">
        <v>1</v>
      </c>
      <c r="J2600" t="s">
        <v>6277</v>
      </c>
      <c r="K2600" s="3">
        <v>45552</v>
      </c>
      <c r="L2600" t="s">
        <v>2</v>
      </c>
      <c r="M2600" t="s">
        <v>14</v>
      </c>
      <c r="N2600" t="s">
        <v>6</v>
      </c>
      <c r="O2600" s="3"/>
      <c r="P2600" t="s">
        <v>5</v>
      </c>
    </row>
    <row r="2601" spans="1:16" x14ac:dyDescent="0.2">
      <c r="A2601" s="6">
        <v>7809482</v>
      </c>
      <c r="B2601" t="s">
        <v>0</v>
      </c>
      <c r="C2601" t="s">
        <v>7290</v>
      </c>
      <c r="D2601" t="s">
        <v>6276</v>
      </c>
      <c r="E2601" t="s">
        <v>5854</v>
      </c>
      <c r="F2601" s="2">
        <v>1728</v>
      </c>
      <c r="G2601" s="2">
        <v>100</v>
      </c>
      <c r="H2601" s="2">
        <v>100</v>
      </c>
      <c r="I2601" t="s">
        <v>1</v>
      </c>
      <c r="J2601" t="s">
        <v>6278</v>
      </c>
      <c r="K2601" s="3">
        <v>45592</v>
      </c>
      <c r="L2601" t="s">
        <v>2</v>
      </c>
      <c r="M2601" t="s">
        <v>14</v>
      </c>
      <c r="N2601" t="s">
        <v>6</v>
      </c>
      <c r="O2601" s="3"/>
      <c r="P2601" t="s">
        <v>5</v>
      </c>
    </row>
    <row r="2602" spans="1:16" x14ac:dyDescent="0.2">
      <c r="A2602" s="6">
        <v>7793884</v>
      </c>
      <c r="B2602" t="s">
        <v>0</v>
      </c>
      <c r="C2602" t="s">
        <v>7263</v>
      </c>
      <c r="D2602" t="s">
        <v>6279</v>
      </c>
      <c r="E2602" t="s">
        <v>5855</v>
      </c>
      <c r="F2602" s="2">
        <v>4375</v>
      </c>
      <c r="G2602" s="2">
        <v>3178</v>
      </c>
      <c r="H2602" s="2">
        <v>3178</v>
      </c>
      <c r="I2602" t="s">
        <v>1</v>
      </c>
      <c r="J2602" t="s">
        <v>6280</v>
      </c>
      <c r="K2602" s="3">
        <v>45552</v>
      </c>
      <c r="L2602" t="s">
        <v>2</v>
      </c>
      <c r="M2602" t="s">
        <v>14</v>
      </c>
      <c r="N2602" t="s">
        <v>6</v>
      </c>
      <c r="O2602" s="3"/>
      <c r="P2602" t="s">
        <v>5</v>
      </c>
    </row>
    <row r="2603" spans="1:16" x14ac:dyDescent="0.2">
      <c r="A2603" s="6">
        <v>7809483</v>
      </c>
      <c r="B2603" t="s">
        <v>0</v>
      </c>
      <c r="C2603" t="s">
        <v>7290</v>
      </c>
      <c r="D2603" t="s">
        <v>6279</v>
      </c>
      <c r="E2603" t="s">
        <v>5855</v>
      </c>
      <c r="F2603" s="2">
        <v>1750</v>
      </c>
      <c r="G2603" s="2">
        <v>1300</v>
      </c>
      <c r="H2603" s="2">
        <v>1300</v>
      </c>
      <c r="I2603" t="s">
        <v>1</v>
      </c>
      <c r="J2603" t="s">
        <v>6281</v>
      </c>
      <c r="K2603" s="3">
        <v>45592</v>
      </c>
      <c r="L2603" t="s">
        <v>2</v>
      </c>
      <c r="M2603" t="s">
        <v>14</v>
      </c>
      <c r="N2603" t="s">
        <v>6</v>
      </c>
      <c r="O2603" s="3"/>
      <c r="P2603" t="s">
        <v>5</v>
      </c>
    </row>
    <row r="2604" spans="1:16" x14ac:dyDescent="0.2">
      <c r="A2604" s="6">
        <v>7809484</v>
      </c>
      <c r="B2604" t="s">
        <v>0</v>
      </c>
      <c r="C2604" t="s">
        <v>7290</v>
      </c>
      <c r="D2604" t="s">
        <v>6282</v>
      </c>
      <c r="E2604" t="s">
        <v>5856</v>
      </c>
      <c r="F2604" s="2">
        <v>1056</v>
      </c>
      <c r="G2604" s="2">
        <v>0</v>
      </c>
      <c r="H2604" s="2">
        <v>0</v>
      </c>
      <c r="I2604" t="s">
        <v>1</v>
      </c>
      <c r="J2604" t="s">
        <v>6283</v>
      </c>
      <c r="K2604" s="3">
        <v>45592</v>
      </c>
      <c r="L2604" t="s">
        <v>2</v>
      </c>
      <c r="M2604" t="s">
        <v>10</v>
      </c>
      <c r="N2604" t="s">
        <v>6</v>
      </c>
      <c r="O2604" s="3"/>
      <c r="P2604" t="s">
        <v>5</v>
      </c>
    </row>
    <row r="2605" spans="1:16" x14ac:dyDescent="0.2">
      <c r="A2605" s="6">
        <v>7809485</v>
      </c>
      <c r="B2605" t="s">
        <v>0</v>
      </c>
      <c r="C2605" t="s">
        <v>7290</v>
      </c>
      <c r="D2605" t="s">
        <v>6284</v>
      </c>
      <c r="E2605" t="s">
        <v>6285</v>
      </c>
      <c r="F2605" s="2">
        <v>648</v>
      </c>
      <c r="G2605" s="2">
        <v>0</v>
      </c>
      <c r="H2605" s="2">
        <v>0</v>
      </c>
      <c r="I2605" t="s">
        <v>1</v>
      </c>
      <c r="J2605" t="s">
        <v>6286</v>
      </c>
      <c r="K2605" s="3">
        <v>45592</v>
      </c>
      <c r="L2605" t="s">
        <v>2</v>
      </c>
      <c r="M2605" t="s">
        <v>10</v>
      </c>
      <c r="N2605" t="s">
        <v>6</v>
      </c>
      <c r="O2605" s="3"/>
      <c r="P2605" t="s">
        <v>5</v>
      </c>
    </row>
    <row r="2606" spans="1:16" x14ac:dyDescent="0.2">
      <c r="A2606" s="6">
        <v>7801879</v>
      </c>
      <c r="B2606" t="s">
        <v>0</v>
      </c>
      <c r="C2606" t="s">
        <v>7314</v>
      </c>
      <c r="D2606" t="s">
        <v>6287</v>
      </c>
      <c r="E2606" t="s">
        <v>5857</v>
      </c>
      <c r="F2606" s="2">
        <v>1875</v>
      </c>
      <c r="G2606" s="2">
        <v>104</v>
      </c>
      <c r="H2606" s="2">
        <v>104</v>
      </c>
      <c r="I2606" t="s">
        <v>1</v>
      </c>
      <c r="J2606" t="s">
        <v>6288</v>
      </c>
      <c r="K2606" s="3">
        <v>45570</v>
      </c>
      <c r="L2606" t="s">
        <v>2</v>
      </c>
      <c r="M2606" t="s">
        <v>14</v>
      </c>
      <c r="N2606" t="s">
        <v>6</v>
      </c>
      <c r="O2606" s="3"/>
      <c r="P2606" t="s">
        <v>5</v>
      </c>
    </row>
    <row r="2607" spans="1:16" x14ac:dyDescent="0.2">
      <c r="A2607" s="6">
        <v>7793921</v>
      </c>
      <c r="B2607" t="s">
        <v>0</v>
      </c>
      <c r="C2607" t="s">
        <v>7263</v>
      </c>
      <c r="D2607" t="s">
        <v>6289</v>
      </c>
      <c r="E2607" t="s">
        <v>5858</v>
      </c>
      <c r="F2607" s="2">
        <v>700</v>
      </c>
      <c r="G2607" s="2">
        <v>414</v>
      </c>
      <c r="H2607" s="2">
        <v>420</v>
      </c>
      <c r="I2607" t="s">
        <v>1</v>
      </c>
      <c r="J2607" t="s">
        <v>6290</v>
      </c>
      <c r="K2607" s="3">
        <v>45552</v>
      </c>
      <c r="L2607" t="s">
        <v>2</v>
      </c>
      <c r="M2607" t="s">
        <v>14</v>
      </c>
      <c r="N2607" t="s">
        <v>6</v>
      </c>
      <c r="O2607" s="3"/>
      <c r="P2607" t="s">
        <v>5</v>
      </c>
    </row>
    <row r="2608" spans="1:16" x14ac:dyDescent="0.2">
      <c r="A2608" s="6">
        <v>7809513</v>
      </c>
      <c r="B2608" t="s">
        <v>0</v>
      </c>
      <c r="C2608" t="s">
        <v>7290</v>
      </c>
      <c r="D2608" t="s">
        <v>6289</v>
      </c>
      <c r="E2608" t="s">
        <v>5858</v>
      </c>
      <c r="F2608" s="2">
        <v>4690</v>
      </c>
      <c r="G2608" s="2">
        <v>0</v>
      </c>
      <c r="H2608" s="2">
        <v>0</v>
      </c>
      <c r="I2608" t="s">
        <v>1</v>
      </c>
      <c r="J2608" t="s">
        <v>6291</v>
      </c>
      <c r="K2608" s="3">
        <v>45592</v>
      </c>
      <c r="L2608" t="s">
        <v>2</v>
      </c>
      <c r="M2608" t="s">
        <v>10</v>
      </c>
      <c r="N2608" t="s">
        <v>6</v>
      </c>
      <c r="O2608" s="3"/>
      <c r="P2608" t="s">
        <v>5</v>
      </c>
    </row>
    <row r="2609" spans="1:16" x14ac:dyDescent="0.2">
      <c r="A2609" s="6">
        <v>7809514</v>
      </c>
      <c r="B2609" t="s">
        <v>0</v>
      </c>
      <c r="C2609" t="s">
        <v>7290</v>
      </c>
      <c r="D2609" t="s">
        <v>6292</v>
      </c>
      <c r="E2609" t="s">
        <v>5860</v>
      </c>
      <c r="F2609" s="2">
        <v>3185</v>
      </c>
      <c r="G2609" s="2">
        <v>0</v>
      </c>
      <c r="H2609" s="2">
        <v>0</v>
      </c>
      <c r="I2609" t="s">
        <v>1</v>
      </c>
      <c r="J2609" t="s">
        <v>6293</v>
      </c>
      <c r="K2609" s="3">
        <v>45592</v>
      </c>
      <c r="L2609" t="s">
        <v>2</v>
      </c>
      <c r="M2609" t="s">
        <v>10</v>
      </c>
      <c r="N2609" t="s">
        <v>6</v>
      </c>
      <c r="O2609" s="3"/>
      <c r="P2609" t="s">
        <v>5</v>
      </c>
    </row>
    <row r="2610" spans="1:16" x14ac:dyDescent="0.2">
      <c r="A2610" s="6">
        <v>7809515</v>
      </c>
      <c r="B2610" t="s">
        <v>0</v>
      </c>
      <c r="C2610" t="s">
        <v>7290</v>
      </c>
      <c r="D2610" t="s">
        <v>6294</v>
      </c>
      <c r="E2610" t="s">
        <v>5862</v>
      </c>
      <c r="F2610" s="2">
        <v>1300</v>
      </c>
      <c r="G2610" s="2">
        <v>0</v>
      </c>
      <c r="H2610" s="2">
        <v>0</v>
      </c>
      <c r="I2610" t="s">
        <v>1</v>
      </c>
      <c r="J2610" t="s">
        <v>6295</v>
      </c>
      <c r="K2610" s="3">
        <v>45592</v>
      </c>
      <c r="L2610" t="s">
        <v>2</v>
      </c>
      <c r="M2610" t="s">
        <v>10</v>
      </c>
      <c r="N2610" t="s">
        <v>6</v>
      </c>
      <c r="O2610" s="3"/>
      <c r="P2610" t="s">
        <v>5</v>
      </c>
    </row>
    <row r="2611" spans="1:16" x14ac:dyDescent="0.2">
      <c r="A2611" s="6">
        <v>7809516</v>
      </c>
      <c r="B2611" t="s">
        <v>0</v>
      </c>
      <c r="C2611" t="s">
        <v>7290</v>
      </c>
      <c r="D2611" t="s">
        <v>6296</v>
      </c>
      <c r="E2611" t="s">
        <v>5863</v>
      </c>
      <c r="F2611" s="2">
        <v>3000</v>
      </c>
      <c r="G2611" s="2">
        <v>0</v>
      </c>
      <c r="H2611" s="2">
        <v>0</v>
      </c>
      <c r="I2611" t="s">
        <v>1</v>
      </c>
      <c r="J2611" t="s">
        <v>6297</v>
      </c>
      <c r="K2611" s="3">
        <v>45592</v>
      </c>
      <c r="L2611" t="s">
        <v>2</v>
      </c>
      <c r="M2611" t="s">
        <v>10</v>
      </c>
      <c r="N2611" t="s">
        <v>6</v>
      </c>
      <c r="O2611" s="3"/>
      <c r="P2611" t="s">
        <v>5</v>
      </c>
    </row>
    <row r="2612" spans="1:16" x14ac:dyDescent="0.2">
      <c r="A2612" s="6">
        <v>7773269</v>
      </c>
      <c r="B2612" t="s">
        <v>0</v>
      </c>
      <c r="C2612" t="s">
        <v>7293</v>
      </c>
      <c r="D2612" t="s">
        <v>6298</v>
      </c>
      <c r="E2612" t="s">
        <v>5864</v>
      </c>
      <c r="F2612" s="2">
        <v>2475</v>
      </c>
      <c r="G2612" s="2">
        <v>2475</v>
      </c>
      <c r="H2612" s="2">
        <v>2465</v>
      </c>
      <c r="I2612" t="s">
        <v>1</v>
      </c>
      <c r="J2612" t="s">
        <v>6299</v>
      </c>
      <c r="K2612" s="3">
        <v>45491</v>
      </c>
      <c r="L2612" t="s">
        <v>2</v>
      </c>
      <c r="M2612" t="s">
        <v>3</v>
      </c>
      <c r="N2612" t="s">
        <v>6</v>
      </c>
      <c r="O2612" s="3"/>
      <c r="P2612" t="s">
        <v>5</v>
      </c>
    </row>
    <row r="2613" spans="1:16" x14ac:dyDescent="0.2">
      <c r="A2613" s="6">
        <v>7809517</v>
      </c>
      <c r="B2613" t="s">
        <v>0</v>
      </c>
      <c r="C2613" t="s">
        <v>7290</v>
      </c>
      <c r="D2613" t="s">
        <v>6298</v>
      </c>
      <c r="E2613" t="s">
        <v>5864</v>
      </c>
      <c r="F2613" s="2">
        <v>1210</v>
      </c>
      <c r="G2613" s="2">
        <v>0</v>
      </c>
      <c r="H2613" s="2">
        <v>0</v>
      </c>
      <c r="I2613" t="s">
        <v>1</v>
      </c>
      <c r="J2613" t="s">
        <v>6300</v>
      </c>
      <c r="K2613" s="3">
        <v>45592</v>
      </c>
      <c r="L2613" t="s">
        <v>2</v>
      </c>
      <c r="M2613" t="s">
        <v>10</v>
      </c>
      <c r="N2613" t="s">
        <v>6</v>
      </c>
      <c r="O2613" s="3"/>
      <c r="P2613" t="s">
        <v>5</v>
      </c>
    </row>
    <row r="2614" spans="1:16" x14ac:dyDescent="0.2">
      <c r="A2614" s="6">
        <v>7809518</v>
      </c>
      <c r="B2614" t="s">
        <v>0</v>
      </c>
      <c r="C2614" t="s">
        <v>7290</v>
      </c>
      <c r="D2614" t="s">
        <v>6301</v>
      </c>
      <c r="E2614" t="s">
        <v>5866</v>
      </c>
      <c r="F2614" s="2">
        <v>3750</v>
      </c>
      <c r="G2614" s="2">
        <v>0</v>
      </c>
      <c r="H2614" s="2">
        <v>0</v>
      </c>
      <c r="I2614" t="s">
        <v>1</v>
      </c>
      <c r="J2614" t="s">
        <v>6302</v>
      </c>
      <c r="K2614" s="3">
        <v>45592</v>
      </c>
      <c r="L2614" t="s">
        <v>2</v>
      </c>
      <c r="M2614" t="s">
        <v>10</v>
      </c>
      <c r="N2614" t="s">
        <v>6</v>
      </c>
      <c r="O2614" s="3"/>
      <c r="P2614" t="s">
        <v>5</v>
      </c>
    </row>
    <row r="2615" spans="1:16" x14ac:dyDescent="0.2">
      <c r="A2615" s="6">
        <v>7809519</v>
      </c>
      <c r="B2615" t="s">
        <v>0</v>
      </c>
      <c r="C2615" t="s">
        <v>7290</v>
      </c>
      <c r="D2615" t="s">
        <v>6303</v>
      </c>
      <c r="E2615" t="s">
        <v>5868</v>
      </c>
      <c r="F2615" s="2">
        <v>3150</v>
      </c>
      <c r="G2615" s="2">
        <v>0</v>
      </c>
      <c r="H2615" s="2">
        <v>0</v>
      </c>
      <c r="I2615" t="s">
        <v>1</v>
      </c>
      <c r="J2615" t="s">
        <v>6304</v>
      </c>
      <c r="K2615" s="3">
        <v>45592</v>
      </c>
      <c r="L2615" t="s">
        <v>2</v>
      </c>
      <c r="M2615" t="s">
        <v>10</v>
      </c>
      <c r="N2615" t="s">
        <v>6</v>
      </c>
      <c r="O2615" s="3"/>
      <c r="P2615" t="s">
        <v>5</v>
      </c>
    </row>
    <row r="2616" spans="1:16" x14ac:dyDescent="0.2">
      <c r="A2616" s="6">
        <v>7809520</v>
      </c>
      <c r="B2616" t="s">
        <v>0</v>
      </c>
      <c r="C2616" t="s">
        <v>7290</v>
      </c>
      <c r="D2616" t="s">
        <v>6305</v>
      </c>
      <c r="E2616" t="s">
        <v>5869</v>
      </c>
      <c r="F2616" s="2">
        <v>7602</v>
      </c>
      <c r="G2616" s="2">
        <v>0</v>
      </c>
      <c r="H2616" s="2">
        <v>0</v>
      </c>
      <c r="I2616" t="s">
        <v>1</v>
      </c>
      <c r="J2616" t="s">
        <v>6306</v>
      </c>
      <c r="K2616" s="3">
        <v>45592</v>
      </c>
      <c r="L2616" t="s">
        <v>2</v>
      </c>
      <c r="M2616" t="s">
        <v>10</v>
      </c>
      <c r="N2616" t="s">
        <v>6</v>
      </c>
      <c r="O2616" s="3"/>
      <c r="P2616" t="s">
        <v>5</v>
      </c>
    </row>
    <row r="2617" spans="1:16" x14ac:dyDescent="0.2">
      <c r="A2617" s="6">
        <v>7809521</v>
      </c>
      <c r="B2617" t="s">
        <v>0</v>
      </c>
      <c r="C2617" t="s">
        <v>7290</v>
      </c>
      <c r="D2617" t="s">
        <v>6307</v>
      </c>
      <c r="E2617" t="s">
        <v>5870</v>
      </c>
      <c r="F2617" s="2">
        <v>1800</v>
      </c>
      <c r="G2617" s="2">
        <v>0</v>
      </c>
      <c r="H2617" s="2">
        <v>0</v>
      </c>
      <c r="I2617" t="s">
        <v>1</v>
      </c>
      <c r="J2617" t="s">
        <v>6308</v>
      </c>
      <c r="K2617" s="3">
        <v>45592</v>
      </c>
      <c r="L2617" t="s">
        <v>2</v>
      </c>
      <c r="M2617" t="s">
        <v>10</v>
      </c>
      <c r="N2617" t="s">
        <v>6</v>
      </c>
      <c r="O2617" s="3"/>
      <c r="P2617" t="s">
        <v>5</v>
      </c>
    </row>
    <row r="2618" spans="1:16" x14ac:dyDescent="0.2">
      <c r="A2618" s="6">
        <v>7809522</v>
      </c>
      <c r="B2618" t="s">
        <v>0</v>
      </c>
      <c r="C2618" t="s">
        <v>7290</v>
      </c>
      <c r="D2618" t="s">
        <v>6309</v>
      </c>
      <c r="E2618" t="s">
        <v>5871</v>
      </c>
      <c r="F2618" s="2">
        <v>1872</v>
      </c>
      <c r="G2618" s="2">
        <v>0</v>
      </c>
      <c r="H2618" s="2">
        <v>0</v>
      </c>
      <c r="I2618" t="s">
        <v>1</v>
      </c>
      <c r="J2618" t="s">
        <v>6310</v>
      </c>
      <c r="K2618" s="3">
        <v>45592</v>
      </c>
      <c r="L2618" t="s">
        <v>2</v>
      </c>
      <c r="M2618" t="s">
        <v>10</v>
      </c>
      <c r="N2618" t="s">
        <v>6</v>
      </c>
      <c r="O2618" s="3"/>
      <c r="P2618" t="s">
        <v>5</v>
      </c>
    </row>
    <row r="2619" spans="1:16" x14ac:dyDescent="0.2">
      <c r="A2619" s="6">
        <v>7809523</v>
      </c>
      <c r="B2619" t="s">
        <v>0</v>
      </c>
      <c r="C2619" t="s">
        <v>7290</v>
      </c>
      <c r="D2619" t="s">
        <v>6311</v>
      </c>
      <c r="E2619" t="s">
        <v>6312</v>
      </c>
      <c r="F2619" s="2">
        <v>1116</v>
      </c>
      <c r="G2619" s="2">
        <v>0</v>
      </c>
      <c r="H2619" s="2">
        <v>0</v>
      </c>
      <c r="I2619" t="s">
        <v>1</v>
      </c>
      <c r="J2619" t="s">
        <v>6313</v>
      </c>
      <c r="K2619" s="3">
        <v>45592</v>
      </c>
      <c r="L2619" t="s">
        <v>2</v>
      </c>
      <c r="M2619" t="s">
        <v>10</v>
      </c>
      <c r="N2619" t="s">
        <v>6</v>
      </c>
      <c r="O2619" s="3"/>
      <c r="P2619" t="s">
        <v>5</v>
      </c>
    </row>
    <row r="2620" spans="1:16" x14ac:dyDescent="0.2">
      <c r="A2620" s="6">
        <v>7809524</v>
      </c>
      <c r="B2620" t="s">
        <v>0</v>
      </c>
      <c r="C2620" t="s">
        <v>7290</v>
      </c>
      <c r="D2620" t="s">
        <v>6314</v>
      </c>
      <c r="E2620" t="s">
        <v>6315</v>
      </c>
      <c r="F2620" s="2">
        <v>3220</v>
      </c>
      <c r="G2620" s="2">
        <v>0</v>
      </c>
      <c r="H2620" s="2">
        <v>0</v>
      </c>
      <c r="I2620" t="s">
        <v>1</v>
      </c>
      <c r="J2620" t="s">
        <v>6316</v>
      </c>
      <c r="K2620" s="3">
        <v>45592</v>
      </c>
      <c r="L2620" t="s">
        <v>2</v>
      </c>
      <c r="M2620" t="s">
        <v>10</v>
      </c>
      <c r="N2620" t="s">
        <v>6</v>
      </c>
      <c r="O2620" s="3"/>
      <c r="P2620" t="s">
        <v>5</v>
      </c>
    </row>
    <row r="2621" spans="1:16" x14ac:dyDescent="0.2">
      <c r="A2621" s="6">
        <v>7809525</v>
      </c>
      <c r="B2621" t="s">
        <v>0</v>
      </c>
      <c r="C2621" t="s">
        <v>7290</v>
      </c>
      <c r="D2621" t="s">
        <v>6317</v>
      </c>
      <c r="E2621" t="s">
        <v>5872</v>
      </c>
      <c r="F2621" s="2">
        <v>300</v>
      </c>
      <c r="G2621" s="2">
        <v>0</v>
      </c>
      <c r="H2621" s="2">
        <v>0</v>
      </c>
      <c r="I2621" t="s">
        <v>1</v>
      </c>
      <c r="J2621" t="s">
        <v>6318</v>
      </c>
      <c r="K2621" s="3">
        <v>45592</v>
      </c>
      <c r="L2621" t="s">
        <v>2</v>
      </c>
      <c r="M2621" t="s">
        <v>10</v>
      </c>
      <c r="N2621" t="s">
        <v>6</v>
      </c>
      <c r="O2621" s="3"/>
      <c r="P2621" t="s">
        <v>5</v>
      </c>
    </row>
    <row r="2622" spans="1:16" x14ac:dyDescent="0.2">
      <c r="A2622" s="6">
        <v>7809526</v>
      </c>
      <c r="B2622" t="s">
        <v>0</v>
      </c>
      <c r="C2622" t="s">
        <v>7290</v>
      </c>
      <c r="D2622" t="s">
        <v>6319</v>
      </c>
      <c r="E2622" t="s">
        <v>5873</v>
      </c>
      <c r="F2622" s="2">
        <v>420</v>
      </c>
      <c r="G2622" s="2">
        <v>0</v>
      </c>
      <c r="H2622" s="2">
        <v>0</v>
      </c>
      <c r="I2622" t="s">
        <v>1</v>
      </c>
      <c r="J2622" t="s">
        <v>6320</v>
      </c>
      <c r="K2622" s="3">
        <v>45592</v>
      </c>
      <c r="L2622" t="s">
        <v>2</v>
      </c>
      <c r="M2622" t="s">
        <v>10</v>
      </c>
      <c r="N2622" t="s">
        <v>6</v>
      </c>
      <c r="O2622" s="3"/>
      <c r="P2622" t="s">
        <v>5</v>
      </c>
    </row>
    <row r="2623" spans="1:16" x14ac:dyDescent="0.2">
      <c r="A2623" s="6">
        <v>7809527</v>
      </c>
      <c r="B2623" t="s">
        <v>0</v>
      </c>
      <c r="C2623" t="s">
        <v>7290</v>
      </c>
      <c r="D2623" t="s">
        <v>6321</v>
      </c>
      <c r="E2623" t="s">
        <v>5874</v>
      </c>
      <c r="F2623" s="2">
        <v>924</v>
      </c>
      <c r="G2623" s="2">
        <v>0</v>
      </c>
      <c r="H2623" s="2">
        <v>0</v>
      </c>
      <c r="I2623" t="s">
        <v>1</v>
      </c>
      <c r="J2623" t="s">
        <v>6322</v>
      </c>
      <c r="K2623" s="3">
        <v>45592</v>
      </c>
      <c r="L2623" t="s">
        <v>2</v>
      </c>
      <c r="M2623" t="s">
        <v>10</v>
      </c>
      <c r="N2623" t="s">
        <v>6</v>
      </c>
      <c r="O2623" s="3"/>
      <c r="P2623" t="s">
        <v>5</v>
      </c>
    </row>
    <row r="2624" spans="1:16" x14ac:dyDescent="0.2">
      <c r="A2624" s="6">
        <v>7809528</v>
      </c>
      <c r="B2624" t="s">
        <v>0</v>
      </c>
      <c r="C2624" t="s">
        <v>7290</v>
      </c>
      <c r="D2624" t="s">
        <v>6323</v>
      </c>
      <c r="E2624" t="s">
        <v>6324</v>
      </c>
      <c r="F2624" s="2">
        <v>325</v>
      </c>
      <c r="G2624" s="2">
        <v>0</v>
      </c>
      <c r="H2624" s="2">
        <v>0</v>
      </c>
      <c r="I2624" t="s">
        <v>1</v>
      </c>
      <c r="J2624" t="s">
        <v>6325</v>
      </c>
      <c r="K2624" s="3">
        <v>45592</v>
      </c>
      <c r="L2624" t="s">
        <v>2</v>
      </c>
      <c r="M2624" t="s">
        <v>10</v>
      </c>
      <c r="N2624" t="s">
        <v>6</v>
      </c>
      <c r="O2624" s="3"/>
      <c r="P2624" t="s">
        <v>5</v>
      </c>
    </row>
    <row r="2625" spans="1:16" x14ac:dyDescent="0.2">
      <c r="A2625" s="6">
        <v>7646425</v>
      </c>
      <c r="B2625" t="s">
        <v>0</v>
      </c>
      <c r="C2625" t="s">
        <v>7558</v>
      </c>
      <c r="D2625" t="s">
        <v>6326</v>
      </c>
      <c r="E2625" t="s">
        <v>5901</v>
      </c>
      <c r="F2625" s="2">
        <v>63000</v>
      </c>
      <c r="G2625" s="2">
        <v>62999</v>
      </c>
      <c r="H2625" s="2">
        <v>62999</v>
      </c>
      <c r="I2625" t="s">
        <v>1</v>
      </c>
      <c r="J2625" t="s">
        <v>6327</v>
      </c>
      <c r="K2625" s="3">
        <v>45135</v>
      </c>
      <c r="L2625" t="s">
        <v>2</v>
      </c>
      <c r="M2625" t="s">
        <v>14</v>
      </c>
      <c r="N2625" t="s">
        <v>6</v>
      </c>
      <c r="O2625" s="3"/>
      <c r="P2625" t="s">
        <v>5</v>
      </c>
    </row>
    <row r="2626" spans="1:16" x14ac:dyDescent="0.2">
      <c r="A2626" s="6">
        <v>7793949</v>
      </c>
      <c r="B2626" t="s">
        <v>0</v>
      </c>
      <c r="C2626" t="s">
        <v>7263</v>
      </c>
      <c r="D2626" t="s">
        <v>6326</v>
      </c>
      <c r="E2626" t="s">
        <v>5901</v>
      </c>
      <c r="F2626" s="2">
        <v>90000</v>
      </c>
      <c r="G2626" s="2">
        <v>20300</v>
      </c>
      <c r="H2626" s="2">
        <v>20300</v>
      </c>
      <c r="I2626" t="s">
        <v>1</v>
      </c>
      <c r="J2626" t="s">
        <v>6328</v>
      </c>
      <c r="K2626" s="3">
        <v>45552</v>
      </c>
      <c r="L2626" t="s">
        <v>2</v>
      </c>
      <c r="M2626" t="s">
        <v>14</v>
      </c>
      <c r="N2626" t="s">
        <v>6</v>
      </c>
      <c r="O2626" s="3"/>
      <c r="P2626" t="s">
        <v>5</v>
      </c>
    </row>
    <row r="2627" spans="1:16" x14ac:dyDescent="0.2">
      <c r="A2627" s="6">
        <v>7801888</v>
      </c>
      <c r="B2627" t="s">
        <v>0</v>
      </c>
      <c r="C2627" t="s">
        <v>7314</v>
      </c>
      <c r="D2627" t="s">
        <v>6326</v>
      </c>
      <c r="E2627" t="s">
        <v>5901</v>
      </c>
      <c r="F2627" s="2">
        <v>22500</v>
      </c>
      <c r="G2627" s="2">
        <v>0</v>
      </c>
      <c r="H2627" s="2">
        <v>0</v>
      </c>
      <c r="I2627" t="s">
        <v>1</v>
      </c>
      <c r="J2627" t="s">
        <v>6329</v>
      </c>
      <c r="K2627" s="3">
        <v>45570</v>
      </c>
      <c r="L2627" t="s">
        <v>2</v>
      </c>
      <c r="M2627" t="s">
        <v>10</v>
      </c>
      <c r="N2627" t="s">
        <v>6</v>
      </c>
      <c r="O2627" s="3"/>
      <c r="P2627" t="s">
        <v>5</v>
      </c>
    </row>
    <row r="2628" spans="1:16" x14ac:dyDescent="0.2">
      <c r="A2628" s="6">
        <v>7809535</v>
      </c>
      <c r="B2628" t="s">
        <v>0</v>
      </c>
      <c r="C2628" t="s">
        <v>7290</v>
      </c>
      <c r="D2628" t="s">
        <v>6326</v>
      </c>
      <c r="E2628" t="s">
        <v>5901</v>
      </c>
      <c r="F2628" s="2">
        <v>37800</v>
      </c>
      <c r="G2628" s="2">
        <v>0</v>
      </c>
      <c r="H2628" s="2">
        <v>0</v>
      </c>
      <c r="I2628" t="s">
        <v>1</v>
      </c>
      <c r="J2628" t="s">
        <v>6330</v>
      </c>
      <c r="K2628" s="3">
        <v>45592</v>
      </c>
      <c r="L2628" t="s">
        <v>2</v>
      </c>
      <c r="M2628" t="s">
        <v>10</v>
      </c>
      <c r="N2628" t="s">
        <v>6</v>
      </c>
      <c r="O2628" s="3"/>
      <c r="P2628" t="s">
        <v>5</v>
      </c>
    </row>
    <row r="2629" spans="1:16" x14ac:dyDescent="0.2">
      <c r="A2629" s="6">
        <v>7780777</v>
      </c>
      <c r="B2629" t="s">
        <v>0</v>
      </c>
      <c r="C2629" t="s">
        <v>7291</v>
      </c>
      <c r="D2629" t="s">
        <v>6331</v>
      </c>
      <c r="E2629" t="s">
        <v>6332</v>
      </c>
      <c r="F2629" s="2">
        <v>500</v>
      </c>
      <c r="G2629" s="2">
        <v>0</v>
      </c>
      <c r="H2629" s="2">
        <v>0</v>
      </c>
      <c r="I2629" t="s">
        <v>1</v>
      </c>
      <c r="J2629" t="s">
        <v>6333</v>
      </c>
      <c r="K2629" s="3">
        <v>45514</v>
      </c>
      <c r="L2629" t="s">
        <v>2</v>
      </c>
      <c r="M2629" t="s">
        <v>10</v>
      </c>
      <c r="N2629" t="s">
        <v>6</v>
      </c>
      <c r="O2629" s="3"/>
      <c r="P2629" t="s">
        <v>5</v>
      </c>
    </row>
    <row r="2630" spans="1:16" x14ac:dyDescent="0.2">
      <c r="A2630" s="6">
        <v>7809486</v>
      </c>
      <c r="B2630" t="s">
        <v>0</v>
      </c>
      <c r="C2630" t="s">
        <v>7290</v>
      </c>
      <c r="D2630" t="s">
        <v>6331</v>
      </c>
      <c r="E2630" t="s">
        <v>6332</v>
      </c>
      <c r="F2630" s="2">
        <v>400</v>
      </c>
      <c r="G2630" s="2">
        <v>0</v>
      </c>
      <c r="H2630" s="2">
        <v>0</v>
      </c>
      <c r="I2630" t="s">
        <v>1</v>
      </c>
      <c r="J2630" t="s">
        <v>6334</v>
      </c>
      <c r="K2630" s="3">
        <v>45592</v>
      </c>
      <c r="L2630" t="s">
        <v>2</v>
      </c>
      <c r="M2630" t="s">
        <v>10</v>
      </c>
      <c r="N2630" t="s">
        <v>6</v>
      </c>
      <c r="O2630" s="3"/>
      <c r="P2630" t="s">
        <v>5</v>
      </c>
    </row>
    <row r="2631" spans="1:16" x14ac:dyDescent="0.2">
      <c r="A2631" s="6">
        <v>7773248</v>
      </c>
      <c r="B2631" t="s">
        <v>0</v>
      </c>
      <c r="C2631" t="s">
        <v>7293</v>
      </c>
      <c r="D2631" t="s">
        <v>6335</v>
      </c>
      <c r="E2631" t="s">
        <v>6336</v>
      </c>
      <c r="F2631" s="2">
        <v>450</v>
      </c>
      <c r="G2631" s="2">
        <v>0</v>
      </c>
      <c r="H2631" s="2">
        <v>0</v>
      </c>
      <c r="I2631" t="s">
        <v>1</v>
      </c>
      <c r="J2631" t="s">
        <v>6337</v>
      </c>
      <c r="K2631" s="3">
        <v>45491</v>
      </c>
      <c r="L2631" t="s">
        <v>2</v>
      </c>
      <c r="M2631" t="s">
        <v>10</v>
      </c>
      <c r="N2631" t="s">
        <v>6</v>
      </c>
      <c r="O2631" s="3"/>
      <c r="P2631" t="s">
        <v>5</v>
      </c>
    </row>
    <row r="2632" spans="1:16" x14ac:dyDescent="0.2">
      <c r="A2632" s="6">
        <v>7780805</v>
      </c>
      <c r="B2632" t="s">
        <v>0</v>
      </c>
      <c r="C2632" t="s">
        <v>7291</v>
      </c>
      <c r="D2632" t="s">
        <v>6338</v>
      </c>
      <c r="E2632" t="s">
        <v>5911</v>
      </c>
      <c r="F2632" s="2">
        <v>240</v>
      </c>
      <c r="G2632" s="2">
        <v>0</v>
      </c>
      <c r="H2632" s="2">
        <v>0</v>
      </c>
      <c r="I2632" t="s">
        <v>1</v>
      </c>
      <c r="J2632" t="s">
        <v>6339</v>
      </c>
      <c r="K2632" s="3">
        <v>45514</v>
      </c>
      <c r="L2632" t="s">
        <v>2</v>
      </c>
      <c r="M2632" t="s">
        <v>10</v>
      </c>
      <c r="N2632" t="s">
        <v>6</v>
      </c>
      <c r="O2632" s="3"/>
      <c r="P2632" t="s">
        <v>5</v>
      </c>
    </row>
    <row r="2633" spans="1:16" x14ac:dyDescent="0.2">
      <c r="A2633" s="6">
        <v>7793932</v>
      </c>
      <c r="B2633" t="s">
        <v>0</v>
      </c>
      <c r="C2633" t="s">
        <v>7263</v>
      </c>
      <c r="D2633" t="s">
        <v>6338</v>
      </c>
      <c r="E2633" t="s">
        <v>5911</v>
      </c>
      <c r="F2633" s="2">
        <v>360</v>
      </c>
      <c r="G2633" s="2">
        <v>0</v>
      </c>
      <c r="H2633" s="2">
        <v>0</v>
      </c>
      <c r="I2633" t="s">
        <v>1</v>
      </c>
      <c r="J2633" t="s">
        <v>6340</v>
      </c>
      <c r="K2633" s="3">
        <v>45552</v>
      </c>
      <c r="L2633" t="s">
        <v>2</v>
      </c>
      <c r="M2633" t="s">
        <v>10</v>
      </c>
      <c r="N2633" t="s">
        <v>6</v>
      </c>
      <c r="O2633" s="3"/>
      <c r="P2633" t="s">
        <v>5</v>
      </c>
    </row>
    <row r="2634" spans="1:16" x14ac:dyDescent="0.2">
      <c r="A2634" s="6">
        <v>7780806</v>
      </c>
      <c r="B2634" t="s">
        <v>0</v>
      </c>
      <c r="C2634" t="s">
        <v>7291</v>
      </c>
      <c r="D2634" t="s">
        <v>6341</v>
      </c>
      <c r="E2634" t="s">
        <v>6342</v>
      </c>
      <c r="F2634" s="2">
        <v>450</v>
      </c>
      <c r="G2634" s="2">
        <v>0</v>
      </c>
      <c r="H2634" s="2">
        <v>0</v>
      </c>
      <c r="I2634" t="s">
        <v>1</v>
      </c>
      <c r="J2634" t="s">
        <v>6343</v>
      </c>
      <c r="K2634" s="3">
        <v>45514</v>
      </c>
      <c r="L2634" t="s">
        <v>2</v>
      </c>
      <c r="M2634" t="s">
        <v>10</v>
      </c>
      <c r="N2634" t="s">
        <v>6</v>
      </c>
      <c r="O2634" s="3"/>
      <c r="P2634" t="s">
        <v>5</v>
      </c>
    </row>
    <row r="2635" spans="1:16" x14ac:dyDescent="0.2">
      <c r="A2635" s="6">
        <v>7808368</v>
      </c>
      <c r="B2635" t="s">
        <v>0</v>
      </c>
      <c r="C2635" t="s">
        <v>7192</v>
      </c>
      <c r="D2635" t="s">
        <v>6344</v>
      </c>
      <c r="E2635" t="s">
        <v>6345</v>
      </c>
      <c r="F2635" s="2">
        <v>789</v>
      </c>
      <c r="G2635" s="2">
        <v>0</v>
      </c>
      <c r="H2635" s="2">
        <v>0</v>
      </c>
      <c r="I2635" t="s">
        <v>1</v>
      </c>
      <c r="J2635" t="s">
        <v>6346</v>
      </c>
      <c r="K2635" s="3">
        <v>45590</v>
      </c>
      <c r="L2635" t="s">
        <v>2</v>
      </c>
      <c r="M2635" t="s">
        <v>10</v>
      </c>
      <c r="N2635" t="s">
        <v>6</v>
      </c>
      <c r="O2635" s="3"/>
      <c r="P2635" t="s">
        <v>5</v>
      </c>
    </row>
    <row r="2636" spans="1:16" x14ac:dyDescent="0.2">
      <c r="A2636" s="6">
        <v>7797075</v>
      </c>
      <c r="B2636" t="s">
        <v>0</v>
      </c>
      <c r="C2636" t="s">
        <v>7191</v>
      </c>
      <c r="D2636" t="s">
        <v>6347</v>
      </c>
      <c r="E2636" t="s">
        <v>6348</v>
      </c>
      <c r="F2636" s="2">
        <v>1595</v>
      </c>
      <c r="G2636" s="2">
        <v>0</v>
      </c>
      <c r="H2636" s="2">
        <v>0</v>
      </c>
      <c r="I2636" t="s">
        <v>1</v>
      </c>
      <c r="J2636" t="s">
        <v>6349</v>
      </c>
      <c r="K2636" s="3">
        <v>45562</v>
      </c>
      <c r="L2636" t="s">
        <v>2</v>
      </c>
      <c r="M2636" t="s">
        <v>10</v>
      </c>
      <c r="N2636" t="s">
        <v>6</v>
      </c>
      <c r="O2636" s="3"/>
      <c r="P2636" t="s">
        <v>5</v>
      </c>
    </row>
    <row r="2637" spans="1:16" x14ac:dyDescent="0.2">
      <c r="A2637" s="6">
        <v>7808369</v>
      </c>
      <c r="B2637" t="s">
        <v>0</v>
      </c>
      <c r="C2637" t="s">
        <v>7192</v>
      </c>
      <c r="D2637" t="s">
        <v>6350</v>
      </c>
      <c r="E2637" t="s">
        <v>6351</v>
      </c>
      <c r="F2637" s="2">
        <v>1040</v>
      </c>
      <c r="G2637" s="2">
        <v>0</v>
      </c>
      <c r="H2637" s="2">
        <v>0</v>
      </c>
      <c r="I2637" t="s">
        <v>1</v>
      </c>
      <c r="J2637" t="s">
        <v>6352</v>
      </c>
      <c r="K2637" s="3">
        <v>45590</v>
      </c>
      <c r="L2637" t="s">
        <v>2</v>
      </c>
      <c r="M2637" t="s">
        <v>10</v>
      </c>
      <c r="N2637" t="s">
        <v>6</v>
      </c>
      <c r="O2637" s="3"/>
      <c r="P2637" t="s">
        <v>5</v>
      </c>
    </row>
    <row r="2638" spans="1:16" x14ac:dyDescent="0.2">
      <c r="A2638" s="6">
        <v>7808370</v>
      </c>
      <c r="B2638" t="s">
        <v>0</v>
      </c>
      <c r="C2638" t="s">
        <v>7192</v>
      </c>
      <c r="D2638" t="s">
        <v>6353</v>
      </c>
      <c r="E2638" t="s">
        <v>6354</v>
      </c>
      <c r="F2638" s="2">
        <v>1354</v>
      </c>
      <c r="G2638" s="2">
        <v>0</v>
      </c>
      <c r="H2638" s="2">
        <v>0</v>
      </c>
      <c r="I2638" t="s">
        <v>1</v>
      </c>
      <c r="J2638" t="s">
        <v>6355</v>
      </c>
      <c r="K2638" s="3">
        <v>45590</v>
      </c>
      <c r="L2638" t="s">
        <v>2</v>
      </c>
      <c r="M2638" t="s">
        <v>10</v>
      </c>
      <c r="N2638" t="s">
        <v>6</v>
      </c>
      <c r="O2638" s="3"/>
      <c r="P2638" t="s">
        <v>5</v>
      </c>
    </row>
    <row r="2639" spans="1:16" x14ac:dyDescent="0.2">
      <c r="A2639" s="6">
        <v>7808371</v>
      </c>
      <c r="B2639" t="s">
        <v>0</v>
      </c>
      <c r="C2639" t="s">
        <v>7192</v>
      </c>
      <c r="D2639" t="s">
        <v>6356</v>
      </c>
      <c r="E2639" t="s">
        <v>6357</v>
      </c>
      <c r="F2639" s="2">
        <v>880</v>
      </c>
      <c r="G2639" s="2">
        <v>0</v>
      </c>
      <c r="H2639" s="2">
        <v>0</v>
      </c>
      <c r="I2639" t="s">
        <v>1</v>
      </c>
      <c r="J2639" t="s">
        <v>6358</v>
      </c>
      <c r="K2639" s="3">
        <v>45590</v>
      </c>
      <c r="L2639" t="s">
        <v>2</v>
      </c>
      <c r="M2639" t="s">
        <v>10</v>
      </c>
      <c r="N2639" t="s">
        <v>6</v>
      </c>
      <c r="O2639" s="3"/>
      <c r="P2639" t="s">
        <v>5</v>
      </c>
    </row>
    <row r="2640" spans="1:16" x14ac:dyDescent="0.2">
      <c r="A2640" s="6">
        <v>7786133</v>
      </c>
      <c r="B2640" t="s">
        <v>0</v>
      </c>
      <c r="C2640" t="s">
        <v>7190</v>
      </c>
      <c r="D2640" t="s">
        <v>6359</v>
      </c>
      <c r="E2640" t="s">
        <v>6360</v>
      </c>
      <c r="F2640" s="2">
        <v>2860</v>
      </c>
      <c r="G2640" s="2">
        <v>316</v>
      </c>
      <c r="H2640" s="2">
        <v>316</v>
      </c>
      <c r="I2640" t="s">
        <v>1</v>
      </c>
      <c r="J2640" t="s">
        <v>6361</v>
      </c>
      <c r="K2640" s="3">
        <v>45534</v>
      </c>
      <c r="L2640" t="s">
        <v>2</v>
      </c>
      <c r="M2640" t="s">
        <v>14</v>
      </c>
      <c r="N2640" t="s">
        <v>307</v>
      </c>
      <c r="O2640" s="3"/>
      <c r="P2640" t="s">
        <v>5</v>
      </c>
    </row>
    <row r="2641" spans="1:16" x14ac:dyDescent="0.2">
      <c r="A2641" s="6">
        <v>7796918</v>
      </c>
      <c r="B2641" t="s">
        <v>0</v>
      </c>
      <c r="C2641" t="s">
        <v>7191</v>
      </c>
      <c r="D2641" t="s">
        <v>6359</v>
      </c>
      <c r="E2641" t="s">
        <v>6360</v>
      </c>
      <c r="F2641" s="2">
        <v>1308</v>
      </c>
      <c r="G2641" s="2">
        <v>1050</v>
      </c>
      <c r="H2641" s="2">
        <v>1050</v>
      </c>
      <c r="I2641" t="s">
        <v>1</v>
      </c>
      <c r="J2641" t="s">
        <v>6362</v>
      </c>
      <c r="K2641" s="3">
        <v>45562</v>
      </c>
      <c r="L2641" t="s">
        <v>2</v>
      </c>
      <c r="M2641" t="s">
        <v>14</v>
      </c>
      <c r="N2641" t="s">
        <v>6</v>
      </c>
      <c r="O2641" s="3"/>
      <c r="P2641" t="s">
        <v>5</v>
      </c>
    </row>
    <row r="2642" spans="1:16" x14ac:dyDescent="0.2">
      <c r="A2642" s="6">
        <v>7786134</v>
      </c>
      <c r="B2642" t="s">
        <v>0</v>
      </c>
      <c r="C2642" t="s">
        <v>7190</v>
      </c>
      <c r="D2642" t="s">
        <v>6363</v>
      </c>
      <c r="E2642" t="s">
        <v>6364</v>
      </c>
      <c r="F2642" s="2">
        <v>1156</v>
      </c>
      <c r="G2642" s="2">
        <v>940</v>
      </c>
      <c r="H2642" s="2">
        <v>940</v>
      </c>
      <c r="I2642" t="s">
        <v>1</v>
      </c>
      <c r="J2642" t="s">
        <v>6365</v>
      </c>
      <c r="K2642" s="3">
        <v>45534</v>
      </c>
      <c r="L2642" t="s">
        <v>2</v>
      </c>
      <c r="M2642" t="s">
        <v>14</v>
      </c>
      <c r="N2642" t="s">
        <v>307</v>
      </c>
      <c r="O2642" s="3"/>
      <c r="P2642" t="s">
        <v>5</v>
      </c>
    </row>
    <row r="2643" spans="1:16" x14ac:dyDescent="0.2">
      <c r="A2643" s="6">
        <v>7790963</v>
      </c>
      <c r="B2643" t="s">
        <v>0</v>
      </c>
      <c r="C2643" t="s">
        <v>7486</v>
      </c>
      <c r="D2643" t="s">
        <v>6363</v>
      </c>
      <c r="E2643" t="s">
        <v>6364</v>
      </c>
      <c r="F2643" s="2">
        <v>500</v>
      </c>
      <c r="G2643" s="2">
        <v>0</v>
      </c>
      <c r="H2643" s="2">
        <v>0</v>
      </c>
      <c r="I2643" t="s">
        <v>1</v>
      </c>
      <c r="J2643" t="s">
        <v>6366</v>
      </c>
      <c r="K2643" s="3">
        <v>45544</v>
      </c>
      <c r="L2643" t="s">
        <v>2</v>
      </c>
      <c r="M2643" t="s">
        <v>10</v>
      </c>
      <c r="N2643" t="s">
        <v>6</v>
      </c>
      <c r="O2643" s="3"/>
      <c r="P2643" t="s">
        <v>5</v>
      </c>
    </row>
    <row r="2644" spans="1:16" x14ac:dyDescent="0.2">
      <c r="A2644" s="6">
        <v>7808291</v>
      </c>
      <c r="B2644" t="s">
        <v>0</v>
      </c>
      <c r="C2644" t="s">
        <v>7192</v>
      </c>
      <c r="D2644" t="s">
        <v>6363</v>
      </c>
      <c r="E2644" t="s">
        <v>6364</v>
      </c>
      <c r="F2644" s="2">
        <v>818</v>
      </c>
      <c r="G2644" s="2">
        <v>705</v>
      </c>
      <c r="H2644" s="2">
        <v>705</v>
      </c>
      <c r="I2644" t="s">
        <v>1</v>
      </c>
      <c r="J2644" t="s">
        <v>6367</v>
      </c>
      <c r="K2644" s="3">
        <v>45590</v>
      </c>
      <c r="L2644" t="s">
        <v>2</v>
      </c>
      <c r="M2644" t="s">
        <v>14</v>
      </c>
      <c r="N2644" t="s">
        <v>6</v>
      </c>
      <c r="O2644" s="3"/>
      <c r="P2644" t="s">
        <v>5</v>
      </c>
    </row>
    <row r="2645" spans="1:16" x14ac:dyDescent="0.2">
      <c r="A2645" s="6">
        <v>7786135</v>
      </c>
      <c r="B2645" t="s">
        <v>0</v>
      </c>
      <c r="C2645" t="s">
        <v>7190</v>
      </c>
      <c r="D2645" t="s">
        <v>6368</v>
      </c>
      <c r="E2645" t="s">
        <v>6369</v>
      </c>
      <c r="F2645" s="2">
        <v>1007</v>
      </c>
      <c r="G2645" s="2">
        <v>300</v>
      </c>
      <c r="H2645" s="2">
        <v>300</v>
      </c>
      <c r="I2645" t="s">
        <v>1</v>
      </c>
      <c r="J2645" t="s">
        <v>6370</v>
      </c>
      <c r="K2645" s="3">
        <v>45534</v>
      </c>
      <c r="L2645" t="s">
        <v>2</v>
      </c>
      <c r="M2645" t="s">
        <v>14</v>
      </c>
      <c r="N2645" t="s">
        <v>307</v>
      </c>
      <c r="O2645" s="3"/>
      <c r="P2645" t="s">
        <v>5</v>
      </c>
    </row>
    <row r="2646" spans="1:16" x14ac:dyDescent="0.2">
      <c r="A2646" s="6">
        <v>7796920</v>
      </c>
      <c r="B2646" t="s">
        <v>0</v>
      </c>
      <c r="C2646" t="s">
        <v>7191</v>
      </c>
      <c r="D2646" t="s">
        <v>6368</v>
      </c>
      <c r="E2646" t="s">
        <v>6369</v>
      </c>
      <c r="F2646" s="2">
        <v>1699</v>
      </c>
      <c r="G2646" s="2">
        <v>0</v>
      </c>
      <c r="H2646" s="2">
        <v>0</v>
      </c>
      <c r="I2646" t="s">
        <v>1</v>
      </c>
      <c r="J2646" t="s">
        <v>6371</v>
      </c>
      <c r="K2646" s="3">
        <v>45562</v>
      </c>
      <c r="L2646" t="s">
        <v>2</v>
      </c>
      <c r="M2646" t="s">
        <v>10</v>
      </c>
      <c r="N2646" t="s">
        <v>6</v>
      </c>
      <c r="O2646" s="3"/>
      <c r="P2646" t="s">
        <v>5</v>
      </c>
    </row>
    <row r="2647" spans="1:16" x14ac:dyDescent="0.2">
      <c r="A2647" s="6">
        <v>7808292</v>
      </c>
      <c r="B2647" t="s">
        <v>0</v>
      </c>
      <c r="C2647" t="s">
        <v>7192</v>
      </c>
      <c r="D2647" t="s">
        <v>6368</v>
      </c>
      <c r="E2647" t="s">
        <v>6369</v>
      </c>
      <c r="F2647" s="2">
        <v>1246</v>
      </c>
      <c r="G2647" s="2">
        <v>0</v>
      </c>
      <c r="H2647" s="2">
        <v>0</v>
      </c>
      <c r="I2647" t="s">
        <v>1</v>
      </c>
      <c r="J2647" t="s">
        <v>6372</v>
      </c>
      <c r="K2647" s="3">
        <v>45590</v>
      </c>
      <c r="L2647" t="s">
        <v>2</v>
      </c>
      <c r="M2647" t="s">
        <v>10</v>
      </c>
      <c r="N2647" t="s">
        <v>6</v>
      </c>
      <c r="O2647" s="3"/>
      <c r="P2647" t="s">
        <v>5</v>
      </c>
    </row>
    <row r="2648" spans="1:16" x14ac:dyDescent="0.2">
      <c r="A2648" s="6">
        <v>7770298</v>
      </c>
      <c r="B2648" t="s">
        <v>0</v>
      </c>
      <c r="C2648" t="s">
        <v>7207</v>
      </c>
      <c r="D2648" t="s">
        <v>6373</v>
      </c>
      <c r="E2648" t="s">
        <v>6374</v>
      </c>
      <c r="F2648" s="2">
        <v>2678</v>
      </c>
      <c r="G2648" s="2">
        <v>1387</v>
      </c>
      <c r="H2648" s="2">
        <v>1387</v>
      </c>
      <c r="I2648" t="s">
        <v>1</v>
      </c>
      <c r="J2648" t="s">
        <v>6375</v>
      </c>
      <c r="K2648" s="3">
        <v>45486</v>
      </c>
      <c r="L2648" t="s">
        <v>2</v>
      </c>
      <c r="M2648" t="s">
        <v>14</v>
      </c>
      <c r="N2648" t="s">
        <v>6</v>
      </c>
      <c r="O2648" s="3"/>
      <c r="P2648" t="s">
        <v>5</v>
      </c>
    </row>
    <row r="2649" spans="1:16" x14ac:dyDescent="0.2">
      <c r="A2649" s="6">
        <v>7775731</v>
      </c>
      <c r="B2649" t="s">
        <v>0</v>
      </c>
      <c r="C2649" t="s">
        <v>7193</v>
      </c>
      <c r="D2649" t="s">
        <v>6376</v>
      </c>
      <c r="E2649" t="s">
        <v>6377</v>
      </c>
      <c r="F2649" s="2">
        <v>927</v>
      </c>
      <c r="G2649" s="2">
        <v>262</v>
      </c>
      <c r="H2649" s="2">
        <v>262</v>
      </c>
      <c r="I2649" t="s">
        <v>1</v>
      </c>
      <c r="J2649" t="s">
        <v>6378</v>
      </c>
      <c r="K2649" s="3">
        <v>45500</v>
      </c>
      <c r="L2649" t="s">
        <v>2</v>
      </c>
      <c r="M2649" t="s">
        <v>14</v>
      </c>
      <c r="N2649" t="s">
        <v>6</v>
      </c>
      <c r="O2649" s="3"/>
      <c r="P2649" t="s">
        <v>5</v>
      </c>
    </row>
    <row r="2650" spans="1:16" x14ac:dyDescent="0.2">
      <c r="A2650" s="6">
        <v>7796922</v>
      </c>
      <c r="B2650" t="s">
        <v>0</v>
      </c>
      <c r="C2650" t="s">
        <v>7191</v>
      </c>
      <c r="D2650" t="s">
        <v>6376</v>
      </c>
      <c r="E2650" t="s">
        <v>6377</v>
      </c>
      <c r="F2650" s="2">
        <v>1203</v>
      </c>
      <c r="G2650" s="2">
        <v>678</v>
      </c>
      <c r="H2650" s="2">
        <v>678</v>
      </c>
      <c r="I2650" t="s">
        <v>1</v>
      </c>
      <c r="J2650" t="s">
        <v>6379</v>
      </c>
      <c r="K2650" s="3">
        <v>45562</v>
      </c>
      <c r="L2650" t="s">
        <v>2</v>
      </c>
      <c r="M2650" t="s">
        <v>14</v>
      </c>
      <c r="N2650" t="s">
        <v>6</v>
      </c>
      <c r="O2650" s="3"/>
      <c r="P2650" t="s">
        <v>5</v>
      </c>
    </row>
    <row r="2651" spans="1:16" x14ac:dyDescent="0.2">
      <c r="A2651" s="6">
        <v>7684031</v>
      </c>
      <c r="B2651" t="s">
        <v>0</v>
      </c>
      <c r="C2651" t="s">
        <v>7372</v>
      </c>
      <c r="D2651" t="s">
        <v>6380</v>
      </c>
      <c r="E2651" t="s">
        <v>6381</v>
      </c>
      <c r="F2651" s="2">
        <v>371</v>
      </c>
      <c r="G2651" s="2">
        <v>370</v>
      </c>
      <c r="H2651" s="2">
        <v>370</v>
      </c>
      <c r="I2651" t="s">
        <v>1</v>
      </c>
      <c r="J2651" t="s">
        <v>6382</v>
      </c>
      <c r="K2651" s="3">
        <v>45238</v>
      </c>
      <c r="L2651" t="s">
        <v>2</v>
      </c>
      <c r="M2651" t="s">
        <v>14</v>
      </c>
      <c r="N2651" t="s">
        <v>6</v>
      </c>
      <c r="O2651" s="3"/>
      <c r="P2651" t="s">
        <v>5</v>
      </c>
    </row>
    <row r="2652" spans="1:16" x14ac:dyDescent="0.2">
      <c r="A2652" s="6">
        <v>7786137</v>
      </c>
      <c r="B2652" t="s">
        <v>0</v>
      </c>
      <c r="C2652" t="s">
        <v>7190</v>
      </c>
      <c r="D2652" t="s">
        <v>6380</v>
      </c>
      <c r="E2652" t="s">
        <v>6381</v>
      </c>
      <c r="F2652" s="2">
        <v>765</v>
      </c>
      <c r="G2652" s="2">
        <v>368</v>
      </c>
      <c r="H2652" s="2">
        <v>368</v>
      </c>
      <c r="I2652" t="s">
        <v>1</v>
      </c>
      <c r="J2652" t="s">
        <v>6383</v>
      </c>
      <c r="K2652" s="3">
        <v>45534</v>
      </c>
      <c r="L2652" t="s">
        <v>2</v>
      </c>
      <c r="M2652" t="s">
        <v>14</v>
      </c>
      <c r="N2652" t="s">
        <v>307</v>
      </c>
      <c r="O2652" s="3"/>
      <c r="P2652" t="s">
        <v>5</v>
      </c>
    </row>
    <row r="2653" spans="1:16" x14ac:dyDescent="0.2">
      <c r="A2653" s="6">
        <v>7796923</v>
      </c>
      <c r="B2653" t="s">
        <v>0</v>
      </c>
      <c r="C2653" t="s">
        <v>7191</v>
      </c>
      <c r="D2653" t="s">
        <v>6380</v>
      </c>
      <c r="E2653" t="s">
        <v>6381</v>
      </c>
      <c r="F2653" s="2">
        <v>529</v>
      </c>
      <c r="G2653" s="2">
        <v>0</v>
      </c>
      <c r="H2653" s="2">
        <v>0</v>
      </c>
      <c r="I2653" t="s">
        <v>1</v>
      </c>
      <c r="J2653" t="s">
        <v>6384</v>
      </c>
      <c r="K2653" s="3">
        <v>45562</v>
      </c>
      <c r="L2653" t="s">
        <v>2</v>
      </c>
      <c r="M2653" t="s">
        <v>10</v>
      </c>
      <c r="N2653" t="s">
        <v>6</v>
      </c>
      <c r="O2653" s="3"/>
      <c r="P2653" t="s">
        <v>5</v>
      </c>
    </row>
    <row r="2654" spans="1:16" x14ac:dyDescent="0.2">
      <c r="A2654" s="6">
        <v>7770300</v>
      </c>
      <c r="B2654" t="s">
        <v>0</v>
      </c>
      <c r="C2654" t="s">
        <v>7207</v>
      </c>
      <c r="D2654" t="s">
        <v>6385</v>
      </c>
      <c r="E2654" t="s">
        <v>6386</v>
      </c>
      <c r="F2654" s="2">
        <v>2072</v>
      </c>
      <c r="G2654" s="2">
        <v>1373</v>
      </c>
      <c r="H2654" s="2">
        <v>1373</v>
      </c>
      <c r="I2654" t="s">
        <v>1</v>
      </c>
      <c r="J2654" t="s">
        <v>6387</v>
      </c>
      <c r="K2654" s="3">
        <v>45486</v>
      </c>
      <c r="L2654" t="s">
        <v>2</v>
      </c>
      <c r="M2654" t="s">
        <v>14</v>
      </c>
      <c r="N2654" t="s">
        <v>6</v>
      </c>
      <c r="O2654" s="3"/>
      <c r="P2654" t="s">
        <v>5</v>
      </c>
    </row>
    <row r="2655" spans="1:16" x14ac:dyDescent="0.2">
      <c r="A2655" s="6">
        <v>7786138</v>
      </c>
      <c r="B2655" t="s">
        <v>0</v>
      </c>
      <c r="C2655" t="s">
        <v>7190</v>
      </c>
      <c r="D2655" t="s">
        <v>6388</v>
      </c>
      <c r="E2655" t="s">
        <v>6389</v>
      </c>
      <c r="F2655" s="2">
        <v>789</v>
      </c>
      <c r="G2655" s="2">
        <v>198</v>
      </c>
      <c r="H2655" s="2">
        <v>198</v>
      </c>
      <c r="I2655" t="s">
        <v>1</v>
      </c>
      <c r="J2655" t="s">
        <v>6390</v>
      </c>
      <c r="K2655" s="3">
        <v>45534</v>
      </c>
      <c r="L2655" t="s">
        <v>2</v>
      </c>
      <c r="M2655" t="s">
        <v>14</v>
      </c>
      <c r="N2655" t="s">
        <v>307</v>
      </c>
      <c r="O2655" s="3"/>
      <c r="P2655" t="s">
        <v>5</v>
      </c>
    </row>
    <row r="2656" spans="1:16" x14ac:dyDescent="0.2">
      <c r="A2656" s="6">
        <v>7808294</v>
      </c>
      <c r="B2656" t="s">
        <v>0</v>
      </c>
      <c r="C2656" t="s">
        <v>7192</v>
      </c>
      <c r="D2656" t="s">
        <v>6388</v>
      </c>
      <c r="E2656" t="s">
        <v>6389</v>
      </c>
      <c r="F2656" s="2">
        <v>651</v>
      </c>
      <c r="G2656" s="2">
        <v>0</v>
      </c>
      <c r="H2656" s="2">
        <v>0</v>
      </c>
      <c r="I2656" t="s">
        <v>1</v>
      </c>
      <c r="J2656" t="s">
        <v>6391</v>
      </c>
      <c r="K2656" s="3">
        <v>45590</v>
      </c>
      <c r="L2656" t="s">
        <v>2</v>
      </c>
      <c r="M2656" t="s">
        <v>10</v>
      </c>
      <c r="N2656" t="s">
        <v>6</v>
      </c>
      <c r="O2656" s="3"/>
      <c r="P2656" t="s">
        <v>5</v>
      </c>
    </row>
    <row r="2657" spans="1:16" x14ac:dyDescent="0.2">
      <c r="A2657" s="6">
        <v>7770301</v>
      </c>
      <c r="B2657" t="s">
        <v>0</v>
      </c>
      <c r="C2657" t="s">
        <v>7207</v>
      </c>
      <c r="D2657" t="s">
        <v>6392</v>
      </c>
      <c r="E2657" t="s">
        <v>6393</v>
      </c>
      <c r="F2657" s="2">
        <v>434</v>
      </c>
      <c r="G2657" s="2">
        <v>365</v>
      </c>
      <c r="H2657" s="2">
        <v>365</v>
      </c>
      <c r="I2657" t="s">
        <v>1</v>
      </c>
      <c r="J2657" t="s">
        <v>6394</v>
      </c>
      <c r="K2657" s="3">
        <v>45486</v>
      </c>
      <c r="L2657" t="s">
        <v>2</v>
      </c>
      <c r="M2657" t="s">
        <v>14</v>
      </c>
      <c r="N2657" t="s">
        <v>6</v>
      </c>
      <c r="O2657" s="3"/>
      <c r="P2657" t="s">
        <v>5</v>
      </c>
    </row>
    <row r="2658" spans="1:16" x14ac:dyDescent="0.2">
      <c r="A2658" s="6">
        <v>7796926</v>
      </c>
      <c r="B2658" t="s">
        <v>0</v>
      </c>
      <c r="C2658" t="s">
        <v>7191</v>
      </c>
      <c r="D2658" t="s">
        <v>6392</v>
      </c>
      <c r="E2658" t="s">
        <v>6393</v>
      </c>
      <c r="F2658" s="2">
        <v>767</v>
      </c>
      <c r="G2658" s="2">
        <v>413</v>
      </c>
      <c r="H2658" s="2">
        <v>413</v>
      </c>
      <c r="I2658" t="s">
        <v>1</v>
      </c>
      <c r="J2658" t="s">
        <v>6395</v>
      </c>
      <c r="K2658" s="3">
        <v>45562</v>
      </c>
      <c r="L2658" t="s">
        <v>2</v>
      </c>
      <c r="M2658" t="s">
        <v>14</v>
      </c>
      <c r="N2658" t="s">
        <v>6</v>
      </c>
      <c r="O2658" s="3"/>
      <c r="P2658" t="s">
        <v>5</v>
      </c>
    </row>
    <row r="2659" spans="1:16" x14ac:dyDescent="0.2">
      <c r="A2659" s="6">
        <v>7796927</v>
      </c>
      <c r="B2659" t="s">
        <v>0</v>
      </c>
      <c r="C2659" t="s">
        <v>7191</v>
      </c>
      <c r="D2659" t="s">
        <v>6396</v>
      </c>
      <c r="E2659" t="s">
        <v>6397</v>
      </c>
      <c r="F2659" s="2">
        <v>282</v>
      </c>
      <c r="G2659" s="2">
        <v>0</v>
      </c>
      <c r="H2659" s="2">
        <v>0</v>
      </c>
      <c r="I2659" t="s">
        <v>1</v>
      </c>
      <c r="J2659" t="s">
        <v>6398</v>
      </c>
      <c r="K2659" s="3">
        <v>45562</v>
      </c>
      <c r="L2659" t="s">
        <v>2</v>
      </c>
      <c r="M2659" t="s">
        <v>10</v>
      </c>
      <c r="N2659" t="s">
        <v>6</v>
      </c>
      <c r="O2659" s="3"/>
      <c r="P2659" t="s">
        <v>5</v>
      </c>
    </row>
    <row r="2660" spans="1:16" x14ac:dyDescent="0.2">
      <c r="A2660" s="6">
        <v>7808295</v>
      </c>
      <c r="B2660" t="s">
        <v>0</v>
      </c>
      <c r="C2660" t="s">
        <v>7192</v>
      </c>
      <c r="D2660" t="s">
        <v>6399</v>
      </c>
      <c r="E2660" t="s">
        <v>6400</v>
      </c>
      <c r="F2660" s="2">
        <v>300</v>
      </c>
      <c r="G2660" s="2">
        <v>0</v>
      </c>
      <c r="H2660" s="2">
        <v>0</v>
      </c>
      <c r="I2660" t="s">
        <v>1</v>
      </c>
      <c r="J2660" t="s">
        <v>6401</v>
      </c>
      <c r="K2660" s="3">
        <v>45590</v>
      </c>
      <c r="L2660" t="s">
        <v>2</v>
      </c>
      <c r="M2660" t="s">
        <v>10</v>
      </c>
      <c r="N2660" t="s">
        <v>6</v>
      </c>
      <c r="O2660" s="3"/>
      <c r="P2660" t="s">
        <v>5</v>
      </c>
    </row>
    <row r="2661" spans="1:16" x14ac:dyDescent="0.2">
      <c r="A2661" s="6">
        <v>7770303</v>
      </c>
      <c r="B2661" t="s">
        <v>0</v>
      </c>
      <c r="C2661" t="s">
        <v>7207</v>
      </c>
      <c r="D2661" t="s">
        <v>6402</v>
      </c>
      <c r="E2661" t="s">
        <v>6403</v>
      </c>
      <c r="F2661" s="2">
        <v>214</v>
      </c>
      <c r="G2661" s="2">
        <v>72</v>
      </c>
      <c r="H2661" s="2">
        <v>72</v>
      </c>
      <c r="I2661" t="s">
        <v>1</v>
      </c>
      <c r="J2661" t="s">
        <v>6404</v>
      </c>
      <c r="K2661" s="3">
        <v>45486</v>
      </c>
      <c r="L2661" t="s">
        <v>2</v>
      </c>
      <c r="M2661" t="s">
        <v>14</v>
      </c>
      <c r="N2661" t="s">
        <v>6</v>
      </c>
      <c r="O2661" s="3"/>
      <c r="P2661" t="s">
        <v>5</v>
      </c>
    </row>
    <row r="2662" spans="1:16" x14ac:dyDescent="0.2">
      <c r="A2662" s="6">
        <v>7786469</v>
      </c>
      <c r="B2662" t="s">
        <v>0</v>
      </c>
      <c r="C2662" t="s">
        <v>7190</v>
      </c>
      <c r="D2662" t="s">
        <v>6405</v>
      </c>
      <c r="E2662" t="s">
        <v>6406</v>
      </c>
      <c r="F2662" s="2">
        <v>6567</v>
      </c>
      <c r="G2662" s="2">
        <v>0</v>
      </c>
      <c r="H2662" s="2">
        <v>0</v>
      </c>
      <c r="I2662" t="s">
        <v>1</v>
      </c>
      <c r="J2662" t="s">
        <v>6407</v>
      </c>
      <c r="K2662" s="3">
        <v>45534</v>
      </c>
      <c r="L2662" t="s">
        <v>2</v>
      </c>
      <c r="M2662" t="s">
        <v>10</v>
      </c>
      <c r="N2662" t="s">
        <v>307</v>
      </c>
      <c r="O2662" s="3"/>
      <c r="P2662" t="s">
        <v>5</v>
      </c>
    </row>
    <row r="2663" spans="1:16" x14ac:dyDescent="0.2">
      <c r="A2663" s="6">
        <v>7770376</v>
      </c>
      <c r="B2663" t="s">
        <v>0</v>
      </c>
      <c r="C2663" t="s">
        <v>7207</v>
      </c>
      <c r="D2663" t="s">
        <v>6408</v>
      </c>
      <c r="E2663" t="s">
        <v>6409</v>
      </c>
      <c r="F2663" s="2">
        <v>758</v>
      </c>
      <c r="G2663" s="2">
        <v>0</v>
      </c>
      <c r="H2663" s="2">
        <v>0</v>
      </c>
      <c r="I2663" t="s">
        <v>1</v>
      </c>
      <c r="J2663" t="s">
        <v>6410</v>
      </c>
      <c r="K2663" s="3">
        <v>45486</v>
      </c>
      <c r="L2663" t="s">
        <v>2</v>
      </c>
      <c r="M2663" t="s">
        <v>10</v>
      </c>
      <c r="N2663" t="s">
        <v>6</v>
      </c>
      <c r="O2663" s="3"/>
      <c r="P2663" t="s">
        <v>5</v>
      </c>
    </row>
    <row r="2664" spans="1:16" x14ac:dyDescent="0.2">
      <c r="A2664" s="6">
        <v>7770378</v>
      </c>
      <c r="B2664" t="s">
        <v>0</v>
      </c>
      <c r="C2664" t="s">
        <v>7207</v>
      </c>
      <c r="D2664" t="s">
        <v>6411</v>
      </c>
      <c r="E2664" t="s">
        <v>6412</v>
      </c>
      <c r="F2664" s="2">
        <v>893</v>
      </c>
      <c r="G2664" s="2">
        <v>0</v>
      </c>
      <c r="H2664" s="2">
        <v>0</v>
      </c>
      <c r="I2664" t="s">
        <v>1</v>
      </c>
      <c r="J2664" t="s">
        <v>6413</v>
      </c>
      <c r="K2664" s="3">
        <v>45486</v>
      </c>
      <c r="L2664" t="s">
        <v>2</v>
      </c>
      <c r="M2664" t="s">
        <v>10</v>
      </c>
      <c r="N2664" t="s">
        <v>6</v>
      </c>
      <c r="O2664" s="3"/>
      <c r="P2664" t="s">
        <v>5</v>
      </c>
    </row>
    <row r="2665" spans="1:16" x14ac:dyDescent="0.2">
      <c r="A2665" s="6">
        <v>7770379</v>
      </c>
      <c r="B2665" t="s">
        <v>0</v>
      </c>
      <c r="C2665" t="s">
        <v>7207</v>
      </c>
      <c r="D2665" t="s">
        <v>6414</v>
      </c>
      <c r="E2665" t="s">
        <v>6415</v>
      </c>
      <c r="F2665" s="2">
        <v>649</v>
      </c>
      <c r="G2665" s="2">
        <v>0</v>
      </c>
      <c r="H2665" s="2">
        <v>0</v>
      </c>
      <c r="I2665" t="s">
        <v>1</v>
      </c>
      <c r="J2665" t="s">
        <v>6416</v>
      </c>
      <c r="K2665" s="3">
        <v>45486</v>
      </c>
      <c r="L2665" t="s">
        <v>2</v>
      </c>
      <c r="M2665" t="s">
        <v>10</v>
      </c>
      <c r="N2665" t="s">
        <v>6</v>
      </c>
      <c r="O2665" s="3"/>
      <c r="P2665" t="s">
        <v>5</v>
      </c>
    </row>
    <row r="2666" spans="1:16" x14ac:dyDescent="0.2">
      <c r="A2666" s="6">
        <v>7788362</v>
      </c>
      <c r="B2666" t="s">
        <v>0</v>
      </c>
      <c r="C2666" t="s">
        <v>7435</v>
      </c>
      <c r="D2666" t="s">
        <v>6417</v>
      </c>
      <c r="E2666" t="s">
        <v>6418</v>
      </c>
      <c r="F2666" s="2">
        <v>300</v>
      </c>
      <c r="G2666" s="2">
        <v>0</v>
      </c>
      <c r="H2666" s="2">
        <v>0</v>
      </c>
      <c r="I2666" t="s">
        <v>1</v>
      </c>
      <c r="J2666" t="s">
        <v>6419</v>
      </c>
      <c r="K2666" s="3">
        <v>45535</v>
      </c>
      <c r="L2666" t="s">
        <v>2</v>
      </c>
      <c r="M2666" t="s">
        <v>10</v>
      </c>
      <c r="N2666" t="s">
        <v>6</v>
      </c>
      <c r="O2666" s="3"/>
      <c r="P2666" t="s">
        <v>5</v>
      </c>
    </row>
    <row r="2667" spans="1:16" x14ac:dyDescent="0.2">
      <c r="A2667" s="6">
        <v>7781393</v>
      </c>
      <c r="B2667" t="s">
        <v>0</v>
      </c>
      <c r="C2667" t="s">
        <v>7435</v>
      </c>
      <c r="D2667" t="s">
        <v>6420</v>
      </c>
      <c r="E2667" t="s">
        <v>6421</v>
      </c>
      <c r="F2667" s="2">
        <v>210</v>
      </c>
      <c r="G2667" s="2">
        <v>0</v>
      </c>
      <c r="H2667" s="2">
        <v>0</v>
      </c>
      <c r="I2667" t="s">
        <v>1</v>
      </c>
      <c r="J2667" t="s">
        <v>6422</v>
      </c>
      <c r="K2667" s="3">
        <v>45517</v>
      </c>
      <c r="L2667" t="s">
        <v>2</v>
      </c>
      <c r="M2667" t="s">
        <v>10</v>
      </c>
      <c r="N2667" t="s">
        <v>6</v>
      </c>
      <c r="O2667" s="3"/>
      <c r="P2667" t="s">
        <v>5</v>
      </c>
    </row>
    <row r="2668" spans="1:16" x14ac:dyDescent="0.2">
      <c r="A2668" s="6">
        <v>7785274</v>
      </c>
      <c r="B2668" t="s">
        <v>0</v>
      </c>
      <c r="C2668" t="s">
        <v>7444</v>
      </c>
      <c r="D2668" t="s">
        <v>6423</v>
      </c>
      <c r="E2668" t="s">
        <v>6424</v>
      </c>
      <c r="F2668" s="2">
        <v>142</v>
      </c>
      <c r="G2668" s="2">
        <v>0</v>
      </c>
      <c r="H2668" s="2">
        <v>0</v>
      </c>
      <c r="I2668" t="s">
        <v>1</v>
      </c>
      <c r="J2668" t="s">
        <v>6425</v>
      </c>
      <c r="K2668" s="3">
        <v>45532</v>
      </c>
      <c r="L2668" t="s">
        <v>2</v>
      </c>
      <c r="M2668" t="s">
        <v>10</v>
      </c>
      <c r="N2668" t="s">
        <v>6</v>
      </c>
      <c r="O2668" s="3"/>
      <c r="P2668" t="s">
        <v>5</v>
      </c>
    </row>
    <row r="2669" spans="1:16" x14ac:dyDescent="0.2">
      <c r="A2669" s="6">
        <v>7785275</v>
      </c>
      <c r="B2669" t="s">
        <v>0</v>
      </c>
      <c r="C2669" t="s">
        <v>7444</v>
      </c>
      <c r="D2669" t="s">
        <v>6426</v>
      </c>
      <c r="E2669" t="s">
        <v>6427</v>
      </c>
      <c r="F2669" s="2">
        <v>124</v>
      </c>
      <c r="G2669" s="2">
        <v>0</v>
      </c>
      <c r="H2669" s="2">
        <v>0</v>
      </c>
      <c r="I2669" t="s">
        <v>1</v>
      </c>
      <c r="J2669" t="s">
        <v>6428</v>
      </c>
      <c r="K2669" s="3">
        <v>45532</v>
      </c>
      <c r="L2669" t="s">
        <v>2</v>
      </c>
      <c r="M2669" t="s">
        <v>10</v>
      </c>
      <c r="N2669" t="s">
        <v>6</v>
      </c>
      <c r="O2669" s="3"/>
      <c r="P2669" t="s">
        <v>5</v>
      </c>
    </row>
    <row r="2670" spans="1:16" x14ac:dyDescent="0.2">
      <c r="A2670" s="6">
        <v>7781394</v>
      </c>
      <c r="B2670" t="s">
        <v>0</v>
      </c>
      <c r="C2670" t="s">
        <v>7435</v>
      </c>
      <c r="D2670" t="s">
        <v>6429</v>
      </c>
      <c r="E2670" t="s">
        <v>6430</v>
      </c>
      <c r="F2670" s="2">
        <v>2010</v>
      </c>
      <c r="G2670" s="2">
        <v>0</v>
      </c>
      <c r="H2670" s="2">
        <v>0</v>
      </c>
      <c r="I2670" t="s">
        <v>1</v>
      </c>
      <c r="J2670" t="s">
        <v>6431</v>
      </c>
      <c r="K2670" s="3">
        <v>45517</v>
      </c>
      <c r="L2670" t="s">
        <v>2</v>
      </c>
      <c r="M2670" t="s">
        <v>10</v>
      </c>
      <c r="N2670" t="s">
        <v>6</v>
      </c>
      <c r="O2670" s="3"/>
      <c r="P2670" t="s">
        <v>5</v>
      </c>
    </row>
    <row r="2671" spans="1:16" x14ac:dyDescent="0.2">
      <c r="A2671" s="6">
        <v>7785276</v>
      </c>
      <c r="B2671" t="s">
        <v>0</v>
      </c>
      <c r="C2671" t="s">
        <v>7444</v>
      </c>
      <c r="D2671" t="s">
        <v>6429</v>
      </c>
      <c r="E2671" t="s">
        <v>6430</v>
      </c>
      <c r="F2671" s="2">
        <v>62</v>
      </c>
      <c r="G2671" s="2">
        <v>0</v>
      </c>
      <c r="H2671" s="2">
        <v>0</v>
      </c>
      <c r="I2671" t="s">
        <v>1</v>
      </c>
      <c r="J2671" t="s">
        <v>6432</v>
      </c>
      <c r="K2671" s="3">
        <v>45532</v>
      </c>
      <c r="L2671" t="s">
        <v>2</v>
      </c>
      <c r="M2671" t="s">
        <v>10</v>
      </c>
      <c r="N2671" t="s">
        <v>6</v>
      </c>
      <c r="O2671" s="3"/>
      <c r="P2671" t="s">
        <v>5</v>
      </c>
    </row>
    <row r="2672" spans="1:16" x14ac:dyDescent="0.2">
      <c r="A2672" s="6">
        <v>7781395</v>
      </c>
      <c r="B2672" t="s">
        <v>0</v>
      </c>
      <c r="C2672" t="s">
        <v>7435</v>
      </c>
      <c r="D2672" t="s">
        <v>6433</v>
      </c>
      <c r="E2672" t="s">
        <v>6434</v>
      </c>
      <c r="F2672" s="2">
        <v>60</v>
      </c>
      <c r="G2672" s="2">
        <v>0</v>
      </c>
      <c r="H2672" s="2">
        <v>0</v>
      </c>
      <c r="I2672" t="s">
        <v>1</v>
      </c>
      <c r="J2672" t="s">
        <v>6435</v>
      </c>
      <c r="K2672" s="3">
        <v>45517</v>
      </c>
      <c r="L2672" t="s">
        <v>2</v>
      </c>
      <c r="M2672" t="s">
        <v>10</v>
      </c>
      <c r="N2672" t="s">
        <v>6</v>
      </c>
      <c r="O2672" s="3"/>
      <c r="P2672" t="s">
        <v>5</v>
      </c>
    </row>
    <row r="2673" spans="1:16" x14ac:dyDescent="0.2">
      <c r="A2673" s="6">
        <v>7789100</v>
      </c>
      <c r="B2673" t="s">
        <v>0</v>
      </c>
      <c r="C2673" t="s">
        <v>7444</v>
      </c>
      <c r="D2673" t="s">
        <v>6436</v>
      </c>
      <c r="E2673" t="s">
        <v>6437</v>
      </c>
      <c r="F2673" s="2">
        <v>100</v>
      </c>
      <c r="G2673" s="2">
        <v>0</v>
      </c>
      <c r="H2673" s="2">
        <v>0</v>
      </c>
      <c r="I2673" t="s">
        <v>1</v>
      </c>
      <c r="J2673" t="s">
        <v>6438</v>
      </c>
      <c r="K2673" s="3">
        <v>45539</v>
      </c>
      <c r="L2673" t="s">
        <v>2</v>
      </c>
      <c r="M2673" t="s">
        <v>10</v>
      </c>
      <c r="N2673" t="s">
        <v>6</v>
      </c>
      <c r="O2673" s="3"/>
      <c r="P2673" t="s">
        <v>5</v>
      </c>
    </row>
    <row r="2674" spans="1:16" x14ac:dyDescent="0.2">
      <c r="A2674" s="6">
        <v>7721801</v>
      </c>
      <c r="B2674" t="s">
        <v>0</v>
      </c>
      <c r="C2674" t="s">
        <v>7533</v>
      </c>
      <c r="D2674" t="s">
        <v>6439</v>
      </c>
      <c r="E2674" t="s">
        <v>6440</v>
      </c>
      <c r="F2674" s="2">
        <v>10000</v>
      </c>
      <c r="G2674" s="2">
        <v>0</v>
      </c>
      <c r="H2674" s="2">
        <v>0</v>
      </c>
      <c r="I2674" t="s">
        <v>1</v>
      </c>
      <c r="J2674" t="s">
        <v>6441</v>
      </c>
      <c r="K2674" s="3">
        <v>45352</v>
      </c>
      <c r="L2674" t="s">
        <v>2</v>
      </c>
      <c r="M2674" t="s">
        <v>10</v>
      </c>
      <c r="N2674" t="s">
        <v>6</v>
      </c>
      <c r="O2674" s="3"/>
      <c r="P2674" t="s">
        <v>5</v>
      </c>
    </row>
    <row r="2675" spans="1:16" x14ac:dyDescent="0.2">
      <c r="A2675" s="6">
        <v>7808419</v>
      </c>
      <c r="B2675" t="s">
        <v>0</v>
      </c>
      <c r="C2675" t="s">
        <v>7192</v>
      </c>
      <c r="D2675" t="s">
        <v>6442</v>
      </c>
      <c r="E2675" t="s">
        <v>6443</v>
      </c>
      <c r="F2675" s="2">
        <v>500</v>
      </c>
      <c r="G2675" s="2">
        <v>0</v>
      </c>
      <c r="H2675" s="2">
        <v>0</v>
      </c>
      <c r="I2675" t="s">
        <v>1</v>
      </c>
      <c r="J2675" t="s">
        <v>6444</v>
      </c>
      <c r="K2675" s="3">
        <v>45590</v>
      </c>
      <c r="L2675" t="s">
        <v>2</v>
      </c>
      <c r="M2675" t="s">
        <v>10</v>
      </c>
      <c r="N2675" t="s">
        <v>6</v>
      </c>
      <c r="O2675" s="3"/>
      <c r="P2675" t="s">
        <v>5</v>
      </c>
    </row>
    <row r="2676" spans="1:16" x14ac:dyDescent="0.2">
      <c r="A2676" s="6">
        <v>7770380</v>
      </c>
      <c r="B2676" t="s">
        <v>0</v>
      </c>
      <c r="C2676" t="s">
        <v>7207</v>
      </c>
      <c r="D2676" t="s">
        <v>6445</v>
      </c>
      <c r="E2676" t="s">
        <v>6446</v>
      </c>
      <c r="F2676" s="2">
        <v>620</v>
      </c>
      <c r="G2676" s="2">
        <v>0</v>
      </c>
      <c r="H2676" s="2">
        <v>0</v>
      </c>
      <c r="I2676" t="s">
        <v>1</v>
      </c>
      <c r="J2676" t="s">
        <v>6447</v>
      </c>
      <c r="K2676" s="3">
        <v>45486</v>
      </c>
      <c r="L2676" t="s">
        <v>2</v>
      </c>
      <c r="M2676" t="s">
        <v>10</v>
      </c>
      <c r="N2676" t="s">
        <v>6</v>
      </c>
      <c r="O2676" s="3"/>
      <c r="P2676" t="s">
        <v>5</v>
      </c>
    </row>
    <row r="2677" spans="1:16" x14ac:dyDescent="0.2">
      <c r="A2677" s="6">
        <v>7770381</v>
      </c>
      <c r="B2677" t="s">
        <v>0</v>
      </c>
      <c r="C2677" t="s">
        <v>7207</v>
      </c>
      <c r="D2677" t="s">
        <v>6448</v>
      </c>
      <c r="E2677" t="s">
        <v>6449</v>
      </c>
      <c r="F2677" s="2">
        <v>567</v>
      </c>
      <c r="G2677" s="2">
        <v>0</v>
      </c>
      <c r="H2677" s="2">
        <v>0</v>
      </c>
      <c r="I2677" t="s">
        <v>1</v>
      </c>
      <c r="J2677" t="s">
        <v>6450</v>
      </c>
      <c r="K2677" s="3">
        <v>45486</v>
      </c>
      <c r="L2677" t="s">
        <v>2</v>
      </c>
      <c r="M2677" t="s">
        <v>10</v>
      </c>
      <c r="N2677" t="s">
        <v>6</v>
      </c>
      <c r="O2677" s="3"/>
      <c r="P2677" t="s">
        <v>5</v>
      </c>
    </row>
    <row r="2678" spans="1:16" x14ac:dyDescent="0.2">
      <c r="A2678" s="6">
        <v>7786449</v>
      </c>
      <c r="B2678" t="s">
        <v>0</v>
      </c>
      <c r="C2678" t="s">
        <v>7190</v>
      </c>
      <c r="D2678" t="s">
        <v>6448</v>
      </c>
      <c r="E2678" t="s">
        <v>6449</v>
      </c>
      <c r="F2678" s="2">
        <v>567</v>
      </c>
      <c r="G2678" s="2">
        <v>0</v>
      </c>
      <c r="H2678" s="2">
        <v>0</v>
      </c>
      <c r="I2678" t="s">
        <v>1</v>
      </c>
      <c r="J2678" t="s">
        <v>6451</v>
      </c>
      <c r="K2678" s="3">
        <v>45534</v>
      </c>
      <c r="L2678" t="s">
        <v>2</v>
      </c>
      <c r="M2678" t="s">
        <v>10</v>
      </c>
      <c r="N2678" t="s">
        <v>307</v>
      </c>
      <c r="O2678" s="3"/>
      <c r="P2678" t="s">
        <v>5</v>
      </c>
    </row>
    <row r="2679" spans="1:16" x14ac:dyDescent="0.2">
      <c r="A2679" s="6">
        <v>7797253</v>
      </c>
      <c r="B2679" t="s">
        <v>0</v>
      </c>
      <c r="C2679" t="s">
        <v>7191</v>
      </c>
      <c r="D2679" t="s">
        <v>6452</v>
      </c>
      <c r="E2679" t="s">
        <v>6453</v>
      </c>
      <c r="F2679" s="2">
        <v>979</v>
      </c>
      <c r="G2679" s="2">
        <v>140</v>
      </c>
      <c r="H2679" s="2">
        <v>140</v>
      </c>
      <c r="I2679" t="s">
        <v>1</v>
      </c>
      <c r="J2679" t="s">
        <v>6454</v>
      </c>
      <c r="K2679" s="3">
        <v>45562</v>
      </c>
      <c r="L2679" t="s">
        <v>2</v>
      </c>
      <c r="M2679" t="s">
        <v>14</v>
      </c>
      <c r="N2679" t="s">
        <v>6</v>
      </c>
      <c r="O2679" s="3"/>
      <c r="P2679" t="s">
        <v>5</v>
      </c>
    </row>
    <row r="2680" spans="1:16" x14ac:dyDescent="0.2">
      <c r="A2680" s="6">
        <v>7786400</v>
      </c>
      <c r="B2680" t="s">
        <v>0</v>
      </c>
      <c r="C2680" t="s">
        <v>7190</v>
      </c>
      <c r="D2680" t="s">
        <v>6455</v>
      </c>
      <c r="E2680" t="s">
        <v>6456</v>
      </c>
      <c r="F2680" s="2">
        <v>398</v>
      </c>
      <c r="G2680" s="2">
        <v>250</v>
      </c>
      <c r="H2680" s="2">
        <v>250</v>
      </c>
      <c r="I2680" t="s">
        <v>1</v>
      </c>
      <c r="J2680" t="s">
        <v>6457</v>
      </c>
      <c r="K2680" s="3">
        <v>45534</v>
      </c>
      <c r="L2680" t="s">
        <v>2</v>
      </c>
      <c r="M2680" t="s">
        <v>14</v>
      </c>
      <c r="N2680" t="s">
        <v>307</v>
      </c>
      <c r="O2680" s="3"/>
      <c r="P2680" t="s">
        <v>5</v>
      </c>
    </row>
    <row r="2681" spans="1:16" x14ac:dyDescent="0.2">
      <c r="A2681" s="6">
        <v>7786401</v>
      </c>
      <c r="B2681" t="s">
        <v>0</v>
      </c>
      <c r="C2681" t="s">
        <v>7190</v>
      </c>
      <c r="D2681" t="s">
        <v>6458</v>
      </c>
      <c r="E2681" t="s">
        <v>6459</v>
      </c>
      <c r="F2681" s="2">
        <v>321</v>
      </c>
      <c r="G2681" s="2">
        <v>100</v>
      </c>
      <c r="H2681" s="2">
        <v>100</v>
      </c>
      <c r="I2681" t="s">
        <v>1</v>
      </c>
      <c r="J2681" t="s">
        <v>6460</v>
      </c>
      <c r="K2681" s="3">
        <v>45534</v>
      </c>
      <c r="L2681" t="s">
        <v>2</v>
      </c>
      <c r="M2681" t="s">
        <v>14</v>
      </c>
      <c r="N2681" t="s">
        <v>307</v>
      </c>
      <c r="O2681" s="3"/>
      <c r="P2681" t="s">
        <v>5</v>
      </c>
    </row>
    <row r="2682" spans="1:16" x14ac:dyDescent="0.2">
      <c r="A2682" s="6">
        <v>7797078</v>
      </c>
      <c r="B2682" t="s">
        <v>0</v>
      </c>
      <c r="C2682" t="s">
        <v>7191</v>
      </c>
      <c r="D2682" t="s">
        <v>6461</v>
      </c>
      <c r="E2682" t="s">
        <v>6462</v>
      </c>
      <c r="F2682" s="2">
        <v>573</v>
      </c>
      <c r="G2682" s="2">
        <v>0</v>
      </c>
      <c r="H2682" s="2">
        <v>0</v>
      </c>
      <c r="I2682" t="s">
        <v>1</v>
      </c>
      <c r="J2682" t="s">
        <v>6463</v>
      </c>
      <c r="K2682" s="3">
        <v>45562</v>
      </c>
      <c r="L2682" t="s">
        <v>2</v>
      </c>
      <c r="M2682" t="s">
        <v>10</v>
      </c>
      <c r="N2682" t="s">
        <v>6</v>
      </c>
      <c r="O2682" s="3"/>
      <c r="P2682" t="s">
        <v>5</v>
      </c>
    </row>
    <row r="2683" spans="1:16" x14ac:dyDescent="0.2">
      <c r="A2683" s="6">
        <v>7797079</v>
      </c>
      <c r="B2683" t="s">
        <v>0</v>
      </c>
      <c r="C2683" t="s">
        <v>7191</v>
      </c>
      <c r="D2683" t="s">
        <v>6464</v>
      </c>
      <c r="E2683" t="s">
        <v>6465</v>
      </c>
      <c r="F2683" s="2">
        <v>848</v>
      </c>
      <c r="G2683" s="2">
        <v>0</v>
      </c>
      <c r="H2683" s="2">
        <v>0</v>
      </c>
      <c r="I2683" t="s">
        <v>1</v>
      </c>
      <c r="J2683" t="s">
        <v>6466</v>
      </c>
      <c r="K2683" s="3">
        <v>45562</v>
      </c>
      <c r="L2683" t="s">
        <v>2</v>
      </c>
      <c r="M2683" t="s">
        <v>10</v>
      </c>
      <c r="N2683" t="s">
        <v>6</v>
      </c>
      <c r="O2683" s="3"/>
      <c r="P2683" t="s">
        <v>5</v>
      </c>
    </row>
    <row r="2684" spans="1:16" x14ac:dyDescent="0.2">
      <c r="A2684" s="6">
        <v>7786237</v>
      </c>
      <c r="B2684" t="s">
        <v>0</v>
      </c>
      <c r="C2684" t="s">
        <v>7190</v>
      </c>
      <c r="D2684" t="s">
        <v>6467</v>
      </c>
      <c r="E2684" t="s">
        <v>6468</v>
      </c>
      <c r="F2684" s="2">
        <v>414</v>
      </c>
      <c r="G2684" s="2">
        <v>0</v>
      </c>
      <c r="H2684" s="2">
        <v>0</v>
      </c>
      <c r="I2684" t="s">
        <v>1</v>
      </c>
      <c r="J2684" t="s">
        <v>6469</v>
      </c>
      <c r="K2684" s="3">
        <v>45534</v>
      </c>
      <c r="L2684" t="s">
        <v>2</v>
      </c>
      <c r="M2684" t="s">
        <v>10</v>
      </c>
      <c r="N2684" t="s">
        <v>307</v>
      </c>
      <c r="O2684" s="3"/>
      <c r="P2684" t="s">
        <v>5</v>
      </c>
    </row>
    <row r="2685" spans="1:16" x14ac:dyDescent="0.2">
      <c r="A2685" s="6">
        <v>7786238</v>
      </c>
      <c r="B2685" t="s">
        <v>0</v>
      </c>
      <c r="C2685" t="s">
        <v>7190</v>
      </c>
      <c r="D2685" t="s">
        <v>6470</v>
      </c>
      <c r="E2685" t="s">
        <v>6471</v>
      </c>
      <c r="F2685" s="2">
        <v>493</v>
      </c>
      <c r="G2685" s="2">
        <v>232</v>
      </c>
      <c r="H2685" s="2">
        <v>232</v>
      </c>
      <c r="I2685" t="s">
        <v>1</v>
      </c>
      <c r="J2685" t="s">
        <v>6472</v>
      </c>
      <c r="K2685" s="3">
        <v>45534</v>
      </c>
      <c r="L2685" t="s">
        <v>2</v>
      </c>
      <c r="M2685" t="s">
        <v>14</v>
      </c>
      <c r="N2685" t="s">
        <v>307</v>
      </c>
      <c r="O2685" s="3"/>
      <c r="P2685" t="s">
        <v>5</v>
      </c>
    </row>
    <row r="2686" spans="1:16" x14ac:dyDescent="0.2">
      <c r="A2686" s="6">
        <v>7786239</v>
      </c>
      <c r="B2686" t="s">
        <v>0</v>
      </c>
      <c r="C2686" t="s">
        <v>7190</v>
      </c>
      <c r="D2686" t="s">
        <v>6473</v>
      </c>
      <c r="E2686" t="s">
        <v>6474</v>
      </c>
      <c r="F2686" s="2">
        <v>375</v>
      </c>
      <c r="G2686" s="2">
        <v>0</v>
      </c>
      <c r="H2686" s="2">
        <v>0</v>
      </c>
      <c r="I2686" t="s">
        <v>1</v>
      </c>
      <c r="J2686" t="s">
        <v>6475</v>
      </c>
      <c r="K2686" s="3">
        <v>45534</v>
      </c>
      <c r="L2686" t="s">
        <v>2</v>
      </c>
      <c r="M2686" t="s">
        <v>10</v>
      </c>
      <c r="N2686" t="s">
        <v>307</v>
      </c>
      <c r="O2686" s="3"/>
      <c r="P2686" t="s">
        <v>5</v>
      </c>
    </row>
    <row r="2687" spans="1:16" x14ac:dyDescent="0.2">
      <c r="A2687" s="6">
        <v>7770295</v>
      </c>
      <c r="B2687" t="s">
        <v>0</v>
      </c>
      <c r="C2687" t="s">
        <v>7207</v>
      </c>
      <c r="D2687" t="s">
        <v>6476</v>
      </c>
      <c r="E2687" t="s">
        <v>6477</v>
      </c>
      <c r="F2687" s="2">
        <v>1622</v>
      </c>
      <c r="G2687" s="2">
        <v>751</v>
      </c>
      <c r="H2687" s="2">
        <v>751</v>
      </c>
      <c r="I2687" t="s">
        <v>1</v>
      </c>
      <c r="J2687" t="s">
        <v>6478</v>
      </c>
      <c r="K2687" s="3">
        <v>45486</v>
      </c>
      <c r="L2687" t="s">
        <v>2</v>
      </c>
      <c r="M2687" t="s">
        <v>14</v>
      </c>
      <c r="N2687" t="s">
        <v>6</v>
      </c>
      <c r="O2687" s="3"/>
      <c r="P2687" t="s">
        <v>5</v>
      </c>
    </row>
    <row r="2688" spans="1:16" x14ac:dyDescent="0.2">
      <c r="A2688" s="6">
        <v>7796917</v>
      </c>
      <c r="B2688" t="s">
        <v>0</v>
      </c>
      <c r="C2688" t="s">
        <v>7191</v>
      </c>
      <c r="D2688" t="s">
        <v>6476</v>
      </c>
      <c r="E2688" t="s">
        <v>6477</v>
      </c>
      <c r="F2688" s="2">
        <v>1384</v>
      </c>
      <c r="G2688" s="2">
        <v>0</v>
      </c>
      <c r="H2688" s="2">
        <v>0</v>
      </c>
      <c r="I2688" t="s">
        <v>1</v>
      </c>
      <c r="J2688" t="s">
        <v>6479</v>
      </c>
      <c r="K2688" s="3">
        <v>45562</v>
      </c>
      <c r="L2688" t="s">
        <v>2</v>
      </c>
      <c r="M2688" t="s">
        <v>10</v>
      </c>
      <c r="N2688" t="s">
        <v>6</v>
      </c>
      <c r="O2688" s="3"/>
      <c r="P2688" t="s">
        <v>5</v>
      </c>
    </row>
    <row r="2689" spans="1:16" x14ac:dyDescent="0.2">
      <c r="A2689" s="6">
        <v>7775734</v>
      </c>
      <c r="B2689" t="s">
        <v>0</v>
      </c>
      <c r="C2689" t="s">
        <v>7193</v>
      </c>
      <c r="D2689" t="s">
        <v>6480</v>
      </c>
      <c r="E2689" t="s">
        <v>6481</v>
      </c>
      <c r="F2689" s="2">
        <v>333</v>
      </c>
      <c r="G2689" s="2">
        <v>120</v>
      </c>
      <c r="H2689" s="2">
        <v>120</v>
      </c>
      <c r="I2689" t="s">
        <v>1</v>
      </c>
      <c r="J2689" t="s">
        <v>6482</v>
      </c>
      <c r="K2689" s="3">
        <v>45500</v>
      </c>
      <c r="L2689" t="s">
        <v>2</v>
      </c>
      <c r="M2689" t="s">
        <v>14</v>
      </c>
      <c r="N2689" t="s">
        <v>6</v>
      </c>
      <c r="O2689" s="3"/>
      <c r="P2689" t="s">
        <v>5</v>
      </c>
    </row>
    <row r="2690" spans="1:16" x14ac:dyDescent="0.2">
      <c r="A2690" s="6">
        <v>7770377</v>
      </c>
      <c r="B2690" t="s">
        <v>0</v>
      </c>
      <c r="C2690" t="s">
        <v>7207</v>
      </c>
      <c r="D2690" t="s">
        <v>6483</v>
      </c>
      <c r="E2690" t="s">
        <v>6484</v>
      </c>
      <c r="F2690" s="2">
        <v>718</v>
      </c>
      <c r="G2690" s="2">
        <v>0</v>
      </c>
      <c r="H2690" s="2">
        <v>0</v>
      </c>
      <c r="I2690" t="s">
        <v>1</v>
      </c>
      <c r="J2690" t="s">
        <v>6485</v>
      </c>
      <c r="K2690" s="3">
        <v>45486</v>
      </c>
      <c r="L2690" t="s">
        <v>2</v>
      </c>
      <c r="M2690" t="s">
        <v>10</v>
      </c>
      <c r="N2690" t="s">
        <v>6</v>
      </c>
      <c r="O2690" s="3"/>
      <c r="P2690" t="s">
        <v>5</v>
      </c>
    </row>
    <row r="2691" spans="1:16" x14ac:dyDescent="0.2">
      <c r="A2691" s="6">
        <v>7810586</v>
      </c>
      <c r="B2691" t="s">
        <v>0</v>
      </c>
      <c r="C2691" t="s">
        <v>7429</v>
      </c>
      <c r="D2691" t="s">
        <v>6486</v>
      </c>
      <c r="E2691" t="s">
        <v>6487</v>
      </c>
      <c r="F2691" s="2">
        <v>48</v>
      </c>
      <c r="G2691" s="2">
        <v>0</v>
      </c>
      <c r="H2691" s="2">
        <v>0</v>
      </c>
      <c r="I2691" t="s">
        <v>1</v>
      </c>
      <c r="J2691" t="s">
        <v>6488</v>
      </c>
      <c r="K2691" s="3">
        <v>45596</v>
      </c>
      <c r="L2691" t="s">
        <v>2</v>
      </c>
      <c r="M2691" t="s">
        <v>10</v>
      </c>
      <c r="N2691" t="s">
        <v>6</v>
      </c>
      <c r="O2691" s="3"/>
      <c r="P2691" t="s">
        <v>5</v>
      </c>
    </row>
    <row r="2692" spans="1:16" x14ac:dyDescent="0.2">
      <c r="A2692" s="6">
        <v>7803563</v>
      </c>
      <c r="B2692" t="s">
        <v>0</v>
      </c>
      <c r="C2692" t="s">
        <v>7544</v>
      </c>
      <c r="D2692" t="s">
        <v>6489</v>
      </c>
      <c r="E2692" t="s">
        <v>6490</v>
      </c>
      <c r="F2692" s="2">
        <v>26897</v>
      </c>
      <c r="G2692" s="2">
        <v>0</v>
      </c>
      <c r="H2692" s="2">
        <v>0</v>
      </c>
      <c r="I2692" t="s">
        <v>1</v>
      </c>
      <c r="J2692" t="s">
        <v>6491</v>
      </c>
      <c r="K2692" s="3">
        <v>45576</v>
      </c>
      <c r="L2692" t="s">
        <v>2</v>
      </c>
      <c r="M2692" t="s">
        <v>1883</v>
      </c>
      <c r="N2692" t="s">
        <v>6</v>
      </c>
      <c r="O2692" s="3"/>
      <c r="P2692" t="s">
        <v>5</v>
      </c>
    </row>
    <row r="2693" spans="1:16" x14ac:dyDescent="0.2">
      <c r="A2693" s="6">
        <v>7803565</v>
      </c>
      <c r="B2693" t="s">
        <v>0</v>
      </c>
      <c r="C2693" t="s">
        <v>7544</v>
      </c>
      <c r="D2693" t="s">
        <v>6492</v>
      </c>
      <c r="E2693" t="s">
        <v>6493</v>
      </c>
      <c r="F2693" s="2">
        <v>508</v>
      </c>
      <c r="G2693" s="2">
        <v>0</v>
      </c>
      <c r="H2693" s="2">
        <v>0</v>
      </c>
      <c r="I2693" t="s">
        <v>1</v>
      </c>
      <c r="J2693" t="s">
        <v>6494</v>
      </c>
      <c r="K2693" s="3">
        <v>45576</v>
      </c>
      <c r="L2693" t="s">
        <v>2</v>
      </c>
      <c r="M2693" t="s">
        <v>1883</v>
      </c>
      <c r="N2693" t="s">
        <v>6</v>
      </c>
      <c r="O2693" s="3"/>
      <c r="P2693" t="s">
        <v>5</v>
      </c>
    </row>
    <row r="2694" spans="1:16" x14ac:dyDescent="0.2">
      <c r="A2694" s="6">
        <v>7786002</v>
      </c>
      <c r="B2694" t="s">
        <v>0</v>
      </c>
      <c r="C2694" t="s">
        <v>7190</v>
      </c>
      <c r="D2694" t="s">
        <v>6495</v>
      </c>
      <c r="E2694" t="s">
        <v>6496</v>
      </c>
      <c r="F2694" s="2">
        <v>462</v>
      </c>
      <c r="G2694" s="2">
        <v>0</v>
      </c>
      <c r="H2694" s="2">
        <v>0</v>
      </c>
      <c r="I2694" t="s">
        <v>1</v>
      </c>
      <c r="J2694" t="s">
        <v>6497</v>
      </c>
      <c r="K2694" s="3">
        <v>45534</v>
      </c>
      <c r="L2694" t="s">
        <v>2</v>
      </c>
      <c r="M2694" t="s">
        <v>10</v>
      </c>
      <c r="N2694" t="s">
        <v>307</v>
      </c>
      <c r="O2694" s="3"/>
      <c r="P2694" t="s">
        <v>5</v>
      </c>
    </row>
    <row r="2695" spans="1:16" x14ac:dyDescent="0.2">
      <c r="A2695" s="6">
        <v>7800778</v>
      </c>
      <c r="B2695" t="s">
        <v>0</v>
      </c>
      <c r="C2695" t="s">
        <v>7559</v>
      </c>
      <c r="D2695" t="s">
        <v>6499</v>
      </c>
      <c r="E2695" t="s">
        <v>6500</v>
      </c>
      <c r="F2695" s="2">
        <v>992</v>
      </c>
      <c r="G2695" s="2">
        <v>0</v>
      </c>
      <c r="H2695" s="2">
        <v>0</v>
      </c>
      <c r="I2695" t="s">
        <v>1</v>
      </c>
      <c r="J2695" t="s">
        <v>6501</v>
      </c>
      <c r="K2695" s="3">
        <v>45566</v>
      </c>
      <c r="L2695" t="s">
        <v>2</v>
      </c>
      <c r="M2695" t="s">
        <v>10</v>
      </c>
      <c r="N2695" t="s">
        <v>6</v>
      </c>
      <c r="O2695" s="3"/>
      <c r="P2695" t="s">
        <v>5</v>
      </c>
    </row>
    <row r="2696" spans="1:16" x14ac:dyDescent="0.2">
      <c r="A2696" s="6">
        <v>7800779</v>
      </c>
      <c r="B2696" t="s">
        <v>0</v>
      </c>
      <c r="C2696" t="s">
        <v>7559</v>
      </c>
      <c r="D2696" t="s">
        <v>6502</v>
      </c>
      <c r="E2696" t="s">
        <v>6503</v>
      </c>
      <c r="F2696" s="2">
        <v>1008</v>
      </c>
      <c r="G2696" s="2">
        <v>0</v>
      </c>
      <c r="H2696" s="2">
        <v>0</v>
      </c>
      <c r="I2696" t="s">
        <v>1</v>
      </c>
      <c r="J2696" t="s">
        <v>6504</v>
      </c>
      <c r="K2696" s="3">
        <v>45566</v>
      </c>
      <c r="L2696" t="s">
        <v>2</v>
      </c>
      <c r="M2696" t="s">
        <v>10</v>
      </c>
      <c r="N2696" t="s">
        <v>6</v>
      </c>
      <c r="O2696" s="3"/>
      <c r="P2696" t="s">
        <v>5</v>
      </c>
    </row>
    <row r="2697" spans="1:16" x14ac:dyDescent="0.2">
      <c r="A2697" s="6">
        <v>7786037</v>
      </c>
      <c r="B2697" t="s">
        <v>0</v>
      </c>
      <c r="C2697" t="s">
        <v>7190</v>
      </c>
      <c r="D2697" t="s">
        <v>6505</v>
      </c>
      <c r="E2697" t="s">
        <v>6506</v>
      </c>
      <c r="F2697" s="2">
        <v>493</v>
      </c>
      <c r="G2697" s="2">
        <v>0</v>
      </c>
      <c r="H2697" s="2">
        <v>0</v>
      </c>
      <c r="I2697" t="s">
        <v>1</v>
      </c>
      <c r="J2697" t="s">
        <v>6507</v>
      </c>
      <c r="K2697" s="3">
        <v>45534</v>
      </c>
      <c r="L2697" t="s">
        <v>2</v>
      </c>
      <c r="M2697" t="s">
        <v>10</v>
      </c>
      <c r="N2697" t="s">
        <v>307</v>
      </c>
      <c r="O2697" s="3"/>
      <c r="P2697" t="s">
        <v>5</v>
      </c>
    </row>
    <row r="2698" spans="1:16" x14ac:dyDescent="0.2">
      <c r="A2698" s="6">
        <v>7808236</v>
      </c>
      <c r="B2698" t="s">
        <v>0</v>
      </c>
      <c r="C2698" t="s">
        <v>7192</v>
      </c>
      <c r="D2698" t="s">
        <v>6505</v>
      </c>
      <c r="E2698" t="s">
        <v>6506</v>
      </c>
      <c r="F2698" s="2">
        <v>500</v>
      </c>
      <c r="G2698" s="2">
        <v>0</v>
      </c>
      <c r="H2698" s="2">
        <v>0</v>
      </c>
      <c r="I2698" t="s">
        <v>1</v>
      </c>
      <c r="J2698" t="s">
        <v>6508</v>
      </c>
      <c r="K2698" s="3">
        <v>45590</v>
      </c>
      <c r="L2698" t="s">
        <v>2</v>
      </c>
      <c r="M2698" t="s">
        <v>10</v>
      </c>
      <c r="N2698" t="s">
        <v>6</v>
      </c>
      <c r="O2698" s="3"/>
      <c r="P2698" t="s">
        <v>5</v>
      </c>
    </row>
    <row r="2699" spans="1:16" x14ac:dyDescent="0.2">
      <c r="A2699" s="6">
        <v>7786038</v>
      </c>
      <c r="B2699" t="s">
        <v>0</v>
      </c>
      <c r="C2699" t="s">
        <v>7190</v>
      </c>
      <c r="D2699" t="s">
        <v>6509</v>
      </c>
      <c r="E2699" t="s">
        <v>6510</v>
      </c>
      <c r="F2699" s="2">
        <v>438</v>
      </c>
      <c r="G2699" s="2">
        <v>0</v>
      </c>
      <c r="H2699" s="2">
        <v>0</v>
      </c>
      <c r="I2699" t="s">
        <v>1</v>
      </c>
      <c r="J2699" t="s">
        <v>6511</v>
      </c>
      <c r="K2699" s="3">
        <v>45534</v>
      </c>
      <c r="L2699" t="s">
        <v>2</v>
      </c>
      <c r="M2699" t="s">
        <v>10</v>
      </c>
      <c r="N2699" t="s">
        <v>307</v>
      </c>
      <c r="O2699" s="3"/>
      <c r="P2699" t="s">
        <v>5</v>
      </c>
    </row>
    <row r="2700" spans="1:16" x14ac:dyDescent="0.2">
      <c r="A2700" s="6">
        <v>7809879</v>
      </c>
      <c r="B2700" t="s">
        <v>0</v>
      </c>
      <c r="C2700" t="s">
        <v>7397</v>
      </c>
      <c r="D2700" t="s">
        <v>6512</v>
      </c>
      <c r="E2700" t="s">
        <v>6513</v>
      </c>
      <c r="F2700" s="2">
        <v>488</v>
      </c>
      <c r="G2700" s="2">
        <v>0</v>
      </c>
      <c r="H2700" s="2">
        <v>0</v>
      </c>
      <c r="I2700" t="s">
        <v>1</v>
      </c>
      <c r="J2700" t="s">
        <v>6514</v>
      </c>
      <c r="K2700" s="3">
        <v>45593</v>
      </c>
      <c r="L2700" t="s">
        <v>2</v>
      </c>
      <c r="M2700" t="s">
        <v>10</v>
      </c>
      <c r="N2700" t="s">
        <v>6</v>
      </c>
      <c r="O2700" s="3"/>
      <c r="P2700" t="s">
        <v>5</v>
      </c>
    </row>
    <row r="2701" spans="1:16" x14ac:dyDescent="0.2">
      <c r="A2701" s="6">
        <v>7809880</v>
      </c>
      <c r="B2701" t="s">
        <v>0</v>
      </c>
      <c r="C2701" t="s">
        <v>7397</v>
      </c>
      <c r="D2701" t="s">
        <v>6515</v>
      </c>
      <c r="E2701" t="s">
        <v>6516</v>
      </c>
      <c r="F2701" s="2">
        <v>660</v>
      </c>
      <c r="G2701" s="2">
        <v>0</v>
      </c>
      <c r="H2701" s="2">
        <v>0</v>
      </c>
      <c r="I2701" t="s">
        <v>1</v>
      </c>
      <c r="J2701" t="s">
        <v>6517</v>
      </c>
      <c r="K2701" s="3">
        <v>45593</v>
      </c>
      <c r="L2701" t="s">
        <v>2</v>
      </c>
      <c r="M2701" t="s">
        <v>10</v>
      </c>
      <c r="N2701" t="s">
        <v>6</v>
      </c>
      <c r="O2701" s="3"/>
      <c r="P2701" t="s">
        <v>5</v>
      </c>
    </row>
    <row r="2702" spans="1:16" x14ac:dyDescent="0.2">
      <c r="A2702" s="6">
        <v>7776091</v>
      </c>
      <c r="B2702" t="s">
        <v>0</v>
      </c>
      <c r="C2702" t="s">
        <v>7193</v>
      </c>
      <c r="D2702" t="s">
        <v>6518</v>
      </c>
      <c r="E2702" t="s">
        <v>6519</v>
      </c>
      <c r="F2702" s="2">
        <v>5000</v>
      </c>
      <c r="G2702" s="2">
        <v>0</v>
      </c>
      <c r="H2702" s="2">
        <v>0</v>
      </c>
      <c r="I2702" t="s">
        <v>1</v>
      </c>
      <c r="J2702" t="s">
        <v>6520</v>
      </c>
      <c r="K2702" s="3">
        <v>45500</v>
      </c>
      <c r="L2702" t="s">
        <v>2</v>
      </c>
      <c r="M2702" t="s">
        <v>10</v>
      </c>
      <c r="N2702" t="s">
        <v>6</v>
      </c>
      <c r="O2702" s="3"/>
      <c r="P2702" t="s">
        <v>5</v>
      </c>
    </row>
    <row r="2703" spans="1:16" x14ac:dyDescent="0.2">
      <c r="A2703" s="6">
        <v>7801341</v>
      </c>
      <c r="B2703" t="s">
        <v>0</v>
      </c>
      <c r="C2703" t="s">
        <v>7559</v>
      </c>
      <c r="D2703" t="s">
        <v>6521</v>
      </c>
      <c r="E2703" t="s">
        <v>6522</v>
      </c>
      <c r="F2703" s="2">
        <v>2000</v>
      </c>
      <c r="G2703" s="2">
        <v>0</v>
      </c>
      <c r="H2703" s="2">
        <v>0</v>
      </c>
      <c r="I2703" t="s">
        <v>1</v>
      </c>
      <c r="J2703" t="s">
        <v>6523</v>
      </c>
      <c r="K2703" s="3">
        <v>45569</v>
      </c>
      <c r="L2703" t="s">
        <v>2</v>
      </c>
      <c r="M2703" t="s">
        <v>10</v>
      </c>
      <c r="N2703" t="s">
        <v>6</v>
      </c>
      <c r="O2703" s="3"/>
      <c r="P2703" t="s">
        <v>5</v>
      </c>
    </row>
    <row r="2704" spans="1:16" x14ac:dyDescent="0.2">
      <c r="A2704" s="6">
        <v>7772384</v>
      </c>
      <c r="B2704" t="s">
        <v>0</v>
      </c>
      <c r="C2704" t="s">
        <v>7156</v>
      </c>
      <c r="D2704" t="s">
        <v>6524</v>
      </c>
      <c r="E2704" t="s">
        <v>6525</v>
      </c>
      <c r="F2704" s="2">
        <v>6300</v>
      </c>
      <c r="G2704" s="2">
        <v>0</v>
      </c>
      <c r="H2704" s="2">
        <v>0</v>
      </c>
      <c r="I2704" t="s">
        <v>1</v>
      </c>
      <c r="J2704" t="s">
        <v>6526</v>
      </c>
      <c r="K2704" s="3">
        <v>45490</v>
      </c>
      <c r="L2704" t="s">
        <v>2</v>
      </c>
      <c r="M2704" t="s">
        <v>10</v>
      </c>
      <c r="N2704" t="s">
        <v>6</v>
      </c>
      <c r="O2704" s="3"/>
      <c r="P2704" t="s">
        <v>5</v>
      </c>
    </row>
    <row r="2705" spans="1:16" x14ac:dyDescent="0.2">
      <c r="A2705" s="6">
        <v>7803783</v>
      </c>
      <c r="B2705" t="s">
        <v>0</v>
      </c>
      <c r="C2705" t="s">
        <v>7399</v>
      </c>
      <c r="D2705" t="s">
        <v>6527</v>
      </c>
      <c r="E2705" t="s">
        <v>6528</v>
      </c>
      <c r="F2705" s="2">
        <v>1440</v>
      </c>
      <c r="G2705" s="2">
        <v>0</v>
      </c>
      <c r="H2705" s="2">
        <v>0</v>
      </c>
      <c r="I2705" t="s">
        <v>1</v>
      </c>
      <c r="J2705" t="s">
        <v>6529</v>
      </c>
      <c r="K2705" s="3">
        <v>45577</v>
      </c>
      <c r="L2705" t="s">
        <v>2</v>
      </c>
      <c r="M2705" t="s">
        <v>10</v>
      </c>
      <c r="N2705" t="s">
        <v>6</v>
      </c>
      <c r="O2705" s="3"/>
      <c r="P2705" t="s">
        <v>5</v>
      </c>
    </row>
    <row r="2706" spans="1:16" x14ac:dyDescent="0.2">
      <c r="A2706" s="6">
        <v>7803784</v>
      </c>
      <c r="B2706" t="s">
        <v>0</v>
      </c>
      <c r="C2706" t="s">
        <v>7399</v>
      </c>
      <c r="D2706" t="s">
        <v>6530</v>
      </c>
      <c r="E2706" t="s">
        <v>6531</v>
      </c>
      <c r="F2706" s="2">
        <v>720</v>
      </c>
      <c r="G2706" s="2">
        <v>0</v>
      </c>
      <c r="H2706" s="2">
        <v>0</v>
      </c>
      <c r="I2706" t="s">
        <v>1</v>
      </c>
      <c r="J2706" t="s">
        <v>6532</v>
      </c>
      <c r="K2706" s="3">
        <v>45577</v>
      </c>
      <c r="L2706" t="s">
        <v>2</v>
      </c>
      <c r="M2706" t="s">
        <v>10</v>
      </c>
      <c r="N2706" t="s">
        <v>6</v>
      </c>
      <c r="O2706" s="3"/>
      <c r="P2706" t="s">
        <v>5</v>
      </c>
    </row>
    <row r="2707" spans="1:16" x14ac:dyDescent="0.2">
      <c r="A2707" s="6">
        <v>7803785</v>
      </c>
      <c r="B2707" t="s">
        <v>0</v>
      </c>
      <c r="C2707" t="s">
        <v>7399</v>
      </c>
      <c r="D2707" t="s">
        <v>6533</v>
      </c>
      <c r="E2707" t="s">
        <v>6534</v>
      </c>
      <c r="F2707" s="2">
        <v>288</v>
      </c>
      <c r="G2707" s="2">
        <v>0</v>
      </c>
      <c r="H2707" s="2">
        <v>0</v>
      </c>
      <c r="I2707" t="s">
        <v>1</v>
      </c>
      <c r="J2707" t="s">
        <v>6535</v>
      </c>
      <c r="K2707" s="3">
        <v>45577</v>
      </c>
      <c r="L2707" t="s">
        <v>2</v>
      </c>
      <c r="M2707" t="s">
        <v>10</v>
      </c>
      <c r="N2707" t="s">
        <v>6</v>
      </c>
      <c r="O2707" s="3"/>
      <c r="P2707" t="s">
        <v>5</v>
      </c>
    </row>
    <row r="2708" spans="1:16" x14ac:dyDescent="0.2">
      <c r="A2708" s="6">
        <v>7773249</v>
      </c>
      <c r="B2708" t="s">
        <v>0</v>
      </c>
      <c r="C2708" t="s">
        <v>7293</v>
      </c>
      <c r="D2708" t="s">
        <v>6536</v>
      </c>
      <c r="E2708" t="s">
        <v>6537</v>
      </c>
      <c r="F2708" s="2">
        <v>640</v>
      </c>
      <c r="G2708" s="2">
        <v>0</v>
      </c>
      <c r="H2708" s="2">
        <v>0</v>
      </c>
      <c r="I2708" t="s">
        <v>1</v>
      </c>
      <c r="J2708" t="s">
        <v>6538</v>
      </c>
      <c r="K2708" s="3">
        <v>45491</v>
      </c>
      <c r="L2708" t="s">
        <v>2</v>
      </c>
      <c r="M2708" t="s">
        <v>10</v>
      </c>
      <c r="N2708" t="s">
        <v>6</v>
      </c>
      <c r="O2708" s="3"/>
      <c r="P2708" t="s">
        <v>5</v>
      </c>
    </row>
    <row r="2709" spans="1:16" x14ac:dyDescent="0.2">
      <c r="A2709" s="6">
        <v>7809487</v>
      </c>
      <c r="B2709" t="s">
        <v>0</v>
      </c>
      <c r="C2709" t="s">
        <v>7290</v>
      </c>
      <c r="D2709" t="s">
        <v>6539</v>
      </c>
      <c r="E2709" t="s">
        <v>6496</v>
      </c>
      <c r="F2709" s="2">
        <v>300</v>
      </c>
      <c r="G2709" s="2">
        <v>0</v>
      </c>
      <c r="H2709" s="2">
        <v>0</v>
      </c>
      <c r="I2709" t="s">
        <v>1</v>
      </c>
      <c r="J2709" t="s">
        <v>6540</v>
      </c>
      <c r="K2709" s="3">
        <v>45592</v>
      </c>
      <c r="L2709" t="s">
        <v>2</v>
      </c>
      <c r="M2709" t="s">
        <v>10</v>
      </c>
      <c r="N2709" t="s">
        <v>6</v>
      </c>
      <c r="O2709" s="3"/>
      <c r="P2709" t="s">
        <v>5</v>
      </c>
    </row>
    <row r="2710" spans="1:16" x14ac:dyDescent="0.2">
      <c r="A2710" s="6">
        <v>7780778</v>
      </c>
      <c r="B2710" t="s">
        <v>0</v>
      </c>
      <c r="C2710" t="s">
        <v>7291</v>
      </c>
      <c r="D2710" t="s">
        <v>6541</v>
      </c>
      <c r="E2710" t="s">
        <v>6542</v>
      </c>
      <c r="F2710" s="2">
        <v>750</v>
      </c>
      <c r="G2710" s="2">
        <v>396</v>
      </c>
      <c r="H2710" s="2">
        <v>396</v>
      </c>
      <c r="I2710" t="s">
        <v>1</v>
      </c>
      <c r="J2710" t="s">
        <v>6543</v>
      </c>
      <c r="K2710" s="3">
        <v>45514</v>
      </c>
      <c r="L2710" t="s">
        <v>2</v>
      </c>
      <c r="M2710" t="s">
        <v>14</v>
      </c>
      <c r="N2710" t="s">
        <v>6</v>
      </c>
      <c r="O2710" s="3"/>
      <c r="P2710" t="s">
        <v>5</v>
      </c>
    </row>
    <row r="2711" spans="1:16" x14ac:dyDescent="0.2">
      <c r="A2711" s="6">
        <v>7793888</v>
      </c>
      <c r="B2711" t="s">
        <v>0</v>
      </c>
      <c r="C2711" t="s">
        <v>7263</v>
      </c>
      <c r="D2711" t="s">
        <v>6541</v>
      </c>
      <c r="E2711" t="s">
        <v>6542</v>
      </c>
      <c r="F2711" s="2">
        <v>600</v>
      </c>
      <c r="G2711" s="2">
        <v>0</v>
      </c>
      <c r="H2711" s="2">
        <v>0</v>
      </c>
      <c r="I2711" t="s">
        <v>1</v>
      </c>
      <c r="J2711" t="s">
        <v>6544</v>
      </c>
      <c r="K2711" s="3">
        <v>45552</v>
      </c>
      <c r="L2711" t="s">
        <v>2</v>
      </c>
      <c r="M2711" t="s">
        <v>10</v>
      </c>
      <c r="N2711" t="s">
        <v>6</v>
      </c>
      <c r="O2711" s="3"/>
      <c r="P2711" t="s">
        <v>5</v>
      </c>
    </row>
    <row r="2712" spans="1:16" x14ac:dyDescent="0.2">
      <c r="A2712" s="6">
        <v>7793889</v>
      </c>
      <c r="B2712" t="s">
        <v>0</v>
      </c>
      <c r="C2712" t="s">
        <v>7263</v>
      </c>
      <c r="D2712" t="s">
        <v>6545</v>
      </c>
      <c r="E2712" t="s">
        <v>6498</v>
      </c>
      <c r="F2712" s="2">
        <v>280</v>
      </c>
      <c r="G2712" s="2">
        <v>0</v>
      </c>
      <c r="H2712" s="2">
        <v>0</v>
      </c>
      <c r="I2712" t="s">
        <v>1</v>
      </c>
      <c r="J2712" t="s">
        <v>6546</v>
      </c>
      <c r="K2712" s="3">
        <v>45552</v>
      </c>
      <c r="L2712" t="s">
        <v>2</v>
      </c>
      <c r="M2712" t="s">
        <v>10</v>
      </c>
      <c r="N2712" t="s">
        <v>6</v>
      </c>
      <c r="O2712" s="3"/>
      <c r="P2712" t="s">
        <v>5</v>
      </c>
    </row>
    <row r="2713" spans="1:16" x14ac:dyDescent="0.2">
      <c r="A2713" s="6">
        <v>7773250</v>
      </c>
      <c r="B2713" t="s">
        <v>0</v>
      </c>
      <c r="C2713" t="s">
        <v>7293</v>
      </c>
      <c r="D2713" t="s">
        <v>6547</v>
      </c>
      <c r="E2713" t="s">
        <v>6548</v>
      </c>
      <c r="F2713" s="2">
        <v>250</v>
      </c>
      <c r="G2713" s="2">
        <v>0</v>
      </c>
      <c r="H2713" s="2">
        <v>0</v>
      </c>
      <c r="I2713" t="s">
        <v>1</v>
      </c>
      <c r="J2713" t="s">
        <v>6549</v>
      </c>
      <c r="K2713" s="3">
        <v>45491</v>
      </c>
      <c r="L2713" t="s">
        <v>2</v>
      </c>
      <c r="M2713" t="s">
        <v>10</v>
      </c>
      <c r="N2713" t="s">
        <v>6</v>
      </c>
      <c r="O2713" s="3"/>
      <c r="P2713" t="s">
        <v>5</v>
      </c>
    </row>
    <row r="2714" spans="1:16" x14ac:dyDescent="0.2">
      <c r="A2714" s="6">
        <v>7780780</v>
      </c>
      <c r="B2714" t="s">
        <v>0</v>
      </c>
      <c r="C2714" t="s">
        <v>7291</v>
      </c>
      <c r="D2714" t="s">
        <v>6550</v>
      </c>
      <c r="E2714" t="s">
        <v>6551</v>
      </c>
      <c r="F2714" s="2">
        <v>600</v>
      </c>
      <c r="G2714" s="2">
        <v>0</v>
      </c>
      <c r="H2714" s="2">
        <v>0</v>
      </c>
      <c r="I2714" t="s">
        <v>1</v>
      </c>
      <c r="J2714" t="s">
        <v>6552</v>
      </c>
      <c r="K2714" s="3">
        <v>45514</v>
      </c>
      <c r="L2714" t="s">
        <v>2</v>
      </c>
      <c r="M2714" t="s">
        <v>10</v>
      </c>
      <c r="N2714" t="s">
        <v>6</v>
      </c>
      <c r="O2714" s="3"/>
      <c r="P2714" t="s">
        <v>5</v>
      </c>
    </row>
    <row r="2715" spans="1:16" x14ac:dyDescent="0.2">
      <c r="A2715" s="6">
        <v>7793890</v>
      </c>
      <c r="B2715" t="s">
        <v>0</v>
      </c>
      <c r="C2715" t="s">
        <v>7263</v>
      </c>
      <c r="D2715" t="s">
        <v>6553</v>
      </c>
      <c r="E2715" t="s">
        <v>6554</v>
      </c>
      <c r="F2715" s="2">
        <v>180</v>
      </c>
      <c r="G2715" s="2">
        <v>0</v>
      </c>
      <c r="H2715" s="2">
        <v>0</v>
      </c>
      <c r="I2715" t="s">
        <v>1</v>
      </c>
      <c r="J2715" t="s">
        <v>6555</v>
      </c>
      <c r="K2715" s="3">
        <v>45552</v>
      </c>
      <c r="L2715" t="s">
        <v>2</v>
      </c>
      <c r="M2715" t="s">
        <v>10</v>
      </c>
      <c r="N2715" t="s">
        <v>6</v>
      </c>
      <c r="O2715" s="3"/>
      <c r="P2715" t="s">
        <v>5</v>
      </c>
    </row>
    <row r="2716" spans="1:16" x14ac:dyDescent="0.2">
      <c r="A2716" s="6">
        <v>7793935</v>
      </c>
      <c r="B2716" t="s">
        <v>0</v>
      </c>
      <c r="C2716" t="s">
        <v>7263</v>
      </c>
      <c r="D2716" t="s">
        <v>6556</v>
      </c>
      <c r="E2716" t="s">
        <v>6557</v>
      </c>
      <c r="F2716" s="2">
        <v>660</v>
      </c>
      <c r="G2716" s="2">
        <v>100</v>
      </c>
      <c r="H2716" s="2">
        <v>100</v>
      </c>
      <c r="I2716" t="s">
        <v>1</v>
      </c>
      <c r="J2716" t="s">
        <v>6558</v>
      </c>
      <c r="K2716" s="3">
        <v>45552</v>
      </c>
      <c r="L2716" t="s">
        <v>2</v>
      </c>
      <c r="M2716" t="s">
        <v>14</v>
      </c>
      <c r="N2716" t="s">
        <v>6</v>
      </c>
      <c r="O2716" s="3"/>
      <c r="P2716" t="s">
        <v>5</v>
      </c>
    </row>
    <row r="2717" spans="1:16" x14ac:dyDescent="0.2">
      <c r="A2717" s="6">
        <v>7809529</v>
      </c>
      <c r="B2717" t="s">
        <v>0</v>
      </c>
      <c r="C2717" t="s">
        <v>7290</v>
      </c>
      <c r="D2717" t="s">
        <v>6559</v>
      </c>
      <c r="E2717" t="s">
        <v>6560</v>
      </c>
      <c r="F2717" s="2">
        <v>640</v>
      </c>
      <c r="G2717" s="2">
        <v>0</v>
      </c>
      <c r="H2717" s="2">
        <v>0</v>
      </c>
      <c r="I2717" t="s">
        <v>1</v>
      </c>
      <c r="J2717" t="s">
        <v>6561</v>
      </c>
      <c r="K2717" s="3">
        <v>45592</v>
      </c>
      <c r="L2717" t="s">
        <v>2</v>
      </c>
      <c r="M2717" t="s">
        <v>10</v>
      </c>
      <c r="N2717" t="s">
        <v>6</v>
      </c>
      <c r="O2717" s="3"/>
      <c r="P2717" t="s">
        <v>5</v>
      </c>
    </row>
    <row r="2718" spans="1:16" x14ac:dyDescent="0.2">
      <c r="A2718" s="6">
        <v>7793933</v>
      </c>
      <c r="B2718" t="s">
        <v>0</v>
      </c>
      <c r="C2718" t="s">
        <v>7263</v>
      </c>
      <c r="D2718" t="s">
        <v>6562</v>
      </c>
      <c r="E2718" t="s">
        <v>6563</v>
      </c>
      <c r="F2718" s="2">
        <v>480</v>
      </c>
      <c r="G2718" s="2">
        <v>0</v>
      </c>
      <c r="H2718" s="2">
        <v>0</v>
      </c>
      <c r="I2718" t="s">
        <v>1</v>
      </c>
      <c r="J2718" t="s">
        <v>6564</v>
      </c>
      <c r="K2718" s="3">
        <v>45552</v>
      </c>
      <c r="L2718" t="s">
        <v>2</v>
      </c>
      <c r="M2718" t="s">
        <v>10</v>
      </c>
      <c r="N2718" t="s">
        <v>6</v>
      </c>
      <c r="O2718" s="3"/>
      <c r="P2718" t="s">
        <v>5</v>
      </c>
    </row>
    <row r="2719" spans="1:16" x14ac:dyDescent="0.2">
      <c r="A2719" s="6">
        <v>7809530</v>
      </c>
      <c r="B2719" t="s">
        <v>0</v>
      </c>
      <c r="C2719" t="s">
        <v>7290</v>
      </c>
      <c r="D2719" t="s">
        <v>6565</v>
      </c>
      <c r="E2719" t="s">
        <v>6506</v>
      </c>
      <c r="F2719" s="2">
        <v>300</v>
      </c>
      <c r="G2719" s="2">
        <v>0</v>
      </c>
      <c r="H2719" s="2">
        <v>0</v>
      </c>
      <c r="I2719" t="s">
        <v>1</v>
      </c>
      <c r="J2719" t="s">
        <v>6566</v>
      </c>
      <c r="K2719" s="3">
        <v>45592</v>
      </c>
      <c r="L2719" t="s">
        <v>2</v>
      </c>
      <c r="M2719" t="s">
        <v>10</v>
      </c>
      <c r="N2719" t="s">
        <v>6</v>
      </c>
      <c r="O2719" s="3"/>
      <c r="P2719" t="s">
        <v>5</v>
      </c>
    </row>
    <row r="2720" spans="1:16" x14ac:dyDescent="0.2">
      <c r="A2720" s="6">
        <v>7793934</v>
      </c>
      <c r="B2720" t="s">
        <v>0</v>
      </c>
      <c r="C2720" t="s">
        <v>7263</v>
      </c>
      <c r="D2720" t="s">
        <v>6567</v>
      </c>
      <c r="E2720" t="s">
        <v>6568</v>
      </c>
      <c r="F2720" s="2">
        <v>450</v>
      </c>
      <c r="G2720" s="2">
        <v>0</v>
      </c>
      <c r="H2720" s="2">
        <v>0</v>
      </c>
      <c r="I2720" t="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>
        <v>6</v>
      </c>
      <c r="O2720" s="3"/>
      <c r="P2720" t="s">
        <v>5</v>
      </c>
    </row>
    <row r="2721" spans="1:16" x14ac:dyDescent="0.2">
      <c r="A2721" s="6">
        <v>7801889</v>
      </c>
      <c r="B2721" t="s">
        <v>0</v>
      </c>
      <c r="C2721" t="s">
        <v>7314</v>
      </c>
      <c r="D2721" t="s">
        <v>6570</v>
      </c>
      <c r="E2721" t="s">
        <v>6519</v>
      </c>
      <c r="F2721" s="2">
        <v>3750</v>
      </c>
      <c r="G2721" s="2">
        <v>0</v>
      </c>
      <c r="H2721" s="2">
        <v>0</v>
      </c>
      <c r="I2721" t="s">
        <v>1</v>
      </c>
      <c r="J2721" t="s">
        <v>6571</v>
      </c>
      <c r="K2721" s="3">
        <v>45570</v>
      </c>
      <c r="L2721" t="s">
        <v>2</v>
      </c>
      <c r="M2721" t="s">
        <v>10</v>
      </c>
      <c r="N2721" t="s">
        <v>6</v>
      </c>
      <c r="O2721" s="3"/>
      <c r="P2721" t="s">
        <v>5</v>
      </c>
    </row>
    <row r="2722" spans="1:16" x14ac:dyDescent="0.2">
      <c r="A2722" s="6">
        <v>7809536</v>
      </c>
      <c r="B2722" t="s">
        <v>0</v>
      </c>
      <c r="C2722" t="s">
        <v>7290</v>
      </c>
      <c r="D2722" t="s">
        <v>6570</v>
      </c>
      <c r="E2722" t="s">
        <v>6519</v>
      </c>
      <c r="F2722" s="2">
        <v>4375</v>
      </c>
      <c r="G2722" s="2">
        <v>0</v>
      </c>
      <c r="H2722" s="2">
        <v>0</v>
      </c>
      <c r="I2722" t="s">
        <v>1</v>
      </c>
      <c r="J2722" t="s">
        <v>6572</v>
      </c>
      <c r="K2722" s="3">
        <v>45592</v>
      </c>
      <c r="L2722" t="s">
        <v>2</v>
      </c>
      <c r="M2722" t="s">
        <v>10</v>
      </c>
      <c r="N2722" t="s">
        <v>6</v>
      </c>
      <c r="O2722" s="3"/>
      <c r="P2722" t="s">
        <v>5</v>
      </c>
    </row>
    <row r="2723" spans="1:16" x14ac:dyDescent="0.2">
      <c r="A2723" s="6">
        <v>7809834</v>
      </c>
      <c r="B2723" t="s">
        <v>0</v>
      </c>
      <c r="C2723" t="s">
        <v>7290</v>
      </c>
      <c r="D2723" t="s">
        <v>6573</v>
      </c>
      <c r="E2723" t="s">
        <v>6574</v>
      </c>
      <c r="F2723" s="2">
        <v>140</v>
      </c>
      <c r="G2723" s="2">
        <v>0</v>
      </c>
      <c r="H2723" s="2">
        <v>0</v>
      </c>
      <c r="I2723" t="s">
        <v>1</v>
      </c>
      <c r="J2723" t="s">
        <v>6575</v>
      </c>
      <c r="K2723" s="3">
        <v>45593</v>
      </c>
      <c r="L2723" t="s">
        <v>2</v>
      </c>
      <c r="M2723" t="s">
        <v>10</v>
      </c>
      <c r="N2723" t="s">
        <v>6</v>
      </c>
      <c r="O2723" s="3"/>
      <c r="P2723" t="s">
        <v>5</v>
      </c>
    </row>
    <row r="2724" spans="1:16" x14ac:dyDescent="0.2">
      <c r="A2724" s="6">
        <v>7776062</v>
      </c>
      <c r="B2724" t="s">
        <v>0</v>
      </c>
      <c r="C2724" t="s">
        <v>7193</v>
      </c>
      <c r="D2724" t="s">
        <v>6576</v>
      </c>
      <c r="E2724" t="s">
        <v>6577</v>
      </c>
      <c r="F2724" s="2">
        <v>885</v>
      </c>
      <c r="G2724" s="2">
        <v>510</v>
      </c>
      <c r="H2724" s="2">
        <v>510</v>
      </c>
      <c r="I2724" t="s">
        <v>1</v>
      </c>
      <c r="J2724" t="s">
        <v>6578</v>
      </c>
      <c r="K2724" s="3">
        <v>45500</v>
      </c>
      <c r="L2724" t="s">
        <v>2</v>
      </c>
      <c r="M2724" t="s">
        <v>14</v>
      </c>
      <c r="N2724" t="s">
        <v>6</v>
      </c>
      <c r="O2724" s="3"/>
      <c r="P2724" t="s">
        <v>5</v>
      </c>
    </row>
    <row r="2725" spans="1:16" x14ac:dyDescent="0.2">
      <c r="A2725" s="6">
        <v>7797293</v>
      </c>
      <c r="B2725" t="s">
        <v>0</v>
      </c>
      <c r="C2725" t="s">
        <v>7191</v>
      </c>
      <c r="D2725" t="s">
        <v>6576</v>
      </c>
      <c r="E2725" t="s">
        <v>6577</v>
      </c>
      <c r="F2725" s="2">
        <v>1376</v>
      </c>
      <c r="G2725" s="2">
        <v>0</v>
      </c>
      <c r="H2725" s="2">
        <v>0</v>
      </c>
      <c r="I2725" t="s">
        <v>1</v>
      </c>
      <c r="J2725" t="s">
        <v>6579</v>
      </c>
      <c r="K2725" s="3">
        <v>45562</v>
      </c>
      <c r="L2725" t="s">
        <v>2</v>
      </c>
      <c r="M2725" t="s">
        <v>10</v>
      </c>
      <c r="N2725" t="s">
        <v>6</v>
      </c>
      <c r="O2725" s="3"/>
      <c r="P2725" t="s">
        <v>5</v>
      </c>
    </row>
    <row r="2726" spans="1:16" x14ac:dyDescent="0.2">
      <c r="A2726" s="6">
        <v>7797295</v>
      </c>
      <c r="B2726" t="s">
        <v>0</v>
      </c>
      <c r="C2726" t="s">
        <v>7191</v>
      </c>
      <c r="D2726" t="s">
        <v>6580</v>
      </c>
      <c r="E2726" t="s">
        <v>6581</v>
      </c>
      <c r="F2726" s="2">
        <v>1795</v>
      </c>
      <c r="G2726" s="2">
        <v>789</v>
      </c>
      <c r="H2726" s="2">
        <v>789</v>
      </c>
      <c r="I2726" t="s">
        <v>1</v>
      </c>
      <c r="J2726" t="s">
        <v>6582</v>
      </c>
      <c r="K2726" s="3">
        <v>45562</v>
      </c>
      <c r="L2726" t="s">
        <v>2</v>
      </c>
      <c r="M2726" t="s">
        <v>14</v>
      </c>
      <c r="N2726" t="s">
        <v>6</v>
      </c>
      <c r="O2726" s="3"/>
      <c r="P2726" t="s">
        <v>5</v>
      </c>
    </row>
    <row r="2727" spans="1:16" x14ac:dyDescent="0.2">
      <c r="A2727" s="6">
        <v>7770385</v>
      </c>
      <c r="B2727" t="s">
        <v>0</v>
      </c>
      <c r="C2727" t="s">
        <v>7207</v>
      </c>
      <c r="D2727" t="s">
        <v>6583</v>
      </c>
      <c r="E2727" t="s">
        <v>6584</v>
      </c>
      <c r="F2727" s="2">
        <v>6874</v>
      </c>
      <c r="G2727" s="2">
        <v>6872</v>
      </c>
      <c r="H2727" s="2">
        <v>6872</v>
      </c>
      <c r="I2727" t="s">
        <v>1</v>
      </c>
      <c r="J2727" t="s">
        <v>6585</v>
      </c>
      <c r="K2727" s="3">
        <v>45486</v>
      </c>
      <c r="L2727" t="s">
        <v>2</v>
      </c>
      <c r="M2727" t="s">
        <v>14</v>
      </c>
      <c r="N2727" t="s">
        <v>6</v>
      </c>
      <c r="O2727" s="3"/>
      <c r="P2727" t="s">
        <v>5</v>
      </c>
    </row>
    <row r="2728" spans="1:16" x14ac:dyDescent="0.2">
      <c r="A2728" s="6">
        <v>7797296</v>
      </c>
      <c r="B2728" t="s">
        <v>0</v>
      </c>
      <c r="C2728" t="s">
        <v>7191</v>
      </c>
      <c r="D2728" t="s">
        <v>6583</v>
      </c>
      <c r="E2728" t="s">
        <v>6584</v>
      </c>
      <c r="F2728" s="2">
        <v>4186</v>
      </c>
      <c r="G2728" s="2">
        <v>4185</v>
      </c>
      <c r="H2728" s="2">
        <v>4185</v>
      </c>
      <c r="I2728" t="s">
        <v>1</v>
      </c>
      <c r="J2728" t="s">
        <v>6586</v>
      </c>
      <c r="K2728" s="3">
        <v>45562</v>
      </c>
      <c r="L2728" t="s">
        <v>2</v>
      </c>
      <c r="M2728" t="s">
        <v>14</v>
      </c>
      <c r="N2728" t="s">
        <v>6</v>
      </c>
      <c r="O2728" s="3"/>
      <c r="P2728" t="s">
        <v>5</v>
      </c>
    </row>
    <row r="2729" spans="1:16" x14ac:dyDescent="0.2">
      <c r="A2729" s="6">
        <v>7810600</v>
      </c>
      <c r="B2729" t="s">
        <v>0</v>
      </c>
      <c r="C2729" t="s">
        <v>7531</v>
      </c>
      <c r="D2729" t="s">
        <v>6583</v>
      </c>
      <c r="E2729" t="s">
        <v>6584</v>
      </c>
      <c r="F2729" s="2">
        <v>800</v>
      </c>
      <c r="G2729" s="2">
        <v>0</v>
      </c>
      <c r="H2729" s="2">
        <v>0</v>
      </c>
      <c r="I2729" t="s">
        <v>1</v>
      </c>
      <c r="J2729" t="s">
        <v>6587</v>
      </c>
      <c r="K2729" s="3">
        <v>45596</v>
      </c>
      <c r="L2729" t="s">
        <v>2</v>
      </c>
      <c r="M2729" t="s">
        <v>10</v>
      </c>
      <c r="N2729" t="s">
        <v>6</v>
      </c>
      <c r="O2729" s="3"/>
      <c r="P2729" t="s">
        <v>5</v>
      </c>
    </row>
    <row r="2730" spans="1:16" x14ac:dyDescent="0.2">
      <c r="A2730" s="6">
        <v>7797297</v>
      </c>
      <c r="B2730" t="s">
        <v>0</v>
      </c>
      <c r="C2730" t="s">
        <v>7191</v>
      </c>
      <c r="D2730" t="s">
        <v>6588</v>
      </c>
      <c r="E2730" t="s">
        <v>6589</v>
      </c>
      <c r="F2730" s="2">
        <v>3332</v>
      </c>
      <c r="G2730" s="2">
        <v>3331</v>
      </c>
      <c r="H2730" s="2">
        <v>3331</v>
      </c>
      <c r="I2730" t="s">
        <v>1</v>
      </c>
      <c r="J2730" t="s">
        <v>6590</v>
      </c>
      <c r="K2730" s="3">
        <v>45562</v>
      </c>
      <c r="L2730" t="s">
        <v>2</v>
      </c>
      <c r="M2730" t="s">
        <v>14</v>
      </c>
      <c r="N2730" t="s">
        <v>6</v>
      </c>
      <c r="O2730" s="3"/>
      <c r="P2730" t="s">
        <v>5</v>
      </c>
    </row>
    <row r="2731" spans="1:16" x14ac:dyDescent="0.2">
      <c r="A2731" s="6">
        <v>7774481</v>
      </c>
      <c r="B2731" t="s">
        <v>0</v>
      </c>
      <c r="C2731" t="s">
        <v>7264</v>
      </c>
      <c r="D2731" t="s">
        <v>6591</v>
      </c>
      <c r="E2731" t="s">
        <v>6592</v>
      </c>
      <c r="F2731" s="2">
        <v>360</v>
      </c>
      <c r="G2731" s="2">
        <v>0</v>
      </c>
      <c r="H2731" s="2">
        <v>0</v>
      </c>
      <c r="I2731" t="s">
        <v>1</v>
      </c>
      <c r="J2731" t="s">
        <v>6593</v>
      </c>
      <c r="K2731" s="3">
        <v>45496</v>
      </c>
      <c r="L2731" t="s">
        <v>2</v>
      </c>
      <c r="M2731" t="s">
        <v>10</v>
      </c>
      <c r="N2731" t="s">
        <v>6</v>
      </c>
      <c r="O2731" s="3"/>
      <c r="P2731" t="s">
        <v>5</v>
      </c>
    </row>
    <row r="2732" spans="1:16" x14ac:dyDescent="0.2">
      <c r="A2732" s="6">
        <v>7786402</v>
      </c>
      <c r="B2732" t="s">
        <v>0</v>
      </c>
      <c r="C2732" t="s">
        <v>7190</v>
      </c>
      <c r="D2732" t="s">
        <v>6591</v>
      </c>
      <c r="E2732" t="s">
        <v>6592</v>
      </c>
      <c r="F2732" s="2">
        <v>763</v>
      </c>
      <c r="G2732" s="2">
        <v>0</v>
      </c>
      <c r="H2732" s="2">
        <v>0</v>
      </c>
      <c r="I2732" t="s">
        <v>1</v>
      </c>
      <c r="J2732" t="s">
        <v>6594</v>
      </c>
      <c r="K2732" s="3">
        <v>45534</v>
      </c>
      <c r="L2732" t="s">
        <v>2</v>
      </c>
      <c r="M2732" t="s">
        <v>10</v>
      </c>
      <c r="N2732" t="s">
        <v>307</v>
      </c>
      <c r="O2732" s="3"/>
      <c r="P2732" t="s">
        <v>5</v>
      </c>
    </row>
    <row r="2733" spans="1:16" x14ac:dyDescent="0.2">
      <c r="A2733" s="6">
        <v>7797254</v>
      </c>
      <c r="B2733" t="s">
        <v>0</v>
      </c>
      <c r="C2733" t="s">
        <v>7191</v>
      </c>
      <c r="D2733" t="s">
        <v>6591</v>
      </c>
      <c r="E2733" t="s">
        <v>6592</v>
      </c>
      <c r="F2733" s="2">
        <v>3088</v>
      </c>
      <c r="G2733" s="2">
        <v>1735</v>
      </c>
      <c r="H2733" s="2">
        <v>1735</v>
      </c>
      <c r="I2733" t="s">
        <v>1</v>
      </c>
      <c r="J2733" t="s">
        <v>6595</v>
      </c>
      <c r="K2733" s="3">
        <v>45562</v>
      </c>
      <c r="L2733" t="s">
        <v>2</v>
      </c>
      <c r="M2733" t="s">
        <v>14</v>
      </c>
      <c r="N2733" t="s">
        <v>6</v>
      </c>
      <c r="O2733" s="3"/>
      <c r="P2733" t="s">
        <v>5</v>
      </c>
    </row>
    <row r="2734" spans="1:16" x14ac:dyDescent="0.2">
      <c r="A2734" s="6">
        <v>7810607</v>
      </c>
      <c r="B2734" t="s">
        <v>0</v>
      </c>
      <c r="C2734" t="s">
        <v>7478</v>
      </c>
      <c r="D2734" t="s">
        <v>6591</v>
      </c>
      <c r="E2734" t="s">
        <v>6592</v>
      </c>
      <c r="F2734" s="2">
        <v>800</v>
      </c>
      <c r="G2734" s="2">
        <v>0</v>
      </c>
      <c r="H2734" s="2">
        <v>0</v>
      </c>
      <c r="I2734" t="s">
        <v>1</v>
      </c>
      <c r="J2734" t="s">
        <v>6596</v>
      </c>
      <c r="K2734" s="3">
        <v>45596</v>
      </c>
      <c r="L2734" t="s">
        <v>2</v>
      </c>
      <c r="M2734" t="s">
        <v>10</v>
      </c>
      <c r="N2734" t="s">
        <v>6</v>
      </c>
      <c r="O2734" s="3"/>
      <c r="P2734" t="s">
        <v>5</v>
      </c>
    </row>
    <row r="2735" spans="1:16" x14ac:dyDescent="0.2">
      <c r="A2735" s="6">
        <v>7770364</v>
      </c>
      <c r="B2735" t="s">
        <v>0</v>
      </c>
      <c r="C2735" t="s">
        <v>7207</v>
      </c>
      <c r="D2735" t="s">
        <v>6597</v>
      </c>
      <c r="E2735" t="s">
        <v>6598</v>
      </c>
      <c r="F2735" s="2">
        <v>3356</v>
      </c>
      <c r="G2735" s="2">
        <v>2150</v>
      </c>
      <c r="H2735" s="2">
        <v>2150</v>
      </c>
      <c r="I2735" t="s">
        <v>1</v>
      </c>
      <c r="J2735" t="s">
        <v>6599</v>
      </c>
      <c r="K2735" s="3">
        <v>45486</v>
      </c>
      <c r="L2735" t="s">
        <v>2</v>
      </c>
      <c r="M2735" t="s">
        <v>14</v>
      </c>
      <c r="N2735" t="s">
        <v>6</v>
      </c>
      <c r="O2735" s="3"/>
      <c r="P2735" t="s">
        <v>5</v>
      </c>
    </row>
    <row r="2736" spans="1:16" x14ac:dyDescent="0.2">
      <c r="A2736" s="6">
        <v>7786403</v>
      </c>
      <c r="B2736" t="s">
        <v>0</v>
      </c>
      <c r="C2736" t="s">
        <v>7190</v>
      </c>
      <c r="D2736" t="s">
        <v>6597</v>
      </c>
      <c r="E2736" t="s">
        <v>6598</v>
      </c>
      <c r="F2736" s="2">
        <v>2280</v>
      </c>
      <c r="G2736" s="2">
        <v>0</v>
      </c>
      <c r="H2736" s="2">
        <v>0</v>
      </c>
      <c r="I2736" t="s">
        <v>1</v>
      </c>
      <c r="J2736" t="s">
        <v>6600</v>
      </c>
      <c r="K2736" s="3">
        <v>45534</v>
      </c>
      <c r="L2736" t="s">
        <v>2</v>
      </c>
      <c r="M2736" t="s">
        <v>10</v>
      </c>
      <c r="N2736" t="s">
        <v>307</v>
      </c>
      <c r="O2736" s="3"/>
      <c r="P2736" t="s">
        <v>5</v>
      </c>
    </row>
    <row r="2737" spans="1:16" x14ac:dyDescent="0.2">
      <c r="A2737" s="6">
        <v>7797255</v>
      </c>
      <c r="B2737" t="s">
        <v>0</v>
      </c>
      <c r="C2737" t="s">
        <v>7191</v>
      </c>
      <c r="D2737" t="s">
        <v>6597</v>
      </c>
      <c r="E2737" t="s">
        <v>6598</v>
      </c>
      <c r="F2737" s="2">
        <v>1823</v>
      </c>
      <c r="G2737" s="2">
        <v>1534</v>
      </c>
      <c r="H2737" s="2">
        <v>1534</v>
      </c>
      <c r="I2737" t="s">
        <v>1</v>
      </c>
      <c r="J2737" t="s">
        <v>6601</v>
      </c>
      <c r="K2737" s="3">
        <v>45562</v>
      </c>
      <c r="L2737" t="s">
        <v>2</v>
      </c>
      <c r="M2737" t="s">
        <v>14</v>
      </c>
      <c r="N2737" t="s">
        <v>6</v>
      </c>
      <c r="O2737" s="3"/>
      <c r="P2737" t="s">
        <v>5</v>
      </c>
    </row>
    <row r="2738" spans="1:16" x14ac:dyDescent="0.2">
      <c r="A2738" s="6">
        <v>7786404</v>
      </c>
      <c r="B2738" t="s">
        <v>0</v>
      </c>
      <c r="C2738" t="s">
        <v>7190</v>
      </c>
      <c r="D2738" t="s">
        <v>6602</v>
      </c>
      <c r="E2738" t="s">
        <v>6603</v>
      </c>
      <c r="F2738" s="2">
        <v>636</v>
      </c>
      <c r="G2738" s="2">
        <v>0</v>
      </c>
      <c r="H2738" s="2">
        <v>0</v>
      </c>
      <c r="I2738" t="s">
        <v>1</v>
      </c>
      <c r="J2738" t="s">
        <v>6604</v>
      </c>
      <c r="K2738" s="3">
        <v>45534</v>
      </c>
      <c r="L2738" t="s">
        <v>2</v>
      </c>
      <c r="M2738" t="s">
        <v>10</v>
      </c>
      <c r="N2738" t="s">
        <v>307</v>
      </c>
      <c r="O2738" s="3"/>
      <c r="P2738" t="s">
        <v>5</v>
      </c>
    </row>
    <row r="2739" spans="1:16" x14ac:dyDescent="0.2">
      <c r="A2739" s="6">
        <v>7797256</v>
      </c>
      <c r="B2739" t="s">
        <v>0</v>
      </c>
      <c r="C2739" t="s">
        <v>7191</v>
      </c>
      <c r="D2739" t="s">
        <v>6602</v>
      </c>
      <c r="E2739" t="s">
        <v>6603</v>
      </c>
      <c r="F2739" s="2">
        <v>1342</v>
      </c>
      <c r="G2739" s="2">
        <v>0</v>
      </c>
      <c r="H2739" s="2">
        <v>0</v>
      </c>
      <c r="I2739" t="s">
        <v>1</v>
      </c>
      <c r="J2739" t="s">
        <v>6605</v>
      </c>
      <c r="K2739" s="3">
        <v>45562</v>
      </c>
      <c r="L2739" t="s">
        <v>2</v>
      </c>
      <c r="M2739" t="s">
        <v>10</v>
      </c>
      <c r="N2739" t="s">
        <v>6</v>
      </c>
      <c r="O2739" s="3"/>
      <c r="P2739" t="s">
        <v>5</v>
      </c>
    </row>
    <row r="2740" spans="1:16" x14ac:dyDescent="0.2">
      <c r="A2740" s="6">
        <v>7770366</v>
      </c>
      <c r="B2740" t="s">
        <v>0</v>
      </c>
      <c r="C2740" t="s">
        <v>7207</v>
      </c>
      <c r="D2740" t="s">
        <v>6606</v>
      </c>
      <c r="E2740" t="s">
        <v>6607</v>
      </c>
      <c r="F2740" s="2">
        <v>718</v>
      </c>
      <c r="G2740" s="2">
        <v>304</v>
      </c>
      <c r="H2740" s="2">
        <v>304</v>
      </c>
      <c r="I2740" t="s">
        <v>1</v>
      </c>
      <c r="J2740" t="s">
        <v>6608</v>
      </c>
      <c r="K2740" s="3">
        <v>45486</v>
      </c>
      <c r="L2740" t="s">
        <v>2</v>
      </c>
      <c r="M2740" t="s">
        <v>14</v>
      </c>
      <c r="N2740" t="s">
        <v>6</v>
      </c>
      <c r="O2740" s="3"/>
      <c r="P2740" t="s">
        <v>5</v>
      </c>
    </row>
    <row r="2741" spans="1:16" x14ac:dyDescent="0.2">
      <c r="A2741" s="6">
        <v>7776026</v>
      </c>
      <c r="B2741" t="s">
        <v>0</v>
      </c>
      <c r="C2741" t="s">
        <v>7193</v>
      </c>
      <c r="D2741" t="s">
        <v>6609</v>
      </c>
      <c r="E2741" t="s">
        <v>6610</v>
      </c>
      <c r="F2741" s="2">
        <v>925</v>
      </c>
      <c r="G2741" s="2">
        <v>830</v>
      </c>
      <c r="H2741" s="2">
        <v>830</v>
      </c>
      <c r="I2741" t="s">
        <v>1</v>
      </c>
      <c r="J2741" t="s">
        <v>6611</v>
      </c>
      <c r="K2741" s="3">
        <v>45500</v>
      </c>
      <c r="L2741" t="s">
        <v>2</v>
      </c>
      <c r="M2741" t="s">
        <v>14</v>
      </c>
      <c r="N2741" t="s">
        <v>6</v>
      </c>
      <c r="O2741" s="3"/>
      <c r="P2741" t="s">
        <v>5</v>
      </c>
    </row>
    <row r="2742" spans="1:16" x14ac:dyDescent="0.2">
      <c r="A2742" s="6">
        <v>7786406</v>
      </c>
      <c r="B2742" t="s">
        <v>0</v>
      </c>
      <c r="C2742" t="s">
        <v>7190</v>
      </c>
      <c r="D2742" t="s">
        <v>6609</v>
      </c>
      <c r="E2742" t="s">
        <v>6610</v>
      </c>
      <c r="F2742" s="2">
        <v>305</v>
      </c>
      <c r="G2742" s="2">
        <v>0</v>
      </c>
      <c r="H2742" s="2">
        <v>0</v>
      </c>
      <c r="I2742" t="s">
        <v>1</v>
      </c>
      <c r="J2742" t="s">
        <v>6612</v>
      </c>
      <c r="K2742" s="3">
        <v>45534</v>
      </c>
      <c r="L2742" t="s">
        <v>2</v>
      </c>
      <c r="M2742" t="s">
        <v>10</v>
      </c>
      <c r="N2742" t="s">
        <v>307</v>
      </c>
      <c r="O2742" s="3"/>
      <c r="P2742" t="s">
        <v>5</v>
      </c>
    </row>
    <row r="2743" spans="1:16" x14ac:dyDescent="0.2">
      <c r="A2743" s="6">
        <v>7797258</v>
      </c>
      <c r="B2743" t="s">
        <v>0</v>
      </c>
      <c r="C2743" t="s">
        <v>7191</v>
      </c>
      <c r="D2743" t="s">
        <v>6609</v>
      </c>
      <c r="E2743" t="s">
        <v>6610</v>
      </c>
      <c r="F2743" s="2">
        <v>1447</v>
      </c>
      <c r="G2743" s="2">
        <v>846</v>
      </c>
      <c r="H2743" s="2">
        <v>846</v>
      </c>
      <c r="I2743" t="s">
        <v>1</v>
      </c>
      <c r="J2743" t="s">
        <v>6613</v>
      </c>
      <c r="K2743" s="3">
        <v>45562</v>
      </c>
      <c r="L2743" t="s">
        <v>2</v>
      </c>
      <c r="M2743" t="s">
        <v>14</v>
      </c>
      <c r="N2743" t="s">
        <v>6</v>
      </c>
      <c r="O2743" s="3"/>
      <c r="P2743" t="s">
        <v>5</v>
      </c>
    </row>
    <row r="2744" spans="1:16" x14ac:dyDescent="0.2">
      <c r="A2744" s="6">
        <v>7770367</v>
      </c>
      <c r="B2744" t="s">
        <v>0</v>
      </c>
      <c r="C2744" t="s">
        <v>7207</v>
      </c>
      <c r="D2744" t="s">
        <v>6614</v>
      </c>
      <c r="E2744" t="s">
        <v>6615</v>
      </c>
      <c r="F2744" s="2">
        <v>2525</v>
      </c>
      <c r="G2744" s="2">
        <v>2373</v>
      </c>
      <c r="H2744" s="2">
        <v>2373</v>
      </c>
      <c r="I2744" t="s">
        <v>1</v>
      </c>
      <c r="J2744" t="s">
        <v>6616</v>
      </c>
      <c r="K2744" s="3">
        <v>45486</v>
      </c>
      <c r="L2744" t="s">
        <v>2</v>
      </c>
      <c r="M2744" t="s">
        <v>14</v>
      </c>
      <c r="N2744" t="s">
        <v>6</v>
      </c>
      <c r="O2744" s="3"/>
      <c r="P2744" t="s">
        <v>5</v>
      </c>
    </row>
    <row r="2745" spans="1:16" x14ac:dyDescent="0.2">
      <c r="A2745" s="6">
        <v>7797259</v>
      </c>
      <c r="B2745" t="s">
        <v>0</v>
      </c>
      <c r="C2745" t="s">
        <v>7191</v>
      </c>
      <c r="D2745" t="s">
        <v>6614</v>
      </c>
      <c r="E2745" t="s">
        <v>6615</v>
      </c>
      <c r="F2745" s="2">
        <v>1042</v>
      </c>
      <c r="G2745" s="2">
        <v>0</v>
      </c>
      <c r="H2745" s="2">
        <v>0</v>
      </c>
      <c r="I2745" t="s">
        <v>1</v>
      </c>
      <c r="J2745" t="s">
        <v>6617</v>
      </c>
      <c r="K2745" s="3">
        <v>45562</v>
      </c>
      <c r="L2745" t="s">
        <v>2</v>
      </c>
      <c r="M2745" t="s">
        <v>10</v>
      </c>
      <c r="N2745" t="s">
        <v>6</v>
      </c>
      <c r="O2745" s="3"/>
      <c r="P2745" t="s">
        <v>5</v>
      </c>
    </row>
    <row r="2746" spans="1:16" x14ac:dyDescent="0.2">
      <c r="A2746" s="6">
        <v>7770368</v>
      </c>
      <c r="B2746" t="s">
        <v>0</v>
      </c>
      <c r="C2746" t="s">
        <v>7207</v>
      </c>
      <c r="D2746" t="s">
        <v>6618</v>
      </c>
      <c r="E2746" t="s">
        <v>6619</v>
      </c>
      <c r="F2746" s="2">
        <v>1338</v>
      </c>
      <c r="G2746" s="2">
        <v>1100</v>
      </c>
      <c r="H2746" s="2">
        <v>1180</v>
      </c>
      <c r="I2746" t="s">
        <v>1</v>
      </c>
      <c r="J2746" t="s">
        <v>6620</v>
      </c>
      <c r="K2746" s="3">
        <v>45486</v>
      </c>
      <c r="L2746" t="s">
        <v>2</v>
      </c>
      <c r="M2746" t="s">
        <v>14</v>
      </c>
      <c r="N2746" t="s">
        <v>6</v>
      </c>
      <c r="O2746" s="3"/>
      <c r="P2746" t="s">
        <v>5</v>
      </c>
    </row>
    <row r="2747" spans="1:16" x14ac:dyDescent="0.2">
      <c r="A2747" s="6">
        <v>7786407</v>
      </c>
      <c r="B2747" t="s">
        <v>0</v>
      </c>
      <c r="C2747" t="s">
        <v>7190</v>
      </c>
      <c r="D2747" t="s">
        <v>6618</v>
      </c>
      <c r="E2747" t="s">
        <v>6619</v>
      </c>
      <c r="F2747" s="2">
        <v>1374</v>
      </c>
      <c r="G2747" s="2">
        <v>820</v>
      </c>
      <c r="H2747" s="2">
        <v>820</v>
      </c>
      <c r="I2747" t="s">
        <v>1</v>
      </c>
      <c r="J2747" t="s">
        <v>6621</v>
      </c>
      <c r="K2747" s="3">
        <v>45534</v>
      </c>
      <c r="L2747" t="s">
        <v>2</v>
      </c>
      <c r="M2747" t="s">
        <v>14</v>
      </c>
      <c r="N2747" t="s">
        <v>307</v>
      </c>
      <c r="O2747" s="3"/>
      <c r="P2747" t="s">
        <v>5</v>
      </c>
    </row>
    <row r="2748" spans="1:16" x14ac:dyDescent="0.2">
      <c r="A2748" s="6">
        <v>7797260</v>
      </c>
      <c r="B2748" t="s">
        <v>0</v>
      </c>
      <c r="C2748" t="s">
        <v>7191</v>
      </c>
      <c r="D2748" t="s">
        <v>6618</v>
      </c>
      <c r="E2748" t="s">
        <v>6619</v>
      </c>
      <c r="F2748" s="2">
        <v>704</v>
      </c>
      <c r="G2748" s="2">
        <v>0</v>
      </c>
      <c r="H2748" s="2">
        <v>0</v>
      </c>
      <c r="I2748" t="s">
        <v>1</v>
      </c>
      <c r="J2748" t="s">
        <v>6622</v>
      </c>
      <c r="K2748" s="3">
        <v>45562</v>
      </c>
      <c r="L2748" t="s">
        <v>2</v>
      </c>
      <c r="M2748" t="s">
        <v>10</v>
      </c>
      <c r="N2748" t="s">
        <v>6</v>
      </c>
      <c r="O2748" s="3"/>
      <c r="P2748" t="s">
        <v>5</v>
      </c>
    </row>
    <row r="2749" spans="1:16" x14ac:dyDescent="0.2">
      <c r="A2749" s="6">
        <v>7704149</v>
      </c>
      <c r="B2749" t="s">
        <v>0</v>
      </c>
      <c r="C2749" t="s">
        <v>7560</v>
      </c>
      <c r="D2749" t="s">
        <v>6623</v>
      </c>
      <c r="E2749" t="s">
        <v>6624</v>
      </c>
      <c r="F2749" s="2">
        <v>225</v>
      </c>
      <c r="G2749" s="2">
        <v>200</v>
      </c>
      <c r="H2749" s="2">
        <v>200</v>
      </c>
      <c r="I2749" t="s">
        <v>1</v>
      </c>
      <c r="J2749" t="s">
        <v>6625</v>
      </c>
      <c r="K2749" s="3">
        <v>45300</v>
      </c>
      <c r="L2749" t="s">
        <v>2</v>
      </c>
      <c r="M2749" t="s">
        <v>14</v>
      </c>
      <c r="N2749" t="s">
        <v>6</v>
      </c>
      <c r="O2749" s="3"/>
      <c r="P2749" t="s">
        <v>5</v>
      </c>
    </row>
    <row r="2750" spans="1:16" x14ac:dyDescent="0.2">
      <c r="A2750" s="6">
        <v>7770369</v>
      </c>
      <c r="B2750" t="s">
        <v>0</v>
      </c>
      <c r="C2750" t="s">
        <v>7207</v>
      </c>
      <c r="D2750" t="s">
        <v>6623</v>
      </c>
      <c r="E2750" t="s">
        <v>6624</v>
      </c>
      <c r="F2750" s="2">
        <v>1358</v>
      </c>
      <c r="G2750" s="2">
        <v>1292</v>
      </c>
      <c r="H2750" s="2">
        <v>1292</v>
      </c>
      <c r="I2750" t="s">
        <v>1</v>
      </c>
      <c r="J2750" t="s">
        <v>6626</v>
      </c>
      <c r="K2750" s="3">
        <v>45486</v>
      </c>
      <c r="L2750" t="s">
        <v>2</v>
      </c>
      <c r="M2750" t="s">
        <v>14</v>
      </c>
      <c r="N2750" t="s">
        <v>6</v>
      </c>
      <c r="O2750" s="3"/>
      <c r="P2750" t="s">
        <v>5</v>
      </c>
    </row>
    <row r="2751" spans="1:16" x14ac:dyDescent="0.2">
      <c r="A2751" s="6">
        <v>7786408</v>
      </c>
      <c r="B2751" t="s">
        <v>0</v>
      </c>
      <c r="C2751" t="s">
        <v>7190</v>
      </c>
      <c r="D2751" t="s">
        <v>6623</v>
      </c>
      <c r="E2751" t="s">
        <v>6624</v>
      </c>
      <c r="F2751" s="2">
        <v>393</v>
      </c>
      <c r="G2751" s="2">
        <v>0</v>
      </c>
      <c r="H2751" s="2">
        <v>0</v>
      </c>
      <c r="I2751" t="s">
        <v>1</v>
      </c>
      <c r="J2751" t="s">
        <v>6627</v>
      </c>
      <c r="K2751" s="3">
        <v>45534</v>
      </c>
      <c r="L2751" t="s">
        <v>2</v>
      </c>
      <c r="M2751" t="s">
        <v>10</v>
      </c>
      <c r="N2751" t="s">
        <v>307</v>
      </c>
      <c r="O2751" s="3"/>
      <c r="P2751" t="s">
        <v>5</v>
      </c>
    </row>
    <row r="2752" spans="1:16" x14ac:dyDescent="0.2">
      <c r="A2752" s="6">
        <v>7797261</v>
      </c>
      <c r="B2752" t="s">
        <v>0</v>
      </c>
      <c r="C2752" t="s">
        <v>7191</v>
      </c>
      <c r="D2752" t="s">
        <v>6623</v>
      </c>
      <c r="E2752" t="s">
        <v>6624</v>
      </c>
      <c r="F2752" s="2">
        <v>1034</v>
      </c>
      <c r="G2752" s="2">
        <v>536</v>
      </c>
      <c r="H2752" s="2">
        <v>536</v>
      </c>
      <c r="I2752" t="s">
        <v>1</v>
      </c>
      <c r="J2752" t="s">
        <v>6628</v>
      </c>
      <c r="K2752" s="3">
        <v>45562</v>
      </c>
      <c r="L2752" t="s">
        <v>2</v>
      </c>
      <c r="M2752" t="s">
        <v>14</v>
      </c>
      <c r="N2752" t="s">
        <v>6</v>
      </c>
      <c r="O2752" s="3"/>
      <c r="P2752" t="s">
        <v>5</v>
      </c>
    </row>
    <row r="2753" spans="1:16" x14ac:dyDescent="0.2">
      <c r="A2753" s="6">
        <v>7810124</v>
      </c>
      <c r="B2753" t="s">
        <v>0</v>
      </c>
      <c r="C2753" t="s">
        <v>7379</v>
      </c>
      <c r="D2753" t="s">
        <v>6623</v>
      </c>
      <c r="E2753" t="s">
        <v>6624</v>
      </c>
      <c r="F2753" s="2">
        <v>230</v>
      </c>
      <c r="G2753" s="2">
        <v>0</v>
      </c>
      <c r="H2753" s="2">
        <v>0</v>
      </c>
      <c r="I2753" t="s">
        <v>1</v>
      </c>
      <c r="J2753" t="s">
        <v>6629</v>
      </c>
      <c r="K2753" s="3">
        <v>45594</v>
      </c>
      <c r="L2753" t="s">
        <v>2</v>
      </c>
      <c r="M2753" t="s">
        <v>10</v>
      </c>
      <c r="N2753" t="s">
        <v>6</v>
      </c>
      <c r="O2753" s="3"/>
      <c r="P2753" t="s">
        <v>5</v>
      </c>
    </row>
    <row r="2754" spans="1:16" x14ac:dyDescent="0.2">
      <c r="A2754" s="6">
        <v>7770371</v>
      </c>
      <c r="B2754" t="s">
        <v>0</v>
      </c>
      <c r="C2754" t="s">
        <v>7207</v>
      </c>
      <c r="D2754" t="s">
        <v>6630</v>
      </c>
      <c r="E2754" t="s">
        <v>6631</v>
      </c>
      <c r="F2754" s="2">
        <v>310</v>
      </c>
      <c r="G2754" s="2">
        <v>82</v>
      </c>
      <c r="H2754" s="2">
        <v>82</v>
      </c>
      <c r="I2754" t="s">
        <v>1</v>
      </c>
      <c r="J2754" t="s">
        <v>6632</v>
      </c>
      <c r="K2754" s="3">
        <v>45486</v>
      </c>
      <c r="L2754" t="s">
        <v>2</v>
      </c>
      <c r="M2754" t="s">
        <v>14</v>
      </c>
      <c r="N2754" t="s">
        <v>6</v>
      </c>
      <c r="O2754" s="3"/>
      <c r="P2754" t="s">
        <v>5</v>
      </c>
    </row>
    <row r="2755" spans="1:16" x14ac:dyDescent="0.2">
      <c r="A2755" s="6">
        <v>7786409</v>
      </c>
      <c r="B2755" t="s">
        <v>0</v>
      </c>
      <c r="C2755" t="s">
        <v>7190</v>
      </c>
      <c r="D2755" t="s">
        <v>6630</v>
      </c>
      <c r="E2755" t="s">
        <v>6631</v>
      </c>
      <c r="F2755" s="2">
        <v>336</v>
      </c>
      <c r="G2755" s="2">
        <v>0</v>
      </c>
      <c r="H2755" s="2">
        <v>0</v>
      </c>
      <c r="I2755" t="s">
        <v>1</v>
      </c>
      <c r="J2755" t="s">
        <v>6633</v>
      </c>
      <c r="K2755" s="3">
        <v>45534</v>
      </c>
      <c r="L2755" t="s">
        <v>2</v>
      </c>
      <c r="M2755" t="s">
        <v>10</v>
      </c>
      <c r="N2755" t="s">
        <v>307</v>
      </c>
      <c r="O2755" s="3"/>
      <c r="P2755" t="s">
        <v>5</v>
      </c>
    </row>
    <row r="2756" spans="1:16" x14ac:dyDescent="0.2">
      <c r="A2756" s="6">
        <v>7810126</v>
      </c>
      <c r="B2756" t="s">
        <v>0</v>
      </c>
      <c r="C2756" t="s">
        <v>7379</v>
      </c>
      <c r="D2756" t="s">
        <v>6630</v>
      </c>
      <c r="E2756" t="s">
        <v>6631</v>
      </c>
      <c r="F2756" s="2">
        <v>300</v>
      </c>
      <c r="G2756" s="2">
        <v>0</v>
      </c>
      <c r="H2756" s="2">
        <v>0</v>
      </c>
      <c r="I2756" t="s">
        <v>1</v>
      </c>
      <c r="J2756" t="s">
        <v>6634</v>
      </c>
      <c r="K2756" s="3">
        <v>45594</v>
      </c>
      <c r="L2756" t="s">
        <v>2</v>
      </c>
      <c r="M2756" t="s">
        <v>10</v>
      </c>
      <c r="N2756" t="s">
        <v>6</v>
      </c>
      <c r="O2756" s="3"/>
      <c r="P2756" t="s">
        <v>5</v>
      </c>
    </row>
    <row r="2757" spans="1:16" x14ac:dyDescent="0.2">
      <c r="A2757" s="6">
        <v>7770372</v>
      </c>
      <c r="B2757" t="s">
        <v>0</v>
      </c>
      <c r="C2757" t="s">
        <v>7207</v>
      </c>
      <c r="D2757" t="s">
        <v>6635</v>
      </c>
      <c r="E2757" t="s">
        <v>6636</v>
      </c>
      <c r="F2757" s="2">
        <v>191</v>
      </c>
      <c r="G2757" s="2">
        <v>167</v>
      </c>
      <c r="H2757" s="2">
        <v>167</v>
      </c>
      <c r="I2757" t="s">
        <v>1</v>
      </c>
      <c r="J2757" t="s">
        <v>6637</v>
      </c>
      <c r="K2757" s="3">
        <v>45486</v>
      </c>
      <c r="L2757" t="s">
        <v>2</v>
      </c>
      <c r="M2757" t="s">
        <v>14</v>
      </c>
      <c r="N2757" t="s">
        <v>6</v>
      </c>
      <c r="O2757" s="3"/>
      <c r="P2757" t="s">
        <v>5</v>
      </c>
    </row>
    <row r="2758" spans="1:16" x14ac:dyDescent="0.2">
      <c r="A2758" s="6">
        <v>7786410</v>
      </c>
      <c r="B2758" t="s">
        <v>0</v>
      </c>
      <c r="C2758" t="s">
        <v>7190</v>
      </c>
      <c r="D2758" t="s">
        <v>6635</v>
      </c>
      <c r="E2758" t="s">
        <v>6636</v>
      </c>
      <c r="F2758" s="2">
        <v>175</v>
      </c>
      <c r="G2758" s="2">
        <v>28</v>
      </c>
      <c r="H2758" s="2">
        <v>28</v>
      </c>
      <c r="I2758" t="s">
        <v>1</v>
      </c>
      <c r="J2758" t="s">
        <v>6638</v>
      </c>
      <c r="K2758" s="3">
        <v>45534</v>
      </c>
      <c r="L2758" t="s">
        <v>2</v>
      </c>
      <c r="M2758" t="s">
        <v>14</v>
      </c>
      <c r="N2758" t="s">
        <v>307</v>
      </c>
      <c r="O2758" s="3"/>
      <c r="P2758" t="s">
        <v>5</v>
      </c>
    </row>
    <row r="2759" spans="1:16" x14ac:dyDescent="0.2">
      <c r="A2759" s="6">
        <v>7696753</v>
      </c>
      <c r="B2759" t="s">
        <v>0</v>
      </c>
      <c r="C2759" t="s">
        <v>7275</v>
      </c>
      <c r="D2759" t="s">
        <v>6639</v>
      </c>
      <c r="E2759" t="s">
        <v>6640</v>
      </c>
      <c r="F2759" s="2">
        <v>1600</v>
      </c>
      <c r="G2759" s="2">
        <v>1054</v>
      </c>
      <c r="H2759" s="2">
        <v>1054</v>
      </c>
      <c r="I2759" t="s">
        <v>1</v>
      </c>
      <c r="J2759" t="s">
        <v>6641</v>
      </c>
      <c r="K2759" s="3">
        <v>45278</v>
      </c>
      <c r="L2759" t="s">
        <v>2</v>
      </c>
      <c r="M2759" t="s">
        <v>14</v>
      </c>
      <c r="N2759" t="s">
        <v>6</v>
      </c>
      <c r="O2759" s="3"/>
      <c r="P2759" t="s">
        <v>5</v>
      </c>
    </row>
    <row r="2760" spans="1:16" x14ac:dyDescent="0.2">
      <c r="A2760" s="6">
        <v>7797080</v>
      </c>
      <c r="B2760" t="s">
        <v>0</v>
      </c>
      <c r="C2760" t="s">
        <v>7191</v>
      </c>
      <c r="D2760" t="s">
        <v>6642</v>
      </c>
      <c r="E2760" t="s">
        <v>6643</v>
      </c>
      <c r="F2760" s="2">
        <v>1743</v>
      </c>
      <c r="G2760" s="2">
        <v>1120</v>
      </c>
      <c r="H2760" s="2">
        <v>1120</v>
      </c>
      <c r="I2760" t="s">
        <v>1</v>
      </c>
      <c r="J2760" t="s">
        <v>6644</v>
      </c>
      <c r="K2760" s="3">
        <v>45562</v>
      </c>
      <c r="L2760" t="s">
        <v>2</v>
      </c>
      <c r="M2760" t="s">
        <v>14</v>
      </c>
      <c r="N2760" t="s">
        <v>6</v>
      </c>
      <c r="O2760" s="3"/>
      <c r="P2760" t="s">
        <v>5</v>
      </c>
    </row>
    <row r="2761" spans="1:16" x14ac:dyDescent="0.2">
      <c r="A2761" s="6">
        <v>7808372</v>
      </c>
      <c r="B2761" t="s">
        <v>0</v>
      </c>
      <c r="C2761" t="s">
        <v>7192</v>
      </c>
      <c r="D2761" t="s">
        <v>6645</v>
      </c>
      <c r="E2761" t="s">
        <v>6646</v>
      </c>
      <c r="F2761" s="2">
        <v>1410</v>
      </c>
      <c r="G2761" s="2">
        <v>0</v>
      </c>
      <c r="H2761" s="2">
        <v>0</v>
      </c>
      <c r="I2761" t="s">
        <v>1</v>
      </c>
      <c r="J2761" t="s">
        <v>6647</v>
      </c>
      <c r="K2761" s="3">
        <v>45590</v>
      </c>
      <c r="L2761" t="s">
        <v>2</v>
      </c>
      <c r="M2761" t="s">
        <v>10</v>
      </c>
      <c r="N2761" t="s">
        <v>6</v>
      </c>
      <c r="O2761" s="3"/>
      <c r="P2761" t="s">
        <v>5</v>
      </c>
    </row>
    <row r="2762" spans="1:16" x14ac:dyDescent="0.2">
      <c r="A2762" s="6">
        <v>7786242</v>
      </c>
      <c r="B2762" t="s">
        <v>0</v>
      </c>
      <c r="C2762" t="s">
        <v>7190</v>
      </c>
      <c r="D2762" t="s">
        <v>6648</v>
      </c>
      <c r="E2762" t="s">
        <v>6649</v>
      </c>
      <c r="F2762" s="2">
        <v>1870</v>
      </c>
      <c r="G2762" s="2">
        <v>1228</v>
      </c>
      <c r="H2762" s="2">
        <v>1228</v>
      </c>
      <c r="I2762" t="s">
        <v>1</v>
      </c>
      <c r="J2762" t="s">
        <v>6650</v>
      </c>
      <c r="K2762" s="3">
        <v>45534</v>
      </c>
      <c r="L2762" t="s">
        <v>2</v>
      </c>
      <c r="M2762" t="s">
        <v>14</v>
      </c>
      <c r="N2762" t="s">
        <v>307</v>
      </c>
      <c r="O2762" s="3"/>
      <c r="P2762" t="s">
        <v>5</v>
      </c>
    </row>
    <row r="2763" spans="1:16" x14ac:dyDescent="0.2">
      <c r="A2763" s="6">
        <v>7808373</v>
      </c>
      <c r="B2763" t="s">
        <v>0</v>
      </c>
      <c r="C2763" t="s">
        <v>7192</v>
      </c>
      <c r="D2763" t="s">
        <v>6648</v>
      </c>
      <c r="E2763" t="s">
        <v>6649</v>
      </c>
      <c r="F2763" s="2">
        <v>780</v>
      </c>
      <c r="G2763" s="2">
        <v>0</v>
      </c>
      <c r="H2763" s="2">
        <v>0</v>
      </c>
      <c r="I2763" t="s">
        <v>1</v>
      </c>
      <c r="J2763" t="s">
        <v>6651</v>
      </c>
      <c r="K2763" s="3">
        <v>45590</v>
      </c>
      <c r="L2763" t="s">
        <v>2</v>
      </c>
      <c r="M2763" t="s">
        <v>10</v>
      </c>
      <c r="N2763" t="s">
        <v>6</v>
      </c>
      <c r="O2763" s="3"/>
      <c r="P2763" t="s">
        <v>5</v>
      </c>
    </row>
    <row r="2764" spans="1:16" x14ac:dyDescent="0.2">
      <c r="A2764" s="6">
        <v>7786243</v>
      </c>
      <c r="B2764" t="s">
        <v>0</v>
      </c>
      <c r="C2764" t="s">
        <v>7190</v>
      </c>
      <c r="D2764" t="s">
        <v>6652</v>
      </c>
      <c r="E2764" t="s">
        <v>6653</v>
      </c>
      <c r="F2764" s="2">
        <v>2001</v>
      </c>
      <c r="G2764" s="2">
        <v>1564</v>
      </c>
      <c r="H2764" s="2">
        <v>1564</v>
      </c>
      <c r="I2764" t="s">
        <v>1</v>
      </c>
      <c r="J2764" t="s">
        <v>6654</v>
      </c>
      <c r="K2764" s="3">
        <v>45534</v>
      </c>
      <c r="L2764" t="s">
        <v>2</v>
      </c>
      <c r="M2764" t="s">
        <v>14</v>
      </c>
      <c r="N2764" t="s">
        <v>307</v>
      </c>
      <c r="O2764" s="3"/>
      <c r="P2764" t="s">
        <v>5</v>
      </c>
    </row>
    <row r="2765" spans="1:16" x14ac:dyDescent="0.2">
      <c r="A2765" s="6">
        <v>7797083</v>
      </c>
      <c r="B2765" t="s">
        <v>0</v>
      </c>
      <c r="C2765" t="s">
        <v>7191</v>
      </c>
      <c r="D2765" t="s">
        <v>6652</v>
      </c>
      <c r="E2765" t="s">
        <v>6653</v>
      </c>
      <c r="F2765" s="2">
        <v>637</v>
      </c>
      <c r="G2765" s="2">
        <v>0</v>
      </c>
      <c r="H2765" s="2">
        <v>0</v>
      </c>
      <c r="I2765" t="s">
        <v>1</v>
      </c>
      <c r="J2765" t="s">
        <v>6655</v>
      </c>
      <c r="K2765" s="3">
        <v>45562</v>
      </c>
      <c r="L2765" t="s">
        <v>2</v>
      </c>
      <c r="M2765" t="s">
        <v>10</v>
      </c>
      <c r="N2765" t="s">
        <v>6</v>
      </c>
      <c r="O2765" s="3"/>
      <c r="P2765" t="s">
        <v>5</v>
      </c>
    </row>
    <row r="2766" spans="1:16" x14ac:dyDescent="0.2">
      <c r="A2766" s="6">
        <v>7808374</v>
      </c>
      <c r="B2766" t="s">
        <v>0</v>
      </c>
      <c r="C2766" t="s">
        <v>7192</v>
      </c>
      <c r="D2766" t="s">
        <v>6652</v>
      </c>
      <c r="E2766" t="s">
        <v>6653</v>
      </c>
      <c r="F2766" s="2">
        <v>2485</v>
      </c>
      <c r="G2766" s="2">
        <v>0</v>
      </c>
      <c r="H2766" s="2">
        <v>0</v>
      </c>
      <c r="I2766" t="s">
        <v>1</v>
      </c>
      <c r="J2766" t="s">
        <v>6656</v>
      </c>
      <c r="K2766" s="3">
        <v>45590</v>
      </c>
      <c r="L2766" t="s">
        <v>2</v>
      </c>
      <c r="M2766" t="s">
        <v>10</v>
      </c>
      <c r="N2766" t="s">
        <v>6</v>
      </c>
      <c r="O2766" s="3"/>
      <c r="P2766" t="s">
        <v>5</v>
      </c>
    </row>
    <row r="2767" spans="1:16" x14ac:dyDescent="0.2">
      <c r="A2767" s="6">
        <v>7808375</v>
      </c>
      <c r="B2767" t="s">
        <v>0</v>
      </c>
      <c r="C2767" t="s">
        <v>7192</v>
      </c>
      <c r="D2767" t="s">
        <v>6657</v>
      </c>
      <c r="E2767" t="s">
        <v>6658</v>
      </c>
      <c r="F2767" s="2">
        <v>1716</v>
      </c>
      <c r="G2767" s="2">
        <v>41</v>
      </c>
      <c r="H2767" s="2">
        <v>41</v>
      </c>
      <c r="I2767" t="s">
        <v>1</v>
      </c>
      <c r="J2767" t="s">
        <v>6659</v>
      </c>
      <c r="K2767" s="3">
        <v>45590</v>
      </c>
      <c r="L2767" t="s">
        <v>2</v>
      </c>
      <c r="M2767" t="s">
        <v>14</v>
      </c>
      <c r="N2767" t="s">
        <v>6</v>
      </c>
      <c r="O2767" s="3"/>
      <c r="P2767" t="s">
        <v>5</v>
      </c>
    </row>
    <row r="2768" spans="1:16" x14ac:dyDescent="0.2">
      <c r="A2768" s="6">
        <v>7796929</v>
      </c>
      <c r="B2768" t="s">
        <v>0</v>
      </c>
      <c r="C2768" t="s">
        <v>7191</v>
      </c>
      <c r="D2768" t="s">
        <v>6660</v>
      </c>
      <c r="E2768" t="s">
        <v>6661</v>
      </c>
      <c r="F2768" s="2">
        <v>5447</v>
      </c>
      <c r="G2768" s="2">
        <v>2400</v>
      </c>
      <c r="H2768" s="2">
        <v>2400</v>
      </c>
      <c r="I2768" t="s">
        <v>1</v>
      </c>
      <c r="J2768" t="s">
        <v>6662</v>
      </c>
      <c r="K2768" s="3">
        <v>45562</v>
      </c>
      <c r="L2768" t="s">
        <v>2</v>
      </c>
      <c r="M2768" t="s">
        <v>14</v>
      </c>
      <c r="N2768" t="s">
        <v>6</v>
      </c>
      <c r="O2768" s="3"/>
      <c r="P2768" t="s">
        <v>5</v>
      </c>
    </row>
    <row r="2769" spans="1:16" x14ac:dyDescent="0.2">
      <c r="A2769" s="6">
        <v>7808296</v>
      </c>
      <c r="B2769" t="s">
        <v>0</v>
      </c>
      <c r="C2769" t="s">
        <v>7192</v>
      </c>
      <c r="D2769" t="s">
        <v>6660</v>
      </c>
      <c r="E2769" t="s">
        <v>6661</v>
      </c>
      <c r="F2769" s="2">
        <v>3302</v>
      </c>
      <c r="G2769" s="2">
        <v>0</v>
      </c>
      <c r="H2769" s="2">
        <v>0</v>
      </c>
      <c r="I2769" t="s">
        <v>1</v>
      </c>
      <c r="J2769" t="s">
        <v>6663</v>
      </c>
      <c r="K2769" s="3">
        <v>45590</v>
      </c>
      <c r="L2769" t="s">
        <v>2</v>
      </c>
      <c r="M2769" t="s">
        <v>10</v>
      </c>
      <c r="N2769" t="s">
        <v>6</v>
      </c>
      <c r="O2769" s="3"/>
      <c r="P2769" t="s">
        <v>5</v>
      </c>
    </row>
    <row r="2770" spans="1:16" x14ac:dyDescent="0.2">
      <c r="A2770" s="6">
        <v>7679025</v>
      </c>
      <c r="B2770" t="s">
        <v>0</v>
      </c>
      <c r="C2770" t="s">
        <v>7386</v>
      </c>
      <c r="D2770" t="s">
        <v>6664</v>
      </c>
      <c r="E2770" t="s">
        <v>6665</v>
      </c>
      <c r="F2770" s="2">
        <v>4015</v>
      </c>
      <c r="G2770" s="2">
        <v>4014</v>
      </c>
      <c r="H2770" s="2">
        <v>4014</v>
      </c>
      <c r="I2770" t="s">
        <v>1</v>
      </c>
      <c r="J2770" t="s">
        <v>6666</v>
      </c>
      <c r="K2770" s="3">
        <v>45223</v>
      </c>
      <c r="L2770" t="s">
        <v>2</v>
      </c>
      <c r="M2770" t="s">
        <v>14</v>
      </c>
      <c r="N2770" t="s">
        <v>6</v>
      </c>
      <c r="O2770" s="3"/>
      <c r="P2770" t="s">
        <v>5</v>
      </c>
    </row>
    <row r="2771" spans="1:16" x14ac:dyDescent="0.2">
      <c r="A2771" s="6">
        <v>7796930</v>
      </c>
      <c r="B2771" t="s">
        <v>0</v>
      </c>
      <c r="C2771" t="s">
        <v>7191</v>
      </c>
      <c r="D2771" t="s">
        <v>6664</v>
      </c>
      <c r="E2771" t="s">
        <v>6665</v>
      </c>
      <c r="F2771" s="2">
        <v>3842</v>
      </c>
      <c r="G2771" s="2">
        <v>3841</v>
      </c>
      <c r="H2771" s="2">
        <v>3841</v>
      </c>
      <c r="I2771" t="s">
        <v>1</v>
      </c>
      <c r="J2771" t="s">
        <v>6667</v>
      </c>
      <c r="K2771" s="3">
        <v>45562</v>
      </c>
      <c r="L2771" t="s">
        <v>2</v>
      </c>
      <c r="M2771" t="s">
        <v>14</v>
      </c>
      <c r="N2771" t="s">
        <v>6</v>
      </c>
      <c r="O2771" s="3"/>
      <c r="P2771" t="s">
        <v>5</v>
      </c>
    </row>
    <row r="2772" spans="1:16" x14ac:dyDescent="0.2">
      <c r="A2772" s="6">
        <v>7808297</v>
      </c>
      <c r="B2772" t="s">
        <v>0</v>
      </c>
      <c r="C2772" t="s">
        <v>7192</v>
      </c>
      <c r="D2772" t="s">
        <v>6664</v>
      </c>
      <c r="E2772" t="s">
        <v>6665</v>
      </c>
      <c r="F2772" s="2">
        <v>4308</v>
      </c>
      <c r="G2772" s="2">
        <v>0</v>
      </c>
      <c r="H2772" s="2">
        <v>0</v>
      </c>
      <c r="I2772" t="s">
        <v>1</v>
      </c>
      <c r="J2772" t="s">
        <v>6668</v>
      </c>
      <c r="K2772" s="3">
        <v>45590</v>
      </c>
      <c r="L2772" t="s">
        <v>2</v>
      </c>
      <c r="M2772" t="s">
        <v>10</v>
      </c>
      <c r="N2772" t="s">
        <v>6</v>
      </c>
      <c r="O2772" s="3"/>
      <c r="P2772" t="s">
        <v>5</v>
      </c>
    </row>
    <row r="2773" spans="1:16" x14ac:dyDescent="0.2">
      <c r="A2773" s="6">
        <v>7786141</v>
      </c>
      <c r="B2773" t="s">
        <v>0</v>
      </c>
      <c r="C2773" t="s">
        <v>7190</v>
      </c>
      <c r="D2773" t="s">
        <v>6669</v>
      </c>
      <c r="E2773" t="s">
        <v>6670</v>
      </c>
      <c r="F2773" s="2">
        <v>6023</v>
      </c>
      <c r="G2773" s="2">
        <v>4450</v>
      </c>
      <c r="H2773" s="2">
        <v>4450</v>
      </c>
      <c r="I2773" t="s">
        <v>1</v>
      </c>
      <c r="J2773" t="s">
        <v>6671</v>
      </c>
      <c r="K2773" s="3">
        <v>45534</v>
      </c>
      <c r="L2773" t="s">
        <v>2</v>
      </c>
      <c r="M2773" t="s">
        <v>14</v>
      </c>
      <c r="N2773" t="s">
        <v>307</v>
      </c>
      <c r="O2773" s="3"/>
      <c r="P2773" t="s">
        <v>5</v>
      </c>
    </row>
    <row r="2774" spans="1:16" x14ac:dyDescent="0.2">
      <c r="A2774" s="6">
        <v>7796931</v>
      </c>
      <c r="B2774" t="s">
        <v>0</v>
      </c>
      <c r="C2774" t="s">
        <v>7191</v>
      </c>
      <c r="D2774" t="s">
        <v>6669</v>
      </c>
      <c r="E2774" t="s">
        <v>6670</v>
      </c>
      <c r="F2774" s="2">
        <v>2344</v>
      </c>
      <c r="G2774" s="2">
        <v>0</v>
      </c>
      <c r="H2774" s="2">
        <v>0</v>
      </c>
      <c r="I2774" t="s">
        <v>1</v>
      </c>
      <c r="J2774" t="s">
        <v>6672</v>
      </c>
      <c r="K2774" s="3">
        <v>45562</v>
      </c>
      <c r="L2774" t="s">
        <v>2</v>
      </c>
      <c r="M2774" t="s">
        <v>10</v>
      </c>
      <c r="N2774" t="s">
        <v>6</v>
      </c>
      <c r="O2774" s="3"/>
      <c r="P2774" t="s">
        <v>5</v>
      </c>
    </row>
    <row r="2775" spans="1:16" x14ac:dyDescent="0.2">
      <c r="A2775" s="6">
        <v>7808298</v>
      </c>
      <c r="B2775" t="s">
        <v>0</v>
      </c>
      <c r="C2775" t="s">
        <v>7192</v>
      </c>
      <c r="D2775" t="s">
        <v>6669</v>
      </c>
      <c r="E2775" t="s">
        <v>6670</v>
      </c>
      <c r="F2775" s="2">
        <v>4583</v>
      </c>
      <c r="G2775" s="2">
        <v>0</v>
      </c>
      <c r="H2775" s="2">
        <v>0</v>
      </c>
      <c r="I2775" t="s">
        <v>1</v>
      </c>
      <c r="J2775" t="s">
        <v>6673</v>
      </c>
      <c r="K2775" s="3">
        <v>45590</v>
      </c>
      <c r="L2775" t="s">
        <v>2</v>
      </c>
      <c r="M2775" t="s">
        <v>10</v>
      </c>
      <c r="N2775" t="s">
        <v>6</v>
      </c>
      <c r="O2775" s="3"/>
      <c r="P2775" t="s">
        <v>5</v>
      </c>
    </row>
    <row r="2776" spans="1:16" x14ac:dyDescent="0.2">
      <c r="A2776" s="6">
        <v>7689145</v>
      </c>
      <c r="B2776" t="s">
        <v>0</v>
      </c>
      <c r="C2776" t="s">
        <v>7376</v>
      </c>
      <c r="D2776" t="s">
        <v>6674</v>
      </c>
      <c r="E2776" t="s">
        <v>6675</v>
      </c>
      <c r="F2776" s="2">
        <v>2986</v>
      </c>
      <c r="G2776" s="2">
        <v>2985</v>
      </c>
      <c r="H2776" s="2">
        <v>2985</v>
      </c>
      <c r="I2776" t="s">
        <v>1</v>
      </c>
      <c r="J2776" t="s">
        <v>6676</v>
      </c>
      <c r="K2776" s="3">
        <v>45258</v>
      </c>
      <c r="L2776" t="s">
        <v>2</v>
      </c>
      <c r="M2776" t="s">
        <v>14</v>
      </c>
      <c r="N2776" t="s">
        <v>6</v>
      </c>
      <c r="O2776" s="3"/>
      <c r="P2776" t="s">
        <v>5</v>
      </c>
    </row>
    <row r="2777" spans="1:16" x14ac:dyDescent="0.2">
      <c r="A2777" s="6">
        <v>7692448</v>
      </c>
      <c r="B2777" t="s">
        <v>0</v>
      </c>
      <c r="C2777" t="s">
        <v>7561</v>
      </c>
      <c r="D2777" t="s">
        <v>6674</v>
      </c>
      <c r="E2777" t="s">
        <v>6675</v>
      </c>
      <c r="F2777" s="2">
        <v>3000</v>
      </c>
      <c r="G2777" s="2">
        <v>2999</v>
      </c>
      <c r="H2777" s="2">
        <v>2999</v>
      </c>
      <c r="I2777" t="s">
        <v>1</v>
      </c>
      <c r="J2777" t="s">
        <v>6677</v>
      </c>
      <c r="K2777" s="3">
        <v>45267</v>
      </c>
      <c r="L2777" t="s">
        <v>2</v>
      </c>
      <c r="M2777" t="s">
        <v>14</v>
      </c>
      <c r="N2777" t="s">
        <v>6</v>
      </c>
      <c r="O2777" s="3"/>
      <c r="P2777" t="s">
        <v>5</v>
      </c>
    </row>
    <row r="2778" spans="1:16" x14ac:dyDescent="0.2">
      <c r="A2778" s="6">
        <v>7786142</v>
      </c>
      <c r="B2778" t="s">
        <v>0</v>
      </c>
      <c r="C2778" t="s">
        <v>7190</v>
      </c>
      <c r="D2778" t="s">
        <v>6674</v>
      </c>
      <c r="E2778" t="s">
        <v>6675</v>
      </c>
      <c r="F2778" s="2">
        <v>1542</v>
      </c>
      <c r="G2778" s="2">
        <v>1200</v>
      </c>
      <c r="H2778" s="2">
        <v>1200</v>
      </c>
      <c r="I2778" t="s">
        <v>1</v>
      </c>
      <c r="J2778" t="s">
        <v>6678</v>
      </c>
      <c r="K2778" s="3">
        <v>45534</v>
      </c>
      <c r="L2778" t="s">
        <v>2</v>
      </c>
      <c r="M2778" t="s">
        <v>14</v>
      </c>
      <c r="N2778" t="s">
        <v>307</v>
      </c>
      <c r="O2778" s="3"/>
      <c r="P2778" t="s">
        <v>5</v>
      </c>
    </row>
    <row r="2779" spans="1:16" x14ac:dyDescent="0.2">
      <c r="A2779" s="6">
        <v>7796932</v>
      </c>
      <c r="B2779" t="s">
        <v>0</v>
      </c>
      <c r="C2779" t="s">
        <v>7191</v>
      </c>
      <c r="D2779" t="s">
        <v>6674</v>
      </c>
      <c r="E2779" t="s">
        <v>6675</v>
      </c>
      <c r="F2779" s="2">
        <v>1646</v>
      </c>
      <c r="G2779" s="2">
        <v>0</v>
      </c>
      <c r="H2779" s="2">
        <v>0</v>
      </c>
      <c r="I2779" t="s">
        <v>1</v>
      </c>
      <c r="J2779" t="s">
        <v>6679</v>
      </c>
      <c r="K2779" s="3">
        <v>45562</v>
      </c>
      <c r="L2779" t="s">
        <v>2</v>
      </c>
      <c r="M2779" t="s">
        <v>10</v>
      </c>
      <c r="N2779" t="s">
        <v>6</v>
      </c>
      <c r="O2779" s="3"/>
      <c r="P2779" t="s">
        <v>5</v>
      </c>
    </row>
    <row r="2780" spans="1:16" x14ac:dyDescent="0.2">
      <c r="A2780" s="6">
        <v>7808299</v>
      </c>
      <c r="B2780" t="s">
        <v>0</v>
      </c>
      <c r="C2780" t="s">
        <v>7192</v>
      </c>
      <c r="D2780" t="s">
        <v>6674</v>
      </c>
      <c r="E2780" t="s">
        <v>6675</v>
      </c>
      <c r="F2780" s="2">
        <v>6500</v>
      </c>
      <c r="G2780" s="2">
        <v>1987</v>
      </c>
      <c r="H2780" s="2">
        <v>1987</v>
      </c>
      <c r="I2780" t="s">
        <v>1</v>
      </c>
      <c r="J2780" t="s">
        <v>6680</v>
      </c>
      <c r="K2780" s="3">
        <v>45590</v>
      </c>
      <c r="L2780" t="s">
        <v>2</v>
      </c>
      <c r="M2780" t="s">
        <v>14</v>
      </c>
      <c r="N2780" t="s">
        <v>6</v>
      </c>
      <c r="O2780" s="3"/>
      <c r="P2780" t="s">
        <v>5</v>
      </c>
    </row>
    <row r="2781" spans="1:16" x14ac:dyDescent="0.2">
      <c r="A2781" s="6">
        <v>7689146</v>
      </c>
      <c r="B2781" t="s">
        <v>0</v>
      </c>
      <c r="C2781" t="s">
        <v>7376</v>
      </c>
      <c r="D2781" t="s">
        <v>6681</v>
      </c>
      <c r="E2781" t="s">
        <v>6682</v>
      </c>
      <c r="F2781" s="2">
        <v>2612</v>
      </c>
      <c r="G2781" s="2">
        <v>2611</v>
      </c>
      <c r="H2781" s="2">
        <v>2611</v>
      </c>
      <c r="I2781" t="s">
        <v>1</v>
      </c>
      <c r="J2781" t="s">
        <v>6683</v>
      </c>
      <c r="K2781" s="3">
        <v>45258</v>
      </c>
      <c r="L2781" t="s">
        <v>2</v>
      </c>
      <c r="M2781" t="s">
        <v>14</v>
      </c>
      <c r="N2781" t="s">
        <v>6</v>
      </c>
      <c r="O2781" s="3"/>
      <c r="P2781" t="s">
        <v>5</v>
      </c>
    </row>
    <row r="2782" spans="1:16" x14ac:dyDescent="0.2">
      <c r="A2782" s="6">
        <v>7696538</v>
      </c>
      <c r="B2782" t="s">
        <v>0</v>
      </c>
      <c r="C2782" t="s">
        <v>7275</v>
      </c>
      <c r="D2782" t="s">
        <v>6681</v>
      </c>
      <c r="E2782" t="s">
        <v>6682</v>
      </c>
      <c r="F2782" s="2">
        <v>2377</v>
      </c>
      <c r="G2782" s="2">
        <v>2376</v>
      </c>
      <c r="H2782" s="2">
        <v>2376</v>
      </c>
      <c r="I2782" t="s">
        <v>1</v>
      </c>
      <c r="J2782" t="s">
        <v>6684</v>
      </c>
      <c r="K2782" s="3">
        <v>45278</v>
      </c>
      <c r="L2782" t="s">
        <v>2</v>
      </c>
      <c r="M2782" t="s">
        <v>14</v>
      </c>
      <c r="N2782" t="s">
        <v>6</v>
      </c>
      <c r="O2782" s="3"/>
      <c r="P2782" t="s">
        <v>5</v>
      </c>
    </row>
    <row r="2783" spans="1:16" x14ac:dyDescent="0.2">
      <c r="A2783" s="6">
        <v>7786143</v>
      </c>
      <c r="B2783" t="s">
        <v>0</v>
      </c>
      <c r="C2783" t="s">
        <v>7190</v>
      </c>
      <c r="D2783" t="s">
        <v>6681</v>
      </c>
      <c r="E2783" t="s">
        <v>6682</v>
      </c>
      <c r="F2783" s="2">
        <v>1437</v>
      </c>
      <c r="G2783" s="2">
        <v>400</v>
      </c>
      <c r="H2783" s="2">
        <v>400</v>
      </c>
      <c r="I2783" t="s">
        <v>1</v>
      </c>
      <c r="J2783" t="s">
        <v>6685</v>
      </c>
      <c r="K2783" s="3">
        <v>45534</v>
      </c>
      <c r="L2783" t="s">
        <v>2</v>
      </c>
      <c r="M2783" t="s">
        <v>14</v>
      </c>
      <c r="N2783" t="s">
        <v>307</v>
      </c>
      <c r="O2783" s="3"/>
      <c r="P2783" t="s">
        <v>5</v>
      </c>
    </row>
    <row r="2784" spans="1:16" x14ac:dyDescent="0.2">
      <c r="A2784" s="6">
        <v>7796933</v>
      </c>
      <c r="B2784" t="s">
        <v>0</v>
      </c>
      <c r="C2784" t="s">
        <v>7191</v>
      </c>
      <c r="D2784" t="s">
        <v>6681</v>
      </c>
      <c r="E2784" t="s">
        <v>6682</v>
      </c>
      <c r="F2784" s="2">
        <v>772</v>
      </c>
      <c r="G2784" s="2">
        <v>0</v>
      </c>
      <c r="H2784" s="2">
        <v>0</v>
      </c>
      <c r="I2784" t="s">
        <v>1</v>
      </c>
      <c r="J2784" t="s">
        <v>6686</v>
      </c>
      <c r="K2784" s="3">
        <v>45562</v>
      </c>
      <c r="L2784" t="s">
        <v>2</v>
      </c>
      <c r="M2784" t="s">
        <v>10</v>
      </c>
      <c r="N2784" t="s">
        <v>6</v>
      </c>
      <c r="O2784" s="3"/>
      <c r="P2784" t="s">
        <v>5</v>
      </c>
    </row>
    <row r="2785" spans="1:16" x14ac:dyDescent="0.2">
      <c r="A2785" s="6">
        <v>7689147</v>
      </c>
      <c r="B2785" t="s">
        <v>0</v>
      </c>
      <c r="C2785" t="s">
        <v>7376</v>
      </c>
      <c r="D2785" t="s">
        <v>6687</v>
      </c>
      <c r="E2785" t="s">
        <v>6688</v>
      </c>
      <c r="F2785" s="2">
        <v>4086</v>
      </c>
      <c r="G2785" s="2">
        <v>4085</v>
      </c>
      <c r="H2785" s="2">
        <v>4085</v>
      </c>
      <c r="I2785" t="s">
        <v>1</v>
      </c>
      <c r="J2785" t="s">
        <v>6689</v>
      </c>
      <c r="K2785" s="3">
        <v>45258</v>
      </c>
      <c r="L2785" t="s">
        <v>2</v>
      </c>
      <c r="M2785" t="s">
        <v>14</v>
      </c>
      <c r="N2785" t="s">
        <v>6</v>
      </c>
      <c r="O2785" s="3"/>
      <c r="P2785" t="s">
        <v>5</v>
      </c>
    </row>
    <row r="2786" spans="1:16" x14ac:dyDescent="0.2">
      <c r="A2786" s="6">
        <v>7696539</v>
      </c>
      <c r="B2786" t="s">
        <v>0</v>
      </c>
      <c r="C2786" t="s">
        <v>7275</v>
      </c>
      <c r="D2786" t="s">
        <v>6687</v>
      </c>
      <c r="E2786" t="s">
        <v>6688</v>
      </c>
      <c r="F2786" s="2">
        <v>4372</v>
      </c>
      <c r="G2786" s="2">
        <v>4371</v>
      </c>
      <c r="H2786" s="2">
        <v>4371</v>
      </c>
      <c r="I2786" t="s">
        <v>1</v>
      </c>
      <c r="J2786" t="s">
        <v>6690</v>
      </c>
      <c r="K2786" s="3">
        <v>45278</v>
      </c>
      <c r="L2786" t="s">
        <v>2</v>
      </c>
      <c r="M2786" t="s">
        <v>14</v>
      </c>
      <c r="N2786" t="s">
        <v>6</v>
      </c>
      <c r="O2786" s="3"/>
      <c r="P2786" t="s">
        <v>5</v>
      </c>
    </row>
    <row r="2787" spans="1:16" x14ac:dyDescent="0.2">
      <c r="A2787" s="6">
        <v>7770309</v>
      </c>
      <c r="B2787" t="s">
        <v>0</v>
      </c>
      <c r="C2787" t="s">
        <v>7207</v>
      </c>
      <c r="D2787" t="s">
        <v>6687</v>
      </c>
      <c r="E2787" t="s">
        <v>6688</v>
      </c>
      <c r="F2787" s="2">
        <v>8255</v>
      </c>
      <c r="G2787" s="2">
        <v>8253</v>
      </c>
      <c r="H2787" s="2">
        <v>8253</v>
      </c>
      <c r="I2787" t="s">
        <v>1</v>
      </c>
      <c r="J2787" t="s">
        <v>6691</v>
      </c>
      <c r="K2787" s="3">
        <v>45486</v>
      </c>
      <c r="L2787" t="s">
        <v>2</v>
      </c>
      <c r="M2787" t="s">
        <v>14</v>
      </c>
      <c r="N2787" t="s">
        <v>6</v>
      </c>
      <c r="O2787" s="3"/>
      <c r="P2787" t="s">
        <v>5</v>
      </c>
    </row>
    <row r="2788" spans="1:16" x14ac:dyDescent="0.2">
      <c r="A2788" s="6">
        <v>7808300</v>
      </c>
      <c r="B2788" t="s">
        <v>0</v>
      </c>
      <c r="C2788" t="s">
        <v>7192</v>
      </c>
      <c r="D2788" t="s">
        <v>6687</v>
      </c>
      <c r="E2788" t="s">
        <v>6688</v>
      </c>
      <c r="F2788" s="2">
        <v>2238</v>
      </c>
      <c r="G2788" s="2">
        <v>0</v>
      </c>
      <c r="H2788" s="2">
        <v>0</v>
      </c>
      <c r="I2788" t="s">
        <v>1</v>
      </c>
      <c r="J2788" t="s">
        <v>6692</v>
      </c>
      <c r="K2788" s="3">
        <v>45590</v>
      </c>
      <c r="L2788" t="s">
        <v>2</v>
      </c>
      <c r="M2788" t="s">
        <v>10</v>
      </c>
      <c r="N2788" t="s">
        <v>6</v>
      </c>
      <c r="O2788" s="3"/>
      <c r="P2788" t="s">
        <v>5</v>
      </c>
    </row>
    <row r="2789" spans="1:16" x14ac:dyDescent="0.2">
      <c r="A2789" s="6">
        <v>7808301</v>
      </c>
      <c r="B2789" t="s">
        <v>0</v>
      </c>
      <c r="C2789" t="s">
        <v>7192</v>
      </c>
      <c r="D2789" t="s">
        <v>6693</v>
      </c>
      <c r="E2789" t="s">
        <v>6694</v>
      </c>
      <c r="F2789" s="2">
        <v>590</v>
      </c>
      <c r="G2789" s="2">
        <v>0</v>
      </c>
      <c r="H2789" s="2">
        <v>0</v>
      </c>
      <c r="I2789" t="s">
        <v>1</v>
      </c>
      <c r="J2789" t="s">
        <v>6695</v>
      </c>
      <c r="K2789" s="3">
        <v>45590</v>
      </c>
      <c r="L2789" t="s">
        <v>2</v>
      </c>
      <c r="M2789" t="s">
        <v>10</v>
      </c>
      <c r="N2789" t="s">
        <v>6</v>
      </c>
      <c r="O2789" s="3"/>
      <c r="P2789" t="s">
        <v>5</v>
      </c>
    </row>
    <row r="2790" spans="1:16" x14ac:dyDescent="0.2">
      <c r="A2790" s="6">
        <v>7808302</v>
      </c>
      <c r="B2790" t="s">
        <v>0</v>
      </c>
      <c r="C2790" t="s">
        <v>7192</v>
      </c>
      <c r="D2790" t="s">
        <v>6696</v>
      </c>
      <c r="E2790" t="s">
        <v>6697</v>
      </c>
      <c r="F2790" s="2">
        <v>2379</v>
      </c>
      <c r="G2790" s="2">
        <v>0</v>
      </c>
      <c r="H2790" s="2">
        <v>0</v>
      </c>
      <c r="I2790" t="s">
        <v>1</v>
      </c>
      <c r="J2790" t="s">
        <v>6698</v>
      </c>
      <c r="K2790" s="3">
        <v>45590</v>
      </c>
      <c r="L2790" t="s">
        <v>2</v>
      </c>
      <c r="M2790" t="s">
        <v>10</v>
      </c>
      <c r="N2790" t="s">
        <v>6</v>
      </c>
      <c r="O2790" s="3"/>
      <c r="P2790" t="s">
        <v>5</v>
      </c>
    </row>
    <row r="2791" spans="1:16" x14ac:dyDescent="0.2">
      <c r="A2791" s="6">
        <v>7808303</v>
      </c>
      <c r="B2791" t="s">
        <v>0</v>
      </c>
      <c r="C2791" t="s">
        <v>7192</v>
      </c>
      <c r="D2791" t="s">
        <v>6699</v>
      </c>
      <c r="E2791" t="s">
        <v>6700</v>
      </c>
      <c r="F2791" s="2">
        <v>3188</v>
      </c>
      <c r="G2791" s="2">
        <v>0</v>
      </c>
      <c r="H2791" s="2">
        <v>0</v>
      </c>
      <c r="I2791" t="s">
        <v>1</v>
      </c>
      <c r="J2791" t="s">
        <v>6701</v>
      </c>
      <c r="K2791" s="3">
        <v>45590</v>
      </c>
      <c r="L2791" t="s">
        <v>2</v>
      </c>
      <c r="M2791" t="s">
        <v>10</v>
      </c>
      <c r="N2791" t="s">
        <v>6</v>
      </c>
      <c r="O2791" s="3"/>
      <c r="P2791" t="s">
        <v>5</v>
      </c>
    </row>
    <row r="2792" spans="1:16" x14ac:dyDescent="0.2">
      <c r="A2792" s="6">
        <v>7786149</v>
      </c>
      <c r="B2792" t="s">
        <v>0</v>
      </c>
      <c r="C2792" t="s">
        <v>7190</v>
      </c>
      <c r="D2792" t="s">
        <v>6702</v>
      </c>
      <c r="E2792" t="s">
        <v>6703</v>
      </c>
      <c r="F2792" s="2">
        <v>402</v>
      </c>
      <c r="G2792" s="2">
        <v>288</v>
      </c>
      <c r="H2792" s="2">
        <v>288</v>
      </c>
      <c r="I2792" t="s">
        <v>1</v>
      </c>
      <c r="J2792" t="s">
        <v>6704</v>
      </c>
      <c r="K2792" s="3">
        <v>45534</v>
      </c>
      <c r="L2792" t="s">
        <v>2</v>
      </c>
      <c r="M2792" t="s">
        <v>14</v>
      </c>
      <c r="N2792" t="s">
        <v>307</v>
      </c>
      <c r="O2792" s="3"/>
      <c r="P2792" t="s">
        <v>5</v>
      </c>
    </row>
    <row r="2793" spans="1:16" x14ac:dyDescent="0.2">
      <c r="A2793" s="6">
        <v>7796937</v>
      </c>
      <c r="B2793" t="s">
        <v>0</v>
      </c>
      <c r="C2793" t="s">
        <v>7191</v>
      </c>
      <c r="D2793" t="s">
        <v>6702</v>
      </c>
      <c r="E2793" t="s">
        <v>6703</v>
      </c>
      <c r="F2793" s="2">
        <v>522</v>
      </c>
      <c r="G2793" s="2">
        <v>0</v>
      </c>
      <c r="H2793" s="2">
        <v>0</v>
      </c>
      <c r="I2793" t="s">
        <v>1</v>
      </c>
      <c r="J2793" t="s">
        <v>6705</v>
      </c>
      <c r="K2793" s="3">
        <v>45562</v>
      </c>
      <c r="L2793" t="s">
        <v>2</v>
      </c>
      <c r="M2793" t="s">
        <v>10</v>
      </c>
      <c r="N2793" t="s">
        <v>6</v>
      </c>
      <c r="O2793" s="3"/>
      <c r="P2793" t="s">
        <v>5</v>
      </c>
    </row>
    <row r="2794" spans="1:16" x14ac:dyDescent="0.2">
      <c r="A2794" s="6">
        <v>7808304</v>
      </c>
      <c r="B2794" t="s">
        <v>0</v>
      </c>
      <c r="C2794" t="s">
        <v>7192</v>
      </c>
      <c r="D2794" t="s">
        <v>6702</v>
      </c>
      <c r="E2794" t="s">
        <v>6703</v>
      </c>
      <c r="F2794" s="2">
        <v>916</v>
      </c>
      <c r="G2794" s="2">
        <v>601</v>
      </c>
      <c r="H2794" s="2">
        <v>601</v>
      </c>
      <c r="I2794" t="s">
        <v>1</v>
      </c>
      <c r="J2794" t="s">
        <v>6706</v>
      </c>
      <c r="K2794" s="3">
        <v>45590</v>
      </c>
      <c r="L2794" t="s">
        <v>2</v>
      </c>
      <c r="M2794" t="s">
        <v>14</v>
      </c>
      <c r="N2794" t="s">
        <v>6</v>
      </c>
      <c r="O2794" s="3"/>
      <c r="P2794" t="s">
        <v>5</v>
      </c>
    </row>
    <row r="2795" spans="1:16" x14ac:dyDescent="0.2">
      <c r="A2795" s="6">
        <v>7786150</v>
      </c>
      <c r="B2795" t="s">
        <v>0</v>
      </c>
      <c r="C2795" t="s">
        <v>7190</v>
      </c>
      <c r="D2795" t="s">
        <v>6707</v>
      </c>
      <c r="E2795" t="s">
        <v>6708</v>
      </c>
      <c r="F2795" s="2">
        <v>269</v>
      </c>
      <c r="G2795" s="2">
        <v>0</v>
      </c>
      <c r="H2795" s="2">
        <v>0</v>
      </c>
      <c r="I2795" t="s">
        <v>1</v>
      </c>
      <c r="J2795" t="s">
        <v>6709</v>
      </c>
      <c r="K2795" s="3">
        <v>45534</v>
      </c>
      <c r="L2795" t="s">
        <v>2</v>
      </c>
      <c r="M2795" t="s">
        <v>10</v>
      </c>
      <c r="N2795" t="s">
        <v>307</v>
      </c>
      <c r="O2795" s="3"/>
      <c r="P2795" t="s">
        <v>5</v>
      </c>
    </row>
    <row r="2796" spans="1:16" x14ac:dyDescent="0.2">
      <c r="A2796" s="6">
        <v>7796938</v>
      </c>
      <c r="B2796" t="s">
        <v>0</v>
      </c>
      <c r="C2796" t="s">
        <v>7191</v>
      </c>
      <c r="D2796" t="s">
        <v>6707</v>
      </c>
      <c r="E2796" t="s">
        <v>6708</v>
      </c>
      <c r="F2796" s="2">
        <v>1445</v>
      </c>
      <c r="G2796" s="2">
        <v>787</v>
      </c>
      <c r="H2796" s="2">
        <v>787</v>
      </c>
      <c r="I2796" t="s">
        <v>1</v>
      </c>
      <c r="J2796" t="s">
        <v>6710</v>
      </c>
      <c r="K2796" s="3">
        <v>45562</v>
      </c>
      <c r="L2796" t="s">
        <v>2</v>
      </c>
      <c r="M2796" t="s">
        <v>14</v>
      </c>
      <c r="N2796" t="s">
        <v>6</v>
      </c>
      <c r="O2796" s="3"/>
      <c r="P2796" t="s">
        <v>5</v>
      </c>
    </row>
    <row r="2797" spans="1:16" x14ac:dyDescent="0.2">
      <c r="A2797" s="6">
        <v>7808305</v>
      </c>
      <c r="B2797" t="s">
        <v>0</v>
      </c>
      <c r="C2797" t="s">
        <v>7192</v>
      </c>
      <c r="D2797" t="s">
        <v>6707</v>
      </c>
      <c r="E2797" t="s">
        <v>6708</v>
      </c>
      <c r="F2797" s="2">
        <v>341</v>
      </c>
      <c r="G2797" s="2">
        <v>0</v>
      </c>
      <c r="H2797" s="2">
        <v>0</v>
      </c>
      <c r="I2797" t="s">
        <v>1</v>
      </c>
      <c r="J2797" t="s">
        <v>6711</v>
      </c>
      <c r="K2797" s="3">
        <v>45590</v>
      </c>
      <c r="L2797" t="s">
        <v>2</v>
      </c>
      <c r="M2797" t="s">
        <v>10</v>
      </c>
      <c r="N2797" t="s">
        <v>6</v>
      </c>
      <c r="O2797" s="3"/>
      <c r="P2797" t="s">
        <v>5</v>
      </c>
    </row>
    <row r="2798" spans="1:16" x14ac:dyDescent="0.2">
      <c r="A2798" s="6">
        <v>7786151</v>
      </c>
      <c r="B2798" t="s">
        <v>0</v>
      </c>
      <c r="C2798" t="s">
        <v>7190</v>
      </c>
      <c r="D2798" t="s">
        <v>6712</v>
      </c>
      <c r="E2798" t="s">
        <v>6713</v>
      </c>
      <c r="F2798" s="2">
        <v>308</v>
      </c>
      <c r="G2798" s="2">
        <v>120</v>
      </c>
      <c r="H2798" s="2">
        <v>120</v>
      </c>
      <c r="I2798" t="s">
        <v>1</v>
      </c>
      <c r="J2798" t="s">
        <v>6714</v>
      </c>
      <c r="K2798" s="3">
        <v>45534</v>
      </c>
      <c r="L2798" t="s">
        <v>2</v>
      </c>
      <c r="M2798" t="s">
        <v>14</v>
      </c>
      <c r="N2798" t="s">
        <v>307</v>
      </c>
      <c r="O2798" s="3"/>
      <c r="P2798" t="s">
        <v>5</v>
      </c>
    </row>
    <row r="2799" spans="1:16" x14ac:dyDescent="0.2">
      <c r="A2799" s="6">
        <v>7808306</v>
      </c>
      <c r="B2799" t="s">
        <v>0</v>
      </c>
      <c r="C2799" t="s">
        <v>7192</v>
      </c>
      <c r="D2799" t="s">
        <v>6712</v>
      </c>
      <c r="E2799" t="s">
        <v>6713</v>
      </c>
      <c r="F2799" s="2">
        <v>351</v>
      </c>
      <c r="G2799" s="2">
        <v>308</v>
      </c>
      <c r="H2799" s="2">
        <v>308</v>
      </c>
      <c r="I2799" t="s">
        <v>1</v>
      </c>
      <c r="J2799" t="s">
        <v>6715</v>
      </c>
      <c r="K2799" s="3">
        <v>45590</v>
      </c>
      <c r="L2799" t="s">
        <v>2</v>
      </c>
      <c r="M2799" t="s">
        <v>14</v>
      </c>
      <c r="N2799" t="s">
        <v>6</v>
      </c>
      <c r="O2799" s="3"/>
      <c r="P2799" t="s">
        <v>5</v>
      </c>
    </row>
    <row r="2800" spans="1:16" x14ac:dyDescent="0.2">
      <c r="A2800" s="6">
        <v>7786152</v>
      </c>
      <c r="B2800" t="s">
        <v>0</v>
      </c>
      <c r="C2800" t="s">
        <v>7190</v>
      </c>
      <c r="D2800" t="s">
        <v>6716</v>
      </c>
      <c r="E2800" t="s">
        <v>6717</v>
      </c>
      <c r="F2800" s="2">
        <v>178</v>
      </c>
      <c r="G2800" s="2">
        <v>0</v>
      </c>
      <c r="H2800" s="2">
        <v>0</v>
      </c>
      <c r="I2800" t="s">
        <v>1</v>
      </c>
      <c r="J2800" t="s">
        <v>6718</v>
      </c>
      <c r="K2800" s="3">
        <v>45534</v>
      </c>
      <c r="L2800" t="s">
        <v>2</v>
      </c>
      <c r="M2800" t="s">
        <v>10</v>
      </c>
      <c r="N2800" t="s">
        <v>307</v>
      </c>
      <c r="O2800" s="3"/>
      <c r="P2800" t="s">
        <v>5</v>
      </c>
    </row>
    <row r="2801" spans="1:16" x14ac:dyDescent="0.2">
      <c r="A2801" s="6">
        <v>7808307</v>
      </c>
      <c r="B2801" t="s">
        <v>0</v>
      </c>
      <c r="C2801" t="s">
        <v>7192</v>
      </c>
      <c r="D2801" t="s">
        <v>6716</v>
      </c>
      <c r="E2801" t="s">
        <v>6717</v>
      </c>
      <c r="F2801" s="2">
        <v>320</v>
      </c>
      <c r="G2801" s="2">
        <v>0</v>
      </c>
      <c r="H2801" s="2">
        <v>0</v>
      </c>
      <c r="I2801" t="s">
        <v>1</v>
      </c>
      <c r="J2801" t="s">
        <v>6719</v>
      </c>
      <c r="K2801" s="3">
        <v>45590</v>
      </c>
      <c r="L2801" t="s">
        <v>2</v>
      </c>
      <c r="M2801" t="s">
        <v>10</v>
      </c>
      <c r="N2801" t="s">
        <v>6</v>
      </c>
      <c r="O2801" s="3"/>
      <c r="P2801" t="s">
        <v>5</v>
      </c>
    </row>
    <row r="2802" spans="1:16" x14ac:dyDescent="0.2">
      <c r="A2802" s="6">
        <v>7810648</v>
      </c>
      <c r="B2802" t="s">
        <v>0</v>
      </c>
      <c r="C2802" t="s">
        <v>7562</v>
      </c>
      <c r="D2802" t="s">
        <v>6720</v>
      </c>
      <c r="E2802" t="s">
        <v>6721</v>
      </c>
      <c r="F2802" s="2">
        <v>50000</v>
      </c>
      <c r="G2802" s="2">
        <v>0</v>
      </c>
      <c r="H2802" s="2">
        <v>0</v>
      </c>
      <c r="I2802" t="s">
        <v>1</v>
      </c>
      <c r="J2802" t="s">
        <v>6722</v>
      </c>
      <c r="K2802" s="3">
        <v>45596</v>
      </c>
      <c r="L2802" t="s">
        <v>2</v>
      </c>
      <c r="M2802" t="s">
        <v>10</v>
      </c>
      <c r="N2802" t="s">
        <v>6</v>
      </c>
      <c r="O2802" s="3"/>
      <c r="P2802" t="s">
        <v>5</v>
      </c>
    </row>
    <row r="2803" spans="1:16" x14ac:dyDescent="0.2">
      <c r="A2803" s="6">
        <v>7751570</v>
      </c>
      <c r="B2803" t="s">
        <v>0</v>
      </c>
      <c r="C2803" t="s">
        <v>7211</v>
      </c>
      <c r="D2803" t="s">
        <v>6723</v>
      </c>
      <c r="E2803" t="s">
        <v>6724</v>
      </c>
      <c r="F2803" s="2">
        <v>10000</v>
      </c>
      <c r="G2803" s="2">
        <v>0</v>
      </c>
      <c r="H2803" s="2">
        <v>0</v>
      </c>
      <c r="I2803" t="s">
        <v>1</v>
      </c>
      <c r="J2803" t="s">
        <v>6725</v>
      </c>
      <c r="K2803" s="3">
        <v>45437</v>
      </c>
      <c r="L2803" t="s">
        <v>2</v>
      </c>
      <c r="M2803" t="s">
        <v>10</v>
      </c>
      <c r="N2803" t="s">
        <v>6</v>
      </c>
      <c r="O2803" s="3"/>
      <c r="P2803" t="s">
        <v>5</v>
      </c>
    </row>
    <row r="2804" spans="1:16" x14ac:dyDescent="0.2">
      <c r="A2804" s="6">
        <v>7808448</v>
      </c>
      <c r="B2804" t="s">
        <v>0</v>
      </c>
      <c r="C2804" t="s">
        <v>7192</v>
      </c>
      <c r="D2804" t="s">
        <v>6723</v>
      </c>
      <c r="E2804" t="s">
        <v>6724</v>
      </c>
      <c r="F2804" s="2">
        <v>15000</v>
      </c>
      <c r="G2804" s="2">
        <v>0</v>
      </c>
      <c r="H2804" s="2">
        <v>0</v>
      </c>
      <c r="I2804" t="s">
        <v>1</v>
      </c>
      <c r="J2804" t="s">
        <v>6726</v>
      </c>
      <c r="K2804" s="3">
        <v>45590</v>
      </c>
      <c r="L2804" t="s">
        <v>2</v>
      </c>
      <c r="M2804" t="s">
        <v>10</v>
      </c>
      <c r="N2804" t="s">
        <v>6</v>
      </c>
      <c r="O2804" s="3"/>
      <c r="P2804" t="s">
        <v>5</v>
      </c>
    </row>
    <row r="2805" spans="1:16" x14ac:dyDescent="0.2">
      <c r="A2805" s="6">
        <v>7770383</v>
      </c>
      <c r="B2805" t="s">
        <v>0</v>
      </c>
      <c r="C2805" t="s">
        <v>7207</v>
      </c>
      <c r="D2805" t="s">
        <v>6727</v>
      </c>
      <c r="E2805" t="s">
        <v>6728</v>
      </c>
      <c r="F2805" s="2">
        <v>850</v>
      </c>
      <c r="G2805" s="2">
        <v>600</v>
      </c>
      <c r="H2805" s="2">
        <v>600</v>
      </c>
      <c r="I2805" t="s">
        <v>1</v>
      </c>
      <c r="J2805" t="s">
        <v>6729</v>
      </c>
      <c r="K2805" s="3">
        <v>45486</v>
      </c>
      <c r="L2805" t="s">
        <v>2</v>
      </c>
      <c r="M2805" t="s">
        <v>14</v>
      </c>
      <c r="N2805" t="s">
        <v>6</v>
      </c>
      <c r="O2805" s="3"/>
      <c r="P2805" t="s">
        <v>5</v>
      </c>
    </row>
    <row r="2806" spans="1:16" x14ac:dyDescent="0.2">
      <c r="A2806" s="6">
        <v>7776061</v>
      </c>
      <c r="B2806" t="s">
        <v>0</v>
      </c>
      <c r="C2806" t="s">
        <v>7193</v>
      </c>
      <c r="D2806" t="s">
        <v>6727</v>
      </c>
      <c r="E2806" t="s">
        <v>6728</v>
      </c>
      <c r="F2806" s="2">
        <v>629</v>
      </c>
      <c r="G2806" s="2">
        <v>269</v>
      </c>
      <c r="H2806" s="2">
        <v>269</v>
      </c>
      <c r="I2806" t="s">
        <v>1</v>
      </c>
      <c r="J2806" t="s">
        <v>6730</v>
      </c>
      <c r="K2806" s="3">
        <v>45500</v>
      </c>
      <c r="L2806" t="s">
        <v>2</v>
      </c>
      <c r="M2806" t="s">
        <v>14</v>
      </c>
      <c r="N2806" t="s">
        <v>6</v>
      </c>
      <c r="O2806" s="3"/>
      <c r="P2806" t="s">
        <v>5</v>
      </c>
    </row>
    <row r="2807" spans="1:16" x14ac:dyDescent="0.2">
      <c r="A2807" s="6">
        <v>7797291</v>
      </c>
      <c r="B2807" t="s">
        <v>0</v>
      </c>
      <c r="C2807" t="s">
        <v>7191</v>
      </c>
      <c r="D2807" t="s">
        <v>6727</v>
      </c>
      <c r="E2807" t="s">
        <v>6728</v>
      </c>
      <c r="F2807" s="2">
        <v>1015</v>
      </c>
      <c r="G2807" s="2">
        <v>0</v>
      </c>
      <c r="H2807" s="2">
        <v>0</v>
      </c>
      <c r="I2807" t="s">
        <v>1</v>
      </c>
      <c r="J2807" t="s">
        <v>6731</v>
      </c>
      <c r="K2807" s="3">
        <v>45562</v>
      </c>
      <c r="L2807" t="s">
        <v>2</v>
      </c>
      <c r="M2807" t="s">
        <v>10</v>
      </c>
      <c r="N2807" t="s">
        <v>6</v>
      </c>
      <c r="O2807" s="3"/>
      <c r="P2807" t="s">
        <v>5</v>
      </c>
    </row>
    <row r="2808" spans="1:16" x14ac:dyDescent="0.2">
      <c r="A2808" s="6">
        <v>7797294</v>
      </c>
      <c r="B2808" t="s">
        <v>0</v>
      </c>
      <c r="C2808" t="s">
        <v>7191</v>
      </c>
      <c r="D2808" t="s">
        <v>6732</v>
      </c>
      <c r="E2808" t="s">
        <v>6733</v>
      </c>
      <c r="F2808" s="2">
        <v>617</v>
      </c>
      <c r="G2808" s="2">
        <v>0</v>
      </c>
      <c r="H2808" s="2">
        <v>0</v>
      </c>
      <c r="I2808" t="s">
        <v>1</v>
      </c>
      <c r="J2808" t="s">
        <v>6734</v>
      </c>
      <c r="K2808" s="3">
        <v>45562</v>
      </c>
      <c r="L2808" t="s">
        <v>2</v>
      </c>
      <c r="M2808" t="s">
        <v>10</v>
      </c>
      <c r="N2808" t="s">
        <v>6</v>
      </c>
      <c r="O2808" s="3"/>
      <c r="P2808" t="s">
        <v>5</v>
      </c>
    </row>
    <row r="2809" spans="1:16" x14ac:dyDescent="0.2">
      <c r="A2809" s="6">
        <v>7770384</v>
      </c>
      <c r="B2809" t="s">
        <v>0</v>
      </c>
      <c r="C2809" t="s">
        <v>7207</v>
      </c>
      <c r="D2809" t="s">
        <v>6735</v>
      </c>
      <c r="E2809" t="s">
        <v>6736</v>
      </c>
      <c r="F2809" s="2">
        <v>493</v>
      </c>
      <c r="G2809" s="2">
        <v>288</v>
      </c>
      <c r="H2809" s="2">
        <v>288</v>
      </c>
      <c r="I2809" t="s">
        <v>1</v>
      </c>
      <c r="J2809" t="s">
        <v>6737</v>
      </c>
      <c r="K2809" s="3">
        <v>45486</v>
      </c>
      <c r="L2809" t="s">
        <v>2</v>
      </c>
      <c r="M2809" t="s">
        <v>14</v>
      </c>
      <c r="N2809" t="s">
        <v>6</v>
      </c>
      <c r="O2809" s="3"/>
      <c r="P2809" t="s">
        <v>5</v>
      </c>
    </row>
    <row r="2810" spans="1:16" x14ac:dyDescent="0.2">
      <c r="A2810" s="6">
        <v>7797292</v>
      </c>
      <c r="B2810" t="s">
        <v>0</v>
      </c>
      <c r="C2810" t="s">
        <v>7191</v>
      </c>
      <c r="D2810" t="s">
        <v>6735</v>
      </c>
      <c r="E2810" t="s">
        <v>6736</v>
      </c>
      <c r="F2810" s="2">
        <v>680</v>
      </c>
      <c r="G2810" s="2">
        <v>0</v>
      </c>
      <c r="H2810" s="2">
        <v>0</v>
      </c>
      <c r="I2810" t="s">
        <v>1</v>
      </c>
      <c r="J2810" t="s">
        <v>6738</v>
      </c>
      <c r="K2810" s="3">
        <v>45562</v>
      </c>
      <c r="L2810" t="s">
        <v>2</v>
      </c>
      <c r="M2810" t="s">
        <v>10</v>
      </c>
      <c r="N2810" t="s">
        <v>6</v>
      </c>
      <c r="O2810" s="3"/>
      <c r="P2810" t="s">
        <v>5</v>
      </c>
    </row>
    <row r="2811" spans="1:16" x14ac:dyDescent="0.2">
      <c r="A2811" s="6">
        <v>7781396</v>
      </c>
      <c r="B2811" t="s">
        <v>0</v>
      </c>
      <c r="C2811" t="s">
        <v>7435</v>
      </c>
      <c r="D2811" t="s">
        <v>6739</v>
      </c>
      <c r="E2811" t="s">
        <v>6740</v>
      </c>
      <c r="F2811" s="2">
        <v>14</v>
      </c>
      <c r="G2811" s="2">
        <v>0</v>
      </c>
      <c r="H2811" s="2">
        <v>0</v>
      </c>
      <c r="I2811" t="s">
        <v>1</v>
      </c>
      <c r="J2811" t="s">
        <v>6741</v>
      </c>
      <c r="K2811" s="3">
        <v>45517</v>
      </c>
      <c r="L2811" t="s">
        <v>2</v>
      </c>
      <c r="M2811" t="s">
        <v>10</v>
      </c>
      <c r="N2811" t="s">
        <v>6</v>
      </c>
      <c r="O2811" s="3"/>
      <c r="P2811" t="s">
        <v>5</v>
      </c>
    </row>
    <row r="2812" spans="1:16" x14ac:dyDescent="0.2">
      <c r="A2812" s="6">
        <v>7781397</v>
      </c>
      <c r="B2812" t="s">
        <v>0</v>
      </c>
      <c r="C2812" t="s">
        <v>7435</v>
      </c>
      <c r="D2812" t="s">
        <v>6742</v>
      </c>
      <c r="E2812" t="s">
        <v>6743</v>
      </c>
      <c r="F2812" s="2">
        <v>120</v>
      </c>
      <c r="G2812" s="2">
        <v>0</v>
      </c>
      <c r="H2812" s="2">
        <v>0</v>
      </c>
      <c r="I2812" t="s">
        <v>1</v>
      </c>
      <c r="J2812" t="s">
        <v>6744</v>
      </c>
      <c r="K2812" s="3">
        <v>45517</v>
      </c>
      <c r="L2812" t="s">
        <v>2</v>
      </c>
      <c r="M2812" t="s">
        <v>10</v>
      </c>
      <c r="N2812" t="s">
        <v>6</v>
      </c>
      <c r="O2812" s="3"/>
      <c r="P2812" t="s">
        <v>5</v>
      </c>
    </row>
    <row r="2813" spans="1:16" x14ac:dyDescent="0.2">
      <c r="A2813" s="6">
        <v>7785251</v>
      </c>
      <c r="B2813" t="s">
        <v>0</v>
      </c>
      <c r="C2813" t="s">
        <v>7442</v>
      </c>
      <c r="D2813" t="s">
        <v>6745</v>
      </c>
      <c r="E2813" t="s">
        <v>6746</v>
      </c>
      <c r="F2813" s="2">
        <v>75</v>
      </c>
      <c r="G2813" s="2">
        <v>0</v>
      </c>
      <c r="H2813" s="2">
        <v>0</v>
      </c>
      <c r="I2813" t="s">
        <v>1</v>
      </c>
      <c r="J2813" t="s">
        <v>6747</v>
      </c>
      <c r="K2813" s="3">
        <v>45532</v>
      </c>
      <c r="L2813" t="s">
        <v>2</v>
      </c>
      <c r="M2813" t="s">
        <v>10</v>
      </c>
      <c r="N2813" t="s">
        <v>6</v>
      </c>
      <c r="O2813" s="3"/>
      <c r="P2813" t="s">
        <v>5</v>
      </c>
    </row>
    <row r="2814" spans="1:16" x14ac:dyDescent="0.2">
      <c r="A2814" s="6">
        <v>7794792</v>
      </c>
      <c r="B2814" t="s">
        <v>0</v>
      </c>
      <c r="C2814" t="s">
        <v>7481</v>
      </c>
      <c r="D2814" t="s">
        <v>6745</v>
      </c>
      <c r="E2814" t="s">
        <v>6746</v>
      </c>
      <c r="F2814" s="2">
        <v>810</v>
      </c>
      <c r="G2814" s="2">
        <v>0</v>
      </c>
      <c r="H2814" s="2">
        <v>0</v>
      </c>
      <c r="I2814" t="s">
        <v>1</v>
      </c>
      <c r="J2814" t="s">
        <v>6748</v>
      </c>
      <c r="K2814" s="3">
        <v>45555</v>
      </c>
      <c r="L2814" t="s">
        <v>2</v>
      </c>
      <c r="M2814" t="s">
        <v>10</v>
      </c>
      <c r="N2814" t="s">
        <v>6</v>
      </c>
      <c r="O2814" s="3"/>
      <c r="P2814" t="s">
        <v>5</v>
      </c>
    </row>
    <row r="2815" spans="1:16" x14ac:dyDescent="0.2">
      <c r="A2815" s="6">
        <v>7797262</v>
      </c>
      <c r="B2815" t="s">
        <v>0</v>
      </c>
      <c r="C2815" t="s">
        <v>7191</v>
      </c>
      <c r="D2815" t="s">
        <v>6749</v>
      </c>
      <c r="E2815" t="s">
        <v>6750</v>
      </c>
      <c r="F2815" s="2">
        <v>252</v>
      </c>
      <c r="G2815" s="2">
        <v>0</v>
      </c>
      <c r="H2815" s="2">
        <v>0</v>
      </c>
      <c r="I2815" t="s">
        <v>1</v>
      </c>
      <c r="J2815" t="s">
        <v>6751</v>
      </c>
      <c r="K2815" s="3">
        <v>45562</v>
      </c>
      <c r="L2815" t="s">
        <v>2</v>
      </c>
      <c r="M2815" t="s">
        <v>10</v>
      </c>
      <c r="N2815" t="s">
        <v>6</v>
      </c>
      <c r="O2815" s="3"/>
      <c r="P2815" t="s">
        <v>5</v>
      </c>
    </row>
    <row r="2816" spans="1:16" x14ac:dyDescent="0.2">
      <c r="A2816" s="6">
        <v>7776030</v>
      </c>
      <c r="B2816" t="s">
        <v>0</v>
      </c>
      <c r="C2816" t="s">
        <v>7193</v>
      </c>
      <c r="D2816" t="s">
        <v>6752</v>
      </c>
      <c r="E2816" t="s">
        <v>6753</v>
      </c>
      <c r="F2816" s="2">
        <v>224</v>
      </c>
      <c r="G2816" s="2">
        <v>0</v>
      </c>
      <c r="H2816" s="2">
        <v>0</v>
      </c>
      <c r="I2816" t="s">
        <v>1</v>
      </c>
      <c r="J2816" t="s">
        <v>6754</v>
      </c>
      <c r="K2816" s="3">
        <v>45500</v>
      </c>
      <c r="L2816" t="s">
        <v>2</v>
      </c>
      <c r="M2816" t="s">
        <v>10</v>
      </c>
      <c r="N2816" t="s">
        <v>6</v>
      </c>
      <c r="O2816" s="3"/>
      <c r="P2816" t="s">
        <v>5</v>
      </c>
    </row>
    <row r="2817" spans="1:16" x14ac:dyDescent="0.2">
      <c r="A2817" s="6">
        <v>7797263</v>
      </c>
      <c r="B2817" t="s">
        <v>0</v>
      </c>
      <c r="C2817" t="s">
        <v>7191</v>
      </c>
      <c r="D2817" t="s">
        <v>6752</v>
      </c>
      <c r="E2817" t="s">
        <v>6753</v>
      </c>
      <c r="F2817" s="2">
        <v>626</v>
      </c>
      <c r="G2817" s="2">
        <v>0</v>
      </c>
      <c r="H2817" s="2">
        <v>0</v>
      </c>
      <c r="I2817" t="s">
        <v>1</v>
      </c>
      <c r="J2817" t="s">
        <v>6755</v>
      </c>
      <c r="K2817" s="3">
        <v>45562</v>
      </c>
      <c r="L2817" t="s">
        <v>2</v>
      </c>
      <c r="M2817" t="s">
        <v>10</v>
      </c>
      <c r="N2817" t="s">
        <v>6</v>
      </c>
      <c r="O2817" s="3"/>
      <c r="P2817" t="s">
        <v>5</v>
      </c>
    </row>
    <row r="2818" spans="1:16" x14ac:dyDescent="0.2">
      <c r="A2818" s="6">
        <v>7810125</v>
      </c>
      <c r="B2818" t="s">
        <v>0</v>
      </c>
      <c r="C2818" t="s">
        <v>7379</v>
      </c>
      <c r="D2818" t="s">
        <v>6752</v>
      </c>
      <c r="E2818" t="s">
        <v>6753</v>
      </c>
      <c r="F2818" s="2">
        <v>250</v>
      </c>
      <c r="G2818" s="2">
        <v>0</v>
      </c>
      <c r="H2818" s="2">
        <v>0</v>
      </c>
      <c r="I2818" t="s">
        <v>1</v>
      </c>
      <c r="J2818" t="s">
        <v>6756</v>
      </c>
      <c r="K2818" s="3">
        <v>45594</v>
      </c>
      <c r="L2818" t="s">
        <v>2</v>
      </c>
      <c r="M2818" t="s">
        <v>10</v>
      </c>
      <c r="N2818" t="s">
        <v>6</v>
      </c>
      <c r="O2818" s="3"/>
      <c r="P2818" t="s">
        <v>5</v>
      </c>
    </row>
    <row r="2819" spans="1:16" x14ac:dyDescent="0.2">
      <c r="A2819" s="6">
        <v>7797085</v>
      </c>
      <c r="B2819" t="s">
        <v>0</v>
      </c>
      <c r="C2819" t="s">
        <v>7191</v>
      </c>
      <c r="D2819" t="s">
        <v>6757</v>
      </c>
      <c r="E2819" t="s">
        <v>6758</v>
      </c>
      <c r="F2819" s="2">
        <v>2400</v>
      </c>
      <c r="G2819" s="2">
        <v>1263</v>
      </c>
      <c r="H2819" s="2">
        <v>1263</v>
      </c>
      <c r="I2819" t="s">
        <v>1</v>
      </c>
      <c r="J2819" t="s">
        <v>6759</v>
      </c>
      <c r="K2819" s="3">
        <v>45562</v>
      </c>
      <c r="L2819" t="s">
        <v>2</v>
      </c>
      <c r="M2819" t="s">
        <v>14</v>
      </c>
      <c r="N2819" t="s">
        <v>6</v>
      </c>
      <c r="O2819" s="3"/>
      <c r="P2819" t="s">
        <v>5</v>
      </c>
    </row>
    <row r="2820" spans="1:16" x14ac:dyDescent="0.2">
      <c r="A2820" s="6">
        <v>7808376</v>
      </c>
      <c r="B2820" t="s">
        <v>0</v>
      </c>
      <c r="C2820" t="s">
        <v>7192</v>
      </c>
      <c r="D2820" t="s">
        <v>6757</v>
      </c>
      <c r="E2820" t="s">
        <v>6758</v>
      </c>
      <c r="F2820" s="2">
        <v>1710</v>
      </c>
      <c r="G2820" s="2">
        <v>43</v>
      </c>
      <c r="H2820" s="2">
        <v>43</v>
      </c>
      <c r="I2820" t="s">
        <v>1</v>
      </c>
      <c r="J2820" t="s">
        <v>6760</v>
      </c>
      <c r="K2820" s="3">
        <v>45590</v>
      </c>
      <c r="L2820" t="s">
        <v>2</v>
      </c>
      <c r="M2820" t="s">
        <v>14</v>
      </c>
      <c r="N2820" t="s">
        <v>6</v>
      </c>
      <c r="O2820" s="3"/>
      <c r="P2820" t="s">
        <v>5</v>
      </c>
    </row>
    <row r="2821" spans="1:16" x14ac:dyDescent="0.2">
      <c r="A2821" s="6">
        <v>7684084</v>
      </c>
      <c r="B2821" t="s">
        <v>0</v>
      </c>
      <c r="C2821" t="s">
        <v>7372</v>
      </c>
      <c r="D2821" t="s">
        <v>6761</v>
      </c>
      <c r="E2821" t="s">
        <v>6762</v>
      </c>
      <c r="F2821" s="2">
        <v>386</v>
      </c>
      <c r="G2821" s="2">
        <v>385</v>
      </c>
      <c r="H2821" s="2">
        <v>385</v>
      </c>
      <c r="I2821" t="s">
        <v>1</v>
      </c>
      <c r="J2821" t="s">
        <v>6763</v>
      </c>
      <c r="K2821" s="3">
        <v>45238</v>
      </c>
      <c r="L2821" t="s">
        <v>2</v>
      </c>
      <c r="M2821" t="s">
        <v>14</v>
      </c>
      <c r="N2821" t="s">
        <v>6</v>
      </c>
      <c r="O2821" s="3"/>
      <c r="P2821" t="s">
        <v>5</v>
      </c>
    </row>
    <row r="2822" spans="1:16" x14ac:dyDescent="0.2">
      <c r="A2822" s="6">
        <v>7797086</v>
      </c>
      <c r="B2822" t="s">
        <v>0</v>
      </c>
      <c r="C2822" t="s">
        <v>7191</v>
      </c>
      <c r="D2822" t="s">
        <v>6761</v>
      </c>
      <c r="E2822" t="s">
        <v>6762</v>
      </c>
      <c r="F2822" s="2">
        <v>1401</v>
      </c>
      <c r="G2822" s="2">
        <v>200</v>
      </c>
      <c r="H2822" s="2">
        <v>200</v>
      </c>
      <c r="I2822" t="s">
        <v>1</v>
      </c>
      <c r="J2822" t="s">
        <v>6764</v>
      </c>
      <c r="K2822" s="3">
        <v>45562</v>
      </c>
      <c r="L2822" t="s">
        <v>2</v>
      </c>
      <c r="M2822" t="s">
        <v>14</v>
      </c>
      <c r="N2822" t="s">
        <v>6</v>
      </c>
      <c r="O2822" s="3"/>
      <c r="P2822" t="s">
        <v>5</v>
      </c>
    </row>
    <row r="2823" spans="1:16" x14ac:dyDescent="0.2">
      <c r="A2823" s="6">
        <v>7808377</v>
      </c>
      <c r="B2823" t="s">
        <v>0</v>
      </c>
      <c r="C2823" t="s">
        <v>7192</v>
      </c>
      <c r="D2823" t="s">
        <v>6761</v>
      </c>
      <c r="E2823" t="s">
        <v>6762</v>
      </c>
      <c r="F2823" s="2">
        <v>929</v>
      </c>
      <c r="G2823" s="2">
        <v>675</v>
      </c>
      <c r="H2823" s="2">
        <v>675</v>
      </c>
      <c r="I2823" t="s">
        <v>1</v>
      </c>
      <c r="J2823" t="s">
        <v>6765</v>
      </c>
      <c r="K2823" s="3">
        <v>45590</v>
      </c>
      <c r="L2823" t="s">
        <v>2</v>
      </c>
      <c r="M2823" t="s">
        <v>14</v>
      </c>
      <c r="N2823" t="s">
        <v>6</v>
      </c>
      <c r="O2823" s="3"/>
      <c r="P2823" t="s">
        <v>5</v>
      </c>
    </row>
    <row r="2824" spans="1:16" x14ac:dyDescent="0.2">
      <c r="A2824" s="6">
        <v>7786247</v>
      </c>
      <c r="B2824" t="s">
        <v>0</v>
      </c>
      <c r="C2824" t="s">
        <v>7190</v>
      </c>
      <c r="D2824" t="s">
        <v>6766</v>
      </c>
      <c r="E2824" t="s">
        <v>6767</v>
      </c>
      <c r="F2824" s="2">
        <v>2234</v>
      </c>
      <c r="G2824" s="2">
        <v>2170</v>
      </c>
      <c r="H2824" s="2">
        <v>2170</v>
      </c>
      <c r="I2824" t="s">
        <v>1</v>
      </c>
      <c r="J2824" t="s">
        <v>6768</v>
      </c>
      <c r="K2824" s="3">
        <v>45534</v>
      </c>
      <c r="L2824" t="s">
        <v>2</v>
      </c>
      <c r="M2824" t="s">
        <v>14</v>
      </c>
      <c r="N2824" t="s">
        <v>307</v>
      </c>
      <c r="O2824" s="3"/>
      <c r="P2824" t="s">
        <v>5</v>
      </c>
    </row>
    <row r="2825" spans="1:16" x14ac:dyDescent="0.2">
      <c r="A2825" s="6">
        <v>7797087</v>
      </c>
      <c r="B2825" t="s">
        <v>0</v>
      </c>
      <c r="C2825" t="s">
        <v>7191</v>
      </c>
      <c r="D2825" t="s">
        <v>6766</v>
      </c>
      <c r="E2825" t="s">
        <v>6767</v>
      </c>
      <c r="F2825" s="2">
        <v>1763</v>
      </c>
      <c r="G2825" s="2">
        <v>1325</v>
      </c>
      <c r="H2825" s="2">
        <v>1325</v>
      </c>
      <c r="I2825" t="s">
        <v>1</v>
      </c>
      <c r="J2825" t="s">
        <v>6769</v>
      </c>
      <c r="K2825" s="3">
        <v>45562</v>
      </c>
      <c r="L2825" t="s">
        <v>2</v>
      </c>
      <c r="M2825" t="s">
        <v>14</v>
      </c>
      <c r="N2825" t="s">
        <v>6</v>
      </c>
      <c r="O2825" s="3"/>
      <c r="P2825" t="s">
        <v>5</v>
      </c>
    </row>
    <row r="2826" spans="1:16" x14ac:dyDescent="0.2">
      <c r="A2826" s="6">
        <v>7808378</v>
      </c>
      <c r="B2826" t="s">
        <v>0</v>
      </c>
      <c r="C2826" t="s">
        <v>7192</v>
      </c>
      <c r="D2826" t="s">
        <v>6766</v>
      </c>
      <c r="E2826" t="s">
        <v>6767</v>
      </c>
      <c r="F2826" s="2">
        <v>1455</v>
      </c>
      <c r="G2826" s="2">
        <v>0</v>
      </c>
      <c r="H2826" s="2">
        <v>0</v>
      </c>
      <c r="I2826" t="s">
        <v>1</v>
      </c>
      <c r="J2826" t="s">
        <v>6770</v>
      </c>
      <c r="K2826" s="3">
        <v>45590</v>
      </c>
      <c r="L2826" t="s">
        <v>2</v>
      </c>
      <c r="M2826" t="s">
        <v>10</v>
      </c>
      <c r="N2826" t="s">
        <v>6</v>
      </c>
      <c r="O2826" s="3"/>
      <c r="P2826" t="s">
        <v>5</v>
      </c>
    </row>
    <row r="2827" spans="1:16" x14ac:dyDescent="0.2">
      <c r="A2827" s="6">
        <v>7808379</v>
      </c>
      <c r="B2827" t="s">
        <v>0</v>
      </c>
      <c r="C2827" t="s">
        <v>7192</v>
      </c>
      <c r="D2827" t="s">
        <v>6771</v>
      </c>
      <c r="E2827" t="s">
        <v>6772</v>
      </c>
      <c r="F2827" s="2">
        <v>2888</v>
      </c>
      <c r="G2827" s="2">
        <v>0</v>
      </c>
      <c r="H2827" s="2">
        <v>0</v>
      </c>
      <c r="I2827" t="s">
        <v>1</v>
      </c>
      <c r="J2827" t="s">
        <v>6773</v>
      </c>
      <c r="K2827" s="3">
        <v>45590</v>
      </c>
      <c r="L2827" t="s">
        <v>2</v>
      </c>
      <c r="M2827" t="s">
        <v>10</v>
      </c>
      <c r="N2827" t="s">
        <v>6</v>
      </c>
      <c r="O2827" s="3"/>
      <c r="P2827" t="s">
        <v>5</v>
      </c>
    </row>
    <row r="2828" spans="1:16" x14ac:dyDescent="0.2">
      <c r="A2828" s="6">
        <v>7808380</v>
      </c>
      <c r="B2828" t="s">
        <v>0</v>
      </c>
      <c r="C2828" t="s">
        <v>7192</v>
      </c>
      <c r="D2828" t="s">
        <v>6774</v>
      </c>
      <c r="E2828" t="s">
        <v>6775</v>
      </c>
      <c r="F2828" s="2">
        <v>493</v>
      </c>
      <c r="G2828" s="2">
        <v>0</v>
      </c>
      <c r="H2828" s="2">
        <v>0</v>
      </c>
      <c r="I2828" t="s">
        <v>1</v>
      </c>
      <c r="J2828" t="s">
        <v>6776</v>
      </c>
      <c r="K2828" s="3">
        <v>45590</v>
      </c>
      <c r="L2828" t="s">
        <v>2</v>
      </c>
      <c r="M2828" t="s">
        <v>10</v>
      </c>
      <c r="N2828" t="s">
        <v>6</v>
      </c>
      <c r="O2828" s="3"/>
      <c r="P2828" t="s">
        <v>5</v>
      </c>
    </row>
    <row r="2829" spans="1:16" x14ac:dyDescent="0.2">
      <c r="A2829" s="6">
        <v>7797089</v>
      </c>
      <c r="B2829" t="s">
        <v>0</v>
      </c>
      <c r="C2829" t="s">
        <v>7191</v>
      </c>
      <c r="D2829" t="s">
        <v>6777</v>
      </c>
      <c r="E2829" t="s">
        <v>6778</v>
      </c>
      <c r="F2829" s="2">
        <v>901</v>
      </c>
      <c r="G2829" s="2">
        <v>400</v>
      </c>
      <c r="H2829" s="2">
        <v>400</v>
      </c>
      <c r="I2829" t="s">
        <v>1</v>
      </c>
      <c r="J2829" t="s">
        <v>6779</v>
      </c>
      <c r="K2829" s="3">
        <v>45562</v>
      </c>
      <c r="L2829" t="s">
        <v>2</v>
      </c>
      <c r="M2829" t="s">
        <v>14</v>
      </c>
      <c r="N2829" t="s">
        <v>6</v>
      </c>
      <c r="O2829" s="3"/>
      <c r="P2829" t="s">
        <v>5</v>
      </c>
    </row>
    <row r="2830" spans="1:16" x14ac:dyDescent="0.2">
      <c r="A2830" s="6">
        <v>7808381</v>
      </c>
      <c r="B2830" t="s">
        <v>0</v>
      </c>
      <c r="C2830" t="s">
        <v>7192</v>
      </c>
      <c r="D2830" t="s">
        <v>6777</v>
      </c>
      <c r="E2830" t="s">
        <v>6778</v>
      </c>
      <c r="F2830" s="2">
        <v>1987</v>
      </c>
      <c r="G2830" s="2">
        <v>0</v>
      </c>
      <c r="H2830" s="2">
        <v>0</v>
      </c>
      <c r="I2830" t="s">
        <v>1</v>
      </c>
      <c r="J2830" t="s">
        <v>6780</v>
      </c>
      <c r="K2830" s="3">
        <v>45590</v>
      </c>
      <c r="L2830" t="s">
        <v>2</v>
      </c>
      <c r="M2830" t="s">
        <v>10</v>
      </c>
      <c r="N2830" t="s">
        <v>6</v>
      </c>
      <c r="O2830" s="3"/>
      <c r="P2830" t="s">
        <v>5</v>
      </c>
    </row>
    <row r="2831" spans="1:16" x14ac:dyDescent="0.2">
      <c r="A2831" s="6">
        <v>7786251</v>
      </c>
      <c r="B2831" t="s">
        <v>0</v>
      </c>
      <c r="C2831" t="s">
        <v>7190</v>
      </c>
      <c r="D2831" t="s">
        <v>6781</v>
      </c>
      <c r="E2831" t="s">
        <v>6782</v>
      </c>
      <c r="F2831" s="2">
        <v>484</v>
      </c>
      <c r="G2831" s="2">
        <v>470</v>
      </c>
      <c r="H2831" s="2">
        <v>470</v>
      </c>
      <c r="I2831" t="s">
        <v>1</v>
      </c>
      <c r="J2831" t="s">
        <v>6783</v>
      </c>
      <c r="K2831" s="3">
        <v>45534</v>
      </c>
      <c r="L2831" t="s">
        <v>2</v>
      </c>
      <c r="M2831" t="s">
        <v>14</v>
      </c>
      <c r="N2831" t="s">
        <v>307</v>
      </c>
      <c r="O2831" s="3"/>
      <c r="P2831" t="s">
        <v>5</v>
      </c>
    </row>
    <row r="2832" spans="1:16" x14ac:dyDescent="0.2">
      <c r="A2832" s="6">
        <v>7808382</v>
      </c>
      <c r="B2832" t="s">
        <v>0</v>
      </c>
      <c r="C2832" t="s">
        <v>7192</v>
      </c>
      <c r="D2832" t="s">
        <v>6781</v>
      </c>
      <c r="E2832" t="s">
        <v>6782</v>
      </c>
      <c r="F2832" s="2">
        <v>915</v>
      </c>
      <c r="G2832" s="2">
        <v>0</v>
      </c>
      <c r="H2832" s="2">
        <v>0</v>
      </c>
      <c r="I2832" t="s">
        <v>1</v>
      </c>
      <c r="J2832" t="s">
        <v>6784</v>
      </c>
      <c r="K2832" s="3">
        <v>45590</v>
      </c>
      <c r="L2832" t="s">
        <v>2</v>
      </c>
      <c r="M2832" t="s">
        <v>10</v>
      </c>
      <c r="N2832" t="s">
        <v>6</v>
      </c>
      <c r="O2832" s="3"/>
      <c r="P2832" t="s">
        <v>5</v>
      </c>
    </row>
    <row r="2833" spans="1:16" x14ac:dyDescent="0.2">
      <c r="A2833" s="6">
        <v>7791000</v>
      </c>
      <c r="B2833" t="s">
        <v>0</v>
      </c>
      <c r="C2833" t="s">
        <v>7461</v>
      </c>
      <c r="D2833" t="s">
        <v>6785</v>
      </c>
      <c r="E2833" t="s">
        <v>6786</v>
      </c>
      <c r="F2833" s="2">
        <v>2600</v>
      </c>
      <c r="G2833" s="2">
        <v>2599</v>
      </c>
      <c r="H2833" s="2">
        <v>2599</v>
      </c>
      <c r="I2833" t="s">
        <v>1</v>
      </c>
      <c r="J2833" t="s">
        <v>6787</v>
      </c>
      <c r="K2833" s="3">
        <v>45544</v>
      </c>
      <c r="L2833" t="s">
        <v>2</v>
      </c>
      <c r="M2833" t="s">
        <v>14</v>
      </c>
      <c r="N2833" t="s">
        <v>6</v>
      </c>
      <c r="O2833" s="3"/>
      <c r="P2833" t="s">
        <v>5</v>
      </c>
    </row>
    <row r="2834" spans="1:16" x14ac:dyDescent="0.2">
      <c r="A2834" s="6">
        <v>7797090</v>
      </c>
      <c r="B2834" t="s">
        <v>0</v>
      </c>
      <c r="C2834" t="s">
        <v>7191</v>
      </c>
      <c r="D2834" t="s">
        <v>6785</v>
      </c>
      <c r="E2834" t="s">
        <v>6786</v>
      </c>
      <c r="F2834" s="2">
        <v>475</v>
      </c>
      <c r="G2834" s="2">
        <v>0</v>
      </c>
      <c r="H2834" s="2">
        <v>0</v>
      </c>
      <c r="I2834" t="s">
        <v>1</v>
      </c>
      <c r="J2834" t="s">
        <v>6788</v>
      </c>
      <c r="K2834" s="3">
        <v>45562</v>
      </c>
      <c r="L2834" t="s">
        <v>2</v>
      </c>
      <c r="M2834" t="s">
        <v>10</v>
      </c>
      <c r="N2834" t="s">
        <v>6</v>
      </c>
      <c r="O2834" s="3"/>
      <c r="P2834" t="s">
        <v>5</v>
      </c>
    </row>
    <row r="2835" spans="1:16" x14ac:dyDescent="0.2">
      <c r="A2835" s="6">
        <v>7808383</v>
      </c>
      <c r="B2835" t="s">
        <v>0</v>
      </c>
      <c r="C2835" t="s">
        <v>7192</v>
      </c>
      <c r="D2835" t="s">
        <v>6785</v>
      </c>
      <c r="E2835" t="s">
        <v>6786</v>
      </c>
      <c r="F2835" s="2">
        <v>301</v>
      </c>
      <c r="G2835" s="2">
        <v>0</v>
      </c>
      <c r="H2835" s="2">
        <v>0</v>
      </c>
      <c r="I2835" t="s">
        <v>1</v>
      </c>
      <c r="J2835" t="s">
        <v>6789</v>
      </c>
      <c r="K2835" s="3">
        <v>45590</v>
      </c>
      <c r="L2835" t="s">
        <v>2</v>
      </c>
      <c r="M2835" t="s">
        <v>10</v>
      </c>
      <c r="N2835" t="s">
        <v>6</v>
      </c>
      <c r="O2835" s="3"/>
      <c r="P2835" t="s">
        <v>5</v>
      </c>
    </row>
    <row r="2836" spans="1:16" x14ac:dyDescent="0.2">
      <c r="A2836" s="6">
        <v>7808384</v>
      </c>
      <c r="B2836" t="s">
        <v>0</v>
      </c>
      <c r="C2836" t="s">
        <v>7192</v>
      </c>
      <c r="D2836" t="s">
        <v>6790</v>
      </c>
      <c r="E2836" t="s">
        <v>6791</v>
      </c>
      <c r="F2836" s="2">
        <v>381</v>
      </c>
      <c r="G2836" s="2">
        <v>0</v>
      </c>
      <c r="H2836" s="2">
        <v>0</v>
      </c>
      <c r="I2836" t="s">
        <v>1</v>
      </c>
      <c r="J2836" t="s">
        <v>6792</v>
      </c>
      <c r="K2836" s="3">
        <v>45590</v>
      </c>
      <c r="L2836" t="s">
        <v>2</v>
      </c>
      <c r="M2836" t="s">
        <v>10</v>
      </c>
      <c r="N2836" t="s">
        <v>6</v>
      </c>
      <c r="O2836" s="3"/>
      <c r="P2836" t="s">
        <v>5</v>
      </c>
    </row>
    <row r="2837" spans="1:16" x14ac:dyDescent="0.2">
      <c r="A2837" s="6">
        <v>7786254</v>
      </c>
      <c r="B2837" t="s">
        <v>0</v>
      </c>
      <c r="C2837" t="s">
        <v>7190</v>
      </c>
      <c r="D2837" t="s">
        <v>6793</v>
      </c>
      <c r="E2837" t="s">
        <v>6794</v>
      </c>
      <c r="F2837" s="2">
        <v>238</v>
      </c>
      <c r="G2837" s="2">
        <v>82</v>
      </c>
      <c r="H2837" s="2">
        <v>82</v>
      </c>
      <c r="I2837" t="s">
        <v>1</v>
      </c>
      <c r="J2837" t="s">
        <v>6795</v>
      </c>
      <c r="K2837" s="3">
        <v>45534</v>
      </c>
      <c r="L2837" t="s">
        <v>2</v>
      </c>
      <c r="M2837" t="s">
        <v>14</v>
      </c>
      <c r="N2837" t="s">
        <v>307</v>
      </c>
      <c r="O2837" s="3"/>
      <c r="P2837" t="s">
        <v>5</v>
      </c>
    </row>
    <row r="2838" spans="1:16" x14ac:dyDescent="0.2">
      <c r="A2838" s="6">
        <v>7797093</v>
      </c>
      <c r="B2838" t="s">
        <v>0</v>
      </c>
      <c r="C2838" t="s">
        <v>7191</v>
      </c>
      <c r="D2838" t="s">
        <v>6793</v>
      </c>
      <c r="E2838" t="s">
        <v>6794</v>
      </c>
      <c r="F2838" s="2">
        <v>317</v>
      </c>
      <c r="G2838" s="2">
        <v>0</v>
      </c>
      <c r="H2838" s="2">
        <v>0</v>
      </c>
      <c r="I2838" t="s">
        <v>1</v>
      </c>
      <c r="J2838" t="s">
        <v>6796</v>
      </c>
      <c r="K2838" s="3">
        <v>45562</v>
      </c>
      <c r="L2838" t="s">
        <v>2</v>
      </c>
      <c r="M2838" t="s">
        <v>10</v>
      </c>
      <c r="N2838" t="s">
        <v>6</v>
      </c>
      <c r="O2838" s="3"/>
      <c r="P2838" t="s">
        <v>5</v>
      </c>
    </row>
    <row r="2839" spans="1:16" x14ac:dyDescent="0.2">
      <c r="A2839" s="6">
        <v>7770304</v>
      </c>
      <c r="B2839" t="s">
        <v>0</v>
      </c>
      <c r="C2839" t="s">
        <v>7207</v>
      </c>
      <c r="D2839" t="s">
        <v>6797</v>
      </c>
      <c r="E2839" t="s">
        <v>6798</v>
      </c>
      <c r="F2839" s="2">
        <v>421</v>
      </c>
      <c r="G2839" s="2">
        <v>240</v>
      </c>
      <c r="H2839" s="2">
        <v>240</v>
      </c>
      <c r="I2839" t="s">
        <v>1</v>
      </c>
      <c r="J2839" t="s">
        <v>6799</v>
      </c>
      <c r="K2839" s="3">
        <v>45486</v>
      </c>
      <c r="L2839" t="s">
        <v>2</v>
      </c>
      <c r="M2839" t="s">
        <v>14</v>
      </c>
      <c r="N2839" t="s">
        <v>6</v>
      </c>
      <c r="O2839" s="3"/>
      <c r="P2839" t="s">
        <v>5</v>
      </c>
    </row>
    <row r="2840" spans="1:16" x14ac:dyDescent="0.2">
      <c r="A2840" s="6">
        <v>7786139</v>
      </c>
      <c r="B2840" t="s">
        <v>0</v>
      </c>
      <c r="C2840" t="s">
        <v>7190</v>
      </c>
      <c r="D2840" t="s">
        <v>6797</v>
      </c>
      <c r="E2840" t="s">
        <v>6798</v>
      </c>
      <c r="F2840" s="2">
        <v>618</v>
      </c>
      <c r="G2840" s="2">
        <v>425</v>
      </c>
      <c r="H2840" s="2">
        <v>425</v>
      </c>
      <c r="I2840" t="s">
        <v>1</v>
      </c>
      <c r="J2840" t="s">
        <v>6800</v>
      </c>
      <c r="K2840" s="3">
        <v>45534</v>
      </c>
      <c r="L2840" t="s">
        <v>2</v>
      </c>
      <c r="M2840" t="s">
        <v>14</v>
      </c>
      <c r="N2840" t="s">
        <v>307</v>
      </c>
      <c r="O2840" s="3"/>
      <c r="P2840" t="s">
        <v>5</v>
      </c>
    </row>
    <row r="2841" spans="1:16" x14ac:dyDescent="0.2">
      <c r="A2841" s="6">
        <v>7796928</v>
      </c>
      <c r="B2841" t="s">
        <v>0</v>
      </c>
      <c r="C2841" t="s">
        <v>7191</v>
      </c>
      <c r="D2841" t="s">
        <v>6797</v>
      </c>
      <c r="E2841" t="s">
        <v>6798</v>
      </c>
      <c r="F2841" s="2">
        <v>834</v>
      </c>
      <c r="G2841" s="2">
        <v>0</v>
      </c>
      <c r="H2841" s="2">
        <v>0</v>
      </c>
      <c r="I2841" t="s">
        <v>1</v>
      </c>
      <c r="J2841" t="s">
        <v>6801</v>
      </c>
      <c r="K2841" s="3">
        <v>45562</v>
      </c>
      <c r="L2841" t="s">
        <v>2</v>
      </c>
      <c r="M2841" t="s">
        <v>10</v>
      </c>
      <c r="N2841" t="s">
        <v>6</v>
      </c>
      <c r="O2841" s="3"/>
      <c r="P2841" t="s">
        <v>5</v>
      </c>
    </row>
    <row r="2842" spans="1:16" x14ac:dyDescent="0.2">
      <c r="A2842" s="6">
        <v>7776060</v>
      </c>
      <c r="B2842" t="s">
        <v>0</v>
      </c>
      <c r="C2842" t="s">
        <v>7193</v>
      </c>
      <c r="D2842" t="s">
        <v>6802</v>
      </c>
      <c r="E2842" t="s">
        <v>6803</v>
      </c>
      <c r="F2842" s="2">
        <v>542</v>
      </c>
      <c r="G2842" s="2">
        <v>0</v>
      </c>
      <c r="H2842" s="2">
        <v>0</v>
      </c>
      <c r="I2842" t="s">
        <v>1</v>
      </c>
      <c r="J2842" t="s">
        <v>6804</v>
      </c>
      <c r="K2842" s="3">
        <v>45500</v>
      </c>
      <c r="L2842" t="s">
        <v>2</v>
      </c>
      <c r="M2842" t="s">
        <v>10</v>
      </c>
      <c r="N2842" t="s">
        <v>6</v>
      </c>
      <c r="O2842" s="3"/>
      <c r="P2842" t="s">
        <v>5</v>
      </c>
    </row>
    <row r="2843" spans="1:16" x14ac:dyDescent="0.2">
      <c r="A2843" s="6">
        <v>7770382</v>
      </c>
      <c r="B2843" t="s">
        <v>0</v>
      </c>
      <c r="C2843" t="s">
        <v>7207</v>
      </c>
      <c r="D2843" t="s">
        <v>6805</v>
      </c>
      <c r="E2843" t="s">
        <v>6806</v>
      </c>
      <c r="F2843" s="2">
        <v>578</v>
      </c>
      <c r="G2843" s="2">
        <v>0</v>
      </c>
      <c r="H2843" s="2">
        <v>0</v>
      </c>
      <c r="I2843" t="s">
        <v>1</v>
      </c>
      <c r="J2843" t="s">
        <v>6807</v>
      </c>
      <c r="K2843" s="3">
        <v>45486</v>
      </c>
      <c r="L2843" t="s">
        <v>2</v>
      </c>
      <c r="M2843" t="s">
        <v>10</v>
      </c>
      <c r="N2843" t="s">
        <v>6</v>
      </c>
      <c r="O2843" s="3"/>
      <c r="P2843" t="s">
        <v>5</v>
      </c>
    </row>
    <row r="2844" spans="1:16" x14ac:dyDescent="0.2">
      <c r="A2844" s="6">
        <v>7780087</v>
      </c>
      <c r="B2844" t="s">
        <v>0</v>
      </c>
      <c r="C2844" t="s">
        <v>7193</v>
      </c>
      <c r="D2844" t="s">
        <v>6808</v>
      </c>
      <c r="E2844" t="s">
        <v>6809</v>
      </c>
      <c r="F2844" s="2">
        <v>185</v>
      </c>
      <c r="G2844" s="2">
        <v>0</v>
      </c>
      <c r="H2844" s="2">
        <v>0</v>
      </c>
      <c r="I2844" t="s">
        <v>1</v>
      </c>
      <c r="J2844" t="s">
        <v>6810</v>
      </c>
      <c r="K2844" s="3">
        <v>45510</v>
      </c>
      <c r="L2844" t="s">
        <v>2</v>
      </c>
      <c r="M2844" t="s">
        <v>10</v>
      </c>
      <c r="N2844" t="s">
        <v>6</v>
      </c>
      <c r="O2844" s="3"/>
      <c r="P2844" t="s">
        <v>5</v>
      </c>
    </row>
    <row r="2845" spans="1:16" x14ac:dyDescent="0.2">
      <c r="A2845" s="6">
        <v>7774165</v>
      </c>
      <c r="B2845" t="s">
        <v>0</v>
      </c>
      <c r="C2845" t="s">
        <v>7394</v>
      </c>
      <c r="D2845" t="s">
        <v>6811</v>
      </c>
      <c r="E2845" t="s">
        <v>6812</v>
      </c>
      <c r="F2845" s="2">
        <v>11</v>
      </c>
      <c r="G2845" s="2">
        <v>0</v>
      </c>
      <c r="H2845" s="2">
        <v>0</v>
      </c>
      <c r="I2845" t="s">
        <v>1</v>
      </c>
      <c r="J2845" t="s">
        <v>6813</v>
      </c>
      <c r="K2845" s="3">
        <v>45493</v>
      </c>
      <c r="L2845" t="s">
        <v>2</v>
      </c>
      <c r="M2845" t="s">
        <v>10</v>
      </c>
      <c r="N2845" t="s">
        <v>6</v>
      </c>
      <c r="O2845" s="3"/>
      <c r="P2845" t="s">
        <v>5</v>
      </c>
    </row>
    <row r="2846" spans="1:16" x14ac:dyDescent="0.2">
      <c r="A2846" s="6">
        <v>7664892</v>
      </c>
      <c r="B2846" t="s">
        <v>0</v>
      </c>
      <c r="C2846" t="s">
        <v>7563</v>
      </c>
      <c r="D2846" t="s">
        <v>6814</v>
      </c>
      <c r="E2846" t="s">
        <v>6815</v>
      </c>
      <c r="F2846" s="2">
        <v>5376</v>
      </c>
      <c r="G2846" s="2">
        <v>5375</v>
      </c>
      <c r="H2846" s="2">
        <v>5375</v>
      </c>
      <c r="I2846" t="s">
        <v>1</v>
      </c>
      <c r="J2846" t="s">
        <v>6816</v>
      </c>
      <c r="K2846" s="3">
        <v>45187</v>
      </c>
      <c r="L2846" t="s">
        <v>2</v>
      </c>
      <c r="M2846" t="s">
        <v>14</v>
      </c>
      <c r="N2846" t="s">
        <v>6</v>
      </c>
      <c r="O2846" s="3"/>
      <c r="P2846" t="s">
        <v>5</v>
      </c>
    </row>
    <row r="2847" spans="1:16" x14ac:dyDescent="0.2">
      <c r="A2847" s="6">
        <v>7778515</v>
      </c>
      <c r="B2847" t="s">
        <v>0</v>
      </c>
      <c r="C2847" t="s">
        <v>7491</v>
      </c>
      <c r="D2847" t="s">
        <v>6817</v>
      </c>
      <c r="E2847" t="s">
        <v>6818</v>
      </c>
      <c r="F2847" s="2">
        <v>88</v>
      </c>
      <c r="G2847" s="2">
        <v>0</v>
      </c>
      <c r="H2847" s="2">
        <v>0</v>
      </c>
      <c r="I2847" t="s">
        <v>1</v>
      </c>
      <c r="J2847" t="s">
        <v>6819</v>
      </c>
      <c r="K2847" s="3">
        <v>45505</v>
      </c>
      <c r="L2847" t="s">
        <v>2</v>
      </c>
      <c r="M2847" t="s">
        <v>10</v>
      </c>
      <c r="N2847" t="s">
        <v>6</v>
      </c>
      <c r="O2847" s="3"/>
      <c r="P2847" t="s">
        <v>5</v>
      </c>
    </row>
    <row r="2848" spans="1:16" x14ac:dyDescent="0.2">
      <c r="A2848" s="6">
        <v>7779139</v>
      </c>
      <c r="B2848" t="s">
        <v>0</v>
      </c>
      <c r="C2848" t="s">
        <v>7491</v>
      </c>
      <c r="D2848" t="s">
        <v>6820</v>
      </c>
      <c r="E2848" t="s">
        <v>6821</v>
      </c>
      <c r="F2848" s="2">
        <v>25</v>
      </c>
      <c r="G2848" s="2">
        <v>0</v>
      </c>
      <c r="H2848" s="2">
        <v>0</v>
      </c>
      <c r="I2848" t="s">
        <v>1</v>
      </c>
      <c r="J2848" t="s">
        <v>6822</v>
      </c>
      <c r="K2848" s="3">
        <v>45506</v>
      </c>
      <c r="L2848" t="s">
        <v>2</v>
      </c>
      <c r="M2848" t="s">
        <v>10</v>
      </c>
      <c r="N2848" t="s">
        <v>6</v>
      </c>
      <c r="O2848" s="3"/>
      <c r="P2848" t="s">
        <v>5</v>
      </c>
    </row>
    <row r="2849" spans="1:16" x14ac:dyDescent="0.2">
      <c r="A2849" s="6">
        <v>7790922</v>
      </c>
      <c r="B2849" t="s">
        <v>0</v>
      </c>
      <c r="C2849" t="s">
        <v>7451</v>
      </c>
      <c r="D2849" t="s">
        <v>6823</v>
      </c>
      <c r="E2849" t="s">
        <v>6824</v>
      </c>
      <c r="F2849" s="2">
        <v>60</v>
      </c>
      <c r="G2849" s="2">
        <v>0</v>
      </c>
      <c r="H2849" s="2">
        <v>0</v>
      </c>
      <c r="I2849" t="s">
        <v>1</v>
      </c>
      <c r="J2849" t="s">
        <v>6825</v>
      </c>
      <c r="K2849" s="3">
        <v>45544</v>
      </c>
      <c r="L2849" t="s">
        <v>2</v>
      </c>
      <c r="M2849" t="s">
        <v>10</v>
      </c>
      <c r="N2849" t="s">
        <v>6</v>
      </c>
      <c r="O2849" s="3"/>
      <c r="P2849" t="s">
        <v>5</v>
      </c>
    </row>
    <row r="2850" spans="1:16" x14ac:dyDescent="0.2">
      <c r="A2850" s="6">
        <v>7794783</v>
      </c>
      <c r="B2850" t="s">
        <v>0</v>
      </c>
      <c r="C2850" t="s">
        <v>7557</v>
      </c>
      <c r="D2850" t="s">
        <v>6823</v>
      </c>
      <c r="E2850" t="s">
        <v>6824</v>
      </c>
      <c r="F2850" s="2">
        <v>100</v>
      </c>
      <c r="G2850" s="2">
        <v>0</v>
      </c>
      <c r="H2850" s="2">
        <v>0</v>
      </c>
      <c r="I2850" t="s">
        <v>1</v>
      </c>
      <c r="J2850" t="s">
        <v>6826</v>
      </c>
      <c r="K2850" s="3">
        <v>45555</v>
      </c>
      <c r="L2850" t="s">
        <v>2</v>
      </c>
      <c r="M2850" t="s">
        <v>10</v>
      </c>
      <c r="N2850" t="s">
        <v>6</v>
      </c>
      <c r="O2850" s="3"/>
      <c r="P2850" t="s">
        <v>5</v>
      </c>
    </row>
    <row r="2851" spans="1:16" x14ac:dyDescent="0.2">
      <c r="A2851" s="6">
        <v>7786004</v>
      </c>
      <c r="B2851" t="s">
        <v>0</v>
      </c>
      <c r="C2851" t="s">
        <v>7190</v>
      </c>
      <c r="D2851" t="s">
        <v>6827</v>
      </c>
      <c r="E2851" t="s">
        <v>6828</v>
      </c>
      <c r="F2851" s="2">
        <v>499</v>
      </c>
      <c r="G2851" s="2">
        <v>0</v>
      </c>
      <c r="H2851" s="2">
        <v>0</v>
      </c>
      <c r="I2851" t="s">
        <v>1</v>
      </c>
      <c r="J2851" t="s">
        <v>6829</v>
      </c>
      <c r="K2851" s="3">
        <v>45534</v>
      </c>
      <c r="L2851" t="s">
        <v>2</v>
      </c>
      <c r="M2851" t="s">
        <v>10</v>
      </c>
      <c r="N2851" t="s">
        <v>307</v>
      </c>
      <c r="O2851" s="3"/>
      <c r="P2851" t="s">
        <v>5</v>
      </c>
    </row>
    <row r="2852" spans="1:16" x14ac:dyDescent="0.2">
      <c r="A2852" s="6">
        <v>7808222</v>
      </c>
      <c r="B2852" t="s">
        <v>0</v>
      </c>
      <c r="C2852" t="s">
        <v>7192</v>
      </c>
      <c r="D2852" t="s">
        <v>6830</v>
      </c>
      <c r="E2852" t="s">
        <v>6831</v>
      </c>
      <c r="F2852" s="2">
        <v>365</v>
      </c>
      <c r="G2852" s="2">
        <v>0</v>
      </c>
      <c r="H2852" s="2">
        <v>0</v>
      </c>
      <c r="I2852" t="s">
        <v>1</v>
      </c>
      <c r="J2852" t="s">
        <v>6832</v>
      </c>
      <c r="K2852" s="3">
        <v>45590</v>
      </c>
      <c r="L2852" t="s">
        <v>2</v>
      </c>
      <c r="M2852" t="s">
        <v>10</v>
      </c>
      <c r="N2852" t="s">
        <v>6</v>
      </c>
      <c r="O2852" s="3"/>
      <c r="P2852" t="s">
        <v>5</v>
      </c>
    </row>
    <row r="2853" spans="1:16" x14ac:dyDescent="0.2">
      <c r="A2853" s="6">
        <v>7808223</v>
      </c>
      <c r="B2853" t="s">
        <v>0</v>
      </c>
      <c r="C2853" t="s">
        <v>7192</v>
      </c>
      <c r="D2853" t="s">
        <v>6833</v>
      </c>
      <c r="E2853" t="s">
        <v>6834</v>
      </c>
      <c r="F2853" s="2">
        <v>437</v>
      </c>
      <c r="G2853" s="2">
        <v>0</v>
      </c>
      <c r="H2853" s="2">
        <v>0</v>
      </c>
      <c r="I2853" t="s">
        <v>1</v>
      </c>
      <c r="J2853" t="s">
        <v>6835</v>
      </c>
      <c r="K2853" s="3">
        <v>45590</v>
      </c>
      <c r="L2853" t="s">
        <v>2</v>
      </c>
      <c r="M2853" t="s">
        <v>10</v>
      </c>
      <c r="N2853" t="s">
        <v>6</v>
      </c>
      <c r="O2853" s="3"/>
      <c r="P2853" t="s">
        <v>5</v>
      </c>
    </row>
    <row r="2854" spans="1:16" x14ac:dyDescent="0.2">
      <c r="A2854" s="6">
        <v>7786005</v>
      </c>
      <c r="B2854" t="s">
        <v>0</v>
      </c>
      <c r="C2854" t="s">
        <v>7190</v>
      </c>
      <c r="D2854" t="s">
        <v>6836</v>
      </c>
      <c r="E2854" t="s">
        <v>6837</v>
      </c>
      <c r="F2854" s="2">
        <v>314</v>
      </c>
      <c r="G2854" s="2">
        <v>0</v>
      </c>
      <c r="H2854" s="2">
        <v>0</v>
      </c>
      <c r="I2854" t="s">
        <v>1</v>
      </c>
      <c r="J2854" t="s">
        <v>6838</v>
      </c>
      <c r="K2854" s="3">
        <v>45534</v>
      </c>
      <c r="L2854" t="s">
        <v>2</v>
      </c>
      <c r="M2854" t="s">
        <v>10</v>
      </c>
      <c r="N2854" t="s">
        <v>307</v>
      </c>
      <c r="O2854" s="3"/>
      <c r="P2854" t="s">
        <v>5</v>
      </c>
    </row>
    <row r="2855" spans="1:16" x14ac:dyDescent="0.2">
      <c r="A2855" s="6">
        <v>7796767</v>
      </c>
      <c r="B2855" t="s">
        <v>0</v>
      </c>
      <c r="C2855" t="s">
        <v>7191</v>
      </c>
      <c r="D2855" t="s">
        <v>6839</v>
      </c>
      <c r="E2855" t="s">
        <v>6840</v>
      </c>
      <c r="F2855" s="2">
        <v>185</v>
      </c>
      <c r="G2855" s="2">
        <v>0</v>
      </c>
      <c r="H2855" s="2">
        <v>0</v>
      </c>
      <c r="I2855" t="s">
        <v>1</v>
      </c>
      <c r="J2855" t="s">
        <v>6841</v>
      </c>
      <c r="K2855" s="3">
        <v>45562</v>
      </c>
      <c r="L2855" t="s">
        <v>2</v>
      </c>
      <c r="M2855" t="s">
        <v>10</v>
      </c>
      <c r="N2855" t="s">
        <v>6</v>
      </c>
      <c r="O2855" s="3"/>
      <c r="P2855" t="s">
        <v>5</v>
      </c>
    </row>
    <row r="2856" spans="1:16" x14ac:dyDescent="0.2">
      <c r="A2856" s="6">
        <v>7786007</v>
      </c>
      <c r="B2856" t="s">
        <v>0</v>
      </c>
      <c r="C2856" t="s">
        <v>7190</v>
      </c>
      <c r="D2856" t="s">
        <v>6842</v>
      </c>
      <c r="E2856" t="s">
        <v>6843</v>
      </c>
      <c r="F2856" s="2">
        <v>211</v>
      </c>
      <c r="G2856" s="2">
        <v>0</v>
      </c>
      <c r="H2856" s="2">
        <v>0</v>
      </c>
      <c r="I2856" t="s">
        <v>1</v>
      </c>
      <c r="J2856" t="s">
        <v>6844</v>
      </c>
      <c r="K2856" s="3">
        <v>45534</v>
      </c>
      <c r="L2856" t="s">
        <v>2</v>
      </c>
      <c r="M2856" t="s">
        <v>10</v>
      </c>
      <c r="N2856" t="s">
        <v>307</v>
      </c>
      <c r="O2856" s="3"/>
      <c r="P2856" t="s">
        <v>5</v>
      </c>
    </row>
    <row r="2857" spans="1:16" x14ac:dyDescent="0.2">
      <c r="A2857" s="6">
        <v>7808237</v>
      </c>
      <c r="B2857" t="s">
        <v>0</v>
      </c>
      <c r="C2857" t="s">
        <v>7192</v>
      </c>
      <c r="D2857" t="s">
        <v>6845</v>
      </c>
      <c r="E2857" t="s">
        <v>6846</v>
      </c>
      <c r="F2857" s="2">
        <v>707</v>
      </c>
      <c r="G2857" s="2">
        <v>0</v>
      </c>
      <c r="H2857" s="2">
        <v>0</v>
      </c>
      <c r="I2857" t="s">
        <v>1</v>
      </c>
      <c r="J2857" t="s">
        <v>6847</v>
      </c>
      <c r="K2857" s="3">
        <v>45590</v>
      </c>
      <c r="L2857" t="s">
        <v>2</v>
      </c>
      <c r="M2857" t="s">
        <v>10</v>
      </c>
      <c r="N2857" t="s">
        <v>6</v>
      </c>
      <c r="O2857" s="3"/>
      <c r="P2857" t="s">
        <v>5</v>
      </c>
    </row>
    <row r="2858" spans="1:16" x14ac:dyDescent="0.2">
      <c r="A2858" s="6">
        <v>7808238</v>
      </c>
      <c r="B2858" t="s">
        <v>0</v>
      </c>
      <c r="C2858" t="s">
        <v>7192</v>
      </c>
      <c r="D2858" t="s">
        <v>6850</v>
      </c>
      <c r="E2858" t="s">
        <v>6851</v>
      </c>
      <c r="F2858" s="2">
        <v>1087</v>
      </c>
      <c r="G2858" s="2">
        <v>0</v>
      </c>
      <c r="H2858" s="2">
        <v>0</v>
      </c>
      <c r="I2858" t="s">
        <v>1</v>
      </c>
      <c r="J2858" t="s">
        <v>6852</v>
      </c>
      <c r="K2858" s="3">
        <v>45590</v>
      </c>
      <c r="L2858" t="s">
        <v>2</v>
      </c>
      <c r="M2858" t="s">
        <v>10</v>
      </c>
      <c r="N2858" t="s">
        <v>6</v>
      </c>
      <c r="O2858" s="3"/>
      <c r="P2858" t="s">
        <v>5</v>
      </c>
    </row>
    <row r="2859" spans="1:16" x14ac:dyDescent="0.2">
      <c r="A2859" s="6">
        <v>7808239</v>
      </c>
      <c r="B2859" t="s">
        <v>0</v>
      </c>
      <c r="C2859" t="s">
        <v>7192</v>
      </c>
      <c r="D2859" t="s">
        <v>6853</v>
      </c>
      <c r="E2859" t="s">
        <v>6854</v>
      </c>
      <c r="F2859" s="2">
        <v>500</v>
      </c>
      <c r="G2859" s="2">
        <v>0</v>
      </c>
      <c r="H2859" s="2">
        <v>0</v>
      </c>
      <c r="I2859" t="s">
        <v>1</v>
      </c>
      <c r="J2859" t="s">
        <v>6855</v>
      </c>
      <c r="K2859" s="3">
        <v>45590</v>
      </c>
      <c r="L2859" t="s">
        <v>2</v>
      </c>
      <c r="M2859" t="s">
        <v>10</v>
      </c>
      <c r="N2859" t="s">
        <v>6</v>
      </c>
      <c r="O2859" s="3"/>
      <c r="P2859" t="s">
        <v>5</v>
      </c>
    </row>
    <row r="2860" spans="1:16" x14ac:dyDescent="0.2">
      <c r="A2860" s="6">
        <v>7808240</v>
      </c>
      <c r="B2860" t="s">
        <v>0</v>
      </c>
      <c r="C2860" t="s">
        <v>7192</v>
      </c>
      <c r="D2860" t="s">
        <v>6856</v>
      </c>
      <c r="E2860" t="s">
        <v>6857</v>
      </c>
      <c r="F2860" s="2">
        <v>409</v>
      </c>
      <c r="G2860" s="2">
        <v>0</v>
      </c>
      <c r="H2860" s="2">
        <v>0</v>
      </c>
      <c r="I2860" t="s">
        <v>1</v>
      </c>
      <c r="J2860" t="s">
        <v>6858</v>
      </c>
      <c r="K2860" s="3">
        <v>45590</v>
      </c>
      <c r="L2860" t="s">
        <v>2</v>
      </c>
      <c r="M2860" t="s">
        <v>10</v>
      </c>
      <c r="N2860" t="s">
        <v>6</v>
      </c>
      <c r="O2860" s="3"/>
      <c r="P2860" t="s">
        <v>5</v>
      </c>
    </row>
    <row r="2861" spans="1:16" x14ac:dyDescent="0.2">
      <c r="A2861" s="6">
        <v>7808241</v>
      </c>
      <c r="B2861" t="s">
        <v>0</v>
      </c>
      <c r="C2861" t="s">
        <v>7192</v>
      </c>
      <c r="D2861" t="s">
        <v>6859</v>
      </c>
      <c r="E2861" t="s">
        <v>6860</v>
      </c>
      <c r="F2861" s="2">
        <v>355</v>
      </c>
      <c r="G2861" s="2">
        <v>0</v>
      </c>
      <c r="H2861" s="2">
        <v>0</v>
      </c>
      <c r="I2861" t="s">
        <v>1</v>
      </c>
      <c r="J2861" t="s">
        <v>6861</v>
      </c>
      <c r="K2861" s="3">
        <v>45590</v>
      </c>
      <c r="L2861" t="s">
        <v>2</v>
      </c>
      <c r="M2861" t="s">
        <v>10</v>
      </c>
      <c r="N2861" t="s">
        <v>6</v>
      </c>
      <c r="O2861" s="3"/>
      <c r="P2861" t="s">
        <v>5</v>
      </c>
    </row>
    <row r="2862" spans="1:16" x14ac:dyDescent="0.2">
      <c r="A2862" s="6">
        <v>7808242</v>
      </c>
      <c r="B2862" t="s">
        <v>0</v>
      </c>
      <c r="C2862" t="s">
        <v>7192</v>
      </c>
      <c r="D2862" t="s">
        <v>6862</v>
      </c>
      <c r="E2862" t="s">
        <v>6863</v>
      </c>
      <c r="F2862" s="2">
        <v>325</v>
      </c>
      <c r="G2862" s="2">
        <v>0</v>
      </c>
      <c r="H2862" s="2">
        <v>0</v>
      </c>
      <c r="I2862" t="s">
        <v>1</v>
      </c>
      <c r="J2862" t="s">
        <v>6864</v>
      </c>
      <c r="K2862" s="3">
        <v>45590</v>
      </c>
      <c r="L2862" t="s">
        <v>2</v>
      </c>
      <c r="M2862" t="s">
        <v>10</v>
      </c>
      <c r="N2862" t="s">
        <v>6</v>
      </c>
      <c r="O2862" s="3"/>
      <c r="P2862" t="s">
        <v>5</v>
      </c>
    </row>
    <row r="2863" spans="1:16" x14ac:dyDescent="0.2">
      <c r="A2863" s="6">
        <v>7786039</v>
      </c>
      <c r="B2863" t="s">
        <v>0</v>
      </c>
      <c r="C2863" t="s">
        <v>7190</v>
      </c>
      <c r="D2863" t="s">
        <v>6865</v>
      </c>
      <c r="E2863" t="s">
        <v>6866</v>
      </c>
      <c r="F2863" s="2">
        <v>274</v>
      </c>
      <c r="G2863" s="2">
        <v>118</v>
      </c>
      <c r="H2863" s="2">
        <v>118</v>
      </c>
      <c r="I2863" t="s">
        <v>1</v>
      </c>
      <c r="J2863" t="s">
        <v>6867</v>
      </c>
      <c r="K2863" s="3">
        <v>45534</v>
      </c>
      <c r="L2863" t="s">
        <v>2</v>
      </c>
      <c r="M2863" t="s">
        <v>14</v>
      </c>
      <c r="N2863" t="s">
        <v>307</v>
      </c>
      <c r="O2863" s="3"/>
      <c r="P2863" t="s">
        <v>5</v>
      </c>
    </row>
    <row r="2864" spans="1:16" x14ac:dyDescent="0.2">
      <c r="A2864" s="6">
        <v>7808243</v>
      </c>
      <c r="B2864" t="s">
        <v>0</v>
      </c>
      <c r="C2864" t="s">
        <v>7192</v>
      </c>
      <c r="D2864" t="s">
        <v>6868</v>
      </c>
      <c r="E2864" t="s">
        <v>6869</v>
      </c>
      <c r="F2864" s="2">
        <v>250</v>
      </c>
      <c r="G2864" s="2">
        <v>0</v>
      </c>
      <c r="H2864" s="2">
        <v>0</v>
      </c>
      <c r="I2864" t="s">
        <v>1</v>
      </c>
      <c r="J2864" t="s">
        <v>6870</v>
      </c>
      <c r="K2864" s="3">
        <v>45590</v>
      </c>
      <c r="L2864" t="s">
        <v>2</v>
      </c>
      <c r="M2864" t="s">
        <v>10</v>
      </c>
      <c r="N2864" t="s">
        <v>6</v>
      </c>
      <c r="O2864" s="3"/>
      <c r="P2864" t="s">
        <v>5</v>
      </c>
    </row>
    <row r="2865" spans="1:16" x14ac:dyDescent="0.2">
      <c r="A2865" s="6">
        <v>7809881</v>
      </c>
      <c r="B2865" t="s">
        <v>0</v>
      </c>
      <c r="C2865" t="s">
        <v>7397</v>
      </c>
      <c r="D2865" t="s">
        <v>6871</v>
      </c>
      <c r="E2865" t="s">
        <v>6872</v>
      </c>
      <c r="F2865" s="2">
        <v>560</v>
      </c>
      <c r="G2865" s="2">
        <v>0</v>
      </c>
      <c r="H2865" s="2">
        <v>0</v>
      </c>
      <c r="I2865" t="s">
        <v>1</v>
      </c>
      <c r="J2865" t="s">
        <v>6873</v>
      </c>
      <c r="K2865" s="3">
        <v>45593</v>
      </c>
      <c r="L2865" t="s">
        <v>2</v>
      </c>
      <c r="M2865" t="s">
        <v>10</v>
      </c>
      <c r="N2865" t="s">
        <v>6</v>
      </c>
      <c r="O2865" s="3"/>
      <c r="P2865" t="s">
        <v>5</v>
      </c>
    </row>
    <row r="2866" spans="1:16" x14ac:dyDescent="0.2">
      <c r="A2866" s="6">
        <v>7809797</v>
      </c>
      <c r="B2866" t="s">
        <v>0</v>
      </c>
      <c r="C2866" t="s">
        <v>7312</v>
      </c>
      <c r="D2866" t="s">
        <v>6874</v>
      </c>
      <c r="E2866" t="s">
        <v>6875</v>
      </c>
      <c r="F2866" s="2">
        <v>30</v>
      </c>
      <c r="G2866" s="2">
        <v>0</v>
      </c>
      <c r="H2866" s="2">
        <v>0</v>
      </c>
      <c r="I2866" t="s">
        <v>1</v>
      </c>
      <c r="J2866" t="s">
        <v>6876</v>
      </c>
      <c r="K2866" s="3">
        <v>45593</v>
      </c>
      <c r="L2866" t="s">
        <v>2</v>
      </c>
      <c r="M2866" t="s">
        <v>10</v>
      </c>
      <c r="N2866" t="s">
        <v>6</v>
      </c>
      <c r="O2866" s="3"/>
      <c r="P2866" t="s">
        <v>5</v>
      </c>
    </row>
    <row r="2867" spans="1:16" x14ac:dyDescent="0.2">
      <c r="A2867" s="6">
        <v>7808385</v>
      </c>
      <c r="B2867" t="s">
        <v>0</v>
      </c>
      <c r="C2867" t="s">
        <v>7192</v>
      </c>
      <c r="D2867" t="s">
        <v>6877</v>
      </c>
      <c r="E2867" t="s">
        <v>6878</v>
      </c>
      <c r="F2867" s="2">
        <v>114</v>
      </c>
      <c r="G2867" s="2">
        <v>0</v>
      </c>
      <c r="H2867" s="2">
        <v>0</v>
      </c>
      <c r="I2867" t="s">
        <v>1</v>
      </c>
      <c r="J2867" t="s">
        <v>6879</v>
      </c>
      <c r="K2867" s="3">
        <v>45590</v>
      </c>
      <c r="L2867" t="s">
        <v>2</v>
      </c>
      <c r="M2867" t="s">
        <v>10</v>
      </c>
      <c r="N2867" t="s">
        <v>6</v>
      </c>
      <c r="O2867" s="3"/>
      <c r="P2867" t="s">
        <v>5</v>
      </c>
    </row>
    <row r="2868" spans="1:16" x14ac:dyDescent="0.2">
      <c r="A2868" s="6">
        <v>7772349</v>
      </c>
      <c r="B2868" t="s">
        <v>0</v>
      </c>
      <c r="C2868" t="s">
        <v>7156</v>
      </c>
      <c r="D2868" t="s">
        <v>6880</v>
      </c>
      <c r="E2868" t="s">
        <v>6881</v>
      </c>
      <c r="F2868" s="2">
        <v>1150</v>
      </c>
      <c r="G2868" s="2">
        <v>0</v>
      </c>
      <c r="H2868" s="2">
        <v>0</v>
      </c>
      <c r="I2868" t="s">
        <v>1</v>
      </c>
      <c r="J2868" t="s">
        <v>6882</v>
      </c>
      <c r="K2868" s="3">
        <v>45490</v>
      </c>
      <c r="L2868" t="s">
        <v>2</v>
      </c>
      <c r="M2868" t="s">
        <v>10</v>
      </c>
      <c r="N2868" t="s">
        <v>6</v>
      </c>
      <c r="O2868" s="3"/>
      <c r="P2868" t="s">
        <v>5</v>
      </c>
    </row>
    <row r="2869" spans="1:16" x14ac:dyDescent="0.2">
      <c r="A2869" s="6">
        <v>7803566</v>
      </c>
      <c r="B2869" t="s">
        <v>0</v>
      </c>
      <c r="C2869" t="s">
        <v>7544</v>
      </c>
      <c r="D2869" t="s">
        <v>6883</v>
      </c>
      <c r="E2869" t="s">
        <v>6884</v>
      </c>
      <c r="F2869" s="2">
        <v>14020</v>
      </c>
      <c r="G2869" s="2">
        <v>0</v>
      </c>
      <c r="H2869" s="2">
        <v>0</v>
      </c>
      <c r="I2869" t="s">
        <v>1</v>
      </c>
      <c r="J2869" t="s">
        <v>6885</v>
      </c>
      <c r="K2869" s="3">
        <v>45576</v>
      </c>
      <c r="L2869" t="s">
        <v>2</v>
      </c>
      <c r="M2869" t="s">
        <v>1883</v>
      </c>
      <c r="N2869" t="s">
        <v>6</v>
      </c>
      <c r="O2869" s="3"/>
      <c r="P2869" t="s">
        <v>5</v>
      </c>
    </row>
    <row r="2870" spans="1:16" x14ac:dyDescent="0.2">
      <c r="A2870" s="6">
        <v>7804127</v>
      </c>
      <c r="B2870" t="s">
        <v>0</v>
      </c>
      <c r="C2870" t="s">
        <v>7502</v>
      </c>
      <c r="D2870" t="s">
        <v>6886</v>
      </c>
      <c r="E2870" t="s">
        <v>6887</v>
      </c>
      <c r="F2870" s="2">
        <v>391</v>
      </c>
      <c r="G2870" s="2">
        <v>0</v>
      </c>
      <c r="H2870" s="2">
        <v>0</v>
      </c>
      <c r="I2870" t="s">
        <v>1</v>
      </c>
      <c r="J2870" t="s">
        <v>6888</v>
      </c>
      <c r="K2870" s="3">
        <v>45580</v>
      </c>
      <c r="L2870" t="s">
        <v>2</v>
      </c>
      <c r="M2870" t="s">
        <v>10</v>
      </c>
      <c r="N2870" t="s">
        <v>6</v>
      </c>
      <c r="O2870" s="3"/>
      <c r="P2870" t="s">
        <v>5</v>
      </c>
    </row>
    <row r="2871" spans="1:16" x14ac:dyDescent="0.2">
      <c r="A2871" s="6">
        <v>7801385</v>
      </c>
      <c r="B2871" t="s">
        <v>0</v>
      </c>
      <c r="C2871" t="s">
        <v>7544</v>
      </c>
      <c r="D2871" t="s">
        <v>6889</v>
      </c>
      <c r="E2871" t="s">
        <v>6890</v>
      </c>
      <c r="F2871" s="2">
        <v>886</v>
      </c>
      <c r="G2871" s="2">
        <v>0</v>
      </c>
      <c r="H2871" s="2">
        <v>0</v>
      </c>
      <c r="I2871" t="s">
        <v>1</v>
      </c>
      <c r="J2871" t="s">
        <v>6891</v>
      </c>
      <c r="K2871" s="3">
        <v>45570</v>
      </c>
      <c r="L2871" t="s">
        <v>2</v>
      </c>
      <c r="M2871" t="s">
        <v>10</v>
      </c>
      <c r="N2871" t="s">
        <v>6</v>
      </c>
      <c r="O2871" s="3"/>
      <c r="P2871" t="s">
        <v>5</v>
      </c>
    </row>
    <row r="2872" spans="1:16" x14ac:dyDescent="0.2">
      <c r="A2872" s="6">
        <v>7804128</v>
      </c>
      <c r="B2872" t="s">
        <v>0</v>
      </c>
      <c r="C2872" t="s">
        <v>7502</v>
      </c>
      <c r="D2872" t="s">
        <v>6889</v>
      </c>
      <c r="E2872" t="s">
        <v>6890</v>
      </c>
      <c r="F2872" s="2">
        <v>5938</v>
      </c>
      <c r="G2872" s="2">
        <v>0</v>
      </c>
      <c r="H2872" s="2">
        <v>0</v>
      </c>
      <c r="I2872" t="s">
        <v>1</v>
      </c>
      <c r="J2872" t="s">
        <v>6892</v>
      </c>
      <c r="K2872" s="3">
        <v>45580</v>
      </c>
      <c r="L2872" t="s">
        <v>2</v>
      </c>
      <c r="M2872" t="s">
        <v>10</v>
      </c>
      <c r="N2872" t="s">
        <v>6</v>
      </c>
      <c r="O2872" s="3"/>
      <c r="P2872" t="s">
        <v>5</v>
      </c>
    </row>
    <row r="2873" spans="1:16" x14ac:dyDescent="0.2">
      <c r="A2873" s="6">
        <v>7804129</v>
      </c>
      <c r="B2873" t="s">
        <v>0</v>
      </c>
      <c r="C2873" t="s">
        <v>7502</v>
      </c>
      <c r="D2873" t="s">
        <v>6893</v>
      </c>
      <c r="E2873" t="s">
        <v>6894</v>
      </c>
      <c r="F2873" s="2">
        <v>8199</v>
      </c>
      <c r="G2873" s="2">
        <v>0</v>
      </c>
      <c r="H2873" s="2">
        <v>0</v>
      </c>
      <c r="I2873" t="s">
        <v>1</v>
      </c>
      <c r="J2873" t="s">
        <v>6895</v>
      </c>
      <c r="K2873" s="3">
        <v>45580</v>
      </c>
      <c r="L2873" t="s">
        <v>2</v>
      </c>
      <c r="M2873" t="s">
        <v>10</v>
      </c>
      <c r="N2873" t="s">
        <v>6</v>
      </c>
      <c r="O2873" s="3"/>
      <c r="P2873" t="s">
        <v>5</v>
      </c>
    </row>
    <row r="2874" spans="1:16" x14ac:dyDescent="0.2">
      <c r="A2874" s="6">
        <v>7801386</v>
      </c>
      <c r="B2874" t="s">
        <v>0</v>
      </c>
      <c r="C2874" t="s">
        <v>7544</v>
      </c>
      <c r="D2874" t="s">
        <v>6896</v>
      </c>
      <c r="E2874" t="s">
        <v>6897</v>
      </c>
      <c r="F2874" s="2">
        <v>1058</v>
      </c>
      <c r="G2874" s="2">
        <v>0</v>
      </c>
      <c r="H2874" s="2">
        <v>0</v>
      </c>
      <c r="I2874" t="s">
        <v>1</v>
      </c>
      <c r="J2874" t="s">
        <v>6898</v>
      </c>
      <c r="K2874" s="3">
        <v>45570</v>
      </c>
      <c r="L2874" t="s">
        <v>2</v>
      </c>
      <c r="M2874" t="s">
        <v>10</v>
      </c>
      <c r="N2874" t="s">
        <v>6</v>
      </c>
      <c r="O2874" s="3"/>
      <c r="P2874" t="s">
        <v>5</v>
      </c>
    </row>
    <row r="2875" spans="1:16" x14ac:dyDescent="0.2">
      <c r="A2875" s="6">
        <v>7804130</v>
      </c>
      <c r="B2875" t="s">
        <v>0</v>
      </c>
      <c r="C2875" t="s">
        <v>7502</v>
      </c>
      <c r="D2875" t="s">
        <v>6896</v>
      </c>
      <c r="E2875" t="s">
        <v>6897</v>
      </c>
      <c r="F2875" s="2">
        <v>5814</v>
      </c>
      <c r="G2875" s="2">
        <v>0</v>
      </c>
      <c r="H2875" s="2">
        <v>0</v>
      </c>
      <c r="I2875" t="s">
        <v>1</v>
      </c>
      <c r="J2875" t="s">
        <v>6899</v>
      </c>
      <c r="K2875" s="3">
        <v>45580</v>
      </c>
      <c r="L2875" t="s">
        <v>2</v>
      </c>
      <c r="M2875" t="s">
        <v>10</v>
      </c>
      <c r="N2875" t="s">
        <v>6</v>
      </c>
      <c r="O2875" s="3"/>
      <c r="P2875" t="s">
        <v>5</v>
      </c>
    </row>
    <row r="2876" spans="1:16" x14ac:dyDescent="0.2">
      <c r="A2876" s="6">
        <v>7801387</v>
      </c>
      <c r="B2876" t="s">
        <v>0</v>
      </c>
      <c r="C2876" t="s">
        <v>7544</v>
      </c>
      <c r="D2876" t="s">
        <v>6900</v>
      </c>
      <c r="E2876" t="s">
        <v>6901</v>
      </c>
      <c r="F2876" s="2">
        <v>4158</v>
      </c>
      <c r="G2876" s="2">
        <v>0</v>
      </c>
      <c r="H2876" s="2">
        <v>0</v>
      </c>
      <c r="I2876" t="s">
        <v>1</v>
      </c>
      <c r="J2876" t="s">
        <v>6902</v>
      </c>
      <c r="K2876" s="3">
        <v>45570</v>
      </c>
      <c r="L2876" t="s">
        <v>2</v>
      </c>
      <c r="M2876" t="s">
        <v>10</v>
      </c>
      <c r="N2876" t="s">
        <v>6</v>
      </c>
      <c r="O2876" s="3"/>
      <c r="P2876" t="s">
        <v>5</v>
      </c>
    </row>
    <row r="2877" spans="1:16" x14ac:dyDescent="0.2">
      <c r="A2877" s="6">
        <v>7804131</v>
      </c>
      <c r="B2877" t="s">
        <v>0</v>
      </c>
      <c r="C2877" t="s">
        <v>7502</v>
      </c>
      <c r="D2877" t="s">
        <v>6900</v>
      </c>
      <c r="E2877" t="s">
        <v>6901</v>
      </c>
      <c r="F2877" s="2">
        <v>17775</v>
      </c>
      <c r="G2877" s="2">
        <v>0</v>
      </c>
      <c r="H2877" s="2">
        <v>0</v>
      </c>
      <c r="I2877" t="s">
        <v>1</v>
      </c>
      <c r="J2877" t="s">
        <v>6903</v>
      </c>
      <c r="K2877" s="3">
        <v>45580</v>
      </c>
      <c r="L2877" t="s">
        <v>2</v>
      </c>
      <c r="M2877" t="s">
        <v>10</v>
      </c>
      <c r="N2877" t="s">
        <v>6</v>
      </c>
      <c r="O2877" s="3"/>
      <c r="P2877" t="s">
        <v>5</v>
      </c>
    </row>
    <row r="2878" spans="1:16" x14ac:dyDescent="0.2">
      <c r="A2878" s="6">
        <v>7801388</v>
      </c>
      <c r="B2878" t="s">
        <v>0</v>
      </c>
      <c r="C2878" t="s">
        <v>7544</v>
      </c>
      <c r="D2878" t="s">
        <v>6904</v>
      </c>
      <c r="E2878" t="s">
        <v>6905</v>
      </c>
      <c r="F2878" s="2">
        <v>252</v>
      </c>
      <c r="G2878" s="2">
        <v>0</v>
      </c>
      <c r="H2878" s="2">
        <v>0</v>
      </c>
      <c r="I2878" t="s">
        <v>1</v>
      </c>
      <c r="J2878" t="s">
        <v>6906</v>
      </c>
      <c r="K2878" s="3">
        <v>45570</v>
      </c>
      <c r="L2878" t="s">
        <v>2</v>
      </c>
      <c r="M2878" t="s">
        <v>10</v>
      </c>
      <c r="N2878" t="s">
        <v>6</v>
      </c>
      <c r="O2878" s="3"/>
      <c r="P2878" t="s">
        <v>5</v>
      </c>
    </row>
    <row r="2879" spans="1:16" x14ac:dyDescent="0.2">
      <c r="A2879" s="6">
        <v>7804133</v>
      </c>
      <c r="B2879" t="s">
        <v>0</v>
      </c>
      <c r="C2879" t="s">
        <v>7502</v>
      </c>
      <c r="D2879" t="s">
        <v>6904</v>
      </c>
      <c r="E2879" t="s">
        <v>6905</v>
      </c>
      <c r="F2879" s="2">
        <v>303</v>
      </c>
      <c r="G2879" s="2">
        <v>0</v>
      </c>
      <c r="H2879" s="2">
        <v>0</v>
      </c>
      <c r="I2879" t="s">
        <v>1</v>
      </c>
      <c r="J2879" t="s">
        <v>6907</v>
      </c>
      <c r="K2879" s="3">
        <v>45580</v>
      </c>
      <c r="L2879" t="s">
        <v>2</v>
      </c>
      <c r="M2879" t="s">
        <v>10</v>
      </c>
      <c r="N2879" t="s">
        <v>6</v>
      </c>
      <c r="O2879" s="3"/>
      <c r="P2879" t="s">
        <v>5</v>
      </c>
    </row>
    <row r="2880" spans="1:16" x14ac:dyDescent="0.2">
      <c r="A2880" s="6">
        <v>7809802</v>
      </c>
      <c r="B2880" t="s">
        <v>0</v>
      </c>
      <c r="C2880" t="s">
        <v>7353</v>
      </c>
      <c r="D2880" t="s">
        <v>6908</v>
      </c>
      <c r="E2880" t="s">
        <v>6909</v>
      </c>
      <c r="F2880" s="2">
        <v>20</v>
      </c>
      <c r="G2880" s="2">
        <v>0</v>
      </c>
      <c r="H2880" s="2">
        <v>0</v>
      </c>
      <c r="I2880" t="s">
        <v>1</v>
      </c>
      <c r="J2880" t="s">
        <v>6910</v>
      </c>
      <c r="K2880" s="3">
        <v>45593</v>
      </c>
      <c r="L2880" t="s">
        <v>2</v>
      </c>
      <c r="M2880" t="s">
        <v>10</v>
      </c>
      <c r="N2880" t="s">
        <v>6</v>
      </c>
      <c r="O2880" s="3"/>
      <c r="P2880" t="s">
        <v>5</v>
      </c>
    </row>
    <row r="2881" spans="1:16" x14ac:dyDescent="0.2">
      <c r="A2881" s="6">
        <v>7804132</v>
      </c>
      <c r="B2881" t="s">
        <v>0</v>
      </c>
      <c r="C2881" t="s">
        <v>7502</v>
      </c>
      <c r="D2881" t="s">
        <v>6911</v>
      </c>
      <c r="E2881" t="s">
        <v>6912</v>
      </c>
      <c r="F2881" s="2">
        <v>3350</v>
      </c>
      <c r="G2881" s="2">
        <v>0</v>
      </c>
      <c r="H2881" s="2">
        <v>0</v>
      </c>
      <c r="I2881" t="s">
        <v>1</v>
      </c>
      <c r="J2881" t="s">
        <v>6913</v>
      </c>
      <c r="K2881" s="3">
        <v>45580</v>
      </c>
      <c r="L2881" t="s">
        <v>2</v>
      </c>
      <c r="M2881" t="s">
        <v>10</v>
      </c>
      <c r="N2881" t="s">
        <v>6</v>
      </c>
      <c r="O2881" s="3"/>
      <c r="P2881" t="s">
        <v>5</v>
      </c>
    </row>
    <row r="2882" spans="1:16" x14ac:dyDescent="0.2">
      <c r="A2882" s="6">
        <v>7804134</v>
      </c>
      <c r="B2882" t="s">
        <v>0</v>
      </c>
      <c r="C2882" t="s">
        <v>7502</v>
      </c>
      <c r="D2882" t="s">
        <v>6914</v>
      </c>
      <c r="E2882" t="s">
        <v>6915</v>
      </c>
      <c r="F2882" s="2">
        <v>236</v>
      </c>
      <c r="G2882" s="2">
        <v>0</v>
      </c>
      <c r="H2882" s="2">
        <v>0</v>
      </c>
      <c r="I2882" t="s">
        <v>1</v>
      </c>
      <c r="J2882" t="s">
        <v>6916</v>
      </c>
      <c r="K2882" s="3">
        <v>45580</v>
      </c>
      <c r="L2882" t="s">
        <v>2</v>
      </c>
      <c r="M2882" t="s">
        <v>10</v>
      </c>
      <c r="N2882" t="s">
        <v>6</v>
      </c>
      <c r="O2882" s="3"/>
      <c r="P2882" t="s">
        <v>5</v>
      </c>
    </row>
    <row r="2883" spans="1:16" x14ac:dyDescent="0.2">
      <c r="A2883" s="6">
        <v>7803564</v>
      </c>
      <c r="B2883" t="s">
        <v>0</v>
      </c>
      <c r="C2883" t="s">
        <v>7544</v>
      </c>
      <c r="D2883" t="s">
        <v>6917</v>
      </c>
      <c r="E2883" t="s">
        <v>6918</v>
      </c>
      <c r="F2883" s="2">
        <v>118</v>
      </c>
      <c r="G2883" s="2">
        <v>0</v>
      </c>
      <c r="H2883" s="2">
        <v>0</v>
      </c>
      <c r="I2883" t="s">
        <v>1</v>
      </c>
      <c r="J2883" t="s">
        <v>6919</v>
      </c>
      <c r="K2883" s="3">
        <v>45576</v>
      </c>
      <c r="L2883" t="s">
        <v>2</v>
      </c>
      <c r="M2883" t="s">
        <v>1883</v>
      </c>
      <c r="N2883" t="s">
        <v>6</v>
      </c>
      <c r="O2883" s="3"/>
      <c r="P2883" t="s">
        <v>5</v>
      </c>
    </row>
    <row r="2884" spans="1:16" x14ac:dyDescent="0.2">
      <c r="A2884" s="6">
        <v>7804126</v>
      </c>
      <c r="B2884" t="s">
        <v>0</v>
      </c>
      <c r="C2884" t="s">
        <v>7502</v>
      </c>
      <c r="D2884" t="s">
        <v>6917</v>
      </c>
      <c r="E2884" t="s">
        <v>6918</v>
      </c>
      <c r="F2884" s="2">
        <v>606</v>
      </c>
      <c r="G2884" s="2">
        <v>0</v>
      </c>
      <c r="H2884" s="2">
        <v>0</v>
      </c>
      <c r="I2884" t="s">
        <v>1</v>
      </c>
      <c r="J2884" t="s">
        <v>6920</v>
      </c>
      <c r="K2884" s="3">
        <v>45580</v>
      </c>
      <c r="L2884" t="s">
        <v>2</v>
      </c>
      <c r="M2884" t="s">
        <v>262</v>
      </c>
      <c r="N2884" t="s">
        <v>6</v>
      </c>
      <c r="O2884" s="3"/>
      <c r="P2884" t="s">
        <v>5</v>
      </c>
    </row>
    <row r="2885" spans="1:16" x14ac:dyDescent="0.2">
      <c r="A2885" s="6">
        <v>7687822</v>
      </c>
      <c r="B2885" t="s">
        <v>0</v>
      </c>
      <c r="C2885" t="s">
        <v>7564</v>
      </c>
      <c r="D2885" t="s">
        <v>6921</v>
      </c>
      <c r="E2885" t="s">
        <v>6922</v>
      </c>
      <c r="F2885" s="2">
        <v>800</v>
      </c>
      <c r="G2885" s="2">
        <v>0</v>
      </c>
      <c r="H2885" s="2">
        <v>0</v>
      </c>
      <c r="I2885" t="s">
        <v>1</v>
      </c>
      <c r="J2885" t="s">
        <v>6923</v>
      </c>
      <c r="K2885" s="3">
        <v>45257</v>
      </c>
      <c r="L2885" t="s">
        <v>2</v>
      </c>
      <c r="M2885" t="s">
        <v>10</v>
      </c>
      <c r="N2885" t="s">
        <v>6</v>
      </c>
      <c r="O2885" s="3"/>
      <c r="P2885" t="s">
        <v>5</v>
      </c>
    </row>
    <row r="2886" spans="1:16" x14ac:dyDescent="0.2">
      <c r="A2886" s="6">
        <v>7792922</v>
      </c>
      <c r="B2886" t="s">
        <v>0</v>
      </c>
      <c r="C2886" t="s">
        <v>7126</v>
      </c>
      <c r="D2886" t="s">
        <v>6921</v>
      </c>
      <c r="E2886" t="s">
        <v>6922</v>
      </c>
      <c r="F2886" s="2">
        <v>1000</v>
      </c>
      <c r="G2886" s="2">
        <v>800</v>
      </c>
      <c r="H2886" s="2">
        <v>800</v>
      </c>
      <c r="I2886" t="s">
        <v>1</v>
      </c>
      <c r="J2886" t="s">
        <v>6924</v>
      </c>
      <c r="K2886" s="3">
        <v>45548</v>
      </c>
      <c r="L2886" t="s">
        <v>2</v>
      </c>
      <c r="M2886" t="s">
        <v>14</v>
      </c>
      <c r="N2886" t="s">
        <v>6</v>
      </c>
      <c r="O2886" s="3"/>
      <c r="P2886" t="s">
        <v>5</v>
      </c>
    </row>
    <row r="2887" spans="1:16" x14ac:dyDescent="0.2">
      <c r="A2887" s="6">
        <v>7687816</v>
      </c>
      <c r="B2887" t="s">
        <v>0</v>
      </c>
      <c r="C2887" t="s">
        <v>7564</v>
      </c>
      <c r="D2887" t="s">
        <v>6925</v>
      </c>
      <c r="E2887" t="s">
        <v>6926</v>
      </c>
      <c r="F2887" s="2">
        <v>400</v>
      </c>
      <c r="G2887" s="2">
        <v>0</v>
      </c>
      <c r="H2887" s="2">
        <v>0</v>
      </c>
      <c r="I2887" t="s">
        <v>1</v>
      </c>
      <c r="J2887" t="s">
        <v>6927</v>
      </c>
      <c r="K2887" s="3">
        <v>45257</v>
      </c>
      <c r="L2887" t="s">
        <v>2</v>
      </c>
      <c r="M2887" t="s">
        <v>10</v>
      </c>
      <c r="N2887" t="s">
        <v>6</v>
      </c>
      <c r="O2887" s="3"/>
      <c r="P2887" t="s">
        <v>5</v>
      </c>
    </row>
    <row r="2888" spans="1:16" x14ac:dyDescent="0.2">
      <c r="A2888" s="6">
        <v>7791751</v>
      </c>
      <c r="B2888" t="s">
        <v>0</v>
      </c>
      <c r="C2888" t="s">
        <v>7423</v>
      </c>
      <c r="D2888" t="s">
        <v>6928</v>
      </c>
      <c r="E2888" t="s">
        <v>6929</v>
      </c>
      <c r="F2888" s="2">
        <v>3400</v>
      </c>
      <c r="G2888" s="2">
        <v>0</v>
      </c>
      <c r="H2888" s="2">
        <v>0</v>
      </c>
      <c r="I2888" t="s">
        <v>1</v>
      </c>
      <c r="J2888" t="s">
        <v>6930</v>
      </c>
      <c r="K2888" s="3">
        <v>45546</v>
      </c>
      <c r="L2888" t="s">
        <v>2</v>
      </c>
      <c r="M2888" t="s">
        <v>262</v>
      </c>
      <c r="N2888" t="s">
        <v>6</v>
      </c>
      <c r="O2888" s="3"/>
      <c r="P2888" t="s">
        <v>5</v>
      </c>
    </row>
    <row r="2889" spans="1:16" x14ac:dyDescent="0.2">
      <c r="A2889" s="6">
        <v>7772374</v>
      </c>
      <c r="B2889" t="s">
        <v>0</v>
      </c>
      <c r="C2889" t="s">
        <v>7156</v>
      </c>
      <c r="D2889" t="s">
        <v>6931</v>
      </c>
      <c r="E2889" t="s">
        <v>6932</v>
      </c>
      <c r="F2889" s="2">
        <v>800</v>
      </c>
      <c r="G2889" s="2">
        <v>0</v>
      </c>
      <c r="H2889" s="2">
        <v>0</v>
      </c>
      <c r="I2889" t="s">
        <v>1</v>
      </c>
      <c r="J2889" t="s">
        <v>6933</v>
      </c>
      <c r="K2889" s="3">
        <v>45490</v>
      </c>
      <c r="L2889" t="s">
        <v>2</v>
      </c>
      <c r="M2889" t="s">
        <v>10</v>
      </c>
      <c r="N2889" t="s">
        <v>6</v>
      </c>
      <c r="O2889" s="3"/>
      <c r="P2889" t="s">
        <v>5</v>
      </c>
    </row>
    <row r="2890" spans="1:16" x14ac:dyDescent="0.2">
      <c r="A2890" s="6">
        <v>7778514</v>
      </c>
      <c r="B2890" t="s">
        <v>0</v>
      </c>
      <c r="C2890" t="s">
        <v>7491</v>
      </c>
      <c r="D2890" t="s">
        <v>6934</v>
      </c>
      <c r="E2890" t="s">
        <v>6935</v>
      </c>
      <c r="F2890" s="2">
        <v>2274</v>
      </c>
      <c r="G2890" s="2">
        <v>0</v>
      </c>
      <c r="H2890" s="2">
        <v>0</v>
      </c>
      <c r="I2890" t="s">
        <v>1</v>
      </c>
      <c r="J2890" t="s">
        <v>6936</v>
      </c>
      <c r="K2890" s="3">
        <v>45505</v>
      </c>
      <c r="L2890" t="s">
        <v>2</v>
      </c>
      <c r="M2890" t="s">
        <v>10</v>
      </c>
      <c r="N2890" t="s">
        <v>6</v>
      </c>
      <c r="O2890" s="3"/>
      <c r="P2890" t="s">
        <v>5</v>
      </c>
    </row>
    <row r="2891" spans="1:16" x14ac:dyDescent="0.2">
      <c r="A2891" s="6">
        <v>7798989</v>
      </c>
      <c r="B2891" t="s">
        <v>0</v>
      </c>
      <c r="C2891" t="s">
        <v>7546</v>
      </c>
      <c r="D2891" t="s">
        <v>6937</v>
      </c>
      <c r="E2891" t="s">
        <v>6938</v>
      </c>
      <c r="F2891" s="2">
        <v>3000</v>
      </c>
      <c r="G2891" s="2">
        <v>0</v>
      </c>
      <c r="H2891" s="2">
        <v>0</v>
      </c>
      <c r="I2891" t="s">
        <v>1</v>
      </c>
      <c r="J2891" t="s">
        <v>6939</v>
      </c>
      <c r="K2891" s="3">
        <v>45562</v>
      </c>
      <c r="L2891" t="s">
        <v>2</v>
      </c>
      <c r="M2891" t="s">
        <v>10</v>
      </c>
      <c r="N2891" t="s">
        <v>6</v>
      </c>
      <c r="O2891" s="3"/>
      <c r="P2891" t="s">
        <v>5</v>
      </c>
    </row>
    <row r="2892" spans="1:16" x14ac:dyDescent="0.2">
      <c r="A2892" s="6">
        <v>7672328</v>
      </c>
      <c r="B2892" t="s">
        <v>0</v>
      </c>
      <c r="C2892" t="s">
        <v>7547</v>
      </c>
      <c r="D2892" t="s">
        <v>6940</v>
      </c>
      <c r="E2892" t="s">
        <v>6941</v>
      </c>
      <c r="F2892" s="2">
        <v>3880</v>
      </c>
      <c r="G2892" s="2">
        <v>3879</v>
      </c>
      <c r="H2892" s="2">
        <v>3879</v>
      </c>
      <c r="I2892" t="s">
        <v>1</v>
      </c>
      <c r="J2892" t="s">
        <v>6942</v>
      </c>
      <c r="K2892" s="3">
        <v>45205</v>
      </c>
      <c r="L2892" t="s">
        <v>2</v>
      </c>
      <c r="M2892" t="s">
        <v>14</v>
      </c>
      <c r="N2892" t="s">
        <v>6</v>
      </c>
      <c r="O2892" s="3"/>
      <c r="P2892" t="s">
        <v>5</v>
      </c>
    </row>
    <row r="2893" spans="1:16" x14ac:dyDescent="0.2">
      <c r="A2893" s="6">
        <v>7778516</v>
      </c>
      <c r="B2893" t="s">
        <v>0</v>
      </c>
      <c r="C2893" t="s">
        <v>7491</v>
      </c>
      <c r="D2893" t="s">
        <v>6943</v>
      </c>
      <c r="E2893" t="s">
        <v>6944</v>
      </c>
      <c r="F2893" s="2">
        <v>2157</v>
      </c>
      <c r="G2893" s="2">
        <v>0</v>
      </c>
      <c r="H2893" s="2">
        <v>0</v>
      </c>
      <c r="I2893" t="s">
        <v>1</v>
      </c>
      <c r="J2893" t="s">
        <v>6945</v>
      </c>
      <c r="K2893" s="3">
        <v>45505</v>
      </c>
      <c r="L2893" t="s">
        <v>2</v>
      </c>
      <c r="M2893" t="s">
        <v>10</v>
      </c>
      <c r="N2893" t="s">
        <v>6</v>
      </c>
      <c r="O2893" s="3"/>
      <c r="P2893" t="s">
        <v>5</v>
      </c>
    </row>
    <row r="2894" spans="1:16" x14ac:dyDescent="0.2">
      <c r="A2894" s="6">
        <v>7778517</v>
      </c>
      <c r="B2894" t="s">
        <v>0</v>
      </c>
      <c r="C2894" t="s">
        <v>7491</v>
      </c>
      <c r="D2894" t="s">
        <v>6946</v>
      </c>
      <c r="E2894" t="s">
        <v>6947</v>
      </c>
      <c r="F2894" s="2">
        <v>130</v>
      </c>
      <c r="G2894" s="2">
        <v>0</v>
      </c>
      <c r="H2894" s="2">
        <v>0</v>
      </c>
      <c r="I2894" t="s">
        <v>1</v>
      </c>
      <c r="J2894" t="s">
        <v>6948</v>
      </c>
      <c r="K2894" s="3">
        <v>45505</v>
      </c>
      <c r="L2894" t="s">
        <v>2</v>
      </c>
      <c r="M2894" t="s">
        <v>10</v>
      </c>
      <c r="N2894" t="s">
        <v>6</v>
      </c>
      <c r="O2894" s="3"/>
      <c r="P2894" t="s">
        <v>5</v>
      </c>
    </row>
    <row r="2895" spans="1:16" x14ac:dyDescent="0.2">
      <c r="A2895" s="6">
        <v>7801346</v>
      </c>
      <c r="B2895" t="s">
        <v>0</v>
      </c>
      <c r="C2895" t="s">
        <v>7503</v>
      </c>
      <c r="D2895" t="s">
        <v>6949</v>
      </c>
      <c r="E2895" t="s">
        <v>6950</v>
      </c>
      <c r="F2895" s="2">
        <v>2845</v>
      </c>
      <c r="G2895" s="2">
        <v>0</v>
      </c>
      <c r="H2895" s="2">
        <v>0</v>
      </c>
      <c r="I2895" t="s">
        <v>1</v>
      </c>
      <c r="J2895" t="s">
        <v>6951</v>
      </c>
      <c r="K2895" s="3">
        <v>45569</v>
      </c>
      <c r="L2895" t="s">
        <v>2</v>
      </c>
      <c r="M2895" t="s">
        <v>10</v>
      </c>
      <c r="N2895" t="s">
        <v>6</v>
      </c>
      <c r="O2895" s="3"/>
      <c r="P2895" t="s">
        <v>5</v>
      </c>
    </row>
    <row r="2896" spans="1:16" x14ac:dyDescent="0.2">
      <c r="A2896" s="6">
        <v>7804113</v>
      </c>
      <c r="B2896" t="s">
        <v>0</v>
      </c>
      <c r="C2896" t="s">
        <v>7502</v>
      </c>
      <c r="D2896" t="s">
        <v>6952</v>
      </c>
      <c r="E2896" t="s">
        <v>6953</v>
      </c>
      <c r="F2896" s="2">
        <v>689</v>
      </c>
      <c r="G2896" s="2">
        <v>0</v>
      </c>
      <c r="H2896" s="2">
        <v>0</v>
      </c>
      <c r="I2896" t="s">
        <v>1</v>
      </c>
      <c r="J2896" t="s">
        <v>6954</v>
      </c>
      <c r="K2896" s="3">
        <v>45580</v>
      </c>
      <c r="L2896" t="s">
        <v>2</v>
      </c>
      <c r="M2896" t="s">
        <v>10</v>
      </c>
      <c r="N2896" t="s">
        <v>6</v>
      </c>
      <c r="O2896" s="3"/>
      <c r="P2896" t="s">
        <v>5</v>
      </c>
    </row>
    <row r="2897" spans="1:16" x14ac:dyDescent="0.2">
      <c r="A2897" s="6">
        <v>7771018</v>
      </c>
      <c r="B2897" t="s">
        <v>0</v>
      </c>
      <c r="C2897" t="s">
        <v>7473</v>
      </c>
      <c r="D2897" t="s">
        <v>6955</v>
      </c>
      <c r="E2897" t="s">
        <v>6956</v>
      </c>
      <c r="F2897" s="2">
        <v>8800</v>
      </c>
      <c r="G2897" s="2">
        <v>4797</v>
      </c>
      <c r="H2897" s="2">
        <v>4797</v>
      </c>
      <c r="I2897" t="s">
        <v>1</v>
      </c>
      <c r="J2897" t="s">
        <v>6957</v>
      </c>
      <c r="K2897" s="3">
        <v>45488</v>
      </c>
      <c r="L2897" t="s">
        <v>2</v>
      </c>
      <c r="M2897" t="s">
        <v>14</v>
      </c>
      <c r="N2897" t="s">
        <v>6</v>
      </c>
      <c r="O2897" s="3"/>
      <c r="P2897" t="s">
        <v>5</v>
      </c>
    </row>
    <row r="2898" spans="1:16" x14ac:dyDescent="0.2">
      <c r="A2898" s="6">
        <v>7803560</v>
      </c>
      <c r="B2898" t="s">
        <v>0</v>
      </c>
      <c r="C2898" t="s">
        <v>7544</v>
      </c>
      <c r="D2898" t="s">
        <v>6958</v>
      </c>
      <c r="E2898" t="s">
        <v>6959</v>
      </c>
      <c r="F2898" s="2">
        <v>2596</v>
      </c>
      <c r="G2898" s="2">
        <v>0</v>
      </c>
      <c r="H2898" s="2">
        <v>0</v>
      </c>
      <c r="I2898" t="s">
        <v>1</v>
      </c>
      <c r="J2898" t="s">
        <v>6960</v>
      </c>
      <c r="K2898" s="3">
        <v>45576</v>
      </c>
      <c r="L2898" t="s">
        <v>2</v>
      </c>
      <c r="M2898" t="s">
        <v>1883</v>
      </c>
      <c r="N2898" t="s">
        <v>6</v>
      </c>
      <c r="O2898" s="3"/>
      <c r="P2898" t="s">
        <v>5</v>
      </c>
    </row>
    <row r="2899" spans="1:16" x14ac:dyDescent="0.2">
      <c r="A2899" s="6">
        <v>7804114</v>
      </c>
      <c r="B2899" t="s">
        <v>0</v>
      </c>
      <c r="C2899" t="s">
        <v>7502</v>
      </c>
      <c r="D2899" t="s">
        <v>6958</v>
      </c>
      <c r="E2899" t="s">
        <v>6959</v>
      </c>
      <c r="F2899" s="2">
        <v>1294</v>
      </c>
      <c r="G2899" s="2">
        <v>0</v>
      </c>
      <c r="H2899" s="2">
        <v>0</v>
      </c>
      <c r="I2899" t="s">
        <v>1</v>
      </c>
      <c r="J2899" t="s">
        <v>6961</v>
      </c>
      <c r="K2899" s="3">
        <v>45580</v>
      </c>
      <c r="L2899" t="s">
        <v>2</v>
      </c>
      <c r="M2899" t="s">
        <v>10</v>
      </c>
      <c r="N2899" t="s">
        <v>6</v>
      </c>
      <c r="O2899" s="3"/>
      <c r="P2899" t="s">
        <v>5</v>
      </c>
    </row>
    <row r="2900" spans="1:16" x14ac:dyDescent="0.2">
      <c r="A2900" s="6">
        <v>7767493</v>
      </c>
      <c r="B2900" t="s">
        <v>0</v>
      </c>
      <c r="C2900" t="s">
        <v>7225</v>
      </c>
      <c r="D2900" t="s">
        <v>6962</v>
      </c>
      <c r="E2900" t="s">
        <v>6963</v>
      </c>
      <c r="F2900" s="2">
        <v>100</v>
      </c>
      <c r="G2900" s="2">
        <v>0</v>
      </c>
      <c r="H2900" s="2">
        <v>0</v>
      </c>
      <c r="I2900" t="s">
        <v>1</v>
      </c>
      <c r="J2900" t="s">
        <v>6964</v>
      </c>
      <c r="K2900" s="3">
        <v>45479</v>
      </c>
      <c r="L2900" t="s">
        <v>2</v>
      </c>
      <c r="M2900" t="s">
        <v>10</v>
      </c>
      <c r="N2900" t="s">
        <v>6</v>
      </c>
      <c r="O2900" s="3"/>
      <c r="P2900" t="s">
        <v>5</v>
      </c>
    </row>
    <row r="2901" spans="1:16" x14ac:dyDescent="0.2">
      <c r="A2901" s="6">
        <v>7791743</v>
      </c>
      <c r="B2901" t="s">
        <v>0</v>
      </c>
      <c r="C2901" t="s">
        <v>7423</v>
      </c>
      <c r="D2901" t="s">
        <v>6965</v>
      </c>
      <c r="E2901" t="s">
        <v>6966</v>
      </c>
      <c r="F2901" s="2">
        <v>300</v>
      </c>
      <c r="G2901" s="2">
        <v>0</v>
      </c>
      <c r="H2901" s="2">
        <v>0</v>
      </c>
      <c r="I2901" t="s">
        <v>1</v>
      </c>
      <c r="J2901" t="s">
        <v>6967</v>
      </c>
      <c r="K2901" s="3">
        <v>45546</v>
      </c>
      <c r="L2901" t="s">
        <v>2</v>
      </c>
      <c r="M2901" t="s">
        <v>10</v>
      </c>
      <c r="N2901" t="s">
        <v>6</v>
      </c>
      <c r="O2901" s="3"/>
      <c r="P2901" t="s">
        <v>5</v>
      </c>
    </row>
    <row r="2902" spans="1:16" x14ac:dyDescent="0.2">
      <c r="A2902" s="6">
        <v>7791744</v>
      </c>
      <c r="B2902" t="s">
        <v>0</v>
      </c>
      <c r="C2902" t="s">
        <v>7423</v>
      </c>
      <c r="D2902" t="s">
        <v>6968</v>
      </c>
      <c r="E2902" t="s">
        <v>6969</v>
      </c>
      <c r="F2902" s="2">
        <v>300</v>
      </c>
      <c r="G2902" s="2">
        <v>0</v>
      </c>
      <c r="H2902" s="2">
        <v>0</v>
      </c>
      <c r="I2902" t="s">
        <v>1</v>
      </c>
      <c r="J2902" t="s">
        <v>6970</v>
      </c>
      <c r="K2902" s="3">
        <v>45546</v>
      </c>
      <c r="L2902" t="s">
        <v>2</v>
      </c>
      <c r="M2902" t="s">
        <v>10</v>
      </c>
      <c r="N2902" t="s">
        <v>6</v>
      </c>
      <c r="O2902" s="3"/>
      <c r="P2902" t="s">
        <v>5</v>
      </c>
    </row>
    <row r="2903" spans="1:16" x14ac:dyDescent="0.2">
      <c r="A2903" s="6">
        <v>7791748</v>
      </c>
      <c r="B2903" t="s">
        <v>0</v>
      </c>
      <c r="C2903" t="s">
        <v>7423</v>
      </c>
      <c r="D2903" t="s">
        <v>6971</v>
      </c>
      <c r="E2903" t="s">
        <v>6972</v>
      </c>
      <c r="F2903" s="2">
        <v>200</v>
      </c>
      <c r="G2903" s="2">
        <v>0</v>
      </c>
      <c r="H2903" s="2">
        <v>0</v>
      </c>
      <c r="I2903" t="s">
        <v>1</v>
      </c>
      <c r="J2903" t="s">
        <v>6973</v>
      </c>
      <c r="K2903" s="3">
        <v>45546</v>
      </c>
      <c r="L2903" t="s">
        <v>2</v>
      </c>
      <c r="M2903" t="s">
        <v>10</v>
      </c>
      <c r="N2903" t="s">
        <v>6</v>
      </c>
      <c r="O2903" s="3"/>
      <c r="P2903" t="s">
        <v>5</v>
      </c>
    </row>
    <row r="2904" spans="1:16" x14ac:dyDescent="0.2">
      <c r="A2904" s="6">
        <v>7791747</v>
      </c>
      <c r="B2904" t="s">
        <v>0</v>
      </c>
      <c r="C2904" t="s">
        <v>7423</v>
      </c>
      <c r="D2904" t="s">
        <v>6974</v>
      </c>
      <c r="E2904" t="s">
        <v>6975</v>
      </c>
      <c r="F2904" s="2">
        <v>300</v>
      </c>
      <c r="G2904" s="2">
        <v>0</v>
      </c>
      <c r="H2904" s="2">
        <v>0</v>
      </c>
      <c r="I2904" t="s">
        <v>1</v>
      </c>
      <c r="J2904" t="s">
        <v>6976</v>
      </c>
      <c r="K2904" s="3">
        <v>45546</v>
      </c>
      <c r="L2904" t="s">
        <v>2</v>
      </c>
      <c r="M2904" t="s">
        <v>10</v>
      </c>
      <c r="N2904" t="s">
        <v>6</v>
      </c>
      <c r="O2904" s="3"/>
      <c r="P2904" t="s">
        <v>5</v>
      </c>
    </row>
    <row r="2905" spans="1:16" x14ac:dyDescent="0.2">
      <c r="A2905" s="6">
        <v>7791746</v>
      </c>
      <c r="B2905" t="s">
        <v>0</v>
      </c>
      <c r="C2905" t="s">
        <v>7423</v>
      </c>
      <c r="D2905" t="s">
        <v>6977</v>
      </c>
      <c r="E2905" t="s">
        <v>6978</v>
      </c>
      <c r="F2905" s="2">
        <v>300</v>
      </c>
      <c r="G2905" s="2">
        <v>0</v>
      </c>
      <c r="H2905" s="2">
        <v>0</v>
      </c>
      <c r="I2905" t="s">
        <v>1</v>
      </c>
      <c r="J2905" t="s">
        <v>6979</v>
      </c>
      <c r="K2905" s="3">
        <v>45546</v>
      </c>
      <c r="L2905" t="s">
        <v>2</v>
      </c>
      <c r="M2905" t="s">
        <v>10</v>
      </c>
      <c r="N2905" t="s">
        <v>6</v>
      </c>
      <c r="O2905" s="3"/>
      <c r="P2905" t="s">
        <v>5</v>
      </c>
    </row>
    <row r="2906" spans="1:16" x14ac:dyDescent="0.2">
      <c r="A2906" s="6">
        <v>7791745</v>
      </c>
      <c r="B2906" t="s">
        <v>0</v>
      </c>
      <c r="C2906" t="s">
        <v>7423</v>
      </c>
      <c r="D2906" t="s">
        <v>6980</v>
      </c>
      <c r="E2906" t="s">
        <v>6981</v>
      </c>
      <c r="F2906" s="2">
        <v>300</v>
      </c>
      <c r="G2906" s="2">
        <v>0</v>
      </c>
      <c r="H2906" s="2">
        <v>0</v>
      </c>
      <c r="I2906" t="s">
        <v>1</v>
      </c>
      <c r="J2906" t="s">
        <v>6982</v>
      </c>
      <c r="K2906" s="3">
        <v>45546</v>
      </c>
      <c r="L2906" t="s">
        <v>2</v>
      </c>
      <c r="M2906" t="s">
        <v>10</v>
      </c>
      <c r="N2906" t="s">
        <v>6</v>
      </c>
      <c r="O2906" s="3"/>
      <c r="P2906" t="s">
        <v>5</v>
      </c>
    </row>
    <row r="2907" spans="1:16" x14ac:dyDescent="0.2">
      <c r="A2907" s="6">
        <v>7800574</v>
      </c>
      <c r="B2907" t="s">
        <v>0</v>
      </c>
      <c r="C2907" t="s">
        <v>7408</v>
      </c>
      <c r="D2907" t="s">
        <v>6983</v>
      </c>
      <c r="E2907" t="s">
        <v>6984</v>
      </c>
      <c r="F2907" s="2">
        <v>1012</v>
      </c>
      <c r="G2907" s="2">
        <v>0</v>
      </c>
      <c r="H2907" s="2">
        <v>0</v>
      </c>
      <c r="I2907" t="s">
        <v>1</v>
      </c>
      <c r="J2907" t="s">
        <v>6985</v>
      </c>
      <c r="K2907" s="3">
        <v>45566</v>
      </c>
      <c r="L2907" t="s">
        <v>2</v>
      </c>
      <c r="M2907" t="s">
        <v>10</v>
      </c>
      <c r="N2907" t="s">
        <v>6</v>
      </c>
      <c r="O2907" s="3"/>
      <c r="P2907" t="s">
        <v>5</v>
      </c>
    </row>
    <row r="2908" spans="1:16" x14ac:dyDescent="0.2">
      <c r="A2908" s="6">
        <v>7800575</v>
      </c>
      <c r="B2908" t="s">
        <v>0</v>
      </c>
      <c r="C2908" t="s">
        <v>7408</v>
      </c>
      <c r="D2908" t="s">
        <v>6986</v>
      </c>
      <c r="E2908" t="s">
        <v>6987</v>
      </c>
      <c r="F2908" s="2">
        <v>26</v>
      </c>
      <c r="G2908" s="2">
        <v>0</v>
      </c>
      <c r="H2908" s="2">
        <v>0</v>
      </c>
      <c r="I2908" t="s">
        <v>1</v>
      </c>
      <c r="J2908" t="s">
        <v>6988</v>
      </c>
      <c r="K2908" s="3">
        <v>45566</v>
      </c>
      <c r="L2908" t="s">
        <v>2</v>
      </c>
      <c r="M2908" t="s">
        <v>10</v>
      </c>
      <c r="N2908" t="s">
        <v>6</v>
      </c>
      <c r="O2908" s="3"/>
      <c r="P2908" t="s">
        <v>5</v>
      </c>
    </row>
    <row r="2909" spans="1:16" x14ac:dyDescent="0.2">
      <c r="A2909" s="6">
        <v>7796321</v>
      </c>
      <c r="B2909" t="s">
        <v>0</v>
      </c>
      <c r="C2909" t="s">
        <v>7405</v>
      </c>
      <c r="D2909" t="s">
        <v>6989</v>
      </c>
      <c r="E2909" t="s">
        <v>6990</v>
      </c>
      <c r="F2909" s="2">
        <v>2860</v>
      </c>
      <c r="G2909" s="2">
        <v>0</v>
      </c>
      <c r="H2909" s="2">
        <v>0</v>
      </c>
      <c r="I2909" t="s">
        <v>1</v>
      </c>
      <c r="J2909" t="s">
        <v>6991</v>
      </c>
      <c r="K2909" s="3">
        <v>45560</v>
      </c>
      <c r="L2909" t="s">
        <v>2</v>
      </c>
      <c r="M2909" t="s">
        <v>10</v>
      </c>
      <c r="N2909" t="s">
        <v>6</v>
      </c>
      <c r="O2909" s="3"/>
      <c r="P2909" t="s">
        <v>5</v>
      </c>
    </row>
    <row r="2910" spans="1:16" x14ac:dyDescent="0.2">
      <c r="A2910" s="6">
        <v>7795151</v>
      </c>
      <c r="B2910" t="s">
        <v>0</v>
      </c>
      <c r="C2910" t="s">
        <v>7451</v>
      </c>
      <c r="D2910" t="s">
        <v>6992</v>
      </c>
      <c r="E2910" t="s">
        <v>6993</v>
      </c>
      <c r="F2910" s="2">
        <v>36</v>
      </c>
      <c r="G2910" s="2">
        <v>0</v>
      </c>
      <c r="H2910" s="2">
        <v>0</v>
      </c>
      <c r="I2910" t="s">
        <v>1</v>
      </c>
      <c r="J2910" t="s">
        <v>6994</v>
      </c>
      <c r="K2910" s="3">
        <v>45558</v>
      </c>
      <c r="L2910" t="s">
        <v>2</v>
      </c>
      <c r="M2910" t="s">
        <v>10</v>
      </c>
      <c r="N2910" t="s">
        <v>6</v>
      </c>
      <c r="O2910" s="3"/>
      <c r="P2910" t="s">
        <v>5</v>
      </c>
    </row>
    <row r="2911" spans="1:16" x14ac:dyDescent="0.2">
      <c r="A2911" s="6">
        <v>7795163</v>
      </c>
      <c r="B2911" t="s">
        <v>0</v>
      </c>
      <c r="C2911" t="s">
        <v>7565</v>
      </c>
      <c r="D2911" t="s">
        <v>6995</v>
      </c>
      <c r="E2911" t="s">
        <v>6996</v>
      </c>
      <c r="F2911" s="2">
        <v>100</v>
      </c>
      <c r="G2911" s="2">
        <v>0</v>
      </c>
      <c r="H2911" s="2">
        <v>0</v>
      </c>
      <c r="I2911" t="s">
        <v>1</v>
      </c>
      <c r="J2911" t="s">
        <v>6997</v>
      </c>
      <c r="K2911" s="3">
        <v>45558</v>
      </c>
      <c r="L2911" t="s">
        <v>2</v>
      </c>
      <c r="M2911" t="s">
        <v>10</v>
      </c>
      <c r="N2911" t="s">
        <v>6</v>
      </c>
      <c r="O2911" s="3"/>
      <c r="P2911" t="s">
        <v>5</v>
      </c>
    </row>
    <row r="2912" spans="1:16" x14ac:dyDescent="0.2">
      <c r="A2912" s="6">
        <v>7795159</v>
      </c>
      <c r="B2912" t="s">
        <v>0</v>
      </c>
      <c r="C2912" t="s">
        <v>7565</v>
      </c>
      <c r="D2912" t="s">
        <v>6998</v>
      </c>
      <c r="E2912" t="s">
        <v>6999</v>
      </c>
      <c r="F2912" s="2">
        <v>150</v>
      </c>
      <c r="G2912" s="2">
        <v>0</v>
      </c>
      <c r="H2912" s="2">
        <v>0</v>
      </c>
      <c r="I2912" t="s">
        <v>1</v>
      </c>
      <c r="J2912" t="s">
        <v>7000</v>
      </c>
      <c r="K2912" s="3">
        <v>45558</v>
      </c>
      <c r="L2912" t="s">
        <v>2</v>
      </c>
      <c r="M2912" t="s">
        <v>10</v>
      </c>
      <c r="N2912" t="s">
        <v>6</v>
      </c>
      <c r="O2912" s="3"/>
      <c r="P2912" t="s">
        <v>5</v>
      </c>
    </row>
    <row r="2913" spans="1:16" x14ac:dyDescent="0.2">
      <c r="A2913" s="6">
        <v>7800127</v>
      </c>
      <c r="B2913" t="s">
        <v>0</v>
      </c>
      <c r="C2913" t="s">
        <v>7232</v>
      </c>
      <c r="D2913" t="s">
        <v>7001</v>
      </c>
      <c r="E2913" t="s">
        <v>7002</v>
      </c>
      <c r="F2913" s="2">
        <v>100</v>
      </c>
      <c r="G2913" s="2">
        <v>0</v>
      </c>
      <c r="H2913" s="2">
        <v>0</v>
      </c>
      <c r="I2913" t="s">
        <v>1</v>
      </c>
      <c r="J2913" t="s">
        <v>7003</v>
      </c>
      <c r="K2913" s="3">
        <v>45565</v>
      </c>
      <c r="L2913" t="s">
        <v>2</v>
      </c>
      <c r="M2913" t="s">
        <v>10</v>
      </c>
      <c r="N2913" t="s">
        <v>6</v>
      </c>
      <c r="O2913" s="3"/>
      <c r="P2913" t="s">
        <v>5</v>
      </c>
    </row>
    <row r="2914" spans="1:16" x14ac:dyDescent="0.2">
      <c r="A2914" s="6">
        <v>7800126</v>
      </c>
      <c r="B2914" t="s">
        <v>0</v>
      </c>
      <c r="C2914" t="s">
        <v>7232</v>
      </c>
      <c r="D2914" t="s">
        <v>7004</v>
      </c>
      <c r="E2914" t="s">
        <v>7005</v>
      </c>
      <c r="F2914" s="2">
        <v>100</v>
      </c>
      <c r="G2914" s="2">
        <v>0</v>
      </c>
      <c r="H2914" s="2">
        <v>0</v>
      </c>
      <c r="I2914" t="s">
        <v>1</v>
      </c>
      <c r="J2914" t="s">
        <v>7006</v>
      </c>
      <c r="K2914" s="3">
        <v>45565</v>
      </c>
      <c r="L2914" t="s">
        <v>2</v>
      </c>
      <c r="M2914" t="s">
        <v>10</v>
      </c>
      <c r="N2914" t="s">
        <v>6</v>
      </c>
      <c r="O2914" s="3"/>
      <c r="P2914" t="s">
        <v>5</v>
      </c>
    </row>
    <row r="2915" spans="1:16" x14ac:dyDescent="0.2">
      <c r="A2915" s="6">
        <v>7800125</v>
      </c>
      <c r="B2915" t="s">
        <v>0</v>
      </c>
      <c r="C2915" t="s">
        <v>7232</v>
      </c>
      <c r="D2915" t="s">
        <v>7007</v>
      </c>
      <c r="E2915" t="s">
        <v>7008</v>
      </c>
      <c r="F2915" s="2">
        <v>100</v>
      </c>
      <c r="G2915" s="2">
        <v>0</v>
      </c>
      <c r="H2915" s="2">
        <v>0</v>
      </c>
      <c r="I2915" t="s">
        <v>1</v>
      </c>
      <c r="J2915" t="s">
        <v>7009</v>
      </c>
      <c r="K2915" s="3">
        <v>45565</v>
      </c>
      <c r="L2915" t="s">
        <v>2</v>
      </c>
      <c r="M2915" t="s">
        <v>10</v>
      </c>
      <c r="N2915" t="s">
        <v>6</v>
      </c>
      <c r="O2915" s="3"/>
      <c r="P2915" t="s">
        <v>5</v>
      </c>
    </row>
    <row r="2916" spans="1:16" x14ac:dyDescent="0.2">
      <c r="A2916" s="6">
        <v>7798991</v>
      </c>
      <c r="B2916" t="s">
        <v>0</v>
      </c>
      <c r="C2916" t="s">
        <v>7546</v>
      </c>
      <c r="D2916" t="s">
        <v>7010</v>
      </c>
      <c r="E2916" t="s">
        <v>7011</v>
      </c>
      <c r="F2916" s="2">
        <v>950</v>
      </c>
      <c r="G2916" s="2">
        <v>0</v>
      </c>
      <c r="H2916" s="2">
        <v>0</v>
      </c>
      <c r="I2916" t="s">
        <v>1</v>
      </c>
      <c r="J2916" t="s">
        <v>7012</v>
      </c>
      <c r="K2916" s="3">
        <v>45562</v>
      </c>
      <c r="L2916" t="s">
        <v>2</v>
      </c>
      <c r="M2916" t="s">
        <v>10</v>
      </c>
      <c r="N2916" t="s">
        <v>6</v>
      </c>
      <c r="O2916" s="3"/>
      <c r="P2916" t="s">
        <v>5</v>
      </c>
    </row>
    <row r="2917" spans="1:16" x14ac:dyDescent="0.2">
      <c r="A2917" s="6">
        <v>7803558</v>
      </c>
      <c r="B2917" t="s">
        <v>0</v>
      </c>
      <c r="C2917" t="s">
        <v>7544</v>
      </c>
      <c r="D2917" t="s">
        <v>7013</v>
      </c>
      <c r="E2917" t="s">
        <v>7014</v>
      </c>
      <c r="F2917" s="2">
        <v>22642</v>
      </c>
      <c r="G2917" s="2">
        <v>0</v>
      </c>
      <c r="H2917" s="2">
        <v>0</v>
      </c>
      <c r="I2917" t="s">
        <v>1</v>
      </c>
      <c r="J2917" t="s">
        <v>7015</v>
      </c>
      <c r="K2917" s="3">
        <v>45576</v>
      </c>
      <c r="L2917" t="s">
        <v>2</v>
      </c>
      <c r="M2917" t="s">
        <v>1883</v>
      </c>
      <c r="N2917" t="s">
        <v>6</v>
      </c>
      <c r="O2917" s="3"/>
      <c r="P2917" t="s">
        <v>5</v>
      </c>
    </row>
    <row r="2918" spans="1:16" x14ac:dyDescent="0.2">
      <c r="A2918" s="6">
        <v>7804111</v>
      </c>
      <c r="B2918" t="s">
        <v>0</v>
      </c>
      <c r="C2918" t="s">
        <v>7502</v>
      </c>
      <c r="D2918" t="s">
        <v>7013</v>
      </c>
      <c r="E2918" t="s">
        <v>7014</v>
      </c>
      <c r="F2918" s="2">
        <v>7493</v>
      </c>
      <c r="G2918" s="2">
        <v>0</v>
      </c>
      <c r="H2918" s="2">
        <v>0</v>
      </c>
      <c r="I2918" t="s">
        <v>1</v>
      </c>
      <c r="J2918" t="s">
        <v>7016</v>
      </c>
      <c r="K2918" s="3">
        <v>45580</v>
      </c>
      <c r="L2918" t="s">
        <v>2</v>
      </c>
      <c r="M2918" t="s">
        <v>262</v>
      </c>
      <c r="N2918" t="s">
        <v>6</v>
      </c>
      <c r="O2918" s="3"/>
      <c r="P2918" t="s">
        <v>5</v>
      </c>
    </row>
    <row r="2919" spans="1:16" x14ac:dyDescent="0.2">
      <c r="A2919" s="6">
        <v>7803559</v>
      </c>
      <c r="B2919" t="s">
        <v>0</v>
      </c>
      <c r="C2919" t="s">
        <v>7544</v>
      </c>
      <c r="D2919" t="s">
        <v>7017</v>
      </c>
      <c r="E2919" t="s">
        <v>7018</v>
      </c>
      <c r="F2919" s="2">
        <v>378</v>
      </c>
      <c r="G2919" s="2">
        <v>0</v>
      </c>
      <c r="H2919" s="2">
        <v>0</v>
      </c>
      <c r="I2919" t="s">
        <v>1</v>
      </c>
      <c r="J2919" t="s">
        <v>7019</v>
      </c>
      <c r="K2919" s="3">
        <v>45576</v>
      </c>
      <c r="L2919" t="s">
        <v>2</v>
      </c>
      <c r="M2919" t="s">
        <v>1883</v>
      </c>
      <c r="N2919" t="s">
        <v>6</v>
      </c>
      <c r="O2919" s="3"/>
      <c r="P2919" t="s">
        <v>5</v>
      </c>
    </row>
    <row r="2920" spans="1:16" x14ac:dyDescent="0.2">
      <c r="A2920" s="6">
        <v>7804112</v>
      </c>
      <c r="B2920" t="s">
        <v>0</v>
      </c>
      <c r="C2920" t="s">
        <v>7502</v>
      </c>
      <c r="D2920" t="s">
        <v>7017</v>
      </c>
      <c r="E2920" t="s">
        <v>7018</v>
      </c>
      <c r="F2920" s="2">
        <v>1580</v>
      </c>
      <c r="G2920" s="2">
        <v>0</v>
      </c>
      <c r="H2920" s="2">
        <v>0</v>
      </c>
      <c r="I2920" t="s">
        <v>1</v>
      </c>
      <c r="J2920" t="s">
        <v>7020</v>
      </c>
      <c r="K2920" s="3">
        <v>45580</v>
      </c>
      <c r="L2920" t="s">
        <v>2</v>
      </c>
      <c r="M2920" t="s">
        <v>262</v>
      </c>
      <c r="N2920" t="s">
        <v>6</v>
      </c>
      <c r="O2920" s="3"/>
      <c r="P2920" t="s">
        <v>5</v>
      </c>
    </row>
    <row r="2921" spans="1:16" x14ac:dyDescent="0.2">
      <c r="A2921" s="6">
        <v>7803556</v>
      </c>
      <c r="B2921" t="s">
        <v>0</v>
      </c>
      <c r="C2921" t="s">
        <v>7544</v>
      </c>
      <c r="D2921" t="s">
        <v>7021</v>
      </c>
      <c r="E2921" t="s">
        <v>7022</v>
      </c>
      <c r="F2921" s="2">
        <v>34</v>
      </c>
      <c r="G2921" s="2">
        <v>0</v>
      </c>
      <c r="H2921" s="2">
        <v>0</v>
      </c>
      <c r="I2921" t="s">
        <v>1</v>
      </c>
      <c r="J2921" t="s">
        <v>7023</v>
      </c>
      <c r="K2921" s="3">
        <v>45576</v>
      </c>
      <c r="L2921" t="s">
        <v>2</v>
      </c>
      <c r="M2921" t="s">
        <v>1883</v>
      </c>
      <c r="N2921" t="s">
        <v>6</v>
      </c>
      <c r="O2921" s="3"/>
      <c r="P2921" t="s">
        <v>5</v>
      </c>
    </row>
    <row r="2922" spans="1:16" x14ac:dyDescent="0.2">
      <c r="A2922" s="6">
        <v>7803567</v>
      </c>
      <c r="B2922" t="s">
        <v>0</v>
      </c>
      <c r="C2922" t="s">
        <v>7544</v>
      </c>
      <c r="D2922" t="s">
        <v>7024</v>
      </c>
      <c r="E2922" t="s">
        <v>7025</v>
      </c>
      <c r="F2922" s="2">
        <v>5807</v>
      </c>
      <c r="G2922" s="2">
        <v>0</v>
      </c>
      <c r="H2922" s="2">
        <v>0</v>
      </c>
      <c r="I2922" t="s">
        <v>1</v>
      </c>
      <c r="J2922" t="s">
        <v>7026</v>
      </c>
      <c r="K2922" s="3">
        <v>45576</v>
      </c>
      <c r="L2922" t="s">
        <v>2</v>
      </c>
      <c r="M2922" t="s">
        <v>1883</v>
      </c>
      <c r="N2922" t="s">
        <v>6</v>
      </c>
      <c r="O2922" s="3"/>
      <c r="P2922" t="s">
        <v>5</v>
      </c>
    </row>
    <row r="2923" spans="1:16" x14ac:dyDescent="0.2">
      <c r="A2923" s="6">
        <v>7803569</v>
      </c>
      <c r="B2923" t="s">
        <v>0</v>
      </c>
      <c r="C2923" t="s">
        <v>7544</v>
      </c>
      <c r="D2923" t="s">
        <v>7027</v>
      </c>
      <c r="E2923" t="s">
        <v>7028</v>
      </c>
      <c r="F2923" s="2">
        <v>3526</v>
      </c>
      <c r="G2923" s="2">
        <v>0</v>
      </c>
      <c r="H2923" s="2">
        <v>0</v>
      </c>
      <c r="I2923" t="s">
        <v>1</v>
      </c>
      <c r="J2923" t="s">
        <v>7029</v>
      </c>
      <c r="K2923" s="3">
        <v>45576</v>
      </c>
      <c r="L2923" t="s">
        <v>2</v>
      </c>
      <c r="M2923" t="s">
        <v>1883</v>
      </c>
      <c r="N2923" t="s">
        <v>6</v>
      </c>
      <c r="O2923" s="3"/>
      <c r="P2923" t="s">
        <v>5</v>
      </c>
    </row>
    <row r="2924" spans="1:16" x14ac:dyDescent="0.2">
      <c r="A2924" s="6">
        <v>7803571</v>
      </c>
      <c r="B2924" t="s">
        <v>0</v>
      </c>
      <c r="C2924" t="s">
        <v>7544</v>
      </c>
      <c r="D2924" t="s">
        <v>7030</v>
      </c>
      <c r="E2924" t="s">
        <v>7031</v>
      </c>
      <c r="F2924" s="2">
        <v>168</v>
      </c>
      <c r="G2924" s="2">
        <v>0</v>
      </c>
      <c r="H2924" s="2">
        <v>0</v>
      </c>
      <c r="I2924" t="s">
        <v>1</v>
      </c>
      <c r="J2924" t="s">
        <v>7032</v>
      </c>
      <c r="K2924" s="3">
        <v>45576</v>
      </c>
      <c r="L2924" t="s">
        <v>2</v>
      </c>
      <c r="M2924" t="s">
        <v>1883</v>
      </c>
      <c r="N2924" t="s">
        <v>6</v>
      </c>
      <c r="O2924" s="3"/>
      <c r="P2924" t="s">
        <v>5</v>
      </c>
    </row>
    <row r="2925" spans="1:16" x14ac:dyDescent="0.2">
      <c r="A2925" s="6">
        <v>7803570</v>
      </c>
      <c r="B2925" t="s">
        <v>0</v>
      </c>
      <c r="C2925" t="s">
        <v>7544</v>
      </c>
      <c r="D2925" t="s">
        <v>7033</v>
      </c>
      <c r="E2925" t="s">
        <v>7034</v>
      </c>
      <c r="F2925" s="2">
        <v>3780</v>
      </c>
      <c r="G2925" s="2">
        <v>0</v>
      </c>
      <c r="H2925" s="2">
        <v>0</v>
      </c>
      <c r="I2925" t="s">
        <v>1</v>
      </c>
      <c r="J2925" t="s">
        <v>7035</v>
      </c>
      <c r="K2925" s="3">
        <v>45576</v>
      </c>
      <c r="L2925" t="s">
        <v>2</v>
      </c>
      <c r="M2925" t="s">
        <v>1883</v>
      </c>
      <c r="N2925" t="s">
        <v>6</v>
      </c>
      <c r="O2925" s="3"/>
      <c r="P2925" t="s">
        <v>5</v>
      </c>
    </row>
    <row r="2926" spans="1:16" x14ac:dyDescent="0.2">
      <c r="A2926" s="6">
        <v>7804109</v>
      </c>
      <c r="B2926" t="s">
        <v>0</v>
      </c>
      <c r="C2926" t="s">
        <v>7502</v>
      </c>
      <c r="D2926" t="s">
        <v>7036</v>
      </c>
      <c r="E2926" t="s">
        <v>7037</v>
      </c>
      <c r="F2926" s="2">
        <v>84</v>
      </c>
      <c r="G2926" s="2">
        <v>0</v>
      </c>
      <c r="H2926" s="2">
        <v>0</v>
      </c>
      <c r="I2926" t="s">
        <v>1</v>
      </c>
      <c r="J2926" t="s">
        <v>7038</v>
      </c>
      <c r="K2926" s="3">
        <v>45580</v>
      </c>
      <c r="L2926" t="s">
        <v>2</v>
      </c>
      <c r="M2926" t="s">
        <v>10</v>
      </c>
      <c r="N2926" t="s">
        <v>6</v>
      </c>
      <c r="O2926" s="3"/>
      <c r="P2926" t="s">
        <v>5</v>
      </c>
    </row>
    <row r="2927" spans="1:16" x14ac:dyDescent="0.2">
      <c r="A2927" s="6">
        <v>7804110</v>
      </c>
      <c r="B2927" t="s">
        <v>0</v>
      </c>
      <c r="C2927" t="s">
        <v>7502</v>
      </c>
      <c r="D2927" t="s">
        <v>7039</v>
      </c>
      <c r="E2927" t="s">
        <v>7040</v>
      </c>
      <c r="F2927" s="2">
        <v>34</v>
      </c>
      <c r="G2927" s="2">
        <v>0</v>
      </c>
      <c r="H2927" s="2">
        <v>0</v>
      </c>
      <c r="I2927" t="s">
        <v>1</v>
      </c>
      <c r="J2927" t="s">
        <v>7041</v>
      </c>
      <c r="K2927" s="3">
        <v>45580</v>
      </c>
      <c r="L2927" t="s">
        <v>2</v>
      </c>
      <c r="M2927" t="s">
        <v>10</v>
      </c>
      <c r="N2927" t="s">
        <v>6</v>
      </c>
      <c r="O2927" s="3"/>
      <c r="P2927" t="s">
        <v>5</v>
      </c>
    </row>
    <row r="2928" spans="1:16" x14ac:dyDescent="0.2">
      <c r="A2928" s="6">
        <v>7807170</v>
      </c>
      <c r="B2928" t="s">
        <v>0</v>
      </c>
      <c r="C2928" t="s">
        <v>7354</v>
      </c>
      <c r="D2928" t="s">
        <v>7042</v>
      </c>
      <c r="E2928" t="s">
        <v>7043</v>
      </c>
      <c r="F2928" s="2">
        <v>50</v>
      </c>
      <c r="G2928" s="2">
        <v>0</v>
      </c>
      <c r="H2928" s="2">
        <v>0</v>
      </c>
      <c r="I2928" t="s">
        <v>1</v>
      </c>
      <c r="J2928" t="s">
        <v>7044</v>
      </c>
      <c r="K2928" s="3">
        <v>45588</v>
      </c>
      <c r="L2928" t="s">
        <v>2</v>
      </c>
      <c r="M2928" t="s">
        <v>10</v>
      </c>
      <c r="N2928" t="s">
        <v>6</v>
      </c>
      <c r="O2928" s="3"/>
      <c r="P2928" t="s">
        <v>5</v>
      </c>
    </row>
    <row r="2929" spans="1:16" x14ac:dyDescent="0.2">
      <c r="A2929" s="6">
        <v>7809882</v>
      </c>
      <c r="B2929" t="s">
        <v>0</v>
      </c>
      <c r="C2929" t="s">
        <v>7397</v>
      </c>
      <c r="D2929" t="s">
        <v>7045</v>
      </c>
      <c r="E2929" t="s">
        <v>7046</v>
      </c>
      <c r="F2929" s="2">
        <v>208</v>
      </c>
      <c r="G2929" s="2">
        <v>0</v>
      </c>
      <c r="H2929" s="2">
        <v>0</v>
      </c>
      <c r="I2929" t="s">
        <v>1</v>
      </c>
      <c r="J2929" t="s">
        <v>7047</v>
      </c>
      <c r="K2929" s="3">
        <v>45593</v>
      </c>
      <c r="L2929" t="s">
        <v>2</v>
      </c>
      <c r="M2929" t="s">
        <v>10</v>
      </c>
      <c r="N2929" t="s">
        <v>6</v>
      </c>
      <c r="O2929" s="3"/>
      <c r="P2929" t="s">
        <v>5</v>
      </c>
    </row>
    <row r="2930" spans="1:16" x14ac:dyDescent="0.2">
      <c r="A2930" s="6">
        <v>7793891</v>
      </c>
      <c r="B2930" t="s">
        <v>0</v>
      </c>
      <c r="C2930" t="s">
        <v>7263</v>
      </c>
      <c r="D2930" t="s">
        <v>7048</v>
      </c>
      <c r="E2930" t="s">
        <v>7049</v>
      </c>
      <c r="F2930" s="2">
        <v>1250</v>
      </c>
      <c r="G2930" s="2">
        <v>172</v>
      </c>
      <c r="H2930" s="2">
        <v>172</v>
      </c>
      <c r="I2930" t="s">
        <v>1</v>
      </c>
      <c r="J2930" t="s">
        <v>7050</v>
      </c>
      <c r="K2930" s="3">
        <v>45552</v>
      </c>
      <c r="L2930" t="s">
        <v>2</v>
      </c>
      <c r="M2930" t="s">
        <v>14</v>
      </c>
      <c r="N2930" t="s">
        <v>6</v>
      </c>
      <c r="O2930" s="3"/>
      <c r="P2930" t="s">
        <v>5</v>
      </c>
    </row>
    <row r="2931" spans="1:16" x14ac:dyDescent="0.2">
      <c r="A2931" s="6">
        <v>7793892</v>
      </c>
      <c r="B2931" t="s">
        <v>0</v>
      </c>
      <c r="C2931" t="s">
        <v>7263</v>
      </c>
      <c r="D2931" t="s">
        <v>7051</v>
      </c>
      <c r="E2931" t="s">
        <v>6828</v>
      </c>
      <c r="F2931" s="2">
        <v>360</v>
      </c>
      <c r="G2931" s="2">
        <v>163</v>
      </c>
      <c r="H2931" s="2">
        <v>163</v>
      </c>
      <c r="I2931" t="s">
        <v>1</v>
      </c>
      <c r="J2931" t="s">
        <v>7052</v>
      </c>
      <c r="K2931" s="3">
        <v>45552</v>
      </c>
      <c r="L2931" t="s">
        <v>2</v>
      </c>
      <c r="M2931" t="s">
        <v>14</v>
      </c>
      <c r="N2931" t="s">
        <v>6</v>
      </c>
      <c r="O2931" s="3"/>
      <c r="P2931" t="s">
        <v>5</v>
      </c>
    </row>
    <row r="2932" spans="1:16" x14ac:dyDescent="0.2">
      <c r="A2932" s="6">
        <v>7793893</v>
      </c>
      <c r="B2932" t="s">
        <v>0</v>
      </c>
      <c r="C2932" t="s">
        <v>7263</v>
      </c>
      <c r="D2932" t="s">
        <v>7053</v>
      </c>
      <c r="E2932" t="s">
        <v>6831</v>
      </c>
      <c r="F2932" s="2">
        <v>660</v>
      </c>
      <c r="G2932" s="2">
        <v>150</v>
      </c>
      <c r="H2932" s="2">
        <v>150</v>
      </c>
      <c r="I2932" t="s">
        <v>1</v>
      </c>
      <c r="J2932" t="s">
        <v>7054</v>
      </c>
      <c r="K2932" s="3">
        <v>45552</v>
      </c>
      <c r="L2932" t="s">
        <v>2</v>
      </c>
      <c r="M2932" t="s">
        <v>14</v>
      </c>
      <c r="N2932" t="s">
        <v>6</v>
      </c>
      <c r="O2932" s="3"/>
      <c r="P2932" t="s">
        <v>5</v>
      </c>
    </row>
    <row r="2933" spans="1:16" x14ac:dyDescent="0.2">
      <c r="A2933" s="6">
        <v>7538239</v>
      </c>
      <c r="B2933" t="s">
        <v>0</v>
      </c>
      <c r="C2933" t="s">
        <v>7566</v>
      </c>
      <c r="D2933" t="s">
        <v>7055</v>
      </c>
      <c r="E2933" t="s">
        <v>6834</v>
      </c>
      <c r="F2933" s="2">
        <v>133</v>
      </c>
      <c r="G2933" s="2">
        <v>132</v>
      </c>
      <c r="H2933" s="2">
        <v>132</v>
      </c>
      <c r="I2933" t="s">
        <v>1</v>
      </c>
      <c r="J2933" t="s">
        <v>7056</v>
      </c>
      <c r="K2933" s="3">
        <v>44823</v>
      </c>
      <c r="L2933" t="s">
        <v>2</v>
      </c>
      <c r="M2933" t="s">
        <v>14</v>
      </c>
      <c r="N2933" t="s">
        <v>4</v>
      </c>
      <c r="O2933" s="3"/>
      <c r="P2933" t="s">
        <v>5</v>
      </c>
    </row>
    <row r="2934" spans="1:16" x14ac:dyDescent="0.2">
      <c r="A2934" s="6">
        <v>7793894</v>
      </c>
      <c r="B2934" t="s">
        <v>0</v>
      </c>
      <c r="C2934" t="s">
        <v>7263</v>
      </c>
      <c r="D2934" t="s">
        <v>7055</v>
      </c>
      <c r="E2934" t="s">
        <v>6834</v>
      </c>
      <c r="F2934" s="2">
        <v>770</v>
      </c>
      <c r="G2934" s="2">
        <v>601</v>
      </c>
      <c r="H2934" s="2">
        <v>601</v>
      </c>
      <c r="I2934" t="s">
        <v>1</v>
      </c>
      <c r="J2934" t="s">
        <v>7057</v>
      </c>
      <c r="K2934" s="3">
        <v>45552</v>
      </c>
      <c r="L2934" t="s">
        <v>2</v>
      </c>
      <c r="M2934" t="s">
        <v>14</v>
      </c>
      <c r="N2934" t="s">
        <v>6</v>
      </c>
      <c r="O2934" s="3"/>
      <c r="P2934" t="s">
        <v>5</v>
      </c>
    </row>
    <row r="2935" spans="1:16" x14ac:dyDescent="0.2">
      <c r="A2935" s="6">
        <v>7809488</v>
      </c>
      <c r="B2935" t="s">
        <v>0</v>
      </c>
      <c r="C2935" t="s">
        <v>7290</v>
      </c>
      <c r="D2935" t="s">
        <v>7055</v>
      </c>
      <c r="E2935" t="s">
        <v>6834</v>
      </c>
      <c r="F2935" s="2">
        <v>220</v>
      </c>
      <c r="G2935" s="2">
        <v>0</v>
      </c>
      <c r="H2935" s="2">
        <v>0</v>
      </c>
      <c r="I2935" t="s">
        <v>1</v>
      </c>
      <c r="J2935" t="s">
        <v>7058</v>
      </c>
      <c r="K2935" s="3">
        <v>45592</v>
      </c>
      <c r="L2935" t="s">
        <v>2</v>
      </c>
      <c r="M2935" t="s">
        <v>10</v>
      </c>
      <c r="N2935" t="s">
        <v>6</v>
      </c>
      <c r="O2935" s="3"/>
      <c r="P2935" t="s">
        <v>5</v>
      </c>
    </row>
    <row r="2936" spans="1:16" x14ac:dyDescent="0.2">
      <c r="A2936" s="6">
        <v>7793895</v>
      </c>
      <c r="B2936" t="s">
        <v>0</v>
      </c>
      <c r="C2936" t="s">
        <v>7263</v>
      </c>
      <c r="D2936" t="s">
        <v>7059</v>
      </c>
      <c r="E2936" t="s">
        <v>6837</v>
      </c>
      <c r="F2936" s="2">
        <v>2000</v>
      </c>
      <c r="G2936" s="2">
        <v>1600</v>
      </c>
      <c r="H2936" s="2">
        <v>1600</v>
      </c>
      <c r="I2936" t="s">
        <v>1</v>
      </c>
      <c r="J2936" t="s">
        <v>7060</v>
      </c>
      <c r="K2936" s="3">
        <v>45552</v>
      </c>
      <c r="L2936" t="s">
        <v>2</v>
      </c>
      <c r="M2936" t="s">
        <v>14</v>
      </c>
      <c r="N2936" t="s">
        <v>6</v>
      </c>
      <c r="O2936" s="3"/>
      <c r="P2936" t="s">
        <v>5</v>
      </c>
    </row>
    <row r="2937" spans="1:16" x14ac:dyDescent="0.2">
      <c r="A2937" s="6">
        <v>7793898</v>
      </c>
      <c r="B2937" t="s">
        <v>0</v>
      </c>
      <c r="C2937" t="s">
        <v>7263</v>
      </c>
      <c r="D2937" t="s">
        <v>7061</v>
      </c>
      <c r="E2937" t="s">
        <v>6843</v>
      </c>
      <c r="F2937" s="2">
        <v>210</v>
      </c>
      <c r="G2937" s="2">
        <v>0</v>
      </c>
      <c r="H2937" s="2">
        <v>0</v>
      </c>
      <c r="I2937" t="s">
        <v>1</v>
      </c>
      <c r="J2937" t="s">
        <v>7062</v>
      </c>
      <c r="K2937" s="3">
        <v>45552</v>
      </c>
      <c r="L2937" t="s">
        <v>2</v>
      </c>
      <c r="M2937" t="s">
        <v>10</v>
      </c>
      <c r="N2937" t="s">
        <v>6</v>
      </c>
      <c r="O2937" s="3"/>
      <c r="P2937" t="s">
        <v>5</v>
      </c>
    </row>
    <row r="2938" spans="1:16" x14ac:dyDescent="0.2">
      <c r="A2938" s="6">
        <v>7773274</v>
      </c>
      <c r="B2938" t="s">
        <v>0</v>
      </c>
      <c r="C2938" t="s">
        <v>7293</v>
      </c>
      <c r="D2938" t="s">
        <v>7063</v>
      </c>
      <c r="E2938" t="s">
        <v>7064</v>
      </c>
      <c r="F2938" s="2">
        <v>350</v>
      </c>
      <c r="G2938" s="2">
        <v>0</v>
      </c>
      <c r="H2938" s="2">
        <v>0</v>
      </c>
      <c r="I2938" t="s">
        <v>1</v>
      </c>
      <c r="J2938" t="s">
        <v>7065</v>
      </c>
      <c r="K2938" s="3">
        <v>45491</v>
      </c>
      <c r="L2938" t="s">
        <v>2</v>
      </c>
      <c r="M2938" t="s">
        <v>10</v>
      </c>
      <c r="N2938" t="s">
        <v>6</v>
      </c>
      <c r="O2938" s="3"/>
      <c r="P2938" t="s">
        <v>5</v>
      </c>
    </row>
    <row r="2939" spans="1:16" x14ac:dyDescent="0.2">
      <c r="A2939" s="6">
        <v>7793936</v>
      </c>
      <c r="B2939" t="s">
        <v>0</v>
      </c>
      <c r="C2939" t="s">
        <v>7263</v>
      </c>
      <c r="D2939" t="s">
        <v>7066</v>
      </c>
      <c r="E2939" t="s">
        <v>6848</v>
      </c>
      <c r="F2939" s="2">
        <v>320</v>
      </c>
      <c r="G2939" s="2">
        <v>250</v>
      </c>
      <c r="H2939" s="2">
        <v>250</v>
      </c>
      <c r="I2939" t="s">
        <v>1</v>
      </c>
      <c r="J2939" t="s">
        <v>7067</v>
      </c>
      <c r="K2939" s="3">
        <v>45552</v>
      </c>
      <c r="L2939" t="s">
        <v>2</v>
      </c>
      <c r="M2939" t="s">
        <v>14</v>
      </c>
      <c r="N2939" t="s">
        <v>6</v>
      </c>
      <c r="O2939" s="3"/>
      <c r="P2939" t="s">
        <v>5</v>
      </c>
    </row>
    <row r="2940" spans="1:16" x14ac:dyDescent="0.2">
      <c r="A2940" s="6">
        <v>7809531</v>
      </c>
      <c r="B2940" t="s">
        <v>0</v>
      </c>
      <c r="C2940" t="s">
        <v>7290</v>
      </c>
      <c r="D2940" t="s">
        <v>7066</v>
      </c>
      <c r="E2940" t="s">
        <v>6848</v>
      </c>
      <c r="F2940" s="2">
        <v>320</v>
      </c>
      <c r="G2940" s="2">
        <v>0</v>
      </c>
      <c r="H2940" s="2">
        <v>0</v>
      </c>
      <c r="I2940" t="s">
        <v>1</v>
      </c>
      <c r="J2940" t="s">
        <v>7068</v>
      </c>
      <c r="K2940" s="3">
        <v>45592</v>
      </c>
      <c r="L2940" t="s">
        <v>2</v>
      </c>
      <c r="M2940" t="s">
        <v>10</v>
      </c>
      <c r="N2940" t="s">
        <v>6</v>
      </c>
      <c r="O2940" s="3"/>
      <c r="P2940" t="s">
        <v>5</v>
      </c>
    </row>
    <row r="2941" spans="1:16" x14ac:dyDescent="0.2">
      <c r="A2941" s="6">
        <v>7780810</v>
      </c>
      <c r="B2941" t="s">
        <v>0</v>
      </c>
      <c r="C2941" t="s">
        <v>7291</v>
      </c>
      <c r="D2941" t="s">
        <v>7069</v>
      </c>
      <c r="E2941" t="s">
        <v>7070</v>
      </c>
      <c r="F2941" s="2">
        <v>1050</v>
      </c>
      <c r="G2941" s="2">
        <v>550</v>
      </c>
      <c r="H2941" s="2">
        <v>550</v>
      </c>
      <c r="I2941" t="s">
        <v>1</v>
      </c>
      <c r="J2941" t="s">
        <v>7071</v>
      </c>
      <c r="K2941" s="3">
        <v>45514</v>
      </c>
      <c r="L2941" t="s">
        <v>2</v>
      </c>
      <c r="M2941" t="s">
        <v>14</v>
      </c>
      <c r="N2941" t="s">
        <v>6</v>
      </c>
      <c r="O2941" s="3"/>
      <c r="P2941" t="s">
        <v>5</v>
      </c>
    </row>
    <row r="2942" spans="1:16" x14ac:dyDescent="0.2">
      <c r="A2942" s="6">
        <v>7583153</v>
      </c>
      <c r="B2942" t="s">
        <v>0</v>
      </c>
      <c r="C2942" t="s">
        <v>7567</v>
      </c>
      <c r="D2942" t="s">
        <v>7072</v>
      </c>
      <c r="E2942" t="s">
        <v>6849</v>
      </c>
      <c r="F2942" s="2">
        <v>1831</v>
      </c>
      <c r="G2942" s="2">
        <v>1830</v>
      </c>
      <c r="H2942" s="2">
        <v>1830</v>
      </c>
      <c r="I2942" t="s">
        <v>1</v>
      </c>
      <c r="J2942" t="s">
        <v>7073</v>
      </c>
      <c r="K2942" s="3">
        <v>44961</v>
      </c>
      <c r="L2942" t="s">
        <v>2</v>
      </c>
      <c r="M2942" t="s">
        <v>14</v>
      </c>
      <c r="N2942" t="s">
        <v>307</v>
      </c>
      <c r="O2942" s="3"/>
      <c r="P2942" t="s">
        <v>5</v>
      </c>
    </row>
    <row r="2943" spans="1:16" x14ac:dyDescent="0.2">
      <c r="A2943" s="6">
        <v>7780811</v>
      </c>
      <c r="B2943" t="s">
        <v>0</v>
      </c>
      <c r="C2943" t="s">
        <v>7291</v>
      </c>
      <c r="D2943" t="s">
        <v>7072</v>
      </c>
      <c r="E2943" t="s">
        <v>6849</v>
      </c>
      <c r="F2943" s="2">
        <v>1050</v>
      </c>
      <c r="G2943" s="2">
        <v>750</v>
      </c>
      <c r="H2943" s="2">
        <v>750</v>
      </c>
      <c r="I2943" t="s">
        <v>1</v>
      </c>
      <c r="J2943" t="s">
        <v>7074</v>
      </c>
      <c r="K2943" s="3">
        <v>45514</v>
      </c>
      <c r="L2943" t="s">
        <v>2</v>
      </c>
      <c r="M2943" t="s">
        <v>14</v>
      </c>
      <c r="N2943" t="s">
        <v>6</v>
      </c>
      <c r="O2943" s="3"/>
      <c r="P2943" t="s">
        <v>5</v>
      </c>
    </row>
    <row r="2944" spans="1:16" x14ac:dyDescent="0.2">
      <c r="A2944" s="6">
        <v>7801882</v>
      </c>
      <c r="B2944" t="s">
        <v>0</v>
      </c>
      <c r="C2944" t="s">
        <v>7314</v>
      </c>
      <c r="D2944" t="s">
        <v>7075</v>
      </c>
      <c r="E2944" t="s">
        <v>6854</v>
      </c>
      <c r="F2944" s="2">
        <v>840</v>
      </c>
      <c r="G2944" s="2">
        <v>826</v>
      </c>
      <c r="H2944" s="2">
        <v>826</v>
      </c>
      <c r="I2944" t="s">
        <v>1</v>
      </c>
      <c r="J2944" t="s">
        <v>7076</v>
      </c>
      <c r="K2944" s="3">
        <v>45570</v>
      </c>
      <c r="L2944" t="s">
        <v>2</v>
      </c>
      <c r="M2944" t="s">
        <v>14</v>
      </c>
      <c r="N2944" t="s">
        <v>6</v>
      </c>
      <c r="O2944" s="3"/>
      <c r="P2944" t="s">
        <v>5</v>
      </c>
    </row>
    <row r="2945" spans="1:16" x14ac:dyDescent="0.2">
      <c r="A2945" s="6">
        <v>7780814</v>
      </c>
      <c r="B2945" t="s">
        <v>0</v>
      </c>
      <c r="C2945" t="s">
        <v>7291</v>
      </c>
      <c r="D2945" t="s">
        <v>7077</v>
      </c>
      <c r="E2945" t="s">
        <v>6857</v>
      </c>
      <c r="F2945" s="2">
        <v>1760</v>
      </c>
      <c r="G2945" s="2">
        <v>1687</v>
      </c>
      <c r="H2945" s="2">
        <v>1687</v>
      </c>
      <c r="I2945" t="s">
        <v>1</v>
      </c>
      <c r="J2945" t="s">
        <v>7078</v>
      </c>
      <c r="K2945" s="3">
        <v>45514</v>
      </c>
      <c r="L2945" t="s">
        <v>2</v>
      </c>
      <c r="M2945" t="s">
        <v>14</v>
      </c>
      <c r="N2945" t="s">
        <v>6</v>
      </c>
      <c r="O2945" s="3"/>
      <c r="P2945" t="s">
        <v>5</v>
      </c>
    </row>
    <row r="2946" spans="1:16" x14ac:dyDescent="0.2">
      <c r="A2946" s="6">
        <v>7801883</v>
      </c>
      <c r="B2946" t="s">
        <v>0</v>
      </c>
      <c r="C2946" t="s">
        <v>7314</v>
      </c>
      <c r="D2946" t="s">
        <v>7079</v>
      </c>
      <c r="E2946" t="s">
        <v>6860</v>
      </c>
      <c r="F2946" s="2">
        <v>550</v>
      </c>
      <c r="G2946" s="2">
        <v>522</v>
      </c>
      <c r="H2946" s="2">
        <v>522</v>
      </c>
      <c r="I2946" t="s">
        <v>1</v>
      </c>
      <c r="J2946" t="s">
        <v>7080</v>
      </c>
      <c r="K2946" s="3">
        <v>45570</v>
      </c>
      <c r="L2946" t="s">
        <v>2</v>
      </c>
      <c r="M2946" t="s">
        <v>14</v>
      </c>
      <c r="N2946" t="s">
        <v>6</v>
      </c>
      <c r="O2946" s="3"/>
      <c r="P2946" t="s">
        <v>5</v>
      </c>
    </row>
    <row r="2947" spans="1:16" x14ac:dyDescent="0.2">
      <c r="A2947" s="6">
        <v>7801884</v>
      </c>
      <c r="B2947" t="s">
        <v>0</v>
      </c>
      <c r="C2947" t="s">
        <v>7314</v>
      </c>
      <c r="D2947" t="s">
        <v>7081</v>
      </c>
      <c r="E2947" t="s">
        <v>6863</v>
      </c>
      <c r="F2947" s="2">
        <v>1200</v>
      </c>
      <c r="G2947" s="2">
        <v>900</v>
      </c>
      <c r="H2947" s="2">
        <v>900</v>
      </c>
      <c r="I2947" t="s">
        <v>1</v>
      </c>
      <c r="J2947" t="s">
        <v>7082</v>
      </c>
      <c r="K2947" s="3">
        <v>45570</v>
      </c>
      <c r="L2947" t="s">
        <v>2</v>
      </c>
      <c r="M2947" t="s">
        <v>14</v>
      </c>
      <c r="N2947" t="s">
        <v>6</v>
      </c>
      <c r="O2947" s="3"/>
      <c r="P2947" t="s">
        <v>5</v>
      </c>
    </row>
    <row r="2948" spans="1:16" x14ac:dyDescent="0.2">
      <c r="A2948" s="6">
        <v>7793943</v>
      </c>
      <c r="B2948" t="s">
        <v>0</v>
      </c>
      <c r="C2948" t="s">
        <v>7263</v>
      </c>
      <c r="D2948" t="s">
        <v>7083</v>
      </c>
      <c r="E2948" t="s">
        <v>7084</v>
      </c>
      <c r="F2948" s="2">
        <v>200</v>
      </c>
      <c r="G2948" s="2">
        <v>0</v>
      </c>
      <c r="H2948" s="2">
        <v>0</v>
      </c>
      <c r="I2948" t="s">
        <v>1</v>
      </c>
      <c r="J2948" t="s">
        <v>7085</v>
      </c>
      <c r="K2948" s="3">
        <v>45552</v>
      </c>
      <c r="L2948" t="s">
        <v>2</v>
      </c>
      <c r="M2948" t="s">
        <v>10</v>
      </c>
      <c r="N2948" t="s">
        <v>6</v>
      </c>
      <c r="O2948" s="3"/>
      <c r="P2948" t="s">
        <v>5</v>
      </c>
    </row>
    <row r="2949" spans="1:16" x14ac:dyDescent="0.2">
      <c r="A2949" s="6">
        <v>7770408</v>
      </c>
      <c r="B2949" t="s">
        <v>0</v>
      </c>
      <c r="C2949" t="s">
        <v>7207</v>
      </c>
      <c r="D2949" t="s">
        <v>7086</v>
      </c>
      <c r="E2949" t="s">
        <v>7087</v>
      </c>
      <c r="F2949" s="2">
        <v>10000</v>
      </c>
      <c r="G2949" s="2">
        <v>0</v>
      </c>
      <c r="H2949" s="2">
        <v>0</v>
      </c>
      <c r="I2949" t="s">
        <v>1</v>
      </c>
      <c r="J2949" t="s">
        <v>7088</v>
      </c>
      <c r="K2949" s="3">
        <v>45486</v>
      </c>
      <c r="L2949" t="s">
        <v>2</v>
      </c>
      <c r="M2949" t="s">
        <v>10</v>
      </c>
      <c r="N2949" t="s">
        <v>6</v>
      </c>
      <c r="O2949" s="3"/>
      <c r="P2949" t="s">
        <v>5</v>
      </c>
    </row>
    <row r="2950" spans="1:16" x14ac:dyDescent="0.2">
      <c r="A2950" s="6">
        <v>7808446</v>
      </c>
      <c r="B2950" t="s">
        <v>0</v>
      </c>
      <c r="C2950" t="s">
        <v>7192</v>
      </c>
      <c r="D2950" t="s">
        <v>7086</v>
      </c>
      <c r="E2950" t="s">
        <v>7087</v>
      </c>
      <c r="F2950" s="2">
        <v>5500</v>
      </c>
      <c r="G2950" s="2">
        <v>0</v>
      </c>
      <c r="H2950" s="2">
        <v>0</v>
      </c>
      <c r="I2950" t="s">
        <v>1</v>
      </c>
      <c r="J2950" t="s">
        <v>7089</v>
      </c>
      <c r="K2950" s="3">
        <v>45590</v>
      </c>
      <c r="L2950" t="s">
        <v>2</v>
      </c>
      <c r="M2950" t="s">
        <v>10</v>
      </c>
      <c r="N2950" t="s">
        <v>6</v>
      </c>
      <c r="O2950" s="3"/>
      <c r="P2950" t="s">
        <v>5</v>
      </c>
    </row>
    <row r="2951" spans="1:16" x14ac:dyDescent="0.2">
      <c r="A2951" s="6">
        <v>7749491</v>
      </c>
      <c r="B2951" t="s">
        <v>0</v>
      </c>
      <c r="C2951" t="s">
        <v>7196</v>
      </c>
      <c r="D2951" t="s">
        <v>7090</v>
      </c>
      <c r="E2951" t="s">
        <v>7091</v>
      </c>
      <c r="F2951" s="2">
        <v>8000</v>
      </c>
      <c r="G2951" s="2">
        <v>0</v>
      </c>
      <c r="H2951" s="2">
        <v>0</v>
      </c>
      <c r="I2951" t="s">
        <v>1</v>
      </c>
      <c r="J2951" t="s">
        <v>7092</v>
      </c>
      <c r="K2951" s="3">
        <v>45429</v>
      </c>
      <c r="L2951" t="s">
        <v>2</v>
      </c>
      <c r="M2951" t="s">
        <v>10</v>
      </c>
      <c r="N2951" t="s">
        <v>6</v>
      </c>
      <c r="O2951" s="3"/>
      <c r="P2951" t="s">
        <v>5</v>
      </c>
    </row>
    <row r="2952" spans="1:16" x14ac:dyDescent="0.2">
      <c r="A2952" s="6">
        <v>7753703</v>
      </c>
      <c r="B2952" t="s">
        <v>0</v>
      </c>
      <c r="C2952" t="s">
        <v>7132</v>
      </c>
      <c r="D2952" t="s">
        <v>7090</v>
      </c>
      <c r="E2952" t="s">
        <v>7091</v>
      </c>
      <c r="F2952" s="2">
        <v>1600</v>
      </c>
      <c r="G2952" s="2">
        <v>0</v>
      </c>
      <c r="H2952" s="2">
        <v>0</v>
      </c>
      <c r="I2952" t="s">
        <v>1</v>
      </c>
      <c r="J2952" t="s">
        <v>7093</v>
      </c>
      <c r="K2952" s="3">
        <v>45441</v>
      </c>
      <c r="L2952" t="s">
        <v>2</v>
      </c>
      <c r="M2952" t="s">
        <v>10</v>
      </c>
      <c r="N2952" t="s">
        <v>6</v>
      </c>
      <c r="O2952" s="3"/>
      <c r="P2952" t="s">
        <v>5</v>
      </c>
    </row>
    <row r="2953" spans="1:16" x14ac:dyDescent="0.2">
      <c r="A2953" s="6">
        <v>7755972</v>
      </c>
      <c r="B2953" t="s">
        <v>0</v>
      </c>
      <c r="C2953" t="s">
        <v>7130</v>
      </c>
      <c r="D2953" t="s">
        <v>7090</v>
      </c>
      <c r="E2953" t="s">
        <v>7091</v>
      </c>
      <c r="F2953" s="2">
        <v>435</v>
      </c>
      <c r="G2953" s="2">
        <v>0</v>
      </c>
      <c r="H2953" s="2">
        <v>0</v>
      </c>
      <c r="I2953" t="s">
        <v>1</v>
      </c>
      <c r="J2953" t="s">
        <v>7094</v>
      </c>
      <c r="K2953" s="3">
        <v>45449</v>
      </c>
      <c r="L2953" t="s">
        <v>2</v>
      </c>
      <c r="M2953" t="s">
        <v>10</v>
      </c>
      <c r="N2953" t="s">
        <v>6</v>
      </c>
      <c r="O2953" s="3"/>
      <c r="P2953" t="s">
        <v>5</v>
      </c>
    </row>
    <row r="2954" spans="1:16" x14ac:dyDescent="0.2">
      <c r="A2954" s="6">
        <v>7751571</v>
      </c>
      <c r="B2954" t="s">
        <v>0</v>
      </c>
      <c r="C2954" t="s">
        <v>7211</v>
      </c>
      <c r="D2954" t="s">
        <v>7095</v>
      </c>
      <c r="E2954" t="s">
        <v>7096</v>
      </c>
      <c r="F2954" s="2">
        <v>10000</v>
      </c>
      <c r="G2954" s="2">
        <v>0</v>
      </c>
      <c r="H2954" s="2">
        <v>0</v>
      </c>
      <c r="I2954" t="s">
        <v>1</v>
      </c>
      <c r="J2954" t="s">
        <v>7097</v>
      </c>
      <c r="K2954" s="3">
        <v>45437</v>
      </c>
      <c r="L2954" t="s">
        <v>2</v>
      </c>
      <c r="M2954" t="s">
        <v>10</v>
      </c>
      <c r="N2954" t="s">
        <v>6</v>
      </c>
      <c r="O2954" s="3"/>
      <c r="P2954" t="s">
        <v>5</v>
      </c>
    </row>
    <row r="2955" spans="1:16" x14ac:dyDescent="0.2">
      <c r="A2955" s="6">
        <v>7770409</v>
      </c>
      <c r="B2955" t="s">
        <v>0</v>
      </c>
      <c r="C2955" t="s">
        <v>7207</v>
      </c>
      <c r="D2955" t="s">
        <v>7095</v>
      </c>
      <c r="E2955" t="s">
        <v>7096</v>
      </c>
      <c r="F2955" s="2">
        <v>10000</v>
      </c>
      <c r="G2955" s="2">
        <v>0</v>
      </c>
      <c r="H2955" s="2">
        <v>0</v>
      </c>
      <c r="I2955" t="s">
        <v>1</v>
      </c>
      <c r="J2955" t="s">
        <v>7098</v>
      </c>
      <c r="K2955" s="3">
        <v>45486</v>
      </c>
      <c r="L2955" t="s">
        <v>2</v>
      </c>
      <c r="M2955" t="s">
        <v>10</v>
      </c>
      <c r="N2955" t="s">
        <v>6</v>
      </c>
      <c r="O2955" s="3"/>
      <c r="P2955" t="s">
        <v>5</v>
      </c>
    </row>
    <row r="2956" spans="1:16" x14ac:dyDescent="0.2">
      <c r="A2956" s="6">
        <v>7808449</v>
      </c>
      <c r="B2956" t="s">
        <v>0</v>
      </c>
      <c r="C2956" t="s">
        <v>7192</v>
      </c>
      <c r="D2956" t="s">
        <v>7095</v>
      </c>
      <c r="E2956" t="s">
        <v>7096</v>
      </c>
      <c r="F2956" s="2">
        <v>12000</v>
      </c>
      <c r="G2956" s="2">
        <v>0</v>
      </c>
      <c r="H2956" s="2">
        <v>0</v>
      </c>
      <c r="I2956" t="s">
        <v>1</v>
      </c>
      <c r="J2956" t="s">
        <v>7099</v>
      </c>
      <c r="K2956" s="3">
        <v>45590</v>
      </c>
      <c r="L2956" t="s">
        <v>2</v>
      </c>
      <c r="M2956" t="s">
        <v>10</v>
      </c>
      <c r="N2956" t="s">
        <v>6</v>
      </c>
      <c r="O2956" s="3"/>
      <c r="P2956" t="s">
        <v>5</v>
      </c>
    </row>
    <row r="2957" spans="1:16" x14ac:dyDescent="0.2">
      <c r="A2957" s="6">
        <v>7797340</v>
      </c>
      <c r="B2957" t="s">
        <v>0</v>
      </c>
      <c r="C2957" t="s">
        <v>7191</v>
      </c>
      <c r="D2957" t="s">
        <v>7100</v>
      </c>
      <c r="E2957" t="s">
        <v>7101</v>
      </c>
      <c r="F2957" s="2">
        <v>10000</v>
      </c>
      <c r="G2957" s="2">
        <v>0</v>
      </c>
      <c r="H2957" s="2">
        <v>0</v>
      </c>
      <c r="I2957" t="s">
        <v>1</v>
      </c>
      <c r="J2957" t="s">
        <v>7102</v>
      </c>
      <c r="K2957" s="3">
        <v>45562</v>
      </c>
      <c r="L2957" t="s">
        <v>2</v>
      </c>
      <c r="M2957" t="s">
        <v>10</v>
      </c>
      <c r="N2957" t="s">
        <v>6</v>
      </c>
      <c r="O2957" s="3"/>
      <c r="P2957" t="s">
        <v>5</v>
      </c>
    </row>
    <row r="2958" spans="1:16" x14ac:dyDescent="0.2">
      <c r="A2958" s="6">
        <v>7780268</v>
      </c>
      <c r="B2958" t="s">
        <v>0</v>
      </c>
      <c r="C2958" t="s">
        <v>7181</v>
      </c>
      <c r="D2958" t="s">
        <v>7103</v>
      </c>
      <c r="E2958" t="s">
        <v>7104</v>
      </c>
      <c r="F2958" s="2">
        <v>5000</v>
      </c>
      <c r="G2958" s="2">
        <v>4300</v>
      </c>
      <c r="H2958" s="2">
        <v>4300</v>
      </c>
      <c r="I2958" t="s">
        <v>1</v>
      </c>
      <c r="J2958" t="s">
        <v>7105</v>
      </c>
      <c r="K2958" s="3">
        <v>45511</v>
      </c>
      <c r="L2958" t="s">
        <v>2</v>
      </c>
      <c r="M2958" t="s">
        <v>14</v>
      </c>
      <c r="N2958" t="s">
        <v>6</v>
      </c>
      <c r="O2958" s="3"/>
      <c r="P2958" t="s">
        <v>5</v>
      </c>
    </row>
    <row r="2959" spans="1:16" x14ac:dyDescent="0.2">
      <c r="A2959" s="6">
        <v>7800997</v>
      </c>
      <c r="B2959" t="s">
        <v>0</v>
      </c>
      <c r="C2959" t="s">
        <v>7403</v>
      </c>
      <c r="D2959" t="s">
        <v>7106</v>
      </c>
      <c r="E2959" t="s">
        <v>7107</v>
      </c>
      <c r="F2959" s="2">
        <v>230</v>
      </c>
      <c r="G2959" s="2">
        <v>0</v>
      </c>
      <c r="H2959" s="2">
        <v>0</v>
      </c>
      <c r="I2959" t="s">
        <v>1</v>
      </c>
      <c r="J2959" t="s">
        <v>7108</v>
      </c>
      <c r="K2959" s="3">
        <v>45568</v>
      </c>
      <c r="L2959" t="s">
        <v>2</v>
      </c>
      <c r="M2959" t="s">
        <v>10</v>
      </c>
      <c r="N2959" t="s">
        <v>307</v>
      </c>
      <c r="O2959" s="3"/>
      <c r="P2959" t="s">
        <v>5</v>
      </c>
    </row>
  </sheetData>
  <autoFilter ref="A1:P2959" xr:uid="{751B90E7-62E4-47C8-80EF-99692350298E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 planning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admin</cp:lastModifiedBy>
  <cp:revision>1</cp:revision>
  <dcterms:modified xsi:type="dcterms:W3CDTF">2025-01-30T10:52:40Z</dcterms:modified>
  <cp:category/>
</cp:coreProperties>
</file>