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zon\Desktop\"/>
    </mc:Choice>
  </mc:AlternateContent>
  <xr:revisionPtr revIDLastSave="0" documentId="8_{BFB287D6-9FA2-402A-B597-FD0E912A2ED1}" xr6:coauthVersionLast="47" xr6:coauthVersionMax="47" xr10:uidLastSave="{00000000-0000-0000-0000-000000000000}"/>
  <bookViews>
    <workbookView xWindow="2856" yWindow="2856" windowWidth="10596" windowHeight="6216" xr2:uid="{8B9690EB-E20E-4570-BA5E-7CA3D609C447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G5" i="1"/>
  <c r="G6" i="1"/>
  <c r="G7" i="1"/>
  <c r="G8" i="1"/>
  <c r="G9" i="1"/>
  <c r="G10" i="1"/>
  <c r="G11" i="1"/>
  <c r="G12" i="1"/>
  <c r="G13" i="1"/>
  <c r="G14" i="1"/>
  <c r="G15" i="1"/>
  <c r="G4" i="1"/>
  <c r="G37" i="1"/>
  <c r="H37" i="1"/>
  <c r="C16" i="1"/>
  <c r="A16" i="1"/>
  <c r="P16" i="1"/>
  <c r="Q16" i="1"/>
  <c r="O16" i="1"/>
  <c r="Q5" i="1"/>
  <c r="Q6" i="1"/>
  <c r="Q7" i="1"/>
  <c r="Q8" i="1"/>
  <c r="Q9" i="1"/>
  <c r="Q10" i="1"/>
  <c r="Q11" i="1"/>
  <c r="Q12" i="1"/>
  <c r="Q13" i="1"/>
  <c r="Q14" i="1"/>
  <c r="Q15" i="1"/>
  <c r="Q4" i="1"/>
  <c r="P5" i="1"/>
  <c r="P6" i="1"/>
  <c r="P7" i="1"/>
  <c r="P8" i="1"/>
  <c r="P9" i="1"/>
  <c r="P10" i="1"/>
  <c r="P11" i="1"/>
  <c r="P12" i="1"/>
  <c r="P13" i="1"/>
  <c r="P14" i="1"/>
  <c r="P15" i="1"/>
  <c r="P4" i="1"/>
  <c r="O5" i="1"/>
  <c r="O6" i="1"/>
  <c r="O7" i="1"/>
  <c r="O8" i="1"/>
  <c r="O9" i="1"/>
  <c r="O10" i="1"/>
  <c r="O11" i="1"/>
  <c r="O12" i="1"/>
  <c r="O13" i="1"/>
  <c r="O14" i="1"/>
  <c r="O15" i="1"/>
  <c r="O4" i="1"/>
  <c r="I6" i="1"/>
  <c r="I7" i="1"/>
  <c r="I8" i="1"/>
  <c r="I9" i="1"/>
  <c r="I10" i="1"/>
  <c r="I11" i="1"/>
  <c r="I12" i="1"/>
  <c r="I13" i="1"/>
  <c r="I14" i="1"/>
  <c r="I15" i="1"/>
  <c r="I5" i="1"/>
  <c r="N6" i="1"/>
  <c r="N7" i="1"/>
  <c r="N8" i="1"/>
  <c r="N9" i="1"/>
  <c r="N5" i="1"/>
  <c r="L6" i="1"/>
  <c r="L7" i="1" s="1"/>
  <c r="M6" i="1"/>
  <c r="M5" i="1"/>
  <c r="L5" i="1"/>
  <c r="L4" i="1"/>
  <c r="J4" i="1"/>
  <c r="H5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E8" i="1"/>
  <c r="E9" i="1"/>
  <c r="E10" i="1"/>
  <c r="E11" i="1"/>
  <c r="E12" i="1"/>
  <c r="E13" i="1"/>
  <c r="E14" i="1"/>
  <c r="E15" i="1"/>
  <c r="D8" i="1"/>
  <c r="D9" i="1"/>
  <c r="D10" i="1"/>
  <c r="D11" i="1"/>
  <c r="D12" i="1"/>
  <c r="D13" i="1"/>
  <c r="D14" i="1"/>
  <c r="D15" i="1"/>
  <c r="D7" i="1"/>
  <c r="I19" i="1"/>
  <c r="H19" i="1"/>
  <c r="G19" i="1"/>
  <c r="F19" i="1"/>
  <c r="E19" i="1"/>
  <c r="I18" i="1"/>
  <c r="H18" i="1"/>
  <c r="G18" i="1"/>
  <c r="F18" i="1"/>
  <c r="E18" i="1"/>
  <c r="I17" i="1"/>
  <c r="H17" i="1"/>
  <c r="G17" i="1"/>
  <c r="F17" i="1"/>
  <c r="E17" i="1"/>
  <c r="J5" i="1" l="1"/>
  <c r="K5" i="1"/>
  <c r="J6" i="1" s="1"/>
  <c r="H6" i="1" l="1"/>
  <c r="K6" i="1"/>
  <c r="J7" i="1" s="1"/>
  <c r="K7" i="1" l="1"/>
  <c r="J8" i="1" s="1"/>
  <c r="H7" i="1"/>
  <c r="K8" i="1" l="1"/>
  <c r="H9" i="1" s="1"/>
  <c r="H8" i="1"/>
  <c r="J9" i="1"/>
  <c r="D18" i="1"/>
  <c r="D17" i="1"/>
  <c r="K9" i="1" l="1"/>
  <c r="J10" i="1" s="1"/>
  <c r="H10" i="1"/>
  <c r="D19" i="1"/>
  <c r="K10" i="1" l="1"/>
  <c r="H11" i="1" s="1"/>
  <c r="J11" i="1" l="1"/>
  <c r="K11" i="1" l="1"/>
  <c r="H12" i="1" s="1"/>
  <c r="J12" i="1" l="1"/>
  <c r="K12" i="1" l="1"/>
  <c r="J13" i="1" s="1"/>
  <c r="H13" i="1" l="1"/>
  <c r="K13" i="1"/>
  <c r="J14" i="1" s="1"/>
  <c r="H14" i="1"/>
  <c r="K14" i="1" l="1"/>
  <c r="H15" i="1" s="1"/>
  <c r="J15" i="1" l="1"/>
  <c r="K15" i="1" s="1"/>
  <c r="M7" i="1" l="1"/>
  <c r="L8" i="1" s="1"/>
  <c r="M8" i="1" l="1"/>
  <c r="L9" i="1" s="1"/>
  <c r="M9" i="1" l="1"/>
  <c r="L10" i="1" s="1"/>
  <c r="N10" i="1" s="1"/>
  <c r="M10" i="1" l="1"/>
  <c r="L11" i="1" s="1"/>
  <c r="N11" i="1" s="1"/>
  <c r="M11" i="1" l="1"/>
  <c r="L12" i="1" s="1"/>
  <c r="N12" i="1" s="1"/>
  <c r="M12" i="1" l="1"/>
  <c r="L13" i="1" s="1"/>
  <c r="N13" i="1" s="1"/>
  <c r="M13" i="1" l="1"/>
  <c r="L14" i="1" s="1"/>
  <c r="N14" i="1" s="1"/>
  <c r="M14" i="1" l="1"/>
  <c r="L15" i="1" s="1"/>
  <c r="N15" i="1" s="1"/>
  <c r="M15" i="1" l="1"/>
</calcChain>
</file>

<file path=xl/sharedStrings.xml><?xml version="1.0" encoding="utf-8"?>
<sst xmlns="http://schemas.openxmlformats.org/spreadsheetml/2006/main" count="59" uniqueCount="54">
  <si>
    <t>MÉTODO DE PRONÓSTICO</t>
  </si>
  <si>
    <t>No.</t>
  </si>
  <si>
    <t>MES</t>
  </si>
  <si>
    <t>DEMANDA
Dt</t>
  </si>
  <si>
    <t>Promedio Movil Simple</t>
  </si>
  <si>
    <t>Promedio Movil Ponderado</t>
  </si>
  <si>
    <t>Suavizado Exponencial Simple</t>
  </si>
  <si>
    <t>Regresión Lineal</t>
  </si>
  <si>
    <t>Suavizado Exponencial Doble</t>
  </si>
  <si>
    <t>Winters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</si>
  <si>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</si>
  <si>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</si>
  <si>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</si>
  <si>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</si>
  <si>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</si>
  <si>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</si>
  <si>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</si>
  <si>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</si>
  <si>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</si>
  <si>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</si>
  <si>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</si>
  <si>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</si>
  <si>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MAD</t>
  </si>
  <si>
    <t>MSE</t>
  </si>
  <si>
    <t>MADE</t>
  </si>
  <si>
    <t>PROMEDIO MOVIL PONDERADO</t>
  </si>
  <si>
    <t>t-1</t>
  </si>
  <si>
    <t>t-2</t>
  </si>
  <si>
    <t>t-3</t>
  </si>
  <si>
    <t>SUAVIZADO EXPONENCIAL SIMPLE</t>
  </si>
  <si>
    <t>alfa</t>
  </si>
  <si>
    <t xml:space="preserve">SUAVIZADO EXPONENCIAL DOBLE </t>
  </si>
  <si>
    <t>beta</t>
  </si>
  <si>
    <t>RHO</t>
  </si>
  <si>
    <t>(Método de Holt)</t>
  </si>
  <si>
    <t>0&lt;alfa&lt;1</t>
  </si>
  <si>
    <t>0&lt;beta&lt;1</t>
  </si>
  <si>
    <t>at</t>
  </si>
  <si>
    <t>tt</t>
  </si>
  <si>
    <t xml:space="preserve">MÉTODO DE WINTERS </t>
  </si>
  <si>
    <t>p</t>
  </si>
  <si>
    <t>L</t>
  </si>
  <si>
    <t>gama</t>
  </si>
  <si>
    <t>0&lt;gama&lt;1</t>
  </si>
  <si>
    <t>atw</t>
  </si>
  <si>
    <t>st</t>
  </si>
  <si>
    <t>ttw</t>
  </si>
  <si>
    <t>REGRESIÓN LINEAL</t>
  </si>
  <si>
    <t>a</t>
  </si>
  <si>
    <t>b</t>
  </si>
  <si>
    <t>x*y</t>
  </si>
  <si>
    <t>x^2</t>
  </si>
  <si>
    <t>y^2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</si>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</sst>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1" fontId="0" fillId="4" borderId="1" xfId="0" applyNumberFormat="1" applyFill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1" fillId="6" borderId="1" xfId="0" applyNumberFormat="1" applyFont="1" applyFill="1" applyBorder="1"/>
    <xf numFmtId="10" fontId="1" fillId="6" borderId="1" xfId="0" applyNumberFormat="1" applyFont="1" applyFill="1" applyBorder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Fill="1" applyAlignment="1"/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dizon/Downloads/Pronosticos%20Metodo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"/>
      <sheetName val="PMP"/>
      <sheetName val="SES"/>
      <sheetName val="RL"/>
      <sheetName val="SED"/>
      <sheetName val="Winters"/>
      <sheetName val="Cuadro"/>
    </sheetNames>
    <sheetDataSet>
      <sheetData sheetId="0">
        <row r="18">
          <cell r="G18">
            <v>231.25925925925924</v>
          </cell>
        </row>
        <row r="19">
          <cell r="G19">
            <v>67616.567901234564</v>
          </cell>
        </row>
        <row r="20">
          <cell r="G20">
            <v>0.18102062620351292</v>
          </cell>
        </row>
      </sheetData>
      <sheetData sheetId="1">
        <row r="18">
          <cell r="G18">
            <v>205.2</v>
          </cell>
        </row>
        <row r="19">
          <cell r="G19">
            <v>53211.871111111104</v>
          </cell>
        </row>
        <row r="20">
          <cell r="G20">
            <v>0.15774150968335304</v>
          </cell>
        </row>
      </sheetData>
      <sheetData sheetId="2">
        <row r="18">
          <cell r="G18">
            <v>188.6607779031352</v>
          </cell>
        </row>
        <row r="19">
          <cell r="G19">
            <v>47669.591153685033</v>
          </cell>
        </row>
        <row r="20">
          <cell r="G20">
            <v>0.1761740445663893</v>
          </cell>
        </row>
      </sheetData>
      <sheetData sheetId="3">
        <row r="19">
          <cell r="G19">
            <v>167.58488733488733</v>
          </cell>
        </row>
      </sheetData>
      <sheetData sheetId="4">
        <row r="18">
          <cell r="I18">
            <v>242.24963964806759</v>
          </cell>
        </row>
        <row r="19">
          <cell r="I19">
            <v>74479.694459903971</v>
          </cell>
        </row>
        <row r="20">
          <cell r="I20">
            <v>0.219091975103961</v>
          </cell>
        </row>
      </sheetData>
      <sheetData sheetId="5">
        <row r="21">
          <cell r="J21">
            <v>263.7660783170424</v>
          </cell>
        </row>
        <row r="22">
          <cell r="J22">
            <v>84080.221268902489</v>
          </cell>
        </row>
        <row r="23">
          <cell r="J23">
            <v>0.23434091899553963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E57E-A0CF-419C-B373-9380C3963B3D}">
  <dimension ref="A1:Q37"/>
  <sheetViews>
    <sheetView tabSelected="1" zoomScale="88" zoomScaleNormal="130" workbookViewId="0">
      <selection activeCell="E8" sqref="E8"/>
    </sheetView>
  </sheetViews>
  <sheetFormatPr baseColWidth="10" defaultRowHeight="14.4" x14ac:dyDescent="0.3"/>
  <cols>
    <col min="8" max="8" width="13.33203125" bestFit="1" customWidth="1"/>
  </cols>
  <sheetData>
    <row r="1" spans="1:17" x14ac:dyDescent="0.3">
      <c r="N1">
        <v>1</v>
      </c>
      <c r="O1" t="s">
        <v>45</v>
      </c>
    </row>
    <row r="2" spans="1:17" x14ac:dyDescent="0.3">
      <c r="D2" s="1" t="s">
        <v>0</v>
      </c>
      <c r="E2" s="1"/>
      <c r="F2" s="1"/>
      <c r="G2" s="1"/>
      <c r="H2" s="1"/>
      <c r="I2" s="1"/>
      <c r="N2">
        <v>1</v>
      </c>
    </row>
    <row r="3" spans="1:17" ht="43.2" x14ac:dyDescent="0.3">
      <c r="A3" s="2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9" t="s">
        <v>37</v>
      </c>
      <c r="K3" s="19" t="s">
        <v>38</v>
      </c>
      <c r="L3" s="19" t="s">
        <v>44</v>
      </c>
      <c r="M3" s="19" t="s">
        <v>46</v>
      </c>
      <c r="N3" s="19">
        <v>1</v>
      </c>
      <c r="O3" s="19" t="s">
        <v>50</v>
      </c>
      <c r="P3" s="19" t="s">
        <v>51</v>
      </c>
      <c r="Q3" s="19" t="s">
        <v>52</v>
      </c>
    </row>
    <row r="4" spans="1:17" x14ac:dyDescent="0.3">
      <c r="A4" s="5">
        <v>1</v>
      </c>
      <c r="B4" s="5" t="s">
        <v>10</v>
      </c>
      <c r="C4" s="6">
        <v>1250</v>
      </c>
      <c r="D4" s="7"/>
      <c r="E4" s="7"/>
      <c r="F4" s="7">
        <v>1250</v>
      </c>
      <c r="G4" s="8">
        <f>$G$37+($H$37*A4)</f>
        <v>1120.6794871794873</v>
      </c>
      <c r="H4" s="7"/>
      <c r="I4" s="7"/>
      <c r="J4">
        <f>C4</f>
        <v>1250</v>
      </c>
      <c r="K4">
        <v>0</v>
      </c>
      <c r="L4">
        <f>C4</f>
        <v>1250</v>
      </c>
      <c r="M4">
        <v>0</v>
      </c>
      <c r="N4">
        <v>1</v>
      </c>
      <c r="O4">
        <f>A4*C4</f>
        <v>1250</v>
      </c>
      <c r="P4">
        <f>A4^2</f>
        <v>1</v>
      </c>
      <c r="Q4">
        <f>C4^2</f>
        <v>1562500</v>
      </c>
    </row>
    <row r="5" spans="1:17" x14ac:dyDescent="0.3">
      <c r="A5" s="5">
        <v>2</v>
      </c>
      <c r="B5" s="5" t="s">
        <v>11</v>
      </c>
      <c r="C5" s="6">
        <v>1160</v>
      </c>
      <c r="D5" s="7"/>
      <c r="E5" s="7"/>
      <c r="F5" s="9">
        <f>F4+$G$26*(C4-F4)</f>
        <v>1250</v>
      </c>
      <c r="G5" s="8">
        <f t="shared" ref="G5:G15" si="0">$G$37+($H$37*A5)</f>
        <v>1125.6165501165501</v>
      </c>
      <c r="H5" s="9">
        <f>J4+K4</f>
        <v>1250</v>
      </c>
      <c r="I5" s="9">
        <f>(L4+$A$4*M4)*N1</f>
        <v>1250</v>
      </c>
      <c r="J5">
        <f>$G$29*C5+(1-$G$29)*(J4+K4)</f>
        <v>1212.2</v>
      </c>
      <c r="K5">
        <f>$H$29*(J5-J4)+(1-$H$29)*K4</f>
        <v>-15.119999999999983</v>
      </c>
      <c r="L5">
        <f>$I$33*C5/N1+(1-$I$33)*(L4+M4)</f>
        <v>1212.2</v>
      </c>
      <c r="M5" s="22">
        <f>$J$33*(L5-L4)+(1-$J$33)*M4</f>
        <v>-15.119999999999983</v>
      </c>
      <c r="N5">
        <f>$K$33*C5/L5+(1-$K$33)*N1</f>
        <v>0.98492822966507176</v>
      </c>
      <c r="O5">
        <f t="shared" ref="O5:O15" si="1">A5*C5</f>
        <v>2320</v>
      </c>
      <c r="P5">
        <f t="shared" ref="P5:P15" si="2">A5^2</f>
        <v>4</v>
      </c>
      <c r="Q5">
        <f t="shared" ref="Q5:Q15" si="3">C5^2</f>
        <v>1345600</v>
      </c>
    </row>
    <row r="6" spans="1:17" x14ac:dyDescent="0.3">
      <c r="A6" s="5">
        <v>3</v>
      </c>
      <c r="B6" s="5" t="s">
        <v>12</v>
      </c>
      <c r="C6" s="6">
        <v>980</v>
      </c>
      <c r="D6" s="7"/>
      <c r="E6" s="7"/>
      <c r="F6" s="9">
        <f t="shared" ref="F6:F15" si="4">F5+$G$26*(C5-F5)</f>
        <v>1212.2</v>
      </c>
      <c r="G6" s="8">
        <f t="shared" si="0"/>
        <v>1130.5536130536132</v>
      </c>
      <c r="H6" s="9">
        <f t="shared" ref="H6:H15" si="5">J5+K5</f>
        <v>1197.0800000000002</v>
      </c>
      <c r="I6" s="9">
        <f t="shared" ref="I6:I15" si="6">(L5+$A$4*M5)*N2</f>
        <v>1197.0800000000002</v>
      </c>
      <c r="J6">
        <f t="shared" ref="J6:J15" si="7">$G$29*C6+(1-$G$29)*(J5+K5)</f>
        <v>1105.9064000000001</v>
      </c>
      <c r="K6">
        <f t="shared" ref="K6:K15" si="8">$H$29*(J6-J5)+(1-$H$29)*K5</f>
        <v>-51.589439999999982</v>
      </c>
      <c r="L6">
        <f t="shared" ref="L6:L15" si="9">$I$33*C6/N2+(1-$I$33)*(L5+M5)</f>
        <v>1105.9064000000001</v>
      </c>
      <c r="M6" s="22">
        <f t="shared" ref="M6:M15" si="10">$J$33*(L6-L5)+(1-$J$33)*M5</f>
        <v>-51.589439999999982</v>
      </c>
      <c r="N6">
        <f t="shared" ref="N6:N15" si="11">$K$33*C6/L6+(1-$K$33)*N2</f>
        <v>0.96015283029377529</v>
      </c>
      <c r="O6">
        <f t="shared" si="1"/>
        <v>2940</v>
      </c>
      <c r="P6">
        <f t="shared" si="2"/>
        <v>9</v>
      </c>
      <c r="Q6">
        <f t="shared" si="3"/>
        <v>960400</v>
      </c>
    </row>
    <row r="7" spans="1:17" x14ac:dyDescent="0.3">
      <c r="A7" s="7">
        <v>4</v>
      </c>
      <c r="B7" s="7" t="s">
        <v>13</v>
      </c>
      <c r="C7" s="10">
        <v>850</v>
      </c>
      <c r="D7" s="9">
        <f>(C4+C5+C6)/3</f>
        <v>1130</v>
      </c>
      <c r="E7" s="9">
        <f>C4*$I$23+C5*$H$23+C6*$G$23</f>
        <v>1088</v>
      </c>
      <c r="F7" s="9">
        <f t="shared" si="4"/>
        <v>1114.6759999999999</v>
      </c>
      <c r="G7" s="8">
        <f t="shared" si="0"/>
        <v>1135.490675990676</v>
      </c>
      <c r="H7" s="9">
        <f t="shared" si="5"/>
        <v>1054.3169600000001</v>
      </c>
      <c r="I7" s="9">
        <f t="shared" si="6"/>
        <v>1054.3169600000001</v>
      </c>
      <c r="J7">
        <f t="shared" si="7"/>
        <v>968.50383680000016</v>
      </c>
      <c r="K7">
        <f t="shared" si="8"/>
        <v>-85.914689279999962</v>
      </c>
      <c r="L7">
        <f t="shared" si="9"/>
        <v>968.50383680000016</v>
      </c>
      <c r="M7" s="22">
        <f t="shared" si="10"/>
        <v>-85.914689279999962</v>
      </c>
      <c r="N7">
        <f t="shared" si="11"/>
        <v>0.95717482853032299</v>
      </c>
      <c r="O7">
        <f t="shared" si="1"/>
        <v>3400</v>
      </c>
      <c r="P7">
        <f t="shared" si="2"/>
        <v>16</v>
      </c>
      <c r="Q7">
        <f t="shared" si="3"/>
        <v>722500</v>
      </c>
    </row>
    <row r="8" spans="1:17" x14ac:dyDescent="0.3">
      <c r="A8" s="7">
        <v>5</v>
      </c>
      <c r="B8" s="7" t="s">
        <v>14</v>
      </c>
      <c r="C8" s="10">
        <v>930</v>
      </c>
      <c r="D8" s="9">
        <f t="shared" ref="D8:D15" si="12">(C5+C6+C7)/3</f>
        <v>996.66666666666663</v>
      </c>
      <c r="E8" s="9">
        <f t="shared" ref="E8:E15" si="13">C5*$I$23+C6*$H$23+C7*$G$23</f>
        <v>951</v>
      </c>
      <c r="F8" s="9">
        <f t="shared" si="4"/>
        <v>1003.51208</v>
      </c>
      <c r="G8" s="8">
        <f t="shared" si="0"/>
        <v>1140.427738927739</v>
      </c>
      <c r="H8" s="9">
        <f t="shared" si="5"/>
        <v>882.58914752000021</v>
      </c>
      <c r="I8" s="9">
        <f t="shared" si="6"/>
        <v>882.58914752000021</v>
      </c>
      <c r="J8">
        <f t="shared" si="7"/>
        <v>902.50170556160015</v>
      </c>
      <c r="K8">
        <f t="shared" si="8"/>
        <v>-77.949666063359984</v>
      </c>
      <c r="L8">
        <f t="shared" si="9"/>
        <v>902.50170556160015</v>
      </c>
      <c r="M8" s="22">
        <f t="shared" si="10"/>
        <v>-77.949666063359984</v>
      </c>
      <c r="N8">
        <f t="shared" si="11"/>
        <v>1.0106641383546759</v>
      </c>
      <c r="O8">
        <f t="shared" si="1"/>
        <v>4650</v>
      </c>
      <c r="P8">
        <f t="shared" si="2"/>
        <v>25</v>
      </c>
      <c r="Q8">
        <f t="shared" si="3"/>
        <v>864900</v>
      </c>
    </row>
    <row r="9" spans="1:17" x14ac:dyDescent="0.3">
      <c r="A9" s="7">
        <v>6</v>
      </c>
      <c r="B9" s="7" t="s">
        <v>15</v>
      </c>
      <c r="C9" s="10">
        <v>1215</v>
      </c>
      <c r="D9" s="9">
        <f t="shared" si="12"/>
        <v>920</v>
      </c>
      <c r="E9" s="9">
        <f t="shared" si="13"/>
        <v>916</v>
      </c>
      <c r="F9" s="9">
        <f t="shared" si="4"/>
        <v>972.63700640000002</v>
      </c>
      <c r="G9" s="8">
        <f t="shared" si="0"/>
        <v>1145.3648018648018</v>
      </c>
      <c r="H9" s="9">
        <f t="shared" si="5"/>
        <v>824.55203949824022</v>
      </c>
      <c r="I9" s="9">
        <f t="shared" si="6"/>
        <v>812.12458052972602</v>
      </c>
      <c r="J9">
        <f t="shared" si="7"/>
        <v>988.54018290897932</v>
      </c>
      <c r="K9">
        <f t="shared" si="8"/>
        <v>-12.354408699064322</v>
      </c>
      <c r="L9">
        <f t="shared" si="9"/>
        <v>996.3490000088093</v>
      </c>
      <c r="M9" s="22">
        <f t="shared" si="10"/>
        <v>-9.2308818591323245</v>
      </c>
      <c r="N9">
        <f t="shared" si="11"/>
        <v>1.067011626297921</v>
      </c>
      <c r="O9">
        <f t="shared" si="1"/>
        <v>7290</v>
      </c>
      <c r="P9">
        <f t="shared" si="2"/>
        <v>36</v>
      </c>
      <c r="Q9">
        <f t="shared" si="3"/>
        <v>1476225</v>
      </c>
    </row>
    <row r="10" spans="1:17" x14ac:dyDescent="0.3">
      <c r="A10" s="7">
        <v>7</v>
      </c>
      <c r="B10" s="7" t="s">
        <v>16</v>
      </c>
      <c r="C10" s="10">
        <v>1350</v>
      </c>
      <c r="D10" s="9">
        <f t="shared" si="12"/>
        <v>998.33333333333337</v>
      </c>
      <c r="E10" s="9">
        <f t="shared" si="13"/>
        <v>1056.5</v>
      </c>
      <c r="F10" s="9">
        <f t="shared" si="4"/>
        <v>1074.4294637119999</v>
      </c>
      <c r="G10" s="8">
        <f t="shared" si="0"/>
        <v>1150.3018648018649</v>
      </c>
      <c r="H10" s="9">
        <f t="shared" si="5"/>
        <v>976.18577420991505</v>
      </c>
      <c r="I10" s="9">
        <f t="shared" si="6"/>
        <v>947.78425497567764</v>
      </c>
      <c r="J10">
        <f t="shared" si="7"/>
        <v>1133.1877490417507</v>
      </c>
      <c r="K10">
        <f t="shared" si="8"/>
        <v>50.446381233669982</v>
      </c>
      <c r="L10">
        <f t="shared" si="9"/>
        <v>1163.059497043002</v>
      </c>
      <c r="M10" s="22">
        <f t="shared" si="10"/>
        <v>61.145669698197693</v>
      </c>
      <c r="N10">
        <f t="shared" si="11"/>
        <v>1.0303554265044819</v>
      </c>
      <c r="O10">
        <f t="shared" si="1"/>
        <v>9450</v>
      </c>
      <c r="P10">
        <f t="shared" si="2"/>
        <v>49</v>
      </c>
      <c r="Q10">
        <f t="shared" si="3"/>
        <v>1822500</v>
      </c>
    </row>
    <row r="11" spans="1:17" x14ac:dyDescent="0.3">
      <c r="A11" s="7">
        <v>8</v>
      </c>
      <c r="B11" s="7" t="s">
        <v>17</v>
      </c>
      <c r="C11" s="10">
        <v>1486</v>
      </c>
      <c r="D11" s="9">
        <f t="shared" si="12"/>
        <v>1165</v>
      </c>
      <c r="E11" s="9">
        <f t="shared" si="13"/>
        <v>1225.5</v>
      </c>
      <c r="F11" s="9">
        <f t="shared" si="4"/>
        <v>1190.16908895296</v>
      </c>
      <c r="G11" s="8">
        <f t="shared" si="0"/>
        <v>1155.2389277389277</v>
      </c>
      <c r="H11" s="9">
        <f t="shared" si="5"/>
        <v>1183.6341302754208</v>
      </c>
      <c r="I11" s="9">
        <f t="shared" si="6"/>
        <v>1171.7783705614434</v>
      </c>
      <c r="J11">
        <f t="shared" si="7"/>
        <v>1310.6277955597443</v>
      </c>
      <c r="K11">
        <f t="shared" si="8"/>
        <v>101.24384734739941</v>
      </c>
      <c r="L11">
        <f t="shared" si="9"/>
        <v>1362.0828881673156</v>
      </c>
      <c r="M11" s="22">
        <f t="shared" si="10"/>
        <v>116.29675826864404</v>
      </c>
      <c r="N11">
        <f t="shared" si="11"/>
        <v>1.0040053050968794</v>
      </c>
      <c r="O11">
        <f t="shared" si="1"/>
        <v>11888</v>
      </c>
      <c r="P11">
        <f t="shared" si="2"/>
        <v>64</v>
      </c>
      <c r="Q11">
        <f t="shared" si="3"/>
        <v>2208196</v>
      </c>
    </row>
    <row r="12" spans="1:17" x14ac:dyDescent="0.3">
      <c r="A12" s="7">
        <v>9</v>
      </c>
      <c r="B12" s="7" t="s">
        <v>18</v>
      </c>
      <c r="C12" s="10">
        <v>1321</v>
      </c>
      <c r="D12" s="9">
        <f t="shared" si="12"/>
        <v>1350.3333333333333</v>
      </c>
      <c r="E12" s="9">
        <f t="shared" si="13"/>
        <v>1391</v>
      </c>
      <c r="F12" s="9">
        <f t="shared" si="4"/>
        <v>1314.4180715927168</v>
      </c>
      <c r="G12" s="8">
        <f t="shared" si="0"/>
        <v>1160.1759906759908</v>
      </c>
      <c r="H12" s="9">
        <f t="shared" si="5"/>
        <v>1411.8716429071437</v>
      </c>
      <c r="I12" s="9">
        <f t="shared" si="6"/>
        <v>1494.1452915262896</v>
      </c>
      <c r="J12">
        <f t="shared" si="7"/>
        <v>1373.7055528861433</v>
      </c>
      <c r="K12">
        <f t="shared" si="8"/>
        <v>85.977411338999261</v>
      </c>
      <c r="L12">
        <f t="shared" si="9"/>
        <v>1406.4259481881631</v>
      </c>
      <c r="M12" s="22">
        <f t="shared" si="10"/>
        <v>87.515278969525468</v>
      </c>
      <c r="N12">
        <f t="shared" si="11"/>
        <v>0.98567278049106632</v>
      </c>
      <c r="O12">
        <f t="shared" si="1"/>
        <v>11889</v>
      </c>
      <c r="P12">
        <f t="shared" si="2"/>
        <v>81</v>
      </c>
      <c r="Q12">
        <f t="shared" si="3"/>
        <v>1745041</v>
      </c>
    </row>
    <row r="13" spans="1:17" x14ac:dyDescent="0.3">
      <c r="A13" s="7">
        <v>10</v>
      </c>
      <c r="B13" s="7" t="s">
        <v>19</v>
      </c>
      <c r="C13" s="10">
        <v>1246</v>
      </c>
      <c r="D13" s="9">
        <f t="shared" si="12"/>
        <v>1385.6666666666667</v>
      </c>
      <c r="E13" s="9">
        <f t="shared" si="13"/>
        <v>1376.3</v>
      </c>
      <c r="F13" s="9">
        <f t="shared" si="4"/>
        <v>1317.1824815237758</v>
      </c>
      <c r="G13" s="8">
        <f t="shared" si="0"/>
        <v>1165.1130536130536</v>
      </c>
      <c r="H13" s="9">
        <f t="shared" si="5"/>
        <v>1459.6829642251425</v>
      </c>
      <c r="I13" s="9">
        <f t="shared" si="6"/>
        <v>1594.0526583830372</v>
      </c>
      <c r="J13">
        <f t="shared" si="7"/>
        <v>1369.9361192505826</v>
      </c>
      <c r="K13">
        <f t="shared" si="8"/>
        <v>50.078673349175254</v>
      </c>
      <c r="L13">
        <f t="shared" si="9"/>
        <v>1356.9397991338294</v>
      </c>
      <c r="M13" s="22">
        <f t="shared" si="10"/>
        <v>32.714707759981785</v>
      </c>
      <c r="N13">
        <f t="shared" si="11"/>
        <v>1.014942485355296</v>
      </c>
      <c r="O13">
        <f t="shared" si="1"/>
        <v>12460</v>
      </c>
      <c r="P13">
        <f t="shared" si="2"/>
        <v>100</v>
      </c>
      <c r="Q13">
        <f t="shared" si="3"/>
        <v>1552516</v>
      </c>
    </row>
    <row r="14" spans="1:17" x14ac:dyDescent="0.3">
      <c r="A14" s="7">
        <v>11</v>
      </c>
      <c r="B14" s="7" t="s">
        <v>20</v>
      </c>
      <c r="C14" s="10">
        <v>1132</v>
      </c>
      <c r="D14" s="9">
        <f t="shared" si="12"/>
        <v>1351</v>
      </c>
      <c r="E14" s="9">
        <f t="shared" si="13"/>
        <v>1316.5</v>
      </c>
      <c r="F14" s="9">
        <f t="shared" si="4"/>
        <v>1287.28583928379</v>
      </c>
      <c r="G14" s="8">
        <f t="shared" si="0"/>
        <v>1170.0501165501166</v>
      </c>
      <c r="H14" s="9">
        <f t="shared" si="5"/>
        <v>1420.0147925997578</v>
      </c>
      <c r="I14" s="9">
        <f t="shared" si="6"/>
        <v>1431.8380621444483</v>
      </c>
      <c r="J14">
        <f t="shared" si="7"/>
        <v>1299.0485797078595</v>
      </c>
      <c r="K14">
        <f t="shared" si="8"/>
        <v>1.6921881924159266</v>
      </c>
      <c r="L14">
        <f t="shared" si="9"/>
        <v>1267.4326183481303</v>
      </c>
      <c r="M14" s="22">
        <f t="shared" si="10"/>
        <v>-16.174047658290576</v>
      </c>
      <c r="N14">
        <f t="shared" si="11"/>
        <v>0.98233147183093694</v>
      </c>
      <c r="O14">
        <f t="shared" si="1"/>
        <v>12452</v>
      </c>
      <c r="P14">
        <f t="shared" si="2"/>
        <v>121</v>
      </c>
      <c r="Q14">
        <f t="shared" si="3"/>
        <v>1281424</v>
      </c>
    </row>
    <row r="15" spans="1:17" x14ac:dyDescent="0.3">
      <c r="A15" s="7">
        <v>12</v>
      </c>
      <c r="B15" s="7" t="s">
        <v>21</v>
      </c>
      <c r="C15" s="10">
        <v>854</v>
      </c>
      <c r="D15" s="9">
        <f t="shared" si="12"/>
        <v>1233</v>
      </c>
      <c r="E15" s="9">
        <f t="shared" si="13"/>
        <v>1204</v>
      </c>
      <c r="F15" s="9">
        <f t="shared" si="4"/>
        <v>1222.0657867845982</v>
      </c>
      <c r="G15" s="8">
        <f t="shared" si="0"/>
        <v>1174.9871794871794</v>
      </c>
      <c r="H15" s="9">
        <f t="shared" si="5"/>
        <v>1300.7407679002754</v>
      </c>
      <c r="I15" s="9">
        <f t="shared" si="6"/>
        <v>1256.2702430205377</v>
      </c>
      <c r="J15">
        <f t="shared" si="7"/>
        <v>1113.1096453821599</v>
      </c>
      <c r="K15">
        <f t="shared" si="8"/>
        <v>-73.360260814830298</v>
      </c>
      <c r="L15">
        <f t="shared" si="9"/>
        <v>1082.979079325675</v>
      </c>
      <c r="M15" s="22">
        <f t="shared" si="10"/>
        <v>-83.485844203956461</v>
      </c>
      <c r="N15">
        <f t="shared" si="11"/>
        <v>0.92860139296958699</v>
      </c>
      <c r="O15">
        <f t="shared" si="1"/>
        <v>10248</v>
      </c>
      <c r="P15">
        <f t="shared" si="2"/>
        <v>144</v>
      </c>
      <c r="Q15">
        <f t="shared" si="3"/>
        <v>729316</v>
      </c>
    </row>
    <row r="16" spans="1:17" x14ac:dyDescent="0.3">
      <c r="A16">
        <f>SUM(A4:A15)</f>
        <v>78</v>
      </c>
      <c r="C16">
        <f>SUM(C4:C15)</f>
        <v>13774</v>
      </c>
      <c r="N16" t="s">
        <v>53</v>
      </c>
      <c r="O16">
        <f>SUM(O4:O15)</f>
        <v>90237</v>
      </c>
      <c r="P16">
        <f t="shared" ref="P16:Q16" si="14">SUM(P4:P15)</f>
        <v>650</v>
      </c>
      <c r="Q16">
        <f t="shared" si="14"/>
        <v>16271118</v>
      </c>
    </row>
    <row r="17" spans="2:15" x14ac:dyDescent="0.3">
      <c r="C17" s="11" t="s">
        <v>22</v>
      </c>
      <c r="D17" s="12">
        <f>[1]PMS!G18</f>
        <v>231.25925925925924</v>
      </c>
      <c r="E17" s="12">
        <f>[1]PMP!G18</f>
        <v>205.2</v>
      </c>
      <c r="F17" s="12">
        <f>[1]SES!G18</f>
        <v>188.6607779031352</v>
      </c>
      <c r="G17" s="12">
        <f>[1]RL!$G$19</f>
        <v>167.58488733488733</v>
      </c>
      <c r="H17" s="12">
        <f>[1]SED!I18</f>
        <v>242.24963964806759</v>
      </c>
      <c r="I17" s="12">
        <f>[1]Winters!J21</f>
        <v>263.7660783170424</v>
      </c>
    </row>
    <row r="18" spans="2:15" x14ac:dyDescent="0.3">
      <c r="C18" s="11" t="s">
        <v>23</v>
      </c>
      <c r="D18" s="12">
        <f>[1]PMS!G19</f>
        <v>67616.567901234564</v>
      </c>
      <c r="E18" s="12">
        <f>[1]PMP!G19</f>
        <v>53211.871111111104</v>
      </c>
      <c r="F18" s="12">
        <f>[1]SES!G19</f>
        <v>47669.591153685033</v>
      </c>
      <c r="G18" s="12">
        <f>[1]RL!$G$19</f>
        <v>167.58488733488733</v>
      </c>
      <c r="H18" s="12">
        <f>[1]SED!I19</f>
        <v>74479.694459903971</v>
      </c>
      <c r="I18" s="12">
        <f>[1]Winters!J22</f>
        <v>84080.221268902489</v>
      </c>
      <c r="O18">
        <v>12</v>
      </c>
    </row>
    <row r="19" spans="2:15" x14ac:dyDescent="0.3">
      <c r="C19" s="11" t="s">
        <v>24</v>
      </c>
      <c r="D19" s="13">
        <f>[1]PMS!G20</f>
        <v>0.18102062620351292</v>
      </c>
      <c r="E19" s="13">
        <f>[1]PMP!G20</f>
        <v>0.15774150968335304</v>
      </c>
      <c r="F19" s="12">
        <f>[1]SES!G20</f>
        <v>0.1761740445663893</v>
      </c>
      <c r="G19" s="12">
        <f>[1]RL!$G$19</f>
        <v>167.58488733488733</v>
      </c>
      <c r="H19" s="12">
        <f>[1]SED!I20</f>
        <v>0.219091975103961</v>
      </c>
      <c r="I19" s="12">
        <f>[1]Winters!J23</f>
        <v>0.23434091899553963</v>
      </c>
    </row>
    <row r="22" spans="2:15" x14ac:dyDescent="0.3">
      <c r="B22" s="14" t="s">
        <v>25</v>
      </c>
      <c r="C22" s="14"/>
      <c r="D22" s="14"/>
      <c r="E22" s="14"/>
      <c r="G22" s="15" t="s">
        <v>26</v>
      </c>
      <c r="H22" s="15" t="s">
        <v>27</v>
      </c>
      <c r="I22" s="15" t="s">
        <v>28</v>
      </c>
    </row>
    <row r="23" spans="2:15" x14ac:dyDescent="0.3">
      <c r="D23" s="16"/>
      <c r="G23" s="10">
        <v>0.5</v>
      </c>
      <c r="H23" s="10">
        <v>0.3</v>
      </c>
      <c r="I23" s="10">
        <v>0.2</v>
      </c>
    </row>
    <row r="25" spans="2:15" x14ac:dyDescent="0.3">
      <c r="B25" s="14" t="s">
        <v>29</v>
      </c>
      <c r="C25" s="14"/>
      <c r="D25" s="14"/>
      <c r="E25" s="14"/>
      <c r="G25" s="15" t="s">
        <v>30</v>
      </c>
    </row>
    <row r="26" spans="2:15" x14ac:dyDescent="0.3">
      <c r="D26" s="16"/>
      <c r="G26" s="10">
        <v>0.42</v>
      </c>
    </row>
    <row r="28" spans="2:15" x14ac:dyDescent="0.3">
      <c r="B28" s="14" t="s">
        <v>31</v>
      </c>
      <c r="C28" s="14"/>
      <c r="D28" s="14"/>
      <c r="E28" s="14"/>
      <c r="F28" s="18"/>
      <c r="G28" s="15" t="s">
        <v>30</v>
      </c>
      <c r="H28" s="15" t="s">
        <v>32</v>
      </c>
      <c r="I28" s="15" t="s">
        <v>33</v>
      </c>
    </row>
    <row r="29" spans="2:15" x14ac:dyDescent="0.3">
      <c r="B29" s="14" t="s">
        <v>34</v>
      </c>
      <c r="C29" s="14"/>
      <c r="D29" s="14"/>
      <c r="E29" s="14"/>
      <c r="F29" s="18"/>
      <c r="G29" s="10">
        <v>0.42</v>
      </c>
      <c r="H29" s="17">
        <v>0.4</v>
      </c>
      <c r="I29" s="10">
        <v>1</v>
      </c>
    </row>
    <row r="30" spans="2:15" x14ac:dyDescent="0.3">
      <c r="D30" s="16"/>
      <c r="E30" s="16"/>
      <c r="F30" s="16"/>
      <c r="G30" s="16" t="s">
        <v>35</v>
      </c>
      <c r="H30" s="16" t="s">
        <v>36</v>
      </c>
      <c r="I30" s="16"/>
    </row>
    <row r="32" spans="2:15" x14ac:dyDescent="0.3">
      <c r="B32" s="14" t="s">
        <v>39</v>
      </c>
      <c r="C32" s="14"/>
      <c r="D32" s="14"/>
      <c r="E32" s="14"/>
      <c r="F32" s="20"/>
      <c r="G32" s="15" t="s">
        <v>40</v>
      </c>
      <c r="H32" s="15" t="s">
        <v>41</v>
      </c>
      <c r="I32" s="15" t="s">
        <v>30</v>
      </c>
      <c r="J32" s="15" t="s">
        <v>32</v>
      </c>
      <c r="K32" s="15" t="s">
        <v>42</v>
      </c>
    </row>
    <row r="33" spans="2:11" x14ac:dyDescent="0.3">
      <c r="B33" s="20"/>
      <c r="C33" s="20"/>
      <c r="D33" s="20"/>
      <c r="E33" s="20"/>
      <c r="F33" s="20"/>
      <c r="G33" s="21">
        <v>1</v>
      </c>
      <c r="H33" s="10">
        <v>4</v>
      </c>
      <c r="I33" s="10">
        <v>0.42</v>
      </c>
      <c r="J33" s="17">
        <v>0.4</v>
      </c>
      <c r="K33" s="10">
        <v>0.35</v>
      </c>
    </row>
    <row r="34" spans="2:11" x14ac:dyDescent="0.3">
      <c r="B34" s="16"/>
      <c r="D34" s="16"/>
      <c r="E34" s="16"/>
      <c r="F34" s="16"/>
      <c r="I34" s="16" t="s">
        <v>35</v>
      </c>
      <c r="J34" s="16" t="s">
        <v>36</v>
      </c>
      <c r="K34" s="16" t="s">
        <v>43</v>
      </c>
    </row>
    <row r="36" spans="2:11" x14ac:dyDescent="0.3">
      <c r="B36" s="14" t="s">
        <v>47</v>
      </c>
      <c r="C36" s="14"/>
      <c r="D36" s="14"/>
      <c r="E36" s="14"/>
      <c r="G36" s="15" t="s">
        <v>48</v>
      </c>
      <c r="H36" s="15" t="s">
        <v>49</v>
      </c>
    </row>
    <row r="37" spans="2:11" x14ac:dyDescent="0.3">
      <c r="D37" s="16"/>
      <c r="G37" s="23">
        <f>(C16-(H37*A16))/O18</f>
        <v>1115.7424242424242</v>
      </c>
      <c r="H37" s="24">
        <f>(($O$18*O16)-(A16)*(C16))/(($O$18*P16)-(A16)^2)</f>
        <v>4.9370629370629366</v>
      </c>
    </row>
  </sheetData>
  <mergeCells count="7">
    <mergeCell ref="B32:E32"/>
    <mergeCell ref="B36:E36"/>
    <mergeCell ref="D2:I2"/>
    <mergeCell ref="B22:E22"/>
    <mergeCell ref="B25:E25"/>
    <mergeCell ref="B28:E28"/>
    <mergeCell ref="B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Madizon Gonzales</dc:creator>
  <cp:lastModifiedBy>Madizon Gonzales</cp:lastModifiedBy>
  <dcterms:created xsi:type="dcterms:W3CDTF">2023-11-02T14:36:34Z</dcterms:created>
  <dcterms:modified xsi:type="dcterms:W3CDTF">2023-11-03T01:30:16Z</dcterms:modified>
</cp:coreProperties>
</file>