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  <sheet state="visible" name="Inflation Tables" sheetId="2" r:id="rId4"/>
  </sheets>
  <definedNames/>
  <calcPr/>
</workbook>
</file>

<file path=xl/sharedStrings.xml><?xml version="1.0" encoding="utf-8"?>
<sst xmlns="http://schemas.openxmlformats.org/spreadsheetml/2006/main" count="30" uniqueCount="30">
  <si>
    <t>Monthly Power Cost</t>
  </si>
  <si>
    <t>balance</t>
  </si>
  <si>
    <t>Standard Roof Cost</t>
  </si>
  <si>
    <t>Solar Roof Cost</t>
  </si>
  <si>
    <t>Federal Rebate</t>
  </si>
  <si>
    <t>Local Rebate</t>
  </si>
  <si>
    <t>Percent Down</t>
  </si>
  <si>
    <t>Loan Term (y)</t>
  </si>
  <si>
    <t>Loan Interest Rate</t>
  </si>
  <si>
    <t>Investment RoR</t>
  </si>
  <si>
    <t>Inflation Rate</t>
  </si>
  <si>
    <t>Solar offset factor</t>
  </si>
  <si>
    <t>5 comp</t>
  </si>
  <si>
    <t>10 comp</t>
  </si>
  <si>
    <t>15 comp</t>
  </si>
  <si>
    <t>20 comp</t>
  </si>
  <si>
    <t>Solar cost after rebate</t>
  </si>
  <si>
    <t>Down Payment</t>
  </si>
  <si>
    <t>Amount Fincanced</t>
  </si>
  <si>
    <t>Monthly loan payment</t>
  </si>
  <si>
    <t>Total roof Loan Cost</t>
  </si>
  <si>
    <t>Non-solar roof 30yr net (after inflation)</t>
  </si>
  <si>
    <t>Solar roof 30yr net (after inflation)</t>
  </si>
  <si>
    <t>Solar Roof 30yr net + reinvestment of utility savings after loan term (after inflation)</t>
  </si>
  <si>
    <t>Total 30yr advantage of investing in a solar roof (after inflation)</t>
  </si>
  <si>
    <t>total sum</t>
  </si>
  <si>
    <t>20yr sum</t>
  </si>
  <si>
    <t>15yr sum</t>
  </si>
  <si>
    <t>10yr sum</t>
  </si>
  <si>
    <t>5yr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</si>
</sst>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</font>
    <font>
      <b/>
      <color rgb="FFFFFFFF"/>
    </font>
    <font/>
    <font>
      <b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center"/>
    </xf>
    <xf borderId="0" fillId="0" fontId="2" numFmtId="164" xfId="0" applyFont="1" applyNumberFormat="1"/>
    <xf borderId="0" fillId="0" fontId="2" numFmtId="164" xfId="0" applyAlignment="1" applyFont="1" applyNumberFormat="1">
      <alignment horizontal="center" vertical="center"/>
    </xf>
    <xf borderId="0" fillId="0" fontId="2" numFmtId="165" xfId="0" applyFont="1" applyNumberFormat="1"/>
    <xf borderId="0" fillId="3" fontId="4" numFmtId="0" xfId="0" applyAlignment="1" applyFill="1" applyFont="1">
      <alignment horizontal="left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1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8.57"/>
    <col customWidth="1" min="3" max="3" width="17.29"/>
    <col customWidth="1" min="4" max="4" width="15.29"/>
    <col customWidth="1" min="8" max="8" width="16.86"/>
    <col customWidth="1" min="9" max="9" width="17.71"/>
  </cols>
  <sheetData>
    <row r="1" ht="24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4.0" customHeight="1">
      <c r="A2" s="5">
        <v>200.0</v>
      </c>
      <c r="B2" s="5">
        <v>15000.0</v>
      </c>
      <c r="C2" s="5">
        <v>65000.0</v>
      </c>
      <c r="D2" s="6">
        <v>0.3</v>
      </c>
      <c r="E2" s="6">
        <v>0.0</v>
      </c>
      <c r="F2" s="6">
        <v>0.3</v>
      </c>
      <c r="G2" s="7">
        <v>5.0</v>
      </c>
      <c r="H2" s="8">
        <v>0.0425</v>
      </c>
      <c r="I2" s="6">
        <v>0.06</v>
      </c>
      <c r="J2" s="6">
        <v>0.02</v>
      </c>
      <c r="K2" s="6">
        <v>1.0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2" t="s">
        <v>16</v>
      </c>
      <c r="B4" s="14">
        <f>-1*C2*(1-D2-E2)</f>
        <v>-45500</v>
      </c>
    </row>
    <row r="5">
      <c r="A5" s="12" t="s">
        <v>17</v>
      </c>
      <c r="B5" s="14">
        <f>-1*F2*(C2*(1-D2-E2))</f>
        <v>-13650</v>
      </c>
      <c r="E5" s="16"/>
    </row>
    <row r="6">
      <c r="A6" s="12" t="s">
        <v>18</v>
      </c>
      <c r="B6" s="14">
        <f>C2*(1-(D2+E2+F2))</f>
        <v>26000</v>
      </c>
    </row>
    <row r="7">
      <c r="A7" s="12" t="s">
        <v>19</v>
      </c>
      <c r="B7" s="17">
        <f>pmt(H2/12,(G2*12),(C2*(1-(D2+E2+F2))),0,0)</f>
        <v>-481.7684511</v>
      </c>
    </row>
    <row r="8">
      <c r="A8" s="12" t="s">
        <v>20</v>
      </c>
      <c r="B8" s="17">
        <f>B7*G2*12</f>
        <v>-28906.10707</v>
      </c>
    </row>
    <row r="9">
      <c r="A9" s="18"/>
      <c r="B9" s="10"/>
    </row>
    <row r="10" ht="34.5" customHeight="1">
      <c r="A10" s="19" t="s">
        <v>21</v>
      </c>
      <c r="B10" s="14">
        <f>('Inflation Tables'!B33+B2)*-1</f>
        <v>-112363.3901</v>
      </c>
    </row>
    <row r="11" ht="32.25" customHeight="1">
      <c r="A11" s="19" t="s">
        <v>22</v>
      </c>
      <c r="B11" s="14">
        <f>B5+(B7*G2*12)+'Inflation Tables'!B33</f>
        <v>54807.28303</v>
      </c>
    </row>
    <row r="12" ht="50.25" customHeight="1">
      <c r="A12" s="19" t="s">
        <v>23</v>
      </c>
      <c r="B12" s="14">
        <f>B11+IF(G2 = 20,'Inflation Tables'!K31,IF(G2=15,'Inflation Tables'!I31,if(G2=10,'Inflation Tables'!G31,if(G2=5,'Inflation Tables'!E31,"false"))))</f>
        <v>240977.87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ht="45.0" customHeight="1">
      <c r="A13" s="19" t="s">
        <v>24</v>
      </c>
      <c r="B13" s="14">
        <f>B12-B10</f>
        <v>353341.2601</v>
      </c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conditionalFormatting sqref="B10:B13">
    <cfRule type="cellIs" dxfId="0" priority="1" operator="greaterThan">
      <formula>0</formula>
    </cfRule>
  </conditionalFormatting>
  <conditionalFormatting sqref="B10:B13">
    <cfRule type="cellIs" dxfId="1" priority="2" operator="lessThan">
      <formula>0</formula>
    </cfRule>
  </conditionalFormatting>
  <dataValidations>
    <dataValidation type="list" allowBlank="1" showErrorMessage="1" sqref="G2">
      <formula1>'Inflation Tables'!$C$34:$C$37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1</v>
      </c>
      <c r="D1" s="2">
        <v>5.0</v>
      </c>
      <c r="E1" s="2" t="s">
        <v>12</v>
      </c>
      <c r="F1" s="2">
        <v>10.0</v>
      </c>
      <c r="G1" s="2" t="s">
        <v>13</v>
      </c>
      <c r="H1" s="2">
        <v>15.0</v>
      </c>
      <c r="I1" s="2" t="s">
        <v>14</v>
      </c>
      <c r="J1" s="2">
        <v>20.0</v>
      </c>
      <c r="K1" s="4" t="s">
        <v>15</v>
      </c>
    </row>
    <row r="2">
      <c r="A2" s="13">
        <f>Results!A2</f>
        <v>200</v>
      </c>
      <c r="B2" s="15">
        <f>Results!$B$7+A2</f>
        <v>-281.7684511</v>
      </c>
      <c r="C2" s="13">
        <f>A2+Results!$B$7</f>
        <v>-281.7684511</v>
      </c>
      <c r="D2" s="13">
        <f t="shared" ref="D2:D6" si="1">A2-481.77</f>
        <v>-281.77</v>
      </c>
      <c r="E2">
        <f>max(0, D2*12*(1+Results!$I$2))</f>
        <v>0</v>
      </c>
      <c r="F2" s="13">
        <f t="shared" ref="F2:F10" si="2">A2-266.34</f>
        <v>-66.34</v>
      </c>
      <c r="G2">
        <f>max(0,F2*12*(1+Results!$I$2))</f>
        <v>0</v>
      </c>
      <c r="H2" s="13">
        <f>A2-195</f>
        <v>5</v>
      </c>
      <c r="I2">
        <f>max(0,H2*12*(1+Results!$I$2))</f>
        <v>63.6</v>
      </c>
      <c r="J2" s="13">
        <f t="shared" ref="J2:J21" si="3">A2-161</f>
        <v>39</v>
      </c>
      <c r="K2">
        <f>max(0,J2*12*(1+Results!$I$2))</f>
        <v>496.08</v>
      </c>
    </row>
    <row r="3">
      <c r="A3" s="13">
        <f>A2*Results!$J$2+A2</f>
        <v>204</v>
      </c>
      <c r="B3" s="15">
        <f>Results!$B$7+A3</f>
        <v>-277.7684511</v>
      </c>
      <c r="C3" s="13">
        <f>A3+Results!$B$7</f>
        <v>-277.7684511</v>
      </c>
      <c r="D3" s="13">
        <f t="shared" si="1"/>
        <v>-277.77</v>
      </c>
      <c r="E3" s="20">
        <f>max(0, E2+D3*12*(1+Results!$I$2))</f>
        <v>0</v>
      </c>
      <c r="F3" s="13">
        <f t="shared" si="2"/>
        <v>-62.34</v>
      </c>
      <c r="G3" s="20">
        <f>max(0,(G2+(F3*12))*(1+Results!$I$2))</f>
        <v>0</v>
      </c>
      <c r="H3" s="13">
        <f t="shared" ref="H3:H16" si="4">C3</f>
        <v>-277.7684511</v>
      </c>
      <c r="I3" s="20">
        <f>max(0,(I2+(H3*12))*(1+Results!$I$2))</f>
        <v>0</v>
      </c>
      <c r="J3" s="13">
        <f t="shared" si="3"/>
        <v>43</v>
      </c>
      <c r="K3" s="20">
        <f>max(0, (K2+(J3*12))*(1+Results!$I$2))</f>
        <v>1072.8048</v>
      </c>
    </row>
    <row r="4">
      <c r="A4" s="13">
        <f>A3*Results!$J$2+A3</f>
        <v>208.08</v>
      </c>
      <c r="B4" s="15">
        <f>Results!$B$7+A4</f>
        <v>-273.6884511</v>
      </c>
      <c r="C4" s="13">
        <f>A4+Results!$B$7</f>
        <v>-273.6884511</v>
      </c>
      <c r="D4" s="13">
        <f t="shared" si="1"/>
        <v>-273.69</v>
      </c>
      <c r="E4" s="20">
        <f>max(0, E3+D4*12*(1+Results!$I$2))</f>
        <v>0</v>
      </c>
      <c r="F4" s="13">
        <f t="shared" si="2"/>
        <v>-58.26</v>
      </c>
      <c r="G4" s="20">
        <f>max(0,(G3+(F4*12))*(1+Results!$I$2))</f>
        <v>0</v>
      </c>
      <c r="H4" s="13">
        <f t="shared" si="4"/>
        <v>-273.6884511</v>
      </c>
      <c r="I4" s="20">
        <f>max(0,(I3+(H4*12))*(1+Results!$I$2))</f>
        <v>0</v>
      </c>
      <c r="J4" s="13">
        <f t="shared" si="3"/>
        <v>47.08</v>
      </c>
      <c r="K4" s="20">
        <f>max(0, (K3+(J4*12))*(1+Results!$I$2))</f>
        <v>1736.030688</v>
      </c>
    </row>
    <row r="5">
      <c r="A5" s="13">
        <f>A4*Results!$J$2+A4</f>
        <v>212.2416</v>
      </c>
      <c r="B5" s="15">
        <f>Results!$B$7+A5</f>
        <v>-269.5268511</v>
      </c>
      <c r="C5" s="13">
        <f>A5+Results!$B$7</f>
        <v>-269.5268511</v>
      </c>
      <c r="D5" s="13">
        <f t="shared" si="1"/>
        <v>-269.5284</v>
      </c>
      <c r="E5" s="20">
        <f>max(0, E4+D5*12*(1+Results!$I$2))</f>
        <v>0</v>
      </c>
      <c r="F5" s="13">
        <f t="shared" si="2"/>
        <v>-54.0984</v>
      </c>
      <c r="G5" s="20">
        <f>max(0,(G4+(F5*12))*(1+Results!$I$2))</f>
        <v>0</v>
      </c>
      <c r="H5" s="13">
        <f t="shared" si="4"/>
        <v>-269.5268511</v>
      </c>
      <c r="I5" s="20">
        <f>max(0,(I4+(H5*12))*(1+Results!$I$2))</f>
        <v>0</v>
      </c>
      <c r="J5" s="13">
        <f t="shared" si="3"/>
        <v>51.2416</v>
      </c>
      <c r="K5" s="20">
        <f>max(0, (K4+(J5*12))*(1+Results!$I$2))</f>
        <v>2491.985681</v>
      </c>
    </row>
    <row r="6">
      <c r="A6" s="13">
        <f>A5*Results!$J$2+A5</f>
        <v>216.486432</v>
      </c>
      <c r="B6" s="15">
        <f>Results!$B$7+A6</f>
        <v>-265.2820191</v>
      </c>
      <c r="C6" s="13">
        <f>A6+Results!$B$7</f>
        <v>-265.2820191</v>
      </c>
      <c r="D6" s="13">
        <f t="shared" si="1"/>
        <v>-265.283568</v>
      </c>
      <c r="E6" s="20">
        <f>max(0, E5+D6*12*(1+Results!$I$2))</f>
        <v>0</v>
      </c>
      <c r="F6" s="13">
        <f t="shared" si="2"/>
        <v>-49.853568</v>
      </c>
      <c r="G6" s="20">
        <f>max(0,(G5+(F6*12))*(1+Results!$I$2))</f>
        <v>0</v>
      </c>
      <c r="H6" s="13">
        <f t="shared" si="4"/>
        <v>-265.2820191</v>
      </c>
      <c r="I6" s="20">
        <f>max(0,(I5+(H6*12))*(1+Results!$I$2))</f>
        <v>0</v>
      </c>
      <c r="J6" s="13">
        <f t="shared" si="3"/>
        <v>55.486432</v>
      </c>
      <c r="K6" s="20">
        <f>max(0, (K5+(J6*12))*(1+Results!$I$2))</f>
        <v>3347.292237</v>
      </c>
    </row>
    <row r="7">
      <c r="A7" s="13">
        <f>A6*Results!$J$2+A6</f>
        <v>220.8161606</v>
      </c>
      <c r="B7" s="15">
        <f>Results!$B$7+A7</f>
        <v>-260.9522905</v>
      </c>
      <c r="C7" s="13">
        <f>A7+Results!$B$7</f>
        <v>-260.9522905</v>
      </c>
      <c r="D7" s="13">
        <f t="shared" ref="D7:D31" si="5">A7</f>
        <v>220.8161606</v>
      </c>
      <c r="E7" s="20">
        <f>max(0, (E6+(D7*12))*(1+Results!$I$2))</f>
        <v>2808.781563</v>
      </c>
      <c r="F7" s="13">
        <f t="shared" si="2"/>
        <v>-45.52383936</v>
      </c>
      <c r="G7" s="20">
        <f>max(0,(G6+(F7*12))*(1+Results!$I$2))</f>
        <v>0</v>
      </c>
      <c r="H7" s="13">
        <f t="shared" si="4"/>
        <v>-260.9522905</v>
      </c>
      <c r="I7" s="20">
        <f>max(0,(I6+(H7*12))*(1+Results!$I$2))</f>
        <v>0</v>
      </c>
      <c r="J7" s="13">
        <f t="shared" si="3"/>
        <v>59.81616064</v>
      </c>
      <c r="K7" s="20">
        <f>max(0, (K6+(J7*12))*(1+Results!$I$2))</f>
        <v>4308.991335</v>
      </c>
    </row>
    <row r="8">
      <c r="A8" s="13">
        <f>A7*Results!$J$2+A7</f>
        <v>225.2324839</v>
      </c>
      <c r="B8" s="15">
        <f>Results!$B$7+A8</f>
        <v>-256.5359672</v>
      </c>
      <c r="C8" s="13">
        <f>A8+Results!$B$7</f>
        <v>-256.5359672</v>
      </c>
      <c r="D8" s="13">
        <f t="shared" si="5"/>
        <v>225.2324839</v>
      </c>
      <c r="E8" s="20">
        <f>max(0, (E7+(D8*12))*(1+Results!$I$2))</f>
        <v>5842.265652</v>
      </c>
      <c r="F8" s="13">
        <f t="shared" si="2"/>
        <v>-41.10751615</v>
      </c>
      <c r="G8" s="20">
        <f>max(0,(G7+(F8*12))*(1+Results!$I$2))</f>
        <v>0</v>
      </c>
      <c r="H8" s="13">
        <f t="shared" si="4"/>
        <v>-256.5359672</v>
      </c>
      <c r="I8" s="20">
        <f>max(0,(I7+(H8*12))*(1+Results!$I$2))</f>
        <v>0</v>
      </c>
      <c r="J8" s="13">
        <f t="shared" si="3"/>
        <v>64.23248385</v>
      </c>
      <c r="K8" s="20">
        <f>max(0, (K7+(J8*12))*(1+Results!$I$2))</f>
        <v>5384.568009</v>
      </c>
    </row>
    <row r="9">
      <c r="A9" s="13">
        <f>A8*Results!$J$2+A8</f>
        <v>229.7371335</v>
      </c>
      <c r="B9" s="15">
        <f>Results!$B$7+A9</f>
        <v>-252.0313176</v>
      </c>
      <c r="C9" s="13">
        <f>A9+Results!$B$7</f>
        <v>-252.0313176</v>
      </c>
      <c r="D9" s="13">
        <f t="shared" si="5"/>
        <v>229.7371335</v>
      </c>
      <c r="E9" s="20">
        <f>max(0, (E8+(D9*12))*(1+Results!$I$2))</f>
        <v>9115.057929</v>
      </c>
      <c r="F9" s="13">
        <f t="shared" si="2"/>
        <v>-36.60286647</v>
      </c>
      <c r="G9" s="20">
        <f>max(0,(G8+(F9*12))*(1+Results!$I$2))</f>
        <v>0</v>
      </c>
      <c r="H9" s="13">
        <f t="shared" si="4"/>
        <v>-252.0313176</v>
      </c>
      <c r="I9" s="20">
        <f>max(0,(I8+(H9*12))*(1+Results!$I$2))</f>
        <v>0</v>
      </c>
      <c r="J9" s="13">
        <f t="shared" si="3"/>
        <v>68.73713353</v>
      </c>
      <c r="K9" s="20">
        <f>max(0, (K8+(J9*12))*(1+Results!$I$2))</f>
        <v>6581.978429</v>
      </c>
    </row>
    <row r="10">
      <c r="A10" s="13">
        <f>A9*Results!$J$2+A9</f>
        <v>234.3318762</v>
      </c>
      <c r="B10" s="15">
        <f>Results!$B$7+A10</f>
        <v>-247.4365749</v>
      </c>
      <c r="C10" s="13">
        <f>A10+Results!$B$7</f>
        <v>-247.4365749</v>
      </c>
      <c r="D10" s="13">
        <f t="shared" si="5"/>
        <v>234.3318762</v>
      </c>
      <c r="E10" s="20">
        <f>max(0, (E9+(D10*12))*(1+Results!$I$2))</f>
        <v>12642.66287</v>
      </c>
      <c r="F10" s="13">
        <f t="shared" si="2"/>
        <v>-32.0081238</v>
      </c>
      <c r="G10" s="20">
        <f>max(0,(G9+(F10*12))*(1+Results!$I$2))</f>
        <v>0</v>
      </c>
      <c r="H10" s="13">
        <f t="shared" si="4"/>
        <v>-247.4365749</v>
      </c>
      <c r="I10" s="20">
        <f>max(0,(I9+(H10*12))*(1+Results!$I$2))</f>
        <v>0</v>
      </c>
      <c r="J10" s="13">
        <f t="shared" si="3"/>
        <v>73.3318762</v>
      </c>
      <c r="K10" s="20">
        <f>max(0, (K9+(J10*12))*(1+Results!$I$2))</f>
        <v>7909.6786</v>
      </c>
    </row>
    <row r="11">
      <c r="A11" s="13">
        <f>A10*Results!$J$2+A10</f>
        <v>239.0185137</v>
      </c>
      <c r="B11" s="15">
        <f>Results!$B$7+A11</f>
        <v>-242.7499374</v>
      </c>
      <c r="C11" s="13">
        <f>A11+Results!$B$7</f>
        <v>-242.7499374</v>
      </c>
      <c r="D11" s="13">
        <f t="shared" si="5"/>
        <v>239.0185137</v>
      </c>
      <c r="E11" s="20">
        <f>max(0, (E10+(D11*12))*(1+Results!$I$2))</f>
        <v>16441.53814</v>
      </c>
      <c r="F11" s="13">
        <f>C11</f>
        <v>-242.7499374</v>
      </c>
      <c r="G11" s="20">
        <f>max(0,(G10+(F11*12))*(1+Results!$I$2))</f>
        <v>0</v>
      </c>
      <c r="H11" s="13">
        <f t="shared" si="4"/>
        <v>-242.7499374</v>
      </c>
      <c r="I11" s="20">
        <f>max(0,(I10+(H11*12))*(1+Results!$I$2))</f>
        <v>0</v>
      </c>
      <c r="J11" s="13">
        <f t="shared" si="3"/>
        <v>78.01851372</v>
      </c>
      <c r="K11" s="20">
        <f>max(0, (K10+(J11*12))*(1+Results!$I$2))</f>
        <v>9376.65481</v>
      </c>
    </row>
    <row r="12">
      <c r="A12" s="13">
        <f>A11*Results!$J$2+A11</f>
        <v>243.798884</v>
      </c>
      <c r="B12" s="15">
        <f>Results!$B$7+A12</f>
        <v>-237.9695671</v>
      </c>
      <c r="C12" s="13">
        <f>A12+Results!$B$7</f>
        <v>-237.9695671</v>
      </c>
      <c r="D12" s="13">
        <f t="shared" si="5"/>
        <v>243.798884</v>
      </c>
      <c r="E12" s="20">
        <f>max(0, (E11+(D12*12))*(1+Results!$I$2))</f>
        <v>20529.15223</v>
      </c>
      <c r="F12" s="13">
        <f t="shared" ref="F12:F31" si="6">D12</f>
        <v>243.798884</v>
      </c>
      <c r="G12" s="20">
        <f>max(0,(G11+(F12*12))*(1+Results!$I$2))</f>
        <v>3101.121804</v>
      </c>
      <c r="H12" s="13">
        <f t="shared" si="4"/>
        <v>-237.9695671</v>
      </c>
      <c r="I12" s="20">
        <f>max(0,(I11+(H12*12))*(1+Results!$I$2))</f>
        <v>0</v>
      </c>
      <c r="J12" s="13">
        <f t="shared" si="3"/>
        <v>82.798884</v>
      </c>
      <c r="K12" s="20">
        <f>max(0, (K11+(J12*12))*(1+Results!$I$2))</f>
        <v>10992.4559</v>
      </c>
    </row>
    <row r="13">
      <c r="A13" s="13">
        <f>A12*Results!$J$2+A12</f>
        <v>248.6748617</v>
      </c>
      <c r="B13" s="15">
        <f>Results!$B$7+A13</f>
        <v>-233.0935894</v>
      </c>
      <c r="C13" s="13">
        <f>A13+Results!$B$7</f>
        <v>-233.0935894</v>
      </c>
      <c r="D13" s="13">
        <f t="shared" si="5"/>
        <v>248.6748617</v>
      </c>
      <c r="E13" s="20">
        <f>max(0, (E12+(D13*12))*(1+Results!$I$2))</f>
        <v>24924.0456</v>
      </c>
      <c r="F13" s="13">
        <f t="shared" si="6"/>
        <v>248.6748617</v>
      </c>
      <c r="G13" s="20">
        <f>max(0,(G12+(F13*12))*(1+Results!$I$2))</f>
        <v>6450.333353</v>
      </c>
      <c r="H13" s="13">
        <f t="shared" si="4"/>
        <v>-233.0935894</v>
      </c>
      <c r="I13" s="20">
        <f>max(0,(I12+(H13*12))*(1+Results!$I$2))</f>
        <v>0</v>
      </c>
      <c r="J13" s="13">
        <f t="shared" si="3"/>
        <v>87.67486168</v>
      </c>
      <c r="K13" s="20">
        <f>max(0, (K12+(J13*12))*(1+Results!$I$2))</f>
        <v>12767.2275</v>
      </c>
    </row>
    <row r="14">
      <c r="A14" s="13">
        <f>A13*Results!$J$2+A13</f>
        <v>253.6483589</v>
      </c>
      <c r="B14" s="15">
        <f>Results!$B$7+A14</f>
        <v>-228.1200922</v>
      </c>
      <c r="C14" s="13">
        <f>A14+Results!$B$7</f>
        <v>-228.1200922</v>
      </c>
      <c r="D14" s="13">
        <f t="shared" si="5"/>
        <v>253.6483589</v>
      </c>
      <c r="E14" s="20">
        <f>max(0, (E13+(D14*12))*(1+Results!$I$2))</f>
        <v>29645.89547</v>
      </c>
      <c r="F14" s="13">
        <f t="shared" si="6"/>
        <v>253.6483589</v>
      </c>
      <c r="G14" s="20">
        <f>max(0,(G13+(F14*12))*(1+Results!$I$2))</f>
        <v>10063.76048</v>
      </c>
      <c r="H14" s="13">
        <f t="shared" si="4"/>
        <v>-228.1200922</v>
      </c>
      <c r="I14" s="20">
        <f>max(0,(I13+(H14*12))*(1+Results!$I$2))</f>
        <v>0</v>
      </c>
      <c r="J14" s="13">
        <f t="shared" si="3"/>
        <v>92.64835891</v>
      </c>
      <c r="K14" s="20">
        <f>max(0, (K13+(J14*12))*(1+Results!$I$2))</f>
        <v>14711.74827</v>
      </c>
    </row>
    <row r="15">
      <c r="A15" s="13">
        <f>A14*Results!$J$2+A14</f>
        <v>258.7213261</v>
      </c>
      <c r="B15" s="15">
        <f>Results!$B$7+A15</f>
        <v>-223.047125</v>
      </c>
      <c r="C15" s="13">
        <f>A15+Results!$B$7</f>
        <v>-223.047125</v>
      </c>
      <c r="D15" s="13">
        <f t="shared" si="5"/>
        <v>258.7213261</v>
      </c>
      <c r="E15" s="20">
        <f>max(0, (E14+(D15*12))*(1+Results!$I$2))</f>
        <v>34715.58446</v>
      </c>
      <c r="F15" s="13">
        <f t="shared" si="6"/>
        <v>258.7213261</v>
      </c>
      <c r="G15" s="20">
        <f>max(0,(G14+(F15*12))*(1+Results!$I$2))</f>
        <v>13958.52138</v>
      </c>
      <c r="H15" s="13">
        <f t="shared" si="4"/>
        <v>-223.047125</v>
      </c>
      <c r="I15" s="20">
        <f>max(0,(I14+(H15*12))*(1+Results!$I$2))</f>
        <v>0</v>
      </c>
      <c r="J15" s="13">
        <f t="shared" si="3"/>
        <v>97.72132609</v>
      </c>
      <c r="K15" s="20">
        <f>max(0, (K14+(J15*12))*(1+Results!$I$2))</f>
        <v>16837.46844</v>
      </c>
    </row>
    <row r="16">
      <c r="A16" s="13">
        <f>A15*Results!$J$2+A15</f>
        <v>263.8957526</v>
      </c>
      <c r="B16" s="15">
        <f>Results!$B$7+A16</f>
        <v>-217.8726985</v>
      </c>
      <c r="C16" s="13">
        <f>A16+Results!$B$7</f>
        <v>-217.8726985</v>
      </c>
      <c r="D16" s="13">
        <f t="shared" si="5"/>
        <v>263.8957526</v>
      </c>
      <c r="E16" s="20">
        <f>max(0, (E15+(D16*12))*(1+Results!$I$2))</f>
        <v>40155.2735</v>
      </c>
      <c r="F16" s="13">
        <f t="shared" si="6"/>
        <v>263.8957526</v>
      </c>
      <c r="G16" s="20">
        <f>max(0,(G15+(F16*12))*(1+Results!$I$2))</f>
        <v>18152.78663</v>
      </c>
      <c r="H16" s="13">
        <f t="shared" si="4"/>
        <v>-217.8726985</v>
      </c>
      <c r="I16" s="20">
        <f>max(0,(I15+(H16*12))*(1+Results!$I$2))</f>
        <v>0</v>
      </c>
      <c r="J16" s="13">
        <f t="shared" si="3"/>
        <v>102.8957526</v>
      </c>
      <c r="K16" s="20">
        <f>max(0, (K15+(J16*12))*(1+Results!$I$2))</f>
        <v>19156.55052</v>
      </c>
    </row>
    <row r="17">
      <c r="A17" s="13">
        <f>A16*Results!$J$2+A16</f>
        <v>269.1736677</v>
      </c>
      <c r="B17" s="15">
        <f>Results!$B$7+A17</f>
        <v>-212.5947834</v>
      </c>
      <c r="C17" s="13">
        <f>A17+Results!$B$7</f>
        <v>-212.5947834</v>
      </c>
      <c r="D17" s="13">
        <f t="shared" si="5"/>
        <v>269.1736677</v>
      </c>
      <c r="E17" s="20">
        <f>max(0, (E16+(D17*12))*(1+Results!$I$2))</f>
        <v>45988.47897</v>
      </c>
      <c r="F17" s="13">
        <f t="shared" si="6"/>
        <v>269.1736677</v>
      </c>
      <c r="G17" s="20">
        <f>max(0,(G16+(F17*12))*(1+Results!$I$2))</f>
        <v>22665.84288</v>
      </c>
      <c r="H17" s="13">
        <f t="shared" ref="H17:H31" si="7">F17</f>
        <v>269.1736677</v>
      </c>
      <c r="I17" s="20">
        <f>max(0,(I16+(H17*12))*(1+Results!$I$2))</f>
        <v>3423.889053</v>
      </c>
      <c r="J17" s="13">
        <f t="shared" si="3"/>
        <v>108.1736677</v>
      </c>
      <c r="K17" s="20">
        <f>max(0, (K16+(J17*12))*(1+Results!$I$2))</f>
        <v>21681.9126</v>
      </c>
    </row>
    <row r="18">
      <c r="A18" s="13">
        <f>A17*Results!$J$2+A17</f>
        <v>274.557141</v>
      </c>
      <c r="B18" s="15">
        <f>Results!$B$7+A18</f>
        <v>-207.2113101</v>
      </c>
      <c r="C18" s="13">
        <f>A18+Results!$B$7</f>
        <v>-207.2113101</v>
      </c>
      <c r="D18" s="13">
        <f t="shared" si="5"/>
        <v>274.557141</v>
      </c>
      <c r="E18" s="20">
        <f>max(0, (E17+(D18*12))*(1+Results!$I$2))</f>
        <v>52240.15454</v>
      </c>
      <c r="F18" s="13">
        <f t="shared" si="6"/>
        <v>274.557141</v>
      </c>
      <c r="G18" s="20">
        <f>max(0,(G17+(F18*12))*(1+Results!$I$2))</f>
        <v>27518.16029</v>
      </c>
      <c r="H18" s="13">
        <f t="shared" si="7"/>
        <v>274.557141</v>
      </c>
      <c r="I18" s="20">
        <f>max(0,(I17+(H18*12))*(1+Results!$I$2))</f>
        <v>7121.68923</v>
      </c>
      <c r="J18" s="13">
        <f t="shared" si="3"/>
        <v>113.557141</v>
      </c>
      <c r="K18" s="20">
        <f>max(0, (K17+(J18*12))*(1+Results!$I$2))</f>
        <v>24427.27419</v>
      </c>
    </row>
    <row r="19">
      <c r="A19" s="13">
        <f>A18*Results!$J$2+A18</f>
        <v>280.0482838</v>
      </c>
      <c r="B19" s="15">
        <f>Results!$B$7+A19</f>
        <v>-201.7201673</v>
      </c>
      <c r="C19" s="13">
        <f>A19+Results!$B$7</f>
        <v>-201.7201673</v>
      </c>
      <c r="D19" s="13">
        <f t="shared" si="5"/>
        <v>280.0482838</v>
      </c>
      <c r="E19" s="20">
        <f>max(0, (E18+(D19*12))*(1+Results!$I$2))</f>
        <v>58936.77798</v>
      </c>
      <c r="F19" s="13">
        <f t="shared" si="6"/>
        <v>280.0482838</v>
      </c>
      <c r="G19" s="20">
        <f>max(0,(G18+(F19*12))*(1+Results!$I$2))</f>
        <v>32731.46408</v>
      </c>
      <c r="H19" s="13">
        <f t="shared" si="7"/>
        <v>280.0482838</v>
      </c>
      <c r="I19" s="20">
        <f>max(0,(I18+(H19*12))*(1+Results!$I$2))</f>
        <v>11111.20475</v>
      </c>
      <c r="J19" s="13">
        <f t="shared" si="3"/>
        <v>119.0482838</v>
      </c>
      <c r="K19" s="20">
        <f>max(0, (K18+(J19*12))*(1+Results!$I$2))</f>
        <v>27407.20481</v>
      </c>
    </row>
    <row r="20">
      <c r="A20" s="13">
        <f>A19*Results!$J$2+A19</f>
        <v>285.6492495</v>
      </c>
      <c r="B20" s="15">
        <f>Results!$B$7+A20</f>
        <v>-196.1192016</v>
      </c>
      <c r="C20" s="13">
        <f>A20+Results!$B$7</f>
        <v>-196.1192016</v>
      </c>
      <c r="D20" s="13">
        <f t="shared" si="5"/>
        <v>285.6492495</v>
      </c>
      <c r="E20" s="20">
        <f>max(0, (E19+(D20*12))*(1+Results!$I$2))</f>
        <v>66106.44311</v>
      </c>
      <c r="F20" s="13">
        <f t="shared" si="6"/>
        <v>285.6492495</v>
      </c>
      <c r="G20" s="20">
        <f>max(0,(G19+(F20*12))*(1+Results!$I$2))</f>
        <v>38328.81038</v>
      </c>
      <c r="H20" s="13">
        <f t="shared" si="7"/>
        <v>285.6492495</v>
      </c>
      <c r="I20" s="20">
        <f>max(0,(I19+(H20*12))*(1+Results!$I$2))</f>
        <v>15411.33549</v>
      </c>
      <c r="J20" s="13">
        <f t="shared" si="3"/>
        <v>124.6492495</v>
      </c>
      <c r="K20" s="20">
        <f>max(0, (K19+(J20*12))*(1+Results!$I$2))</f>
        <v>30637.17555</v>
      </c>
    </row>
    <row r="21">
      <c r="A21" s="13">
        <f>A20*Results!$J$2+A20</f>
        <v>291.3622345</v>
      </c>
      <c r="B21" s="15">
        <f>Results!$B$7+A21</f>
        <v>-190.4062166</v>
      </c>
      <c r="C21" s="13">
        <f>A21+Results!$B$7</f>
        <v>-190.4062166</v>
      </c>
      <c r="D21" s="13">
        <f t="shared" si="5"/>
        <v>291.3622345</v>
      </c>
      <c r="E21" s="20">
        <f>max(0, (E20+(D21*12))*(1+Results!$I$2))</f>
        <v>73778.95732</v>
      </c>
      <c r="F21" s="13">
        <f t="shared" si="6"/>
        <v>291.3622345</v>
      </c>
      <c r="G21" s="20">
        <f>max(0,(G20+(F21*12))*(1+Results!$I$2))</f>
        <v>44334.66662</v>
      </c>
      <c r="H21" s="13">
        <f t="shared" si="7"/>
        <v>291.3622345</v>
      </c>
      <c r="I21" s="20">
        <f>max(0,(I20+(H21*12))*(1+Results!$I$2))</f>
        <v>20042.14325</v>
      </c>
      <c r="J21" s="13">
        <f t="shared" si="3"/>
        <v>130.3622345</v>
      </c>
      <c r="K21" s="20">
        <f>max(0, (K20+(J21*12))*(1+Results!$I$2))</f>
        <v>34133.61371</v>
      </c>
    </row>
    <row r="22">
      <c r="A22" s="13">
        <f>A21*Results!$J$2+A21</f>
        <v>297.1894792</v>
      </c>
      <c r="B22" s="15">
        <f>Results!$B$7+A22</f>
        <v>-184.5789719</v>
      </c>
      <c r="C22" s="13">
        <f>A22+Results!$B$7</f>
        <v>-184.5789719</v>
      </c>
      <c r="D22" s="13">
        <f t="shared" si="5"/>
        <v>297.1894792</v>
      </c>
      <c r="E22" s="20">
        <f>max(0, (E21+(D22*12))*(1+Results!$I$2))</f>
        <v>81985.94494</v>
      </c>
      <c r="F22" s="13">
        <f t="shared" si="6"/>
        <v>297.1894792</v>
      </c>
      <c r="G22" s="20">
        <f>max(0,(G21+(F22*12))*(1+Results!$I$2))</f>
        <v>50774.99679</v>
      </c>
      <c r="H22" s="13">
        <f t="shared" si="7"/>
        <v>297.1894792</v>
      </c>
      <c r="I22" s="20">
        <f>max(0,(I21+(H22*12))*(1+Results!$I$2))</f>
        <v>25024.92202</v>
      </c>
      <c r="J22" s="13">
        <f t="shared" ref="J22:J31" si="8">H22</f>
        <v>297.1894792</v>
      </c>
      <c r="K22" s="20">
        <f>max(0, (K21+(J22*12))*(1+Results!$I$2))</f>
        <v>39961.88071</v>
      </c>
    </row>
    <row r="23">
      <c r="A23" s="13">
        <f>A22*Results!$J$2+A22</f>
        <v>303.1332688</v>
      </c>
      <c r="B23" s="15">
        <f>Results!$B$7+A23</f>
        <v>-178.6351823</v>
      </c>
      <c r="C23" s="13">
        <f>A23+Results!$B$7</f>
        <v>-178.6351823</v>
      </c>
      <c r="D23" s="13">
        <f t="shared" si="5"/>
        <v>303.1332688</v>
      </c>
      <c r="E23" s="20">
        <f>max(0, (E22+(D23*12))*(1+Results!$I$2))</f>
        <v>90760.95681</v>
      </c>
      <c r="F23" s="13">
        <f t="shared" si="6"/>
        <v>303.1332688</v>
      </c>
      <c r="G23" s="20">
        <f>max(0,(G22+(F23*12))*(1+Results!$I$2))</f>
        <v>57677.35178</v>
      </c>
      <c r="H23" s="13">
        <f t="shared" si="7"/>
        <v>303.1332688</v>
      </c>
      <c r="I23" s="20">
        <f>max(0,(I22+(H23*12))*(1+Results!$I$2))</f>
        <v>30382.27252</v>
      </c>
      <c r="J23" s="13">
        <f t="shared" si="8"/>
        <v>303.1332688</v>
      </c>
      <c r="K23" s="20">
        <f>max(0, (K22+(J23*12))*(1+Results!$I$2))</f>
        <v>46215.44873</v>
      </c>
    </row>
    <row r="24">
      <c r="A24" s="13">
        <f>A23*Results!$J$2+A23</f>
        <v>309.1959342</v>
      </c>
      <c r="B24" s="15">
        <f>Results!$B$7+A24</f>
        <v>-172.5725169</v>
      </c>
      <c r="C24" s="13">
        <f>A24+Results!$B$7</f>
        <v>-172.5725169</v>
      </c>
      <c r="D24" s="13">
        <f t="shared" si="5"/>
        <v>309.1959342</v>
      </c>
      <c r="E24" s="20">
        <f>max(0, (E23+(D24*12))*(1+Results!$I$2))</f>
        <v>100139.5865</v>
      </c>
      <c r="F24" s="13">
        <f t="shared" si="6"/>
        <v>309.1959342</v>
      </c>
      <c r="G24" s="20">
        <f>max(0,(G23+(F24*12))*(1+Results!$I$2))</f>
        <v>65070.96517</v>
      </c>
      <c r="H24" s="13">
        <f t="shared" si="7"/>
        <v>309.1959342</v>
      </c>
      <c r="I24" s="20">
        <f>max(0,(I23+(H24*12))*(1+Results!$I$2))</f>
        <v>36138.18115</v>
      </c>
      <c r="J24" s="13">
        <f t="shared" si="8"/>
        <v>309.1959342</v>
      </c>
      <c r="K24" s="20">
        <f>max(0, (K23+(J24*12))*(1+Results!$I$2))</f>
        <v>52921.34794</v>
      </c>
    </row>
    <row r="25">
      <c r="A25" s="13">
        <f>A24*Results!$J$2+A24</f>
        <v>315.3798528</v>
      </c>
      <c r="B25" s="15">
        <f>Results!$B$7+A25</f>
        <v>-166.3885983</v>
      </c>
      <c r="C25" s="13">
        <f>A25+Results!$B$7</f>
        <v>-166.3885983</v>
      </c>
      <c r="D25" s="13">
        <f t="shared" si="5"/>
        <v>315.3798528</v>
      </c>
      <c r="E25" s="20">
        <f>max(0, (E24+(D25*12))*(1+Results!$I$2))</f>
        <v>110159.5934</v>
      </c>
      <c r="F25" s="13">
        <f t="shared" si="6"/>
        <v>315.3798528</v>
      </c>
      <c r="G25" s="20">
        <f>max(0,(G24+(F25*12))*(1+Results!$I$2))</f>
        <v>72986.85481</v>
      </c>
      <c r="H25" s="13">
        <f t="shared" si="7"/>
        <v>315.3798528</v>
      </c>
      <c r="I25" s="20">
        <f>max(0,(I24+(H25*12))*(1+Results!$I$2))</f>
        <v>42318.10375</v>
      </c>
      <c r="J25" s="13">
        <f t="shared" si="8"/>
        <v>315.3798528</v>
      </c>
      <c r="K25" s="20">
        <f>max(0, (K24+(J25*12))*(1+Results!$I$2))</f>
        <v>60108.26054</v>
      </c>
    </row>
    <row r="26">
      <c r="A26" s="13">
        <f>A25*Results!$J$2+A25</f>
        <v>321.6874499</v>
      </c>
      <c r="B26" s="15">
        <f>Results!$B$7+A26</f>
        <v>-160.0810012</v>
      </c>
      <c r="C26" s="13">
        <f>A26+Results!$B$7</f>
        <v>-160.0810012</v>
      </c>
      <c r="D26" s="13">
        <f t="shared" si="5"/>
        <v>321.6874499</v>
      </c>
      <c r="E26" s="20">
        <f>max(0, (E25+(D26*12))*(1+Results!$I$2))</f>
        <v>120861.0334</v>
      </c>
      <c r="F26" s="13">
        <f t="shared" si="6"/>
        <v>321.6874499</v>
      </c>
      <c r="G26" s="20">
        <f>max(0,(G25+(F26*12))*(1+Results!$I$2))</f>
        <v>81457.93046</v>
      </c>
      <c r="H26" s="13">
        <f t="shared" si="7"/>
        <v>321.6874499</v>
      </c>
      <c r="I26" s="20">
        <f>max(0,(I25+(H26*12))*(1+Results!$I$2))</f>
        <v>48949.05433</v>
      </c>
      <c r="J26" s="13">
        <f t="shared" si="8"/>
        <v>321.6874499</v>
      </c>
      <c r="K26" s="20">
        <f>max(0, (K25+(J26*12))*(1+Results!$I$2))</f>
        <v>67806.62054</v>
      </c>
    </row>
    <row r="27">
      <c r="A27" s="13">
        <f>A26*Results!$J$2+A26</f>
        <v>328.1211989</v>
      </c>
      <c r="B27" s="15">
        <f>Results!$B$7+A27</f>
        <v>-153.6472522</v>
      </c>
      <c r="C27" s="13">
        <f>A27+Results!$B$7</f>
        <v>-153.6472522</v>
      </c>
      <c r="D27" s="13">
        <f t="shared" si="5"/>
        <v>328.1211989</v>
      </c>
      <c r="E27" s="20">
        <f>max(0, (E26+(D27*12))*(1+Results!$I$2))</f>
        <v>132286.397</v>
      </c>
      <c r="F27" s="13">
        <f t="shared" si="6"/>
        <v>328.1211989</v>
      </c>
      <c r="G27" s="20">
        <f>max(0,(G26+(F27*12))*(1+Results!$I$2))</f>
        <v>90519.10794</v>
      </c>
      <c r="H27" s="13">
        <f t="shared" si="7"/>
        <v>328.1211989</v>
      </c>
      <c r="I27" s="20">
        <f>max(0,(I26+(H27*12))*(1+Results!$I$2))</f>
        <v>56059.69924</v>
      </c>
      <c r="J27" s="13">
        <f t="shared" si="8"/>
        <v>328.1211989</v>
      </c>
      <c r="K27" s="20">
        <f>max(0, (K26+(J27*12))*(1+Results!$I$2))</f>
        <v>76048.71942</v>
      </c>
    </row>
    <row r="28">
      <c r="A28" s="13">
        <f>A27*Results!$J$2+A27</f>
        <v>334.6836229</v>
      </c>
      <c r="B28" s="15">
        <f>Results!$B$7+A28</f>
        <v>-147.0848282</v>
      </c>
      <c r="C28" s="13">
        <f>A28+Results!$B$7</f>
        <v>-147.0848282</v>
      </c>
      <c r="D28" s="13">
        <f t="shared" si="5"/>
        <v>334.6836229</v>
      </c>
      <c r="E28" s="20">
        <f>max(0, (E27+(D28*12))*(1+Results!$I$2))</f>
        <v>144480.7565</v>
      </c>
      <c r="F28" s="13">
        <f t="shared" si="6"/>
        <v>334.6836229</v>
      </c>
      <c r="G28" s="20">
        <f>max(0,(G27+(F28*12))*(1+Results!$I$2))</f>
        <v>100207.4301</v>
      </c>
      <c r="H28" s="13">
        <f t="shared" si="7"/>
        <v>334.6836229</v>
      </c>
      <c r="I28" s="20">
        <f>max(0,(I27+(H28*12))*(1+Results!$I$2))</f>
        <v>63680.45688</v>
      </c>
      <c r="J28" s="13">
        <f t="shared" si="8"/>
        <v>334.6836229</v>
      </c>
      <c r="K28" s="20">
        <f>max(0, (K27+(J28*12))*(1+Results!$I$2))</f>
        <v>84868.81827</v>
      </c>
    </row>
    <row r="29">
      <c r="A29" s="13">
        <f>A28*Results!$J$2+A28</f>
        <v>341.3772953</v>
      </c>
      <c r="B29" s="15">
        <f>Results!$B$7+A29</f>
        <v>-140.3911558</v>
      </c>
      <c r="C29" s="13">
        <f>A29+Results!$B$7</f>
        <v>-140.3911558</v>
      </c>
      <c r="D29" s="13">
        <f t="shared" si="5"/>
        <v>341.3772953</v>
      </c>
      <c r="E29" s="20">
        <f>max(0, (E28+(D29*12))*(1+Results!$I$2))</f>
        <v>157491.9211</v>
      </c>
      <c r="F29" s="13">
        <f t="shared" si="6"/>
        <v>341.3772953</v>
      </c>
      <c r="G29" s="20">
        <f>max(0,(G28+(F29*12))*(1+Results!$I$2))</f>
        <v>110562.1951</v>
      </c>
      <c r="H29" s="13">
        <f t="shared" si="7"/>
        <v>341.3772953</v>
      </c>
      <c r="I29" s="20">
        <f>max(0,(I28+(H29*12))*(1+Results!$I$2))</f>
        <v>71843.60349</v>
      </c>
      <c r="J29" s="13">
        <f t="shared" si="8"/>
        <v>341.3772953</v>
      </c>
      <c r="K29" s="20">
        <f>max(0, (K28+(J29*12))*(1+Results!$I$2))</f>
        <v>94303.26656</v>
      </c>
    </row>
    <row r="30">
      <c r="A30" s="13">
        <f>A29*Results!$J$2+A29</f>
        <v>348.2048412</v>
      </c>
      <c r="B30" s="15">
        <f>Results!$B$7+A30</f>
        <v>-133.5636099</v>
      </c>
      <c r="C30" s="13">
        <f>A30+Results!$B$7</f>
        <v>-133.5636099</v>
      </c>
      <c r="D30" s="13">
        <f t="shared" si="5"/>
        <v>348.2048412</v>
      </c>
      <c r="E30" s="20">
        <f>max(0, (E29+(D30*12))*(1+Results!$I$2))</f>
        <v>171370.602</v>
      </c>
      <c r="F30" s="13">
        <f t="shared" si="6"/>
        <v>348.2048412</v>
      </c>
      <c r="G30" s="20">
        <f>max(0,(G29+(F30*12))*(1+Results!$I$2))</f>
        <v>121625.0924</v>
      </c>
      <c r="H30" s="13">
        <f t="shared" si="7"/>
        <v>348.2048412</v>
      </c>
      <c r="I30" s="20">
        <f>max(0,(I29+(H30*12))*(1+Results!$I$2))</f>
        <v>80583.38528</v>
      </c>
      <c r="J30" s="13">
        <f t="shared" si="8"/>
        <v>348.2048412</v>
      </c>
      <c r="K30" s="20">
        <f>max(0, (K29+(J30*12))*(1+Results!$I$2))</f>
        <v>104390.6281</v>
      </c>
    </row>
    <row r="31">
      <c r="A31" s="13">
        <f>A30*Results!$J$2+A30</f>
        <v>355.1689381</v>
      </c>
      <c r="B31" s="15">
        <f>Results!$B$7+A31</f>
        <v>-126.599513</v>
      </c>
      <c r="C31" s="13">
        <f>A31+Results!$B$7</f>
        <v>-126.599513</v>
      </c>
      <c r="D31" s="13">
        <f t="shared" si="5"/>
        <v>355.1689381</v>
      </c>
      <c r="E31" s="20">
        <f>max(0, (E30+(D31*12))*(1+Results!$I$2))</f>
        <v>186170.587</v>
      </c>
      <c r="F31" s="13">
        <f t="shared" si="6"/>
        <v>355.1689381</v>
      </c>
      <c r="G31" s="20">
        <f>max(0,(G30+(F31*12))*(1+Results!$I$2))</f>
        <v>133440.3468</v>
      </c>
      <c r="H31" s="13">
        <f t="shared" si="7"/>
        <v>355.1689381</v>
      </c>
      <c r="I31" s="20">
        <f>max(0,(I30+(H31*12))*(1+Results!$I$2))</f>
        <v>89936.13729</v>
      </c>
      <c r="J31" s="13">
        <f t="shared" si="8"/>
        <v>355.1689381</v>
      </c>
      <c r="K31" s="20">
        <f>max(0, (K30+(J31*12))*(1+Results!$I$2))</f>
        <v>115171.8147</v>
      </c>
    </row>
    <row r="33">
      <c r="A33" s="4" t="s">
        <v>25</v>
      </c>
      <c r="B33" s="13">
        <f>sum(A2:A31)*12</f>
        <v>97363.39009</v>
      </c>
    </row>
    <row r="34">
      <c r="A34" s="4" t="s">
        <v>26</v>
      </c>
      <c r="B34" s="13">
        <f>sum(A22:A31)*12</f>
        <v>39049.70257</v>
      </c>
      <c r="C34" s="4">
        <v>20.0</v>
      </c>
    </row>
    <row r="35">
      <c r="A35" s="4" t="s">
        <v>27</v>
      </c>
      <c r="B35" s="13">
        <f>sum(A17:A31)*12</f>
        <v>55859.18949</v>
      </c>
      <c r="C35" s="4">
        <v>15.0</v>
      </c>
    </row>
    <row r="36">
      <c r="A36" s="4" t="s">
        <v>28</v>
      </c>
      <c r="B36" s="13">
        <f>sum(A12:A31)*12</f>
        <v>71084.05969</v>
      </c>
      <c r="C36" s="4">
        <v>10.0</v>
      </c>
    </row>
    <row r="37">
      <c r="A37" s="4" t="s">
        <v>29</v>
      </c>
      <c r="B37" s="13">
        <f>sum(A7:A31)*12</f>
        <v>84873.69371</v>
      </c>
      <c r="C37" s="4">
        <v>5.0</v>
      </c>
    </row>
  </sheetData>
  <drawing r:id="rId1"/>
</worksheet>
</file>