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DNAN\DECLARATION\"/>
    </mc:Choice>
  </mc:AlternateContent>
  <xr:revisionPtr revIDLastSave="0" documentId="13_ncr:1_{64575EBA-F921-4F31-A7D2-8FFF6C4680E6}" xr6:coauthVersionLast="47" xr6:coauthVersionMax="47" xr10:uidLastSave="{00000000-0000-0000-0000-000000000000}"/>
  <bookViews>
    <workbookView xWindow="-120" yWindow="-120" windowWidth="20730" windowHeight="11160" tabRatio="829" activeTab="4" xr2:uid="{00000000-000D-0000-FFFF-FFFF00000000}"/>
  </bookViews>
  <sheets>
    <sheet name="01-SKZI-167" sheetId="12" r:id="rId1"/>
    <sheet name="02-SKZI-171" sheetId="11" r:id="rId2"/>
    <sheet name="03-SKZI-22" sheetId="13" r:id="rId3"/>
    <sheet name="04-SKZI-192" sheetId="14" r:id="rId4"/>
    <sheet name="05-SKZI-271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4" l="1"/>
  <c r="F12" i="14"/>
  <c r="H12" i="14" s="1"/>
  <c r="F12" i="15"/>
  <c r="H12" i="15" s="1"/>
  <c r="J12" i="15" s="1"/>
  <c r="J20" i="15"/>
  <c r="J19" i="15"/>
  <c r="F20" i="15"/>
  <c r="H20" i="15" s="1"/>
  <c r="F19" i="15"/>
  <c r="H19" i="15" s="1"/>
  <c r="F13" i="13"/>
  <c r="H13" i="13" s="1"/>
  <c r="J13" i="13" s="1"/>
  <c r="F12" i="13"/>
  <c r="H12" i="13" s="1"/>
  <c r="J12" i="13" s="1"/>
  <c r="J24" i="15" l="1"/>
  <c r="K24" i="15" s="1"/>
  <c r="D5" i="15"/>
  <c r="D6" i="15"/>
  <c r="C7" i="15"/>
  <c r="F11" i="15"/>
  <c r="H11" i="15" s="1"/>
  <c r="D17" i="15"/>
  <c r="D24" i="15"/>
  <c r="F26" i="11"/>
  <c r="F17" i="11"/>
  <c r="H17" i="11" s="1"/>
  <c r="J17" i="11" s="1"/>
  <c r="H16" i="11"/>
  <c r="J16" i="11" s="1"/>
  <c r="F16" i="11"/>
  <c r="J11" i="15" l="1"/>
  <c r="J17" i="15" s="1"/>
  <c r="K17" i="15" s="1"/>
  <c r="H17" i="15"/>
  <c r="H26" i="11"/>
  <c r="J26" i="11" s="1"/>
  <c r="F15" i="11" l="1"/>
  <c r="H15" i="11" s="1"/>
  <c r="J15" i="11" s="1"/>
  <c r="F25" i="11"/>
  <c r="N15" i="11"/>
  <c r="H6" i="12"/>
  <c r="G6" i="12"/>
  <c r="L39" i="12"/>
  <c r="F14" i="11"/>
  <c r="H14" i="11" s="1"/>
  <c r="L14" i="11" s="1"/>
  <c r="L38" i="12"/>
  <c r="F38" i="12"/>
  <c r="H38" i="12" s="1"/>
  <c r="J37" i="12"/>
  <c r="F37" i="12"/>
  <c r="H37" i="12" s="1"/>
  <c r="J36" i="12"/>
  <c r="L36" i="12" s="1"/>
  <c r="F36" i="12"/>
  <c r="H36" i="12" s="1"/>
  <c r="F13" i="11"/>
  <c r="H13" i="11" s="1"/>
  <c r="J13" i="11" s="1"/>
  <c r="L13" i="11" s="1"/>
  <c r="H12" i="11"/>
  <c r="J12" i="11" s="1"/>
  <c r="L12" i="11" s="1"/>
  <c r="F12" i="11"/>
  <c r="L37" i="12"/>
  <c r="J26" i="12"/>
  <c r="J27" i="12"/>
  <c r="J28" i="12"/>
  <c r="J29" i="12"/>
  <c r="L29" i="12" s="1"/>
  <c r="J30" i="12"/>
  <c r="J31" i="12"/>
  <c r="L31" i="12" s="1"/>
  <c r="J32" i="12"/>
  <c r="L32" i="12" s="1"/>
  <c r="J33" i="12"/>
  <c r="L33" i="12" s="1"/>
  <c r="J34" i="12"/>
  <c r="J35" i="12"/>
  <c r="L35" i="12" s="1"/>
  <c r="F35" i="12"/>
  <c r="H35" i="12" s="1"/>
  <c r="D11" i="11"/>
  <c r="F11" i="11"/>
  <c r="H11" i="11" s="1"/>
  <c r="J11" i="11" s="1"/>
  <c r="L11" i="11" s="1"/>
  <c r="F34" i="12"/>
  <c r="H34" i="12" s="1"/>
  <c r="L34" i="12"/>
  <c r="F20" i="12"/>
  <c r="H20" i="12" s="1"/>
  <c r="J20" i="12" s="1"/>
  <c r="L20" i="12" s="1"/>
  <c r="F33" i="12"/>
  <c r="H33" i="12" s="1"/>
  <c r="F19" i="12"/>
  <c r="H19" i="12" s="1"/>
  <c r="J19" i="12" s="1"/>
  <c r="L19" i="12" s="1"/>
  <c r="F32" i="12"/>
  <c r="H32" i="12"/>
  <c r="F18" i="12"/>
  <c r="H18" i="12" s="1"/>
  <c r="J18" i="12" s="1"/>
  <c r="L18" i="12" s="1"/>
  <c r="F31" i="12"/>
  <c r="H31" i="12" s="1"/>
  <c r="F17" i="12"/>
  <c r="H17" i="12" s="1"/>
  <c r="J17" i="12" s="1"/>
  <c r="L17" i="12" s="1"/>
  <c r="D30" i="12"/>
  <c r="F30" i="12" s="1"/>
  <c r="H30" i="12" s="1"/>
  <c r="D16" i="12"/>
  <c r="F16" i="12" s="1"/>
  <c r="H16" i="12" s="1"/>
  <c r="J16" i="12" s="1"/>
  <c r="L16" i="12" s="1"/>
  <c r="F29" i="12"/>
  <c r="H29" i="12" s="1"/>
  <c r="F15" i="12"/>
  <c r="H15" i="12" s="1"/>
  <c r="J15" i="12" s="1"/>
  <c r="L15" i="12" s="1"/>
  <c r="H25" i="11" l="1"/>
  <c r="J25" i="11" s="1"/>
  <c r="L30" i="12"/>
  <c r="F28" i="12"/>
  <c r="H28" i="12" s="1"/>
  <c r="L28" i="12"/>
  <c r="F14" i="12"/>
  <c r="H14" i="12" s="1"/>
  <c r="J14" i="12" s="1"/>
  <c r="L14" i="12" s="1"/>
  <c r="F27" i="12"/>
  <c r="H27" i="12" s="1"/>
  <c r="L27" i="12"/>
  <c r="F13" i="12"/>
  <c r="H13" i="12" s="1"/>
  <c r="J13" i="12" s="1"/>
  <c r="L13" i="12" s="1"/>
  <c r="L26" i="12" l="1"/>
  <c r="F26" i="12"/>
  <c r="H26" i="12" s="1"/>
  <c r="F12" i="12"/>
  <c r="H12" i="12" s="1"/>
  <c r="J12" i="12" s="1"/>
  <c r="L12" i="12" s="1"/>
  <c r="D17" i="14" l="1"/>
  <c r="F11" i="14"/>
  <c r="H11" i="14" s="1"/>
  <c r="C7" i="14"/>
  <c r="D5" i="14"/>
  <c r="H17" i="14" l="1"/>
  <c r="J11" i="14"/>
  <c r="J17" i="14" s="1"/>
  <c r="K17" i="14" s="1"/>
  <c r="D25" i="12" l="1"/>
  <c r="J25" i="12" s="1"/>
  <c r="D11" i="12"/>
  <c r="D24" i="13" l="1"/>
  <c r="D16" i="13"/>
  <c r="D30" i="11"/>
  <c r="D22" i="11"/>
  <c r="D23" i="12"/>
  <c r="L25" i="12"/>
  <c r="J24" i="13" l="1"/>
  <c r="K24" i="13" s="1"/>
  <c r="F18" i="13"/>
  <c r="H18" i="13" s="1"/>
  <c r="F11" i="13"/>
  <c r="H11" i="13" s="1"/>
  <c r="C7" i="13"/>
  <c r="D6" i="13"/>
  <c r="D5" i="13"/>
  <c r="H16" i="13" l="1"/>
  <c r="J11" i="13"/>
  <c r="J16" i="13" s="1"/>
  <c r="K16" i="13" s="1"/>
  <c r="D46" i="12" l="1"/>
  <c r="J46" i="12" l="1"/>
  <c r="K46" i="12" s="1"/>
  <c r="F11" i="12"/>
  <c r="H11" i="12" s="1"/>
  <c r="H23" i="12" s="1"/>
  <c r="C7" i="12"/>
  <c r="D6" i="12"/>
  <c r="D5" i="12"/>
  <c r="J24" i="11"/>
  <c r="J11" i="12" l="1"/>
  <c r="F25" i="12"/>
  <c r="H25" i="12" s="1"/>
  <c r="F24" i="11"/>
  <c r="H24" i="11" s="1"/>
  <c r="C7" i="11"/>
  <c r="D6" i="11"/>
  <c r="D5" i="11"/>
  <c r="J23" i="12" l="1"/>
  <c r="K23" i="12" s="1"/>
  <c r="L11" i="12"/>
  <c r="J30" i="11"/>
  <c r="K30" i="11" s="1"/>
  <c r="H22" i="11"/>
  <c r="J22" i="11"/>
  <c r="K22" i="11" s="1"/>
</calcChain>
</file>

<file path=xl/sharedStrings.xml><?xml version="1.0" encoding="utf-8"?>
<sst xmlns="http://schemas.openxmlformats.org/spreadsheetml/2006/main" count="195" uniqueCount="47">
  <si>
    <t>GD Total</t>
  </si>
  <si>
    <t>GD Weight</t>
  </si>
  <si>
    <t>GD Per Kg</t>
  </si>
  <si>
    <t>Formula</t>
  </si>
  <si>
    <t>No.of Pcs</t>
  </si>
  <si>
    <t>Use Inch</t>
  </si>
  <si>
    <t>Total Inches</t>
  </si>
  <si>
    <t>Divide / Mtr</t>
  </si>
  <si>
    <t>Used Mtrs</t>
  </si>
  <si>
    <t>Per Kg Weight</t>
  </si>
  <si>
    <t>Total Cosumed Kg's</t>
  </si>
  <si>
    <t>DESCRIPTION</t>
  </si>
  <si>
    <t>PANT</t>
  </si>
  <si>
    <t xml:space="preserve">REMANING </t>
  </si>
  <si>
    <t>S.NO</t>
  </si>
  <si>
    <t>INV-</t>
  </si>
  <si>
    <t>HS Code</t>
  </si>
  <si>
    <t>@</t>
  </si>
  <si>
    <t>SKZI-EP-167-14-06-2022</t>
  </si>
  <si>
    <t>Mtr</t>
  </si>
  <si>
    <t>Pcs</t>
  </si>
  <si>
    <t>SKZI-EP-171-16-06-2022</t>
  </si>
  <si>
    <t>SKZI-EP-22-21-07-2022</t>
  </si>
  <si>
    <t>NYLON ZIPPER CHAIN</t>
  </si>
  <si>
    <t>ZIPPER SLIDER</t>
  </si>
  <si>
    <t xml:space="preserve">Inv# </t>
  </si>
  <si>
    <t>Inv# 0803/22-23</t>
  </si>
  <si>
    <t>PILLOW CASE</t>
  </si>
  <si>
    <t>Value</t>
  </si>
  <si>
    <t>SKZI-EP-192-17-01-2023</t>
  </si>
  <si>
    <t>Inv# 1316/22-23</t>
  </si>
  <si>
    <t>DUVET COVER</t>
  </si>
  <si>
    <t>CUSHION COVER</t>
  </si>
  <si>
    <t>Inv# 1345/22-23</t>
  </si>
  <si>
    <t>DUVET COVER SET</t>
  </si>
  <si>
    <t>PILLOW</t>
  </si>
  <si>
    <t>Inv# 1347/22-23</t>
  </si>
  <si>
    <t>Duvet - 145 cm / Pillow 90 cm * 2 (325 cm = 128 inch)</t>
  </si>
  <si>
    <t>Inv# 1363/22-23</t>
  </si>
  <si>
    <t>Inv# 1383/22-23</t>
  </si>
  <si>
    <t>Inv# 1384/22-23</t>
  </si>
  <si>
    <t>Inv# 1486/22-23</t>
  </si>
  <si>
    <t>Inv# 0503/23-24</t>
  </si>
  <si>
    <t>Inv# 0819/23-24</t>
  </si>
  <si>
    <t>LTM/0819/23-24</t>
  </si>
  <si>
    <t>SKZI-EP-271-03-04-2023</t>
  </si>
  <si>
    <t>Inv# 0832/23-24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</si>
</sst>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.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1" fontId="0" fillId="0" borderId="10" xfId="0" applyNumberFormat="1" applyBorder="1"/>
    <xf numFmtId="0" fontId="0" fillId="0" borderId="11" xfId="0" applyBorder="1"/>
    <xf numFmtId="2" fontId="0" fillId="33" borderId="10" xfId="0" applyNumberFormat="1" applyFill="1" applyBorder="1"/>
    <xf numFmtId="0" fontId="0" fillId="33" borderId="10" xfId="0" applyFill="1" applyBorder="1"/>
    <xf numFmtId="0" fontId="0" fillId="0" borderId="11" xfId="0" applyFill="1" applyBorder="1"/>
    <xf numFmtId="0" fontId="0" fillId="0" borderId="10" xfId="0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43" fontId="0" fillId="0" borderId="10" xfId="42" applyFont="1" applyBorder="1"/>
    <xf numFmtId="43" fontId="0" fillId="0" borderId="0" xfId="0" applyNumberFormat="1"/>
    <xf numFmtId="2" fontId="16" fillId="0" borderId="0" xfId="0" applyNumberFormat="1" applyFont="1"/>
    <xf numFmtId="0" fontId="16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6" fillId="0" borderId="0" xfId="0" applyFont="1"/>
    <xf numFmtId="43" fontId="0" fillId="0" borderId="10" xfId="42" applyFon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/>
    <xf numFmtId="0" fontId="0" fillId="34" borderId="10" xfId="0" applyFont="1" applyFill="1" applyBorder="1"/>
    <xf numFmtId="2" fontId="16" fillId="34" borderId="10" xfId="0" applyNumberFormat="1" applyFont="1" applyFill="1" applyBorder="1"/>
    <xf numFmtId="0" fontId="0" fillId="34" borderId="11" xfId="0" applyFont="1" applyFill="1" applyBorder="1"/>
    <xf numFmtId="43" fontId="0" fillId="0" borderId="0" xfId="42" applyFont="1"/>
    <xf numFmtId="1" fontId="16" fillId="34" borderId="10" xfId="0" applyNumberFormat="1" applyFont="1" applyFill="1" applyBorder="1"/>
    <xf numFmtId="0" fontId="0" fillId="33" borderId="12" xfId="0" applyFill="1" applyBorder="1" applyAlignment="1">
      <alignment horizontal="center" vertical="center"/>
    </xf>
    <xf numFmtId="0" fontId="0" fillId="33" borderId="0" xfId="0" applyFill="1"/>
    <xf numFmtId="2" fontId="0" fillId="35" borderId="10" xfId="0" applyNumberFormat="1" applyFill="1" applyBorder="1"/>
    <xf numFmtId="0" fontId="0" fillId="34" borderId="11" xfId="0" applyFill="1" applyBorder="1"/>
    <xf numFmtId="0" fontId="0" fillId="34" borderId="10" xfId="0" applyFill="1" applyBorder="1"/>
    <xf numFmtId="0" fontId="16" fillId="0" borderId="1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N49"/>
  <sheetViews>
    <sheetView topLeftCell="A4" zoomScaleNormal="100" workbookViewId="0">
      <selection activeCell="E20" sqref="E12:E20"/>
    </sheetView>
  </sheetViews>
  <sheetFormatPr defaultRowHeight="15" x14ac:dyDescent="0.25"/>
  <cols>
    <col min="1" max="1" width="5.42578125" style="20" bestFit="1" customWidth="1"/>
    <col min="2" max="2" width="14.85546875" bestFit="1" customWidth="1"/>
    <col min="3" max="3" width="12.7109375" bestFit="1" customWidth="1"/>
    <col min="4" max="4" width="11.28515625" bestFit="1" customWidth="1"/>
    <col min="5" max="5" width="10.42578125" customWidth="1"/>
    <col min="6" max="6" width="14" customWidth="1"/>
    <col min="7" max="7" width="14.140625" customWidth="1"/>
    <col min="8" max="8" width="15" customWidth="1"/>
    <col min="9" max="9" width="14.7109375" customWidth="1"/>
    <col min="10" max="10" width="12.85546875" customWidth="1"/>
    <col min="11" max="11" width="13.140625" customWidth="1"/>
  </cols>
  <sheetData>
    <row r="3" spans="1:14" x14ac:dyDescent="0.25">
      <c r="B3" s="22" t="s">
        <v>3</v>
      </c>
      <c r="C3" s="22"/>
      <c r="D3" s="22"/>
      <c r="E3" s="22"/>
      <c r="F3" s="22"/>
    </row>
    <row r="4" spans="1:14" x14ac:dyDescent="0.25">
      <c r="B4" s="22" t="s">
        <v>0</v>
      </c>
      <c r="C4" s="22" t="s">
        <v>1</v>
      </c>
      <c r="D4" s="16" t="s">
        <v>2</v>
      </c>
      <c r="E4" s="16" t="s">
        <v>16</v>
      </c>
      <c r="F4" s="16" t="s">
        <v>17</v>
      </c>
    </row>
    <row r="5" spans="1:14" x14ac:dyDescent="0.25">
      <c r="A5" s="20" t="s">
        <v>19</v>
      </c>
      <c r="B5" s="21">
        <v>260000</v>
      </c>
      <c r="C5" s="21">
        <v>2730</v>
      </c>
      <c r="D5" s="24">
        <f>C5/B5</f>
        <v>1.0500000000000001E-2</v>
      </c>
      <c r="E5" s="17">
        <v>9607.2000000000007</v>
      </c>
      <c r="F5" s="21">
        <v>7.1428000000000003</v>
      </c>
      <c r="H5" s="30"/>
    </row>
    <row r="6" spans="1:14" x14ac:dyDescent="0.25">
      <c r="A6" s="20" t="s">
        <v>20</v>
      </c>
      <c r="B6" s="21">
        <v>400000</v>
      </c>
      <c r="C6" s="21">
        <v>160</v>
      </c>
      <c r="D6" s="24">
        <f>C6/B6</f>
        <v>4.0000000000000002E-4</v>
      </c>
      <c r="E6" s="17">
        <v>9607.2000000000007</v>
      </c>
      <c r="F6" s="21">
        <v>30.8062</v>
      </c>
      <c r="G6">
        <f>65.04</f>
        <v>65.040000000000006</v>
      </c>
      <c r="H6" s="30">
        <f>G6*F6</f>
        <v>2003.6352480000003</v>
      </c>
    </row>
    <row r="7" spans="1:14" x14ac:dyDescent="0.25">
      <c r="C7" s="21">
        <f>SUM(C5:C6)</f>
        <v>2890</v>
      </c>
    </row>
    <row r="8" spans="1:14" x14ac:dyDescent="0.25">
      <c r="A8" s="37" t="s">
        <v>18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4" ht="45" x14ac:dyDescent="0.25">
      <c r="A9" s="4" t="s">
        <v>14</v>
      </c>
      <c r="B9" s="23" t="s">
        <v>15</v>
      </c>
      <c r="C9" s="23" t="s">
        <v>11</v>
      </c>
      <c r="D9" s="3" t="s">
        <v>4</v>
      </c>
      <c r="E9" s="3" t="s">
        <v>5</v>
      </c>
      <c r="F9" s="4" t="s">
        <v>6</v>
      </c>
      <c r="G9" s="3" t="s">
        <v>7</v>
      </c>
      <c r="H9" s="4" t="s">
        <v>8</v>
      </c>
      <c r="I9" s="4" t="s">
        <v>9</v>
      </c>
      <c r="J9" s="3" t="s">
        <v>10</v>
      </c>
      <c r="K9" s="4" t="s">
        <v>13</v>
      </c>
      <c r="L9" s="32" t="s">
        <v>28</v>
      </c>
      <c r="N9" s="33" t="s">
        <v>17</v>
      </c>
    </row>
    <row r="10" spans="1:14" x14ac:dyDescent="0.25">
      <c r="A10" s="21"/>
      <c r="B10" s="10"/>
      <c r="C10" s="1"/>
      <c r="D10" s="5"/>
      <c r="E10" s="6"/>
      <c r="F10" s="1"/>
      <c r="G10" s="1"/>
      <c r="H10" s="2"/>
      <c r="I10" s="1"/>
      <c r="J10" s="2"/>
      <c r="K10" s="1"/>
      <c r="N10" s="33">
        <v>2.7699999999999999E-3</v>
      </c>
    </row>
    <row r="11" spans="1:14" x14ac:dyDescent="0.25">
      <c r="A11" s="21">
        <v>1</v>
      </c>
      <c r="B11" s="10" t="s">
        <v>26</v>
      </c>
      <c r="C11" s="1" t="s">
        <v>27</v>
      </c>
      <c r="D11" s="8">
        <f>81516*2</f>
        <v>163032</v>
      </c>
      <c r="E11" s="6">
        <v>32</v>
      </c>
      <c r="F11" s="1">
        <f t="shared" ref="F11:F12" si="0">D11*E11</f>
        <v>5217024</v>
      </c>
      <c r="G11" s="1">
        <v>39.9</v>
      </c>
      <c r="H11" s="2">
        <f t="shared" ref="H11:H12" si="1">F11/G11</f>
        <v>130752.48120300753</v>
      </c>
      <c r="I11" s="1">
        <v>1.0500000000000001E-2</v>
      </c>
      <c r="J11" s="7">
        <f t="shared" ref="J11:J12" si="2">ROUND(H11*I11,2)</f>
        <v>1372.9</v>
      </c>
      <c r="K11" s="19"/>
      <c r="L11" s="33">
        <f t="shared" ref="L11:L16" si="3">$F$5*J11</f>
        <v>9806.350120000001</v>
      </c>
    </row>
    <row r="12" spans="1:14" x14ac:dyDescent="0.25">
      <c r="A12" s="21">
        <v>2</v>
      </c>
      <c r="B12" s="10" t="s">
        <v>30</v>
      </c>
      <c r="C12" s="1" t="s">
        <v>31</v>
      </c>
      <c r="D12" s="10">
        <v>5540</v>
      </c>
      <c r="E12" s="6">
        <v>79</v>
      </c>
      <c r="F12" s="1">
        <f t="shared" si="0"/>
        <v>437660</v>
      </c>
      <c r="G12" s="1">
        <v>39.9</v>
      </c>
      <c r="H12" s="2">
        <f t="shared" si="1"/>
        <v>10968.922305764412</v>
      </c>
      <c r="I12" s="1">
        <v>1.0500000000000001E-2</v>
      </c>
      <c r="J12" s="7">
        <f t="shared" si="2"/>
        <v>115.17</v>
      </c>
      <c r="K12" s="19"/>
      <c r="L12" s="33">
        <f t="shared" si="3"/>
        <v>822.63627600000007</v>
      </c>
    </row>
    <row r="13" spans="1:14" x14ac:dyDescent="0.25">
      <c r="A13" s="21">
        <v>2</v>
      </c>
      <c r="B13" s="10" t="s">
        <v>30</v>
      </c>
      <c r="C13" s="1" t="s">
        <v>32</v>
      </c>
      <c r="D13" s="10">
        <v>7200</v>
      </c>
      <c r="E13" s="6">
        <v>12</v>
      </c>
      <c r="F13" s="1">
        <f t="shared" ref="F13:F14" si="4">D13*E13</f>
        <v>86400</v>
      </c>
      <c r="G13" s="1">
        <v>39.9</v>
      </c>
      <c r="H13" s="2">
        <f t="shared" ref="H13:H14" si="5">F13/G13</f>
        <v>2165.4135338345864</v>
      </c>
      <c r="I13" s="1">
        <v>1.0500000000000001E-2</v>
      </c>
      <c r="J13" s="7">
        <f t="shared" ref="J13:J15" si="6">ROUND(H13*I13,2)</f>
        <v>22.74</v>
      </c>
      <c r="K13" s="19"/>
      <c r="L13" s="33">
        <f t="shared" si="3"/>
        <v>162.42727199999999</v>
      </c>
    </row>
    <row r="14" spans="1:14" x14ac:dyDescent="0.25">
      <c r="A14" s="21">
        <v>2</v>
      </c>
      <c r="B14" s="10" t="s">
        <v>30</v>
      </c>
      <c r="C14" s="1" t="s">
        <v>32</v>
      </c>
      <c r="D14" s="12">
        <v>1050</v>
      </c>
      <c r="E14" s="6">
        <v>12</v>
      </c>
      <c r="F14" s="1">
        <f t="shared" si="4"/>
        <v>12600</v>
      </c>
      <c r="G14" s="1">
        <v>39.9</v>
      </c>
      <c r="H14" s="2">
        <f t="shared" si="5"/>
        <v>315.78947368421052</v>
      </c>
      <c r="I14" s="1">
        <v>1.0500000000000001E-2</v>
      </c>
      <c r="J14" s="7">
        <f t="shared" si="6"/>
        <v>3.32</v>
      </c>
      <c r="K14" s="13"/>
      <c r="L14" s="33">
        <f t="shared" si="3"/>
        <v>23.714096000000001</v>
      </c>
    </row>
    <row r="15" spans="1:14" x14ac:dyDescent="0.25">
      <c r="A15" s="21">
        <v>3</v>
      </c>
      <c r="B15" s="10" t="s">
        <v>33</v>
      </c>
      <c r="C15" s="1" t="s">
        <v>34</v>
      </c>
      <c r="D15" s="12">
        <v>378</v>
      </c>
      <c r="E15" s="6">
        <v>145</v>
      </c>
      <c r="F15" s="1">
        <f t="shared" ref="F15" si="7">D15*E15</f>
        <v>54810</v>
      </c>
      <c r="G15" s="1">
        <v>39.9</v>
      </c>
      <c r="H15" s="2">
        <f t="shared" ref="H15" si="8">F15/G15</f>
        <v>1373.6842105263158</v>
      </c>
      <c r="I15" s="1">
        <v>1.0500000000000001E-2</v>
      </c>
      <c r="J15" s="7">
        <f t="shared" si="6"/>
        <v>14.42</v>
      </c>
      <c r="K15" s="13"/>
      <c r="L15" s="33">
        <f t="shared" si="3"/>
        <v>102.99917600000001</v>
      </c>
    </row>
    <row r="16" spans="1:14" x14ac:dyDescent="0.25">
      <c r="A16" s="21">
        <v>3</v>
      </c>
      <c r="B16" s="10" t="s">
        <v>33</v>
      </c>
      <c r="C16" s="1" t="s">
        <v>35</v>
      </c>
      <c r="D16" s="12">
        <f>4176*2</f>
        <v>8352</v>
      </c>
      <c r="E16" s="6">
        <v>33</v>
      </c>
      <c r="F16" s="1">
        <f t="shared" ref="F16" si="9">D16*E16</f>
        <v>275616</v>
      </c>
      <c r="G16" s="1">
        <v>39.9</v>
      </c>
      <c r="H16" s="2">
        <f t="shared" ref="H16" si="10">F16/G16</f>
        <v>6907.6691729323311</v>
      </c>
      <c r="I16" s="1">
        <v>1.0500000000000001E-2</v>
      </c>
      <c r="J16" s="7">
        <f t="shared" ref="J16" si="11">ROUND(H16*I16,2)</f>
        <v>72.53</v>
      </c>
      <c r="K16" s="13"/>
      <c r="L16" s="33">
        <f t="shared" si="3"/>
        <v>518.06728399999997</v>
      </c>
    </row>
    <row r="17" spans="1:14" x14ac:dyDescent="0.25">
      <c r="A17" s="21">
        <v>4</v>
      </c>
      <c r="B17" s="10" t="s">
        <v>36</v>
      </c>
      <c r="C17" s="1" t="s">
        <v>34</v>
      </c>
      <c r="D17" s="12">
        <v>3230</v>
      </c>
      <c r="E17" s="6">
        <v>128</v>
      </c>
      <c r="F17" s="1">
        <f t="shared" ref="F17:F18" si="12">D17*E17</f>
        <v>413440</v>
      </c>
      <c r="G17" s="1">
        <v>39.9</v>
      </c>
      <c r="H17" s="2">
        <f t="shared" ref="H17:H18" si="13">F17/G17</f>
        <v>10361.904761904761</v>
      </c>
      <c r="I17" s="1">
        <v>1.0500000000000001E-2</v>
      </c>
      <c r="J17" s="7">
        <f t="shared" ref="J17:J18" si="14">ROUND(H17*I17,2)</f>
        <v>108.8</v>
      </c>
      <c r="K17" s="13"/>
      <c r="L17" s="33">
        <f t="shared" ref="L17:L18" si="15">$F$5*J17</f>
        <v>777.13664000000006</v>
      </c>
      <c r="N17" t="s">
        <v>37</v>
      </c>
    </row>
    <row r="18" spans="1:14" x14ac:dyDescent="0.25">
      <c r="A18" s="21">
        <v>5</v>
      </c>
      <c r="B18" s="10" t="s">
        <v>38</v>
      </c>
      <c r="C18" s="1" t="s">
        <v>34</v>
      </c>
      <c r="D18" s="12">
        <v>12360</v>
      </c>
      <c r="E18" s="6">
        <v>128</v>
      </c>
      <c r="F18" s="1">
        <f t="shared" si="12"/>
        <v>1582080</v>
      </c>
      <c r="G18" s="1">
        <v>39.9</v>
      </c>
      <c r="H18" s="2">
        <f t="shared" si="13"/>
        <v>39651.12781954887</v>
      </c>
      <c r="I18" s="1">
        <v>1.0500000000000001E-2</v>
      </c>
      <c r="J18" s="7">
        <f t="shared" si="14"/>
        <v>416.34</v>
      </c>
      <c r="K18" s="13"/>
      <c r="L18" s="33">
        <f t="shared" si="15"/>
        <v>2973.8333520000001</v>
      </c>
      <c r="N18" t="s">
        <v>37</v>
      </c>
    </row>
    <row r="19" spans="1:14" x14ac:dyDescent="0.25">
      <c r="A19" s="21">
        <v>6</v>
      </c>
      <c r="B19" s="10" t="s">
        <v>39</v>
      </c>
      <c r="C19" s="1" t="s">
        <v>34</v>
      </c>
      <c r="D19" s="12">
        <v>12570</v>
      </c>
      <c r="E19" s="6">
        <v>128</v>
      </c>
      <c r="F19" s="1">
        <f t="shared" ref="F19" si="16">D19*E19</f>
        <v>1608960</v>
      </c>
      <c r="G19" s="1">
        <v>39.9</v>
      </c>
      <c r="H19" s="2">
        <f t="shared" ref="H19" si="17">F19/G19</f>
        <v>40324.812030075191</v>
      </c>
      <c r="I19" s="1">
        <v>1.0500000000000001E-2</v>
      </c>
      <c r="J19" s="7">
        <f t="shared" ref="J19" si="18">ROUND(H19*I19,2)</f>
        <v>423.41</v>
      </c>
      <c r="K19" s="13"/>
      <c r="L19" s="33">
        <f t="shared" ref="L19" si="19">$F$5*J19</f>
        <v>3024.3329480000002</v>
      </c>
      <c r="N19" t="s">
        <v>37</v>
      </c>
    </row>
    <row r="20" spans="1:14" x14ac:dyDescent="0.25">
      <c r="A20" s="21">
        <v>7</v>
      </c>
      <c r="B20" s="10" t="s">
        <v>40</v>
      </c>
      <c r="C20" s="1" t="s">
        <v>34</v>
      </c>
      <c r="D20" s="12">
        <v>5354.8</v>
      </c>
      <c r="E20" s="6">
        <v>128</v>
      </c>
      <c r="F20" s="1">
        <f t="shared" ref="F20" si="20">D20*E20</f>
        <v>685414.40000000002</v>
      </c>
      <c r="G20" s="1">
        <v>39.9</v>
      </c>
      <c r="H20" s="2">
        <f t="shared" ref="H20" si="21">F20/G20</f>
        <v>17178.30576441103</v>
      </c>
      <c r="I20" s="1">
        <v>1.0500000000000001E-2</v>
      </c>
      <c r="J20" s="7">
        <f t="shared" ref="J20" si="22">ROUND(H20*I20,2)</f>
        <v>180.37</v>
      </c>
      <c r="K20" s="13"/>
      <c r="L20" s="33">
        <f t="shared" ref="L20" si="23">$F$5*J20</f>
        <v>1288.3468360000002</v>
      </c>
    </row>
    <row r="21" spans="1:14" x14ac:dyDescent="0.25">
      <c r="A21" s="21"/>
      <c r="B21" s="10"/>
      <c r="C21" s="1"/>
      <c r="D21" s="12"/>
      <c r="E21" s="6"/>
      <c r="F21" s="1"/>
      <c r="G21" s="1"/>
      <c r="H21" s="2"/>
      <c r="I21" s="1"/>
      <c r="J21" s="11"/>
      <c r="K21" s="13"/>
    </row>
    <row r="22" spans="1:14" x14ac:dyDescent="0.25">
      <c r="A22" s="21"/>
      <c r="B22" s="10"/>
      <c r="C22" s="10"/>
      <c r="D22" s="8"/>
      <c r="E22" s="9"/>
      <c r="F22" s="10"/>
      <c r="G22" s="10"/>
      <c r="H22" s="11"/>
      <c r="I22" s="10"/>
      <c r="J22" s="11"/>
      <c r="K22" s="13"/>
    </row>
    <row r="23" spans="1:14" s="18" customFormat="1" x14ac:dyDescent="0.25">
      <c r="A23" s="25"/>
      <c r="B23" s="26"/>
      <c r="C23" s="27"/>
      <c r="D23" s="31">
        <f>SUM(D11:D22)</f>
        <v>219066.8</v>
      </c>
      <c r="E23" s="29"/>
      <c r="F23" s="26"/>
      <c r="G23" s="26"/>
      <c r="H23" s="28">
        <f>SUM(H11:H22)</f>
        <v>260000.11027568925</v>
      </c>
      <c r="I23" s="26"/>
      <c r="J23" s="28">
        <f>SUM(J11:J22)</f>
        <v>2730</v>
      </c>
      <c r="K23" s="28">
        <f>C5-J23</f>
        <v>0</v>
      </c>
    </row>
    <row r="24" spans="1:14" x14ac:dyDescent="0.25">
      <c r="A24" s="21"/>
      <c r="B24" s="10"/>
      <c r="C24" s="10"/>
      <c r="D24" s="12"/>
      <c r="E24" s="9"/>
      <c r="F24" s="10"/>
      <c r="G24" s="10"/>
      <c r="H24" s="11"/>
      <c r="I24" s="10"/>
      <c r="J24" s="11"/>
      <c r="K24" s="1"/>
    </row>
    <row r="25" spans="1:14" x14ac:dyDescent="0.25">
      <c r="A25" s="21">
        <v>1</v>
      </c>
      <c r="B25" s="10" t="s">
        <v>26</v>
      </c>
      <c r="C25" s="1" t="s">
        <v>27</v>
      </c>
      <c r="D25" s="8">
        <f>81516*2</f>
        <v>163032</v>
      </c>
      <c r="E25" s="6">
        <v>32</v>
      </c>
      <c r="F25" s="1">
        <f t="shared" ref="F25:F26" si="24">D25*E25</f>
        <v>5217024</v>
      </c>
      <c r="G25" s="1">
        <v>39.9</v>
      </c>
      <c r="H25" s="2">
        <f t="shared" ref="H25:H26" si="25">F25/G25</f>
        <v>130752.48120300753</v>
      </c>
      <c r="I25" s="1">
        <v>4.0000000000000002E-4</v>
      </c>
      <c r="J25" s="7">
        <f t="shared" ref="J25:J30" si="26">ROUND(D25*I25,2)</f>
        <v>65.209999999999994</v>
      </c>
      <c r="K25" s="19"/>
      <c r="L25" s="33">
        <f t="shared" ref="L25:L30" si="27">$F$6*J25</f>
        <v>2008.8723019999998</v>
      </c>
    </row>
    <row r="26" spans="1:14" x14ac:dyDescent="0.25">
      <c r="A26" s="21">
        <v>2</v>
      </c>
      <c r="B26" s="10" t="s">
        <v>30</v>
      </c>
      <c r="C26" s="1" t="s">
        <v>31</v>
      </c>
      <c r="D26" s="10">
        <v>5540</v>
      </c>
      <c r="E26" s="6">
        <v>79</v>
      </c>
      <c r="F26" s="1">
        <f t="shared" si="24"/>
        <v>437660</v>
      </c>
      <c r="G26" s="1">
        <v>39.9</v>
      </c>
      <c r="H26" s="2">
        <f t="shared" si="25"/>
        <v>10968.922305764412</v>
      </c>
      <c r="I26" s="1">
        <v>4.0000000000000002E-4</v>
      </c>
      <c r="J26" s="7">
        <f t="shared" si="26"/>
        <v>2.2200000000000002</v>
      </c>
      <c r="K26" s="19"/>
      <c r="L26" s="33">
        <f t="shared" si="27"/>
        <v>68.389764000000014</v>
      </c>
    </row>
    <row r="27" spans="1:14" x14ac:dyDescent="0.25">
      <c r="A27" s="21">
        <v>2</v>
      </c>
      <c r="B27" s="10" t="s">
        <v>30</v>
      </c>
      <c r="C27" s="1" t="s">
        <v>32</v>
      </c>
      <c r="D27" s="10">
        <v>7200</v>
      </c>
      <c r="E27" s="6">
        <v>12</v>
      </c>
      <c r="F27" s="1">
        <f t="shared" ref="F27" si="28">D27*E27</f>
        <v>86400</v>
      </c>
      <c r="G27" s="1">
        <v>39.9</v>
      </c>
      <c r="H27" s="2">
        <f t="shared" ref="H27" si="29">F27/G27</f>
        <v>2165.4135338345864</v>
      </c>
      <c r="I27" s="1">
        <v>4.0000000000000002E-4</v>
      </c>
      <c r="J27" s="7">
        <f t="shared" si="26"/>
        <v>2.88</v>
      </c>
      <c r="K27" s="19"/>
      <c r="L27" s="33">
        <f t="shared" si="27"/>
        <v>88.721856000000002</v>
      </c>
    </row>
    <row r="28" spans="1:14" x14ac:dyDescent="0.25">
      <c r="A28" s="21">
        <v>2</v>
      </c>
      <c r="B28" s="10" t="s">
        <v>30</v>
      </c>
      <c r="C28" s="1" t="s">
        <v>32</v>
      </c>
      <c r="D28" s="10">
        <v>1050</v>
      </c>
      <c r="E28" s="6">
        <v>12</v>
      </c>
      <c r="F28" s="1">
        <f t="shared" ref="F28" si="30">D28*E28</f>
        <v>12600</v>
      </c>
      <c r="G28" s="1">
        <v>39.9</v>
      </c>
      <c r="H28" s="2">
        <f t="shared" ref="H28" si="31">F28/G28</f>
        <v>315.78947368421052</v>
      </c>
      <c r="I28" s="1">
        <v>4.0000000000000002E-4</v>
      </c>
      <c r="J28" s="7">
        <f t="shared" si="26"/>
        <v>0.42</v>
      </c>
      <c r="K28" s="19"/>
      <c r="L28" s="33">
        <f t="shared" si="27"/>
        <v>12.938604</v>
      </c>
    </row>
    <row r="29" spans="1:14" x14ac:dyDescent="0.25">
      <c r="A29" s="21">
        <v>3</v>
      </c>
      <c r="B29" s="10" t="s">
        <v>33</v>
      </c>
      <c r="C29" s="1" t="s">
        <v>34</v>
      </c>
      <c r="D29" s="12">
        <v>378</v>
      </c>
      <c r="E29" s="6">
        <v>145</v>
      </c>
      <c r="F29" s="1">
        <f t="shared" ref="F29" si="32">D29*E29</f>
        <v>54810</v>
      </c>
      <c r="G29" s="1">
        <v>39.9</v>
      </c>
      <c r="H29" s="2">
        <f t="shared" ref="H29" si="33">F29/G29</f>
        <v>1373.6842105263158</v>
      </c>
      <c r="I29" s="1">
        <v>4.0000000000000002E-4</v>
      </c>
      <c r="J29" s="7">
        <f t="shared" si="26"/>
        <v>0.15</v>
      </c>
      <c r="K29" s="19"/>
      <c r="L29" s="33">
        <f t="shared" si="27"/>
        <v>4.6209299999999995</v>
      </c>
    </row>
    <row r="30" spans="1:14" x14ac:dyDescent="0.25">
      <c r="A30" s="21">
        <v>3</v>
      </c>
      <c r="B30" s="10" t="s">
        <v>33</v>
      </c>
      <c r="C30" s="1" t="s">
        <v>35</v>
      </c>
      <c r="D30" s="12">
        <f>4176*2</f>
        <v>8352</v>
      </c>
      <c r="E30" s="6">
        <v>33</v>
      </c>
      <c r="F30" s="1">
        <f t="shared" ref="F30" si="34">D30*E30</f>
        <v>275616</v>
      </c>
      <c r="G30" s="1">
        <v>39.9</v>
      </c>
      <c r="H30" s="2">
        <f t="shared" ref="H30" si="35">F30/G30</f>
        <v>6907.6691729323311</v>
      </c>
      <c r="I30" s="1">
        <v>4.0000000000000002E-4</v>
      </c>
      <c r="J30" s="7">
        <f t="shared" si="26"/>
        <v>3.34</v>
      </c>
      <c r="K30" s="19"/>
      <c r="L30" s="33">
        <f t="shared" si="27"/>
        <v>102.892708</v>
      </c>
    </row>
    <row r="31" spans="1:14" x14ac:dyDescent="0.25">
      <c r="A31" s="21">
        <v>4</v>
      </c>
      <c r="B31" s="10" t="s">
        <v>36</v>
      </c>
      <c r="C31" s="1" t="s">
        <v>34</v>
      </c>
      <c r="D31" s="12">
        <v>3230</v>
      </c>
      <c r="E31" s="6">
        <v>128</v>
      </c>
      <c r="F31" s="1">
        <f t="shared" ref="F31" si="36">D31*E31</f>
        <v>413440</v>
      </c>
      <c r="G31" s="1">
        <v>39.9</v>
      </c>
      <c r="H31" s="2">
        <f t="shared" ref="H31" si="37">F31/G31</f>
        <v>10361.904761904761</v>
      </c>
      <c r="I31" s="1">
        <v>4.0000000000000002E-4</v>
      </c>
      <c r="J31" s="7">
        <f t="shared" ref="J31" si="38">ROUND(D31*I31,2)</f>
        <v>1.29</v>
      </c>
      <c r="K31" s="19"/>
      <c r="L31" s="33">
        <f t="shared" ref="L31" si="39">$F$6*J31</f>
        <v>39.739998</v>
      </c>
    </row>
    <row r="32" spans="1:14" x14ac:dyDescent="0.25">
      <c r="A32" s="21">
        <v>5</v>
      </c>
      <c r="B32" s="10" t="s">
        <v>38</v>
      </c>
      <c r="C32" s="1" t="s">
        <v>34</v>
      </c>
      <c r="D32" s="12">
        <v>12360</v>
      </c>
      <c r="E32" s="6">
        <v>128</v>
      </c>
      <c r="F32" s="1">
        <f t="shared" ref="F32" si="40">D32*E32</f>
        <v>1582080</v>
      </c>
      <c r="G32" s="1">
        <v>39.9</v>
      </c>
      <c r="H32" s="2">
        <f t="shared" ref="H32" si="41">F32/G32</f>
        <v>39651.12781954887</v>
      </c>
      <c r="I32" s="1">
        <v>4.0000000000000002E-4</v>
      </c>
      <c r="J32" s="7">
        <f t="shared" ref="J32" si="42">ROUND(D32*I32,2)</f>
        <v>4.9400000000000004</v>
      </c>
      <c r="K32" s="19"/>
      <c r="L32" s="33">
        <f t="shared" ref="L32" si="43">$F$6*J32</f>
        <v>152.18262800000002</v>
      </c>
    </row>
    <row r="33" spans="1:12" x14ac:dyDescent="0.25">
      <c r="A33" s="21">
        <v>6</v>
      </c>
      <c r="B33" s="10" t="s">
        <v>39</v>
      </c>
      <c r="C33" s="1" t="s">
        <v>34</v>
      </c>
      <c r="D33" s="12">
        <v>12570</v>
      </c>
      <c r="E33" s="6">
        <v>128</v>
      </c>
      <c r="F33" s="1">
        <f t="shared" ref="F33" si="44">D33*E33</f>
        <v>1608960</v>
      </c>
      <c r="G33" s="1">
        <v>39.9</v>
      </c>
      <c r="H33" s="2">
        <f t="shared" ref="H33" si="45">F33/G33</f>
        <v>40324.812030075191</v>
      </c>
      <c r="I33" s="1">
        <v>4.0000000000000002E-4</v>
      </c>
      <c r="J33" s="7">
        <f t="shared" ref="J33" si="46">ROUND(D33*I33,2)</f>
        <v>5.03</v>
      </c>
      <c r="K33" s="19"/>
      <c r="L33" s="33">
        <f t="shared" ref="L33" si="47">$F$6*J33</f>
        <v>154.955186</v>
      </c>
    </row>
    <row r="34" spans="1:12" x14ac:dyDescent="0.25">
      <c r="A34" s="21">
        <v>7</v>
      </c>
      <c r="B34" s="10" t="s">
        <v>40</v>
      </c>
      <c r="C34" s="1" t="s">
        <v>34</v>
      </c>
      <c r="D34" s="12">
        <v>5354.8</v>
      </c>
      <c r="E34" s="6">
        <v>128</v>
      </c>
      <c r="F34" s="1">
        <f t="shared" ref="F34" si="48">D34*E34</f>
        <v>685414.40000000002</v>
      </c>
      <c r="G34" s="1">
        <v>39.9</v>
      </c>
      <c r="H34" s="2">
        <f t="shared" ref="H34" si="49">F34/G34</f>
        <v>17178.30576441103</v>
      </c>
      <c r="I34" s="1">
        <v>4.0000000000000002E-4</v>
      </c>
      <c r="J34" s="7">
        <f t="shared" ref="J34" si="50">ROUND(D34*I34,2)</f>
        <v>2.14</v>
      </c>
      <c r="K34" s="19"/>
      <c r="L34" s="33">
        <f t="shared" ref="L34:L36" si="51">$F$6*J34</f>
        <v>65.925268000000003</v>
      </c>
    </row>
    <row r="35" spans="1:12" x14ac:dyDescent="0.25">
      <c r="A35" s="21">
        <v>7</v>
      </c>
      <c r="B35" s="10" t="s">
        <v>40</v>
      </c>
      <c r="C35" s="1" t="s">
        <v>34</v>
      </c>
      <c r="D35" s="12">
        <v>8775</v>
      </c>
      <c r="E35" s="6">
        <v>128</v>
      </c>
      <c r="F35" s="1">
        <f t="shared" ref="F35" si="52">D35*E35</f>
        <v>1123200</v>
      </c>
      <c r="G35" s="1">
        <v>39.9</v>
      </c>
      <c r="H35" s="2">
        <f t="shared" ref="H35:H37" si="53">F35/G35</f>
        <v>28150.375939849626</v>
      </c>
      <c r="I35" s="1">
        <v>4.0000000000000002E-4</v>
      </c>
      <c r="J35" s="7">
        <f t="shared" ref="J35:J37" si="54">ROUND(D35*I35,2)</f>
        <v>3.51</v>
      </c>
      <c r="K35" s="19"/>
      <c r="L35" s="33">
        <f t="shared" si="51"/>
        <v>108.129762</v>
      </c>
    </row>
    <row r="36" spans="1:12" x14ac:dyDescent="0.25">
      <c r="A36" s="21">
        <v>8</v>
      </c>
      <c r="B36" s="10" t="s">
        <v>41</v>
      </c>
      <c r="C36" s="1" t="s">
        <v>34</v>
      </c>
      <c r="D36" s="10">
        <v>7878</v>
      </c>
      <c r="E36" s="6">
        <v>128</v>
      </c>
      <c r="F36" s="1">
        <f t="shared" ref="F36:F37" si="55">D36*E36</f>
        <v>1008384</v>
      </c>
      <c r="G36" s="1">
        <v>39.9</v>
      </c>
      <c r="H36" s="2">
        <f t="shared" si="53"/>
        <v>25272.781954887218</v>
      </c>
      <c r="I36" s="1">
        <v>4.0000000000000002E-4</v>
      </c>
      <c r="J36" s="7">
        <f t="shared" si="54"/>
        <v>3.15</v>
      </c>
      <c r="K36" s="19"/>
      <c r="L36" s="33">
        <f t="shared" si="51"/>
        <v>97.039529999999999</v>
      </c>
    </row>
    <row r="37" spans="1:12" x14ac:dyDescent="0.25">
      <c r="A37" s="21">
        <v>8</v>
      </c>
      <c r="B37" s="10" t="s">
        <v>41</v>
      </c>
      <c r="C37" s="1" t="s">
        <v>35</v>
      </c>
      <c r="D37" s="10">
        <v>23103</v>
      </c>
      <c r="E37" s="6">
        <v>33</v>
      </c>
      <c r="F37" s="1">
        <f t="shared" si="55"/>
        <v>762399</v>
      </c>
      <c r="G37" s="1">
        <v>39.9</v>
      </c>
      <c r="H37" s="2">
        <f t="shared" si="53"/>
        <v>19107.744360902256</v>
      </c>
      <c r="I37" s="1">
        <v>4.0000000000000002E-4</v>
      </c>
      <c r="J37" s="7">
        <f t="shared" si="54"/>
        <v>9.24</v>
      </c>
      <c r="K37" s="19"/>
      <c r="L37" s="33">
        <f t="shared" ref="L37:L39" si="56">$F$6*J37</f>
        <v>284.64928800000001</v>
      </c>
    </row>
    <row r="38" spans="1:12" x14ac:dyDescent="0.25">
      <c r="A38" s="21"/>
      <c r="B38" s="10" t="s">
        <v>42</v>
      </c>
      <c r="C38" s="1" t="s">
        <v>34</v>
      </c>
      <c r="D38" s="10">
        <v>5180</v>
      </c>
      <c r="E38" s="6">
        <v>128</v>
      </c>
      <c r="F38" s="1">
        <f t="shared" ref="F38" si="57">D38*E38</f>
        <v>663040</v>
      </c>
      <c r="G38" s="1">
        <v>39.9</v>
      </c>
      <c r="H38" s="2">
        <f t="shared" ref="H38" si="58">F38/G38</f>
        <v>16617.543859649122</v>
      </c>
      <c r="I38" s="1">
        <v>4.0000000000000002E-4</v>
      </c>
      <c r="J38" s="7">
        <v>65.040000000000006</v>
      </c>
      <c r="K38" s="19"/>
      <c r="L38" s="33">
        <f t="shared" si="56"/>
        <v>2003.6352480000003</v>
      </c>
    </row>
    <row r="39" spans="1:12" x14ac:dyDescent="0.25">
      <c r="A39" s="21"/>
      <c r="B39" s="10"/>
      <c r="C39" s="1"/>
      <c r="D39" s="10"/>
      <c r="E39" s="6"/>
      <c r="F39" s="1"/>
      <c r="G39" s="1"/>
      <c r="H39" s="2"/>
      <c r="I39" s="1"/>
      <c r="J39" s="7"/>
      <c r="K39" s="19">
        <v>3.83</v>
      </c>
      <c r="L39" s="33">
        <f t="shared" si="56"/>
        <v>0</v>
      </c>
    </row>
    <row r="40" spans="1:12" x14ac:dyDescent="0.25">
      <c r="A40" s="21"/>
      <c r="B40" s="10"/>
      <c r="C40" s="1"/>
      <c r="D40" s="10"/>
      <c r="E40" s="6"/>
      <c r="F40" s="1"/>
      <c r="G40" s="1"/>
      <c r="H40" s="2"/>
      <c r="I40" s="1"/>
      <c r="J40" s="7"/>
      <c r="K40" s="19"/>
      <c r="L40" s="33"/>
    </row>
    <row r="41" spans="1:12" x14ac:dyDescent="0.25">
      <c r="A41" s="21"/>
      <c r="B41" s="10"/>
      <c r="C41" s="1"/>
      <c r="D41" s="10"/>
      <c r="E41" s="6"/>
      <c r="F41" s="1"/>
      <c r="G41" s="1"/>
      <c r="H41" s="2"/>
      <c r="I41" s="1"/>
      <c r="J41" s="7"/>
      <c r="K41" s="19"/>
      <c r="L41" s="33"/>
    </row>
    <row r="42" spans="1:12" x14ac:dyDescent="0.25">
      <c r="A42" s="21"/>
      <c r="B42" s="10"/>
      <c r="C42" s="1"/>
      <c r="D42" s="10"/>
      <c r="E42" s="6"/>
      <c r="F42" s="1"/>
      <c r="G42" s="1"/>
      <c r="H42" s="2"/>
      <c r="I42" s="1"/>
      <c r="J42" s="7"/>
      <c r="K42" s="19"/>
      <c r="L42" s="33"/>
    </row>
    <row r="43" spans="1:12" x14ac:dyDescent="0.25">
      <c r="A43" s="21"/>
      <c r="B43" s="10"/>
      <c r="C43" s="1"/>
      <c r="D43" s="10"/>
      <c r="E43" s="6"/>
      <c r="F43" s="1"/>
      <c r="G43" s="1"/>
      <c r="H43" s="2"/>
      <c r="I43" s="1"/>
      <c r="J43" s="7"/>
      <c r="K43" s="19"/>
      <c r="L43" s="33"/>
    </row>
    <row r="44" spans="1:12" x14ac:dyDescent="0.25">
      <c r="A44" s="21"/>
      <c r="B44" s="10"/>
      <c r="C44" s="1"/>
      <c r="D44" s="12"/>
      <c r="E44" s="6"/>
      <c r="F44" s="1"/>
      <c r="G44" s="1"/>
      <c r="H44" s="2"/>
      <c r="I44" s="1"/>
      <c r="J44" s="11"/>
      <c r="K44" s="19"/>
    </row>
    <row r="45" spans="1:12" x14ac:dyDescent="0.25">
      <c r="A45" s="21"/>
      <c r="B45" s="10"/>
      <c r="C45" s="10"/>
      <c r="D45" s="8"/>
      <c r="E45" s="9"/>
      <c r="F45" s="10"/>
      <c r="G45" s="10"/>
      <c r="H45" s="11"/>
      <c r="I45" s="10"/>
      <c r="J45" s="11"/>
      <c r="K45" s="1"/>
      <c r="L45" s="14"/>
    </row>
    <row r="46" spans="1:12" s="18" customFormat="1" x14ac:dyDescent="0.25">
      <c r="A46" s="25"/>
      <c r="B46" s="26"/>
      <c r="C46" s="27"/>
      <c r="D46" s="31">
        <f>SUM(D25:D45)</f>
        <v>264002.8</v>
      </c>
      <c r="E46" s="29"/>
      <c r="F46" s="26"/>
      <c r="G46" s="26"/>
      <c r="H46" s="26"/>
      <c r="I46" s="26"/>
      <c r="J46" s="28">
        <f>SUM(J25:J45)</f>
        <v>168.56</v>
      </c>
      <c r="K46" s="28">
        <f>C6-J46</f>
        <v>-8.5600000000000023</v>
      </c>
      <c r="L46" s="15"/>
    </row>
    <row r="48" spans="1:12" x14ac:dyDescent="0.25">
      <c r="K48">
        <v>68.87</v>
      </c>
    </row>
    <row r="49" spans="11:11" x14ac:dyDescent="0.25">
      <c r="K49">
        <v>-65.040000000000006</v>
      </c>
    </row>
  </sheetData>
  <mergeCells count="1">
    <mergeCell ref="A8:K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O30"/>
  <sheetViews>
    <sheetView topLeftCell="A10" zoomScaleNormal="100" workbookViewId="0">
      <selection activeCell="A16" sqref="A16"/>
    </sheetView>
  </sheetViews>
  <sheetFormatPr defaultRowHeight="15" x14ac:dyDescent="0.25"/>
  <cols>
    <col min="1" max="1" width="5.42578125" style="20" bestFit="1" customWidth="1"/>
    <col min="2" max="2" width="11.28515625" customWidth="1"/>
    <col min="3" max="3" width="12.7109375" bestFit="1" customWidth="1"/>
    <col min="4" max="4" width="10.140625" customWidth="1"/>
    <col min="5" max="5" width="10.42578125" customWidth="1"/>
    <col min="6" max="6" width="14" customWidth="1"/>
    <col min="7" max="7" width="14.140625" customWidth="1"/>
    <col min="8" max="8" width="15" customWidth="1"/>
    <col min="9" max="9" width="14.7109375" customWidth="1"/>
    <col min="10" max="10" width="12.85546875" customWidth="1"/>
    <col min="11" max="11" width="13.140625" customWidth="1"/>
  </cols>
  <sheetData>
    <row r="3" spans="1:15" x14ac:dyDescent="0.25">
      <c r="B3" s="22" t="s">
        <v>3</v>
      </c>
      <c r="C3" s="22"/>
      <c r="D3" s="22"/>
      <c r="E3" s="22"/>
      <c r="F3" s="22"/>
    </row>
    <row r="4" spans="1:15" x14ac:dyDescent="0.25">
      <c r="B4" s="22" t="s">
        <v>0</v>
      </c>
      <c r="C4" s="22" t="s">
        <v>1</v>
      </c>
      <c r="D4" s="16" t="s">
        <v>2</v>
      </c>
      <c r="E4" s="16" t="s">
        <v>16</v>
      </c>
      <c r="F4" s="16" t="s">
        <v>17</v>
      </c>
    </row>
    <row r="5" spans="1:15" x14ac:dyDescent="0.25">
      <c r="A5" s="20" t="s">
        <v>19</v>
      </c>
      <c r="B5" s="21">
        <v>253400</v>
      </c>
      <c r="C5" s="21">
        <v>2661</v>
      </c>
      <c r="D5" s="24">
        <f>C5/B5</f>
        <v>1.0501183898973955E-2</v>
      </c>
      <c r="E5" s="17">
        <v>9607.2000000000007</v>
      </c>
      <c r="F5" s="21">
        <v>7.1420000000000003</v>
      </c>
    </row>
    <row r="6" spans="1:15" x14ac:dyDescent="0.25">
      <c r="A6" s="20" t="s">
        <v>20</v>
      </c>
      <c r="B6" s="21">
        <v>441164</v>
      </c>
      <c r="C6" s="21">
        <v>177</v>
      </c>
      <c r="D6" s="24">
        <f>C6/B6</f>
        <v>4.0121134090723631E-4</v>
      </c>
      <c r="E6" s="17">
        <v>9607.2000000000007</v>
      </c>
      <c r="F6" s="21">
        <v>30.687000000000001</v>
      </c>
    </row>
    <row r="7" spans="1:15" x14ac:dyDescent="0.25">
      <c r="C7" s="21">
        <f>SUM(C5:C6)</f>
        <v>2838</v>
      </c>
    </row>
    <row r="8" spans="1:15" x14ac:dyDescent="0.25">
      <c r="A8" s="37" t="s">
        <v>21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ht="45" x14ac:dyDescent="0.25">
      <c r="A9" s="4" t="s">
        <v>14</v>
      </c>
      <c r="B9" s="23" t="s">
        <v>15</v>
      </c>
      <c r="C9" s="23" t="s">
        <v>11</v>
      </c>
      <c r="D9" s="3" t="s">
        <v>4</v>
      </c>
      <c r="E9" s="3" t="s">
        <v>5</v>
      </c>
      <c r="F9" s="4" t="s">
        <v>6</v>
      </c>
      <c r="G9" s="3" t="s">
        <v>7</v>
      </c>
      <c r="H9" s="4" t="s">
        <v>8</v>
      </c>
      <c r="I9" s="4" t="s">
        <v>9</v>
      </c>
      <c r="J9" s="3" t="s">
        <v>10</v>
      </c>
      <c r="K9" s="4" t="s">
        <v>13</v>
      </c>
      <c r="L9" s="32" t="s">
        <v>28</v>
      </c>
    </row>
    <row r="10" spans="1:15" x14ac:dyDescent="0.25">
      <c r="A10" s="21"/>
      <c r="B10" s="10"/>
      <c r="C10" s="1"/>
      <c r="D10" s="5"/>
      <c r="E10" s="6"/>
      <c r="F10" s="1"/>
      <c r="G10" s="1"/>
      <c r="H10" s="2"/>
      <c r="I10" s="1"/>
      <c r="J10" s="2"/>
      <c r="K10" s="1"/>
    </row>
    <row r="11" spans="1:15" x14ac:dyDescent="0.25">
      <c r="A11" s="21">
        <v>1</v>
      </c>
      <c r="B11" s="10" t="s">
        <v>40</v>
      </c>
      <c r="C11" s="1" t="s">
        <v>34</v>
      </c>
      <c r="D11" s="12">
        <f>14130-5355</f>
        <v>8775</v>
      </c>
      <c r="E11" s="6">
        <v>128</v>
      </c>
      <c r="F11" s="1">
        <f t="shared" ref="F11:F13" si="0">D11*E11</f>
        <v>1123200</v>
      </c>
      <c r="G11" s="1">
        <v>39.9</v>
      </c>
      <c r="H11" s="2">
        <f t="shared" ref="H11:H13" si="1">F11/G11</f>
        <v>28150.375939849626</v>
      </c>
      <c r="I11" s="1">
        <v>1.0500000000000001E-2</v>
      </c>
      <c r="J11" s="7">
        <f t="shared" ref="J11:J12" si="2">ROUND(H11*I11,2)</f>
        <v>295.58</v>
      </c>
      <c r="K11" s="19"/>
      <c r="L11" s="33">
        <f t="shared" ref="L11:L12" si="3">$F$5*J11</f>
        <v>2111.0323600000002</v>
      </c>
    </row>
    <row r="12" spans="1:15" x14ac:dyDescent="0.25">
      <c r="A12" s="21">
        <v>2</v>
      </c>
      <c r="B12" s="10" t="s">
        <v>41</v>
      </c>
      <c r="C12" s="1" t="s">
        <v>34</v>
      </c>
      <c r="D12" s="10">
        <v>7878</v>
      </c>
      <c r="E12" s="6">
        <v>128</v>
      </c>
      <c r="F12" s="1">
        <f t="shared" si="0"/>
        <v>1008384</v>
      </c>
      <c r="G12" s="1">
        <v>39.9</v>
      </c>
      <c r="H12" s="2">
        <f t="shared" si="1"/>
        <v>25272.781954887218</v>
      </c>
      <c r="I12" s="1">
        <v>1.0500000000000001E-2</v>
      </c>
      <c r="J12" s="7">
        <f t="shared" si="2"/>
        <v>265.36</v>
      </c>
      <c r="K12" s="19"/>
      <c r="L12" s="33">
        <f t="shared" si="3"/>
        <v>1895.2011200000002</v>
      </c>
    </row>
    <row r="13" spans="1:15" x14ac:dyDescent="0.25">
      <c r="A13" s="21">
        <v>3</v>
      </c>
      <c r="B13" s="10" t="s">
        <v>41</v>
      </c>
      <c r="C13" s="1" t="s">
        <v>35</v>
      </c>
      <c r="D13" s="10">
        <v>23103</v>
      </c>
      <c r="E13" s="6">
        <v>33</v>
      </c>
      <c r="F13" s="1">
        <f t="shared" si="0"/>
        <v>762399</v>
      </c>
      <c r="G13" s="1">
        <v>39.9</v>
      </c>
      <c r="H13" s="2">
        <f t="shared" si="1"/>
        <v>19107.744360902256</v>
      </c>
      <c r="I13" s="1">
        <v>1.0500000000000001E-2</v>
      </c>
      <c r="J13" s="7">
        <f t="shared" ref="J13:J15" si="4">ROUND(H13*I13,2)</f>
        <v>200.63</v>
      </c>
      <c r="K13" s="19"/>
      <c r="L13" s="33">
        <f t="shared" ref="L13:L14" si="5">$F$5*J13</f>
        <v>1432.8994600000001</v>
      </c>
    </row>
    <row r="14" spans="1:15" x14ac:dyDescent="0.25">
      <c r="A14" s="21">
        <v>4</v>
      </c>
      <c r="B14" s="10" t="s">
        <v>42</v>
      </c>
      <c r="C14" s="1" t="s">
        <v>34</v>
      </c>
      <c r="D14" s="10">
        <v>5180</v>
      </c>
      <c r="E14" s="6">
        <v>33</v>
      </c>
      <c r="F14" s="1">
        <f t="shared" ref="F14:F15" si="6">D14*E14</f>
        <v>170940</v>
      </c>
      <c r="G14" s="1">
        <v>39.9</v>
      </c>
      <c r="H14" s="2">
        <f t="shared" ref="H14" si="7">F14/G14</f>
        <v>4284.21052631579</v>
      </c>
      <c r="I14" s="1">
        <v>1.0500000000000001E-2</v>
      </c>
      <c r="J14" s="34"/>
      <c r="K14" s="19"/>
      <c r="L14" s="33">
        <f t="shared" si="5"/>
        <v>0</v>
      </c>
      <c r="N14">
        <v>0.01</v>
      </c>
    </row>
    <row r="15" spans="1:15" x14ac:dyDescent="0.25">
      <c r="A15" s="21">
        <v>5</v>
      </c>
      <c r="B15" s="10" t="s">
        <v>43</v>
      </c>
      <c r="C15" s="1" t="s">
        <v>34</v>
      </c>
      <c r="D15" s="10">
        <v>64751</v>
      </c>
      <c r="E15" s="6">
        <v>135</v>
      </c>
      <c r="F15" s="1">
        <f t="shared" si="6"/>
        <v>8741385</v>
      </c>
      <c r="G15" s="1">
        <v>39.9</v>
      </c>
      <c r="H15" s="2">
        <f t="shared" ref="H15" si="8">F15/G15</f>
        <v>219082.33082706766</v>
      </c>
      <c r="I15" s="1">
        <v>1.0500000000000001E-2</v>
      </c>
      <c r="J15" s="7">
        <f t="shared" si="4"/>
        <v>2300.36</v>
      </c>
      <c r="K15" s="13"/>
      <c r="N15">
        <f>79*2</f>
        <v>158</v>
      </c>
      <c r="O15">
        <v>80004</v>
      </c>
    </row>
    <row r="16" spans="1:15" x14ac:dyDescent="0.25">
      <c r="A16" s="21"/>
      <c r="B16" s="10" t="s">
        <v>44</v>
      </c>
      <c r="C16" s="1" t="s">
        <v>34</v>
      </c>
      <c r="D16" s="10">
        <v>45732</v>
      </c>
      <c r="E16" s="6">
        <v>135</v>
      </c>
      <c r="F16" s="1">
        <f t="shared" ref="F16:F17" si="9">D16*E16</f>
        <v>6173820</v>
      </c>
      <c r="G16" s="1">
        <v>39.9</v>
      </c>
      <c r="H16" s="2">
        <f t="shared" ref="H16:H17" si="10">F16/G16</f>
        <v>154732.33082706766</v>
      </c>
      <c r="I16" s="1">
        <v>1.0500000000000001E-2</v>
      </c>
      <c r="J16" s="7">
        <f>ROUND(H16*I16,2)+0.01</f>
        <v>1624.7</v>
      </c>
      <c r="K16" s="13"/>
      <c r="O16">
        <v>-64751</v>
      </c>
    </row>
    <row r="17" spans="1:15" x14ac:dyDescent="0.25">
      <c r="A17" s="21"/>
      <c r="B17" s="10" t="s">
        <v>44</v>
      </c>
      <c r="C17" s="1" t="s">
        <v>34</v>
      </c>
      <c r="D17" s="10">
        <v>19019</v>
      </c>
      <c r="E17" s="6">
        <v>135</v>
      </c>
      <c r="F17" s="1">
        <f t="shared" si="9"/>
        <v>2567565</v>
      </c>
      <c r="G17" s="1">
        <v>39.9</v>
      </c>
      <c r="H17" s="2">
        <f t="shared" si="10"/>
        <v>64350</v>
      </c>
      <c r="I17" s="1">
        <v>1.0500000000000001E-2</v>
      </c>
      <c r="J17" s="7">
        <f t="shared" ref="J17" si="11">ROUND(H17*I17,2)</f>
        <v>675.68</v>
      </c>
      <c r="K17" s="13"/>
      <c r="O17">
        <v>15253</v>
      </c>
    </row>
    <row r="18" spans="1:15" x14ac:dyDescent="0.25">
      <c r="A18" s="21"/>
      <c r="B18" s="10"/>
      <c r="C18" s="1"/>
      <c r="D18" s="10"/>
      <c r="E18" s="6"/>
      <c r="F18" s="1"/>
      <c r="G18" s="1"/>
      <c r="H18" s="2"/>
      <c r="I18" s="1"/>
      <c r="J18" s="11"/>
      <c r="K18" s="13"/>
      <c r="N18">
        <v>45732</v>
      </c>
    </row>
    <row r="19" spans="1:15" x14ac:dyDescent="0.25">
      <c r="A19" s="21"/>
      <c r="B19" s="10"/>
      <c r="C19" s="1"/>
      <c r="D19" s="10"/>
      <c r="E19" s="6"/>
      <c r="F19" s="1"/>
      <c r="G19" s="1"/>
      <c r="H19" s="2"/>
      <c r="I19" s="1"/>
      <c r="J19" s="11"/>
      <c r="K19" s="13"/>
      <c r="N19">
        <v>34272</v>
      </c>
      <c r="O19">
        <v>19019</v>
      </c>
    </row>
    <row r="20" spans="1:15" x14ac:dyDescent="0.25">
      <c r="A20" s="21"/>
      <c r="B20" s="10"/>
      <c r="C20" s="1"/>
      <c r="D20" s="12"/>
      <c r="E20" s="6"/>
      <c r="F20" s="1"/>
      <c r="G20" s="1"/>
      <c r="H20" s="2"/>
      <c r="I20" s="1"/>
      <c r="J20" s="11"/>
      <c r="K20" s="13"/>
      <c r="N20">
        <v>15253</v>
      </c>
      <c r="O20">
        <v>15253</v>
      </c>
    </row>
    <row r="21" spans="1:15" x14ac:dyDescent="0.25">
      <c r="A21" s="21"/>
      <c r="B21" s="10"/>
      <c r="C21" s="10"/>
      <c r="D21" s="8"/>
      <c r="E21" s="9"/>
      <c r="F21" s="10"/>
      <c r="G21" s="10"/>
      <c r="H21" s="11"/>
      <c r="I21" s="10"/>
      <c r="J21" s="11"/>
      <c r="K21" s="13"/>
    </row>
    <row r="22" spans="1:15" s="18" customFormat="1" x14ac:dyDescent="0.25">
      <c r="A22" s="25"/>
      <c r="B22" s="26"/>
      <c r="C22" s="27"/>
      <c r="D22" s="31">
        <f>SUM(D11:D21)</f>
        <v>174438</v>
      </c>
      <c r="E22" s="29"/>
      <c r="F22" s="26"/>
      <c r="G22" s="26"/>
      <c r="H22" s="28">
        <f>SUM(H11:H21)</f>
        <v>514979.7744360902</v>
      </c>
      <c r="I22" s="26"/>
      <c r="J22" s="28">
        <f>SUM(J11:J21)</f>
        <v>5362.31</v>
      </c>
      <c r="K22" s="28">
        <f>C5-J22</f>
        <v>-2701.3100000000004</v>
      </c>
    </row>
    <row r="23" spans="1:15" x14ac:dyDescent="0.25">
      <c r="A23" s="21"/>
      <c r="B23" s="10"/>
      <c r="C23" s="10"/>
      <c r="D23" s="12"/>
      <c r="E23" s="9"/>
      <c r="F23" s="10"/>
      <c r="G23" s="10"/>
      <c r="H23" s="11"/>
      <c r="I23" s="10"/>
      <c r="J23" s="11"/>
      <c r="K23" s="1"/>
      <c r="M23" s="14"/>
    </row>
    <row r="24" spans="1:15" x14ac:dyDescent="0.25">
      <c r="A24" s="21">
        <v>1</v>
      </c>
      <c r="B24" s="10" t="s">
        <v>25</v>
      </c>
      <c r="C24" s="1" t="s">
        <v>12</v>
      </c>
      <c r="D24" s="8"/>
      <c r="E24" s="6">
        <v>9</v>
      </c>
      <c r="F24" s="1">
        <f t="shared" ref="F24" si="12">D24*E24</f>
        <v>0</v>
      </c>
      <c r="G24" s="1">
        <v>39.9</v>
      </c>
      <c r="H24" s="2">
        <f t="shared" ref="H24" si="13">F24/G24</f>
        <v>0</v>
      </c>
      <c r="I24" s="1">
        <v>4.0000000000000002E-4</v>
      </c>
      <c r="J24" s="7">
        <f>ROUND(D24*I24,2)</f>
        <v>0</v>
      </c>
      <c r="K24" s="19">
        <v>177</v>
      </c>
    </row>
    <row r="25" spans="1:15" x14ac:dyDescent="0.25">
      <c r="A25" s="21"/>
      <c r="B25" s="10" t="s">
        <v>43</v>
      </c>
      <c r="C25" s="1" t="s">
        <v>34</v>
      </c>
      <c r="D25" s="10">
        <v>45732</v>
      </c>
      <c r="E25" s="6">
        <v>135</v>
      </c>
      <c r="F25" s="1">
        <f t="shared" ref="F25" si="14">D25*E25</f>
        <v>6173820</v>
      </c>
      <c r="G25" s="1">
        <v>39.9</v>
      </c>
      <c r="H25" s="2">
        <f t="shared" ref="H25" si="15">F25/G25</f>
        <v>154732.33082706766</v>
      </c>
      <c r="I25" s="1">
        <v>4.0000000000000002E-4</v>
      </c>
      <c r="J25" s="7">
        <f>ROUND(H25*I25,2)</f>
        <v>61.89</v>
      </c>
      <c r="K25" s="19"/>
    </row>
    <row r="26" spans="1:15" x14ac:dyDescent="0.25">
      <c r="A26" s="21"/>
      <c r="B26" s="10" t="s">
        <v>44</v>
      </c>
      <c r="C26" s="1" t="s">
        <v>34</v>
      </c>
      <c r="D26" s="10">
        <v>19019</v>
      </c>
      <c r="E26" s="6">
        <v>135</v>
      </c>
      <c r="F26" s="1">
        <f t="shared" ref="F26" si="16">D26*E26</f>
        <v>2567565</v>
      </c>
      <c r="G26" s="1">
        <v>39.9</v>
      </c>
      <c r="H26" s="2">
        <f t="shared" ref="H26" si="17">F26/G26</f>
        <v>64350</v>
      </c>
      <c r="I26" s="1">
        <v>4.0000000000000002E-4</v>
      </c>
      <c r="J26" s="7">
        <f>ROUND(H26*I26,2)</f>
        <v>25.74</v>
      </c>
      <c r="K26" s="19"/>
    </row>
    <row r="27" spans="1:15" x14ac:dyDescent="0.25">
      <c r="A27" s="21"/>
      <c r="B27" s="10"/>
      <c r="C27" s="1"/>
      <c r="D27" s="12"/>
      <c r="E27" s="6"/>
      <c r="F27" s="1"/>
      <c r="G27" s="1"/>
      <c r="H27" s="2"/>
      <c r="I27" s="1"/>
      <c r="J27" s="11"/>
      <c r="K27" s="19"/>
    </row>
    <row r="28" spans="1:15" x14ac:dyDescent="0.25">
      <c r="A28" s="21"/>
      <c r="B28" s="10"/>
      <c r="C28" s="1"/>
      <c r="D28" s="12"/>
      <c r="E28" s="6"/>
      <c r="F28" s="1"/>
      <c r="G28" s="1"/>
      <c r="H28" s="2"/>
      <c r="I28" s="1"/>
      <c r="J28" s="11"/>
      <c r="K28" s="19"/>
    </row>
    <row r="29" spans="1:15" x14ac:dyDescent="0.25">
      <c r="A29" s="21"/>
      <c r="B29" s="10"/>
      <c r="C29" s="10"/>
      <c r="D29" s="8"/>
      <c r="E29" s="9"/>
      <c r="F29" s="10"/>
      <c r="G29" s="10"/>
      <c r="H29" s="11"/>
      <c r="I29" s="10"/>
      <c r="J29" s="11"/>
      <c r="K29" s="1"/>
      <c r="L29" s="14"/>
    </row>
    <row r="30" spans="1:15" s="18" customFormat="1" x14ac:dyDescent="0.25">
      <c r="A30" s="25"/>
      <c r="B30" s="26"/>
      <c r="C30" s="27"/>
      <c r="D30" s="31">
        <f>SUM(D24:D29)</f>
        <v>64751</v>
      </c>
      <c r="E30" s="29"/>
      <c r="F30" s="26"/>
      <c r="G30" s="26"/>
      <c r="H30" s="26"/>
      <c r="I30" s="26"/>
      <c r="J30" s="28">
        <f>SUM(J24:J29)</f>
        <v>87.63</v>
      </c>
      <c r="K30" s="28">
        <f>C6-J30</f>
        <v>89.37</v>
      </c>
      <c r="L30" s="15"/>
    </row>
  </sheetData>
  <mergeCells count="1">
    <mergeCell ref="A8:K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3:M24"/>
  <sheetViews>
    <sheetView topLeftCell="A7" zoomScaleNormal="100" workbookViewId="0">
      <selection activeCell="G14" sqref="G14"/>
    </sheetView>
  </sheetViews>
  <sheetFormatPr defaultRowHeight="15" x14ac:dyDescent="0.25"/>
  <cols>
    <col min="1" max="1" width="5.42578125" style="20" bestFit="1" customWidth="1"/>
    <col min="2" max="2" width="11.28515625" customWidth="1"/>
    <col min="3" max="3" width="12.7109375" bestFit="1" customWidth="1"/>
    <col min="4" max="4" width="10.140625" customWidth="1"/>
    <col min="5" max="5" width="10.42578125" customWidth="1"/>
    <col min="6" max="6" width="14" customWidth="1"/>
    <col min="7" max="7" width="14.140625" customWidth="1"/>
    <col min="8" max="8" width="15" customWidth="1"/>
    <col min="9" max="9" width="14.7109375" customWidth="1"/>
    <col min="10" max="10" width="12.85546875" customWidth="1"/>
    <col min="11" max="11" width="13.140625" customWidth="1"/>
  </cols>
  <sheetData>
    <row r="3" spans="1:11" x14ac:dyDescent="0.25">
      <c r="B3" s="22" t="s">
        <v>3</v>
      </c>
      <c r="C3" s="22"/>
      <c r="D3" s="22"/>
      <c r="E3" s="22"/>
      <c r="F3" s="22"/>
    </row>
    <row r="4" spans="1:11" x14ac:dyDescent="0.25">
      <c r="B4" s="22" t="s">
        <v>0</v>
      </c>
      <c r="C4" s="22" t="s">
        <v>1</v>
      </c>
      <c r="D4" s="16" t="s">
        <v>2</v>
      </c>
      <c r="E4" s="16" t="s">
        <v>16</v>
      </c>
      <c r="F4" s="16" t="s">
        <v>17</v>
      </c>
    </row>
    <row r="5" spans="1:11" x14ac:dyDescent="0.25">
      <c r="A5" s="20" t="s">
        <v>19</v>
      </c>
      <c r="B5" s="21">
        <v>92200</v>
      </c>
      <c r="C5" s="21">
        <v>1960</v>
      </c>
      <c r="D5" s="24">
        <f>C5/B5</f>
        <v>2.1258134490238612E-2</v>
      </c>
      <c r="E5" s="17">
        <v>9607.2000000000007</v>
      </c>
      <c r="F5" s="21">
        <v>3.3107000000000002</v>
      </c>
      <c r="G5" t="s">
        <v>23</v>
      </c>
    </row>
    <row r="6" spans="1:11" x14ac:dyDescent="0.25">
      <c r="A6" s="20" t="s">
        <v>20</v>
      </c>
      <c r="B6" s="21">
        <v>29537</v>
      </c>
      <c r="C6" s="21">
        <v>12</v>
      </c>
      <c r="D6" s="24">
        <f>C6/B6</f>
        <v>4.0627010190608391E-4</v>
      </c>
      <c r="E6" s="17">
        <v>9607.2000000000007</v>
      </c>
      <c r="F6" s="21">
        <v>31.8475</v>
      </c>
      <c r="G6" t="s">
        <v>24</v>
      </c>
    </row>
    <row r="7" spans="1:11" x14ac:dyDescent="0.25">
      <c r="C7" s="21">
        <f>SUM(C5:C6)</f>
        <v>1972</v>
      </c>
    </row>
    <row r="8" spans="1:11" x14ac:dyDescent="0.25">
      <c r="A8" s="37" t="s">
        <v>22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45" x14ac:dyDescent="0.25">
      <c r="A9" s="4" t="s">
        <v>14</v>
      </c>
      <c r="B9" s="23" t="s">
        <v>15</v>
      </c>
      <c r="C9" s="23" t="s">
        <v>11</v>
      </c>
      <c r="D9" s="3" t="s">
        <v>4</v>
      </c>
      <c r="E9" s="3" t="s">
        <v>5</v>
      </c>
      <c r="F9" s="4" t="s">
        <v>6</v>
      </c>
      <c r="G9" s="3" t="s">
        <v>7</v>
      </c>
      <c r="H9" s="4" t="s">
        <v>8</v>
      </c>
      <c r="I9" s="4" t="s">
        <v>9</v>
      </c>
      <c r="J9" s="3" t="s">
        <v>10</v>
      </c>
      <c r="K9" s="4" t="s">
        <v>13</v>
      </c>
    </row>
    <row r="10" spans="1:11" x14ac:dyDescent="0.25">
      <c r="A10" s="21"/>
      <c r="B10" s="10"/>
      <c r="C10" s="1"/>
      <c r="D10" s="5"/>
      <c r="E10" s="6"/>
      <c r="F10" s="1"/>
      <c r="G10" s="1"/>
      <c r="H10" s="2"/>
      <c r="I10" s="1"/>
      <c r="J10" s="2"/>
      <c r="K10" s="1"/>
    </row>
    <row r="11" spans="1:11" x14ac:dyDescent="0.25">
      <c r="A11" s="21">
        <v>1</v>
      </c>
      <c r="B11" s="10" t="s">
        <v>43</v>
      </c>
      <c r="C11" s="1" t="s">
        <v>34</v>
      </c>
      <c r="D11" s="10">
        <v>15253</v>
      </c>
      <c r="E11" s="6">
        <v>135</v>
      </c>
      <c r="F11" s="1">
        <f t="shared" ref="F11" si="0">D11*E11</f>
        <v>2059155</v>
      </c>
      <c r="G11" s="1">
        <v>39.9</v>
      </c>
      <c r="H11" s="2">
        <f t="shared" ref="H11" si="1">F11/G11</f>
        <v>51607.894736842107</v>
      </c>
      <c r="I11" s="1">
        <v>1.0500000000000001E-2</v>
      </c>
      <c r="J11" s="7">
        <f t="shared" ref="J11" si="2">ROUND(H11*I11,2)</f>
        <v>541.88</v>
      </c>
      <c r="K11" s="19"/>
    </row>
    <row r="12" spans="1:11" x14ac:dyDescent="0.25">
      <c r="A12" s="21">
        <v>2</v>
      </c>
      <c r="B12" s="10" t="s">
        <v>46</v>
      </c>
      <c r="C12" s="1" t="s">
        <v>34</v>
      </c>
      <c r="D12" s="10">
        <v>33601</v>
      </c>
      <c r="E12" s="6">
        <v>134.72</v>
      </c>
      <c r="F12" s="1">
        <f t="shared" ref="F12:F13" si="3">D12*E12</f>
        <v>4526726.72</v>
      </c>
      <c r="G12" s="1">
        <v>39.9</v>
      </c>
      <c r="H12" s="2">
        <f t="shared" ref="H12:H13" si="4">F12/G12</f>
        <v>113451.79749373434</v>
      </c>
      <c r="I12" s="1">
        <v>1.0500000000000001E-2</v>
      </c>
      <c r="J12" s="7">
        <f>ROUND(H12*I12,2)+0.01</f>
        <v>1191.25</v>
      </c>
      <c r="K12" s="19"/>
    </row>
    <row r="13" spans="1:11" x14ac:dyDescent="0.25">
      <c r="A13" s="21">
        <v>2</v>
      </c>
      <c r="B13" s="10" t="s">
        <v>46</v>
      </c>
      <c r="C13" s="1" t="s">
        <v>34</v>
      </c>
      <c r="D13" s="10">
        <v>6399</v>
      </c>
      <c r="E13" s="6">
        <v>134.72</v>
      </c>
      <c r="F13" s="1">
        <f t="shared" si="3"/>
        <v>862073.28</v>
      </c>
      <c r="G13" s="1">
        <v>39.9</v>
      </c>
      <c r="H13" s="2">
        <f t="shared" si="4"/>
        <v>21605.846616541356</v>
      </c>
      <c r="I13" s="1">
        <v>1.0500000000000001E-2</v>
      </c>
      <c r="J13" s="7">
        <f>ROUND(H13*I13,2)+0.01</f>
        <v>226.87</v>
      </c>
      <c r="K13" s="13"/>
    </row>
    <row r="14" spans="1:11" x14ac:dyDescent="0.25">
      <c r="A14" s="21"/>
      <c r="B14" s="10"/>
      <c r="C14" s="1"/>
      <c r="D14" s="12"/>
      <c r="E14" s="6"/>
      <c r="F14" s="1"/>
      <c r="G14" s="1"/>
      <c r="H14" s="2"/>
      <c r="I14" s="1"/>
      <c r="J14" s="11"/>
      <c r="K14" s="13"/>
    </row>
    <row r="15" spans="1:11" x14ac:dyDescent="0.25">
      <c r="A15" s="21"/>
      <c r="B15" s="10"/>
      <c r="C15" s="10"/>
      <c r="D15" s="8"/>
      <c r="E15" s="9"/>
      <c r="F15" s="10"/>
      <c r="G15" s="10"/>
      <c r="H15" s="11"/>
      <c r="I15" s="10"/>
      <c r="J15" s="11"/>
      <c r="K15" s="13"/>
    </row>
    <row r="16" spans="1:11" s="18" customFormat="1" x14ac:dyDescent="0.25">
      <c r="A16" s="25"/>
      <c r="B16" s="26"/>
      <c r="C16" s="27"/>
      <c r="D16" s="31">
        <f>SUM(D11:D15)</f>
        <v>55253</v>
      </c>
      <c r="E16" s="29"/>
      <c r="F16" s="26"/>
      <c r="G16" s="26"/>
      <c r="H16" s="28">
        <f>SUM(H11:H15)</f>
        <v>186665.5388471178</v>
      </c>
      <c r="I16" s="26"/>
      <c r="J16" s="28">
        <f>SUM(J11:J15)</f>
        <v>1960</v>
      </c>
      <c r="K16" s="28">
        <f>C5-J16</f>
        <v>0</v>
      </c>
    </row>
    <row r="17" spans="1:13" x14ac:dyDescent="0.25">
      <c r="A17" s="21"/>
      <c r="B17" s="10"/>
      <c r="C17" s="10"/>
      <c r="D17" s="12"/>
      <c r="E17" s="9"/>
      <c r="F17" s="10"/>
      <c r="G17" s="10"/>
      <c r="H17" s="11"/>
      <c r="I17" s="10"/>
      <c r="J17" s="11"/>
      <c r="K17" s="1"/>
      <c r="M17" s="14"/>
    </row>
    <row r="18" spans="1:13" x14ac:dyDescent="0.25">
      <c r="A18" s="21">
        <v>1</v>
      </c>
      <c r="B18" s="10" t="s">
        <v>43</v>
      </c>
      <c r="C18" s="1" t="s">
        <v>34</v>
      </c>
      <c r="D18" s="10">
        <v>15253</v>
      </c>
      <c r="E18" s="6">
        <v>135</v>
      </c>
      <c r="F18" s="1">
        <f t="shared" ref="F18" si="5">D18*E18</f>
        <v>2059155</v>
      </c>
      <c r="G18" s="1">
        <v>39.9</v>
      </c>
      <c r="H18" s="2">
        <f t="shared" ref="H18" si="6">F18/G18</f>
        <v>51607.894736842107</v>
      </c>
      <c r="I18" s="1">
        <v>4.0000000000000002E-4</v>
      </c>
      <c r="J18" s="7">
        <v>12</v>
      </c>
      <c r="K18" s="19"/>
    </row>
    <row r="19" spans="1:13" x14ac:dyDescent="0.25">
      <c r="A19" s="21"/>
      <c r="B19" s="10"/>
      <c r="C19" s="1"/>
      <c r="D19" s="10"/>
      <c r="E19" s="6"/>
      <c r="F19" s="1"/>
      <c r="G19" s="1"/>
      <c r="H19" s="2"/>
      <c r="I19" s="1"/>
      <c r="J19" s="11"/>
      <c r="K19" s="19"/>
    </row>
    <row r="20" spans="1:13" x14ac:dyDescent="0.25">
      <c r="A20" s="21"/>
      <c r="B20" s="10"/>
      <c r="C20" s="1"/>
      <c r="D20" s="10"/>
      <c r="E20" s="6"/>
      <c r="F20" s="1"/>
      <c r="G20" s="1"/>
      <c r="H20" s="2"/>
      <c r="I20" s="1"/>
      <c r="J20" s="11"/>
      <c r="K20" s="19"/>
    </row>
    <row r="21" spans="1:13" x14ac:dyDescent="0.25">
      <c r="A21" s="21"/>
      <c r="B21" s="10"/>
      <c r="C21" s="1"/>
      <c r="D21" s="12"/>
      <c r="E21" s="6"/>
      <c r="F21" s="1"/>
      <c r="G21" s="1"/>
      <c r="H21" s="2"/>
      <c r="I21" s="1"/>
      <c r="J21" s="11"/>
      <c r="K21" s="19"/>
    </row>
    <row r="22" spans="1:13" x14ac:dyDescent="0.25">
      <c r="A22" s="21"/>
      <c r="B22" s="10"/>
      <c r="C22" s="1"/>
      <c r="D22" s="12"/>
      <c r="E22" s="6"/>
      <c r="F22" s="1"/>
      <c r="G22" s="1"/>
      <c r="H22" s="2"/>
      <c r="I22" s="1"/>
      <c r="J22" s="11"/>
      <c r="K22" s="19"/>
    </row>
    <row r="23" spans="1:13" x14ac:dyDescent="0.25">
      <c r="A23" s="21"/>
      <c r="B23" s="10"/>
      <c r="C23" s="10"/>
      <c r="D23" s="8"/>
      <c r="E23" s="9"/>
      <c r="F23" s="10"/>
      <c r="G23" s="10"/>
      <c r="H23" s="11"/>
      <c r="I23" s="10"/>
      <c r="J23" s="11"/>
      <c r="K23" s="1"/>
      <c r="L23" s="14"/>
    </row>
    <row r="24" spans="1:13" s="18" customFormat="1" x14ac:dyDescent="0.25">
      <c r="A24" s="25"/>
      <c r="B24" s="26"/>
      <c r="C24" s="27"/>
      <c r="D24" s="31">
        <f>SUM(D18:D23)</f>
        <v>15253</v>
      </c>
      <c r="E24" s="29"/>
      <c r="F24" s="26"/>
      <c r="G24" s="26"/>
      <c r="H24" s="26"/>
      <c r="I24" s="26"/>
      <c r="J24" s="28">
        <f>SUM(J18:J23)</f>
        <v>12</v>
      </c>
      <c r="K24" s="28">
        <f>C6-J24</f>
        <v>0</v>
      </c>
      <c r="L24" s="15"/>
    </row>
  </sheetData>
  <mergeCells count="1">
    <mergeCell ref="A8:K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17"/>
  <sheetViews>
    <sheetView zoomScaleNormal="100" workbookViewId="0">
      <selection activeCell="F15" sqref="F15"/>
    </sheetView>
  </sheetViews>
  <sheetFormatPr defaultRowHeight="15" x14ac:dyDescent="0.25"/>
  <cols>
    <col min="1" max="1" width="5.42578125" style="20" bestFit="1" customWidth="1"/>
    <col min="2" max="2" width="11.28515625" customWidth="1"/>
    <col min="3" max="3" width="12.7109375" bestFit="1" customWidth="1"/>
    <col min="4" max="4" width="10.140625" customWidth="1"/>
    <col min="5" max="5" width="10.42578125" customWidth="1"/>
    <col min="6" max="6" width="14" customWidth="1"/>
    <col min="7" max="7" width="14.140625" customWidth="1"/>
    <col min="8" max="8" width="15" customWidth="1"/>
    <col min="9" max="9" width="14.7109375" customWidth="1"/>
    <col min="10" max="10" width="12.85546875" customWidth="1"/>
    <col min="11" max="11" width="13.140625" customWidth="1"/>
  </cols>
  <sheetData>
    <row r="3" spans="1:11" x14ac:dyDescent="0.25">
      <c r="B3" s="22" t="s">
        <v>3</v>
      </c>
      <c r="C3" s="22"/>
      <c r="D3" s="22"/>
      <c r="E3" s="22"/>
      <c r="F3" s="22"/>
    </row>
    <row r="4" spans="1:11" x14ac:dyDescent="0.25">
      <c r="B4" s="22" t="s">
        <v>0</v>
      </c>
      <c r="C4" s="22" t="s">
        <v>1</v>
      </c>
      <c r="D4" s="16" t="s">
        <v>2</v>
      </c>
      <c r="E4" s="16" t="s">
        <v>16</v>
      </c>
      <c r="F4" s="16" t="s">
        <v>17</v>
      </c>
    </row>
    <row r="5" spans="1:11" x14ac:dyDescent="0.25">
      <c r="A5" s="20" t="s">
        <v>19</v>
      </c>
      <c r="B5" s="21">
        <v>252200</v>
      </c>
      <c r="C5" s="21">
        <v>2648</v>
      </c>
      <c r="D5" s="24">
        <f>C5/B5</f>
        <v>1.0499603489294211E-2</v>
      </c>
      <c r="E5" s="17">
        <v>9607.2000000000007</v>
      </c>
      <c r="F5" s="21">
        <v>7.1600999999999999</v>
      </c>
      <c r="G5" t="s">
        <v>23</v>
      </c>
    </row>
    <row r="6" spans="1:11" x14ac:dyDescent="0.25">
      <c r="A6" s="20" t="s">
        <v>20</v>
      </c>
      <c r="B6" s="21"/>
      <c r="C6" s="21"/>
      <c r="D6" s="24"/>
      <c r="E6" s="17"/>
      <c r="F6" s="21"/>
    </row>
    <row r="7" spans="1:11" x14ac:dyDescent="0.25">
      <c r="C7" s="21">
        <f>SUM(C5:C6)</f>
        <v>2648</v>
      </c>
    </row>
    <row r="8" spans="1:11" x14ac:dyDescent="0.25">
      <c r="A8" s="37" t="s">
        <v>29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45" x14ac:dyDescent="0.25">
      <c r="A9" s="4" t="s">
        <v>14</v>
      </c>
      <c r="B9" s="23" t="s">
        <v>15</v>
      </c>
      <c r="C9" s="23" t="s">
        <v>11</v>
      </c>
      <c r="D9" s="3" t="s">
        <v>4</v>
      </c>
      <c r="E9" s="3" t="s">
        <v>5</v>
      </c>
      <c r="F9" s="4" t="s">
        <v>6</v>
      </c>
      <c r="G9" s="3" t="s">
        <v>7</v>
      </c>
      <c r="H9" s="4" t="s">
        <v>8</v>
      </c>
      <c r="I9" s="4" t="s">
        <v>9</v>
      </c>
      <c r="J9" s="3" t="s">
        <v>10</v>
      </c>
      <c r="K9" s="4" t="s">
        <v>13</v>
      </c>
    </row>
    <row r="10" spans="1:11" x14ac:dyDescent="0.25">
      <c r="A10" s="21"/>
      <c r="B10" s="10"/>
      <c r="C10" s="1"/>
      <c r="D10" s="5"/>
      <c r="E10" s="6"/>
      <c r="F10" s="1"/>
      <c r="G10" s="1"/>
      <c r="H10" s="2"/>
      <c r="I10" s="1"/>
      <c r="J10" s="2"/>
      <c r="K10" s="1"/>
    </row>
    <row r="11" spans="1:11" x14ac:dyDescent="0.25">
      <c r="A11" s="21">
        <v>1</v>
      </c>
      <c r="B11" s="10"/>
      <c r="C11" s="1" t="s">
        <v>34</v>
      </c>
      <c r="D11" s="10">
        <v>25000</v>
      </c>
      <c r="E11" s="6">
        <v>135</v>
      </c>
      <c r="F11" s="1">
        <f t="shared" ref="F11" si="0">D11*E11</f>
        <v>3375000</v>
      </c>
      <c r="G11" s="1">
        <v>39.9</v>
      </c>
      <c r="H11" s="2">
        <f t="shared" ref="H11" si="1">F11/G11</f>
        <v>84586.466165413542</v>
      </c>
      <c r="I11" s="1">
        <v>1.0500000000000001E-2</v>
      </c>
      <c r="J11" s="7">
        <f t="shared" ref="J11" si="2">ROUND(H11*I11,2)</f>
        <v>888.16</v>
      </c>
      <c r="K11" s="19"/>
    </row>
    <row r="12" spans="1:11" x14ac:dyDescent="0.25">
      <c r="A12" s="21">
        <v>1</v>
      </c>
      <c r="B12" s="10"/>
      <c r="C12" s="1" t="s">
        <v>34</v>
      </c>
      <c r="D12" s="10">
        <v>1300</v>
      </c>
      <c r="E12" s="6">
        <v>128.005</v>
      </c>
      <c r="F12" s="1">
        <f t="shared" ref="F12" si="3">D12*E12</f>
        <v>166406.5</v>
      </c>
      <c r="G12" s="1">
        <v>39.9</v>
      </c>
      <c r="H12" s="2">
        <f t="shared" ref="H12" si="4">F12/G12</f>
        <v>4170.5889724310782</v>
      </c>
      <c r="I12" s="1">
        <v>1.0500000000000001E-2</v>
      </c>
      <c r="J12" s="7">
        <f>ROUND(H12*I12,2)-0.79</f>
        <v>43</v>
      </c>
      <c r="K12" s="19"/>
    </row>
    <row r="13" spans="1:11" x14ac:dyDescent="0.25">
      <c r="A13" s="21"/>
      <c r="B13" s="10"/>
      <c r="C13" s="1"/>
      <c r="D13" s="10"/>
      <c r="E13" s="6"/>
      <c r="F13" s="1"/>
      <c r="G13" s="1"/>
      <c r="H13" s="2"/>
      <c r="I13" s="1"/>
      <c r="J13" s="11"/>
      <c r="K13" s="19"/>
    </row>
    <row r="14" spans="1:11" x14ac:dyDescent="0.25">
      <c r="A14" s="21"/>
      <c r="B14" s="10"/>
      <c r="C14" s="1"/>
      <c r="D14" s="12"/>
      <c r="E14" s="6"/>
      <c r="F14" s="1"/>
      <c r="G14" s="1"/>
      <c r="H14" s="2"/>
      <c r="I14" s="1"/>
      <c r="J14" s="11"/>
      <c r="K14" s="13"/>
    </row>
    <row r="15" spans="1:11" x14ac:dyDescent="0.25">
      <c r="A15" s="21"/>
      <c r="B15" s="10"/>
      <c r="C15" s="1"/>
      <c r="D15" s="12"/>
      <c r="E15" s="6"/>
      <c r="F15" s="1"/>
      <c r="G15" s="1"/>
      <c r="H15" s="2"/>
      <c r="I15" s="1"/>
      <c r="J15" s="11"/>
      <c r="K15" s="13"/>
    </row>
    <row r="16" spans="1:11" x14ac:dyDescent="0.25">
      <c r="A16" s="21"/>
      <c r="B16" s="10"/>
      <c r="C16" s="10"/>
      <c r="D16" s="10"/>
      <c r="E16" s="9"/>
      <c r="F16" s="10"/>
      <c r="G16" s="10"/>
      <c r="H16" s="11"/>
      <c r="I16" s="10"/>
      <c r="J16" s="11"/>
      <c r="K16" s="13"/>
    </row>
    <row r="17" spans="1:11" s="18" customFormat="1" x14ac:dyDescent="0.25">
      <c r="A17" s="25"/>
      <c r="B17" s="26"/>
      <c r="C17" s="27"/>
      <c r="D17" s="31">
        <f>SUM(D11:D16)</f>
        <v>26300</v>
      </c>
      <c r="E17" s="29"/>
      <c r="F17" s="26"/>
      <c r="G17" s="26"/>
      <c r="H17" s="28">
        <f>SUM(H11:H16)</f>
        <v>88757.055137844625</v>
      </c>
      <c r="I17" s="26"/>
      <c r="J17" s="28">
        <f>SUM(J11:J16)</f>
        <v>931.16</v>
      </c>
      <c r="K17" s="28">
        <f>C5-J17</f>
        <v>1716.8400000000001</v>
      </c>
    </row>
  </sheetData>
  <mergeCells count="1">
    <mergeCell ref="A8:K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B110-3CF1-40D7-8A70-4C91A4EDBA46}">
  <dimension ref="A3:M24"/>
  <sheetViews>
    <sheetView tabSelected="1" zoomScaleNormal="100" workbookViewId="0">
      <selection activeCell="I12" sqref="I12"/>
    </sheetView>
  </sheetViews>
  <sheetFormatPr defaultRowHeight="15" x14ac:dyDescent="0.25"/>
  <cols>
    <col min="1" max="1" width="5.42578125" style="20" bestFit="1" customWidth="1"/>
    <col min="2" max="2" width="11.28515625" customWidth="1"/>
    <col min="3" max="3" width="12.7109375" bestFit="1" customWidth="1"/>
    <col min="4" max="4" width="10.140625" customWidth="1"/>
    <col min="5" max="5" width="10.42578125" customWidth="1"/>
    <col min="6" max="6" width="14" customWidth="1"/>
    <col min="7" max="7" width="14.140625" customWidth="1"/>
    <col min="8" max="8" width="15" customWidth="1"/>
    <col min="9" max="9" width="14.7109375" customWidth="1"/>
    <col min="10" max="10" width="12.85546875" customWidth="1"/>
    <col min="11" max="11" width="13.140625" customWidth="1"/>
  </cols>
  <sheetData>
    <row r="3" spans="1:11" x14ac:dyDescent="0.25">
      <c r="B3" s="22" t="s">
        <v>3</v>
      </c>
      <c r="C3" s="22"/>
      <c r="D3" s="22"/>
      <c r="E3" s="22"/>
      <c r="F3" s="22"/>
    </row>
    <row r="4" spans="1:11" x14ac:dyDescent="0.25">
      <c r="B4" s="22" t="s">
        <v>0</v>
      </c>
      <c r="C4" s="22" t="s">
        <v>1</v>
      </c>
      <c r="D4" s="16" t="s">
        <v>2</v>
      </c>
      <c r="E4" s="16" t="s">
        <v>16</v>
      </c>
      <c r="F4" s="16" t="s">
        <v>17</v>
      </c>
    </row>
    <row r="5" spans="1:11" x14ac:dyDescent="0.25">
      <c r="A5" s="20" t="s">
        <v>19</v>
      </c>
      <c r="B5" s="21">
        <v>37000</v>
      </c>
      <c r="C5" s="21">
        <v>380</v>
      </c>
      <c r="D5" s="24">
        <f>C5/B5</f>
        <v>1.0270270270270269E-2</v>
      </c>
      <c r="E5" s="17">
        <v>9607.2000000000007</v>
      </c>
      <c r="F5" s="21">
        <v>3.3107000000000002</v>
      </c>
      <c r="G5" t="s">
        <v>23</v>
      </c>
    </row>
    <row r="6" spans="1:11" x14ac:dyDescent="0.25">
      <c r="A6" s="20" t="s">
        <v>20</v>
      </c>
      <c r="B6" s="21">
        <v>31794</v>
      </c>
      <c r="C6" s="21">
        <v>30</v>
      </c>
      <c r="D6" s="24">
        <f>C6/B6</f>
        <v>9.4357425929420642E-4</v>
      </c>
      <c r="E6" s="17">
        <v>9607.2000000000007</v>
      </c>
      <c r="F6" s="21">
        <v>31.8475</v>
      </c>
      <c r="G6" t="s">
        <v>24</v>
      </c>
    </row>
    <row r="7" spans="1:11" x14ac:dyDescent="0.25">
      <c r="C7" s="21">
        <f>SUM(C5:C6)</f>
        <v>410</v>
      </c>
    </row>
    <row r="8" spans="1:11" x14ac:dyDescent="0.25">
      <c r="A8" s="37" t="s">
        <v>45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45" x14ac:dyDescent="0.25">
      <c r="A9" s="4" t="s">
        <v>14</v>
      </c>
      <c r="B9" s="23" t="s">
        <v>15</v>
      </c>
      <c r="C9" s="23" t="s">
        <v>11</v>
      </c>
      <c r="D9" s="3" t="s">
        <v>4</v>
      </c>
      <c r="E9" s="3" t="s">
        <v>5</v>
      </c>
      <c r="F9" s="4" t="s">
        <v>6</v>
      </c>
      <c r="G9" s="3" t="s">
        <v>7</v>
      </c>
      <c r="H9" s="4" t="s">
        <v>8</v>
      </c>
      <c r="I9" s="4" t="s">
        <v>9</v>
      </c>
      <c r="J9" s="3" t="s">
        <v>10</v>
      </c>
      <c r="K9" s="4" t="s">
        <v>13</v>
      </c>
    </row>
    <row r="10" spans="1:11" x14ac:dyDescent="0.25">
      <c r="A10" s="21"/>
      <c r="B10" s="1"/>
      <c r="C10" s="1"/>
      <c r="D10" s="5"/>
      <c r="E10" s="6"/>
      <c r="F10" s="1"/>
      <c r="G10" s="1"/>
      <c r="H10" s="2"/>
      <c r="I10" s="1"/>
      <c r="J10" s="2"/>
      <c r="K10" s="1"/>
    </row>
    <row r="11" spans="1:11" x14ac:dyDescent="0.25">
      <c r="A11" s="21">
        <v>1</v>
      </c>
      <c r="B11" s="1"/>
      <c r="C11" s="1" t="s">
        <v>34</v>
      </c>
      <c r="D11" s="8">
        <v>11500</v>
      </c>
      <c r="E11" s="6">
        <v>128.005</v>
      </c>
      <c r="F11" s="1">
        <f>D11*E11</f>
        <v>1472057.5</v>
      </c>
      <c r="G11" s="1">
        <v>39.9</v>
      </c>
      <c r="H11" s="2">
        <f>F11/G11</f>
        <v>36893.671679198</v>
      </c>
      <c r="I11" s="1">
        <v>1.03E-2</v>
      </c>
      <c r="J11" s="7">
        <f>ROUND(H11*I11,2)</f>
        <v>380</v>
      </c>
      <c r="K11" s="19"/>
    </row>
    <row r="12" spans="1:11" x14ac:dyDescent="0.25">
      <c r="A12" s="21">
        <v>1</v>
      </c>
      <c r="B12" s="1"/>
      <c r="C12" s="1" t="s">
        <v>34</v>
      </c>
      <c r="D12" s="8">
        <v>11500</v>
      </c>
      <c r="E12" s="6">
        <v>128.005</v>
      </c>
      <c r="F12" s="1">
        <f>D12*E12</f>
        <v>1472057.5</v>
      </c>
      <c r="G12" s="1">
        <v>39.9</v>
      </c>
      <c r="H12" s="2">
        <f>F12/G12</f>
        <v>36893.671679198</v>
      </c>
      <c r="I12" s="1">
        <v>1.03E-2</v>
      </c>
      <c r="J12" s="7">
        <f>ROUND(H12*I12,2)</f>
        <v>380</v>
      </c>
      <c r="K12" s="19"/>
    </row>
    <row r="13" spans="1:11" x14ac:dyDescent="0.25">
      <c r="A13" s="21"/>
      <c r="B13" s="1"/>
      <c r="C13" s="1"/>
      <c r="D13" s="1"/>
      <c r="E13" s="6"/>
      <c r="F13" s="1"/>
      <c r="G13" s="1"/>
      <c r="H13" s="2"/>
      <c r="I13" s="1"/>
      <c r="J13" s="2"/>
      <c r="K13" s="19"/>
    </row>
    <row r="14" spans="1:11" x14ac:dyDescent="0.25">
      <c r="A14" s="21"/>
      <c r="B14" s="1"/>
      <c r="C14" s="1"/>
      <c r="D14" s="5"/>
      <c r="E14" s="6"/>
      <c r="F14" s="1"/>
      <c r="G14" s="1"/>
      <c r="H14" s="2"/>
      <c r="I14" s="1"/>
      <c r="J14" s="2"/>
      <c r="K14" s="13"/>
    </row>
    <row r="15" spans="1:11" x14ac:dyDescent="0.25">
      <c r="A15" s="21"/>
      <c r="B15" s="1"/>
      <c r="C15" s="1"/>
      <c r="D15" s="5"/>
      <c r="E15" s="6"/>
      <c r="F15" s="1"/>
      <c r="G15" s="1"/>
      <c r="H15" s="2"/>
      <c r="I15" s="1"/>
      <c r="J15" s="2"/>
      <c r="K15" s="13"/>
    </row>
    <row r="16" spans="1:11" x14ac:dyDescent="0.25">
      <c r="A16" s="21"/>
      <c r="B16" s="1"/>
      <c r="C16" s="1"/>
      <c r="D16" s="10"/>
      <c r="E16" s="6"/>
      <c r="F16" s="1"/>
      <c r="G16" s="1"/>
      <c r="H16" s="2"/>
      <c r="I16" s="1"/>
      <c r="J16" s="2"/>
      <c r="K16" s="13"/>
    </row>
    <row r="17" spans="1:13" s="18" customFormat="1" x14ac:dyDescent="0.25">
      <c r="A17" s="25"/>
      <c r="B17" s="26"/>
      <c r="C17" s="36"/>
      <c r="D17" s="31">
        <f>SUM(D11:D16)</f>
        <v>23000</v>
      </c>
      <c r="E17" s="35"/>
      <c r="F17" s="26"/>
      <c r="G17" s="26"/>
      <c r="H17" s="28">
        <f>SUM(H11:H16)</f>
        <v>73787.343358396</v>
      </c>
      <c r="I17" s="26"/>
      <c r="J17" s="28">
        <f>SUM(J11:J16)</f>
        <v>760</v>
      </c>
      <c r="K17" s="28">
        <f>C5-J17</f>
        <v>-380</v>
      </c>
    </row>
    <row r="18" spans="1:13" x14ac:dyDescent="0.25">
      <c r="A18" s="21"/>
      <c r="B18" s="1"/>
      <c r="C18" s="1"/>
      <c r="D18" s="5"/>
      <c r="E18" s="6"/>
      <c r="F18" s="1"/>
      <c r="G18" s="1"/>
      <c r="H18" s="2"/>
      <c r="I18" s="1"/>
      <c r="J18" s="2"/>
      <c r="K18" s="1"/>
      <c r="M18" s="14"/>
    </row>
    <row r="19" spans="1:13" x14ac:dyDescent="0.25">
      <c r="A19" s="21">
        <v>1</v>
      </c>
      <c r="B19" s="10" t="s">
        <v>46</v>
      </c>
      <c r="C19" s="1" t="s">
        <v>34</v>
      </c>
      <c r="D19" s="10">
        <v>33601</v>
      </c>
      <c r="E19" s="6">
        <v>134.72</v>
      </c>
      <c r="F19" s="1">
        <f>D19*E19</f>
        <v>4526726.72</v>
      </c>
      <c r="G19" s="1">
        <v>39.9</v>
      </c>
      <c r="H19" s="2">
        <f>F19/G19</f>
        <v>113451.79749373434</v>
      </c>
      <c r="I19" s="1">
        <v>8.9999999999999998E-4</v>
      </c>
      <c r="J19" s="7">
        <f>ROUND(D19*I19,2)-4</f>
        <v>26.24</v>
      </c>
      <c r="K19" s="19"/>
    </row>
    <row r="20" spans="1:13" x14ac:dyDescent="0.25">
      <c r="A20" s="21">
        <v>1</v>
      </c>
      <c r="B20" s="10" t="s">
        <v>46</v>
      </c>
      <c r="C20" s="1" t="s">
        <v>34</v>
      </c>
      <c r="D20" s="10">
        <v>6399</v>
      </c>
      <c r="E20" s="6">
        <v>134.72</v>
      </c>
      <c r="F20" s="1">
        <f>D20*E20</f>
        <v>862073.28</v>
      </c>
      <c r="G20" s="1">
        <v>39.9</v>
      </c>
      <c r="H20" s="2">
        <f>F20/G20</f>
        <v>21605.846616541356</v>
      </c>
      <c r="I20" s="1">
        <v>8.9999999999999998E-4</v>
      </c>
      <c r="J20" s="7">
        <f>ROUND(D20*I20,2)-2</f>
        <v>3.76</v>
      </c>
      <c r="K20" s="19"/>
    </row>
    <row r="21" spans="1:13" x14ac:dyDescent="0.25">
      <c r="A21" s="21"/>
      <c r="B21" s="1"/>
      <c r="C21" s="1"/>
      <c r="D21" s="5"/>
      <c r="E21" s="6"/>
      <c r="F21" s="1"/>
      <c r="G21" s="1"/>
      <c r="H21" s="2"/>
      <c r="I21" s="1"/>
      <c r="J21" s="2"/>
      <c r="K21" s="19"/>
    </row>
    <row r="22" spans="1:13" x14ac:dyDescent="0.25">
      <c r="A22" s="21"/>
      <c r="B22" s="1"/>
      <c r="C22" s="1"/>
      <c r="D22" s="5"/>
      <c r="E22" s="6"/>
      <c r="F22" s="1"/>
      <c r="G22" s="1"/>
      <c r="H22" s="2"/>
      <c r="I22" s="1"/>
      <c r="J22" s="2"/>
      <c r="K22" s="19"/>
    </row>
    <row r="23" spans="1:13" x14ac:dyDescent="0.25">
      <c r="A23" s="21"/>
      <c r="B23" s="1"/>
      <c r="C23" s="1"/>
      <c r="D23" s="10"/>
      <c r="E23" s="6"/>
      <c r="F23" s="1"/>
      <c r="G23" s="1"/>
      <c r="H23" s="2"/>
      <c r="I23" s="1"/>
      <c r="J23" s="2"/>
      <c r="K23" s="1"/>
      <c r="L23" s="14"/>
    </row>
    <row r="24" spans="1:13" s="18" customFormat="1" x14ac:dyDescent="0.25">
      <c r="A24" s="25"/>
      <c r="B24" s="26"/>
      <c r="C24" s="36"/>
      <c r="D24" s="31">
        <f>SUM(D19:D23)</f>
        <v>40000</v>
      </c>
      <c r="E24" s="35"/>
      <c r="F24" s="26"/>
      <c r="G24" s="26"/>
      <c r="H24" s="26"/>
      <c r="I24" s="26"/>
      <c r="J24" s="28">
        <f>SUM(J19:J23)</f>
        <v>30</v>
      </c>
      <c r="K24" s="28">
        <f>C6-J24</f>
        <v>0</v>
      </c>
      <c r="L24" s="15"/>
    </row>
  </sheetData>
  <mergeCells count="1">
    <mergeCell ref="A8:K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01-SKZI-167</vt:lpstr>
      <vt:lpstr>02-SKZI-171</vt:lpstr>
      <vt:lpstr>03-SKZI-22</vt:lpstr>
      <vt:lpstr>04-SKZI-192</vt:lpstr>
      <vt:lpstr>05-SKZI-271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mohsinhafeez</dc:creator>
  <cp:lastModifiedBy>madnan</cp:lastModifiedBy>
  <cp:lastPrinted>2021-11-02T13:57:27Z</cp:lastPrinted>
  <dcterms:created xsi:type="dcterms:W3CDTF">2021-08-25T10:21:51Z</dcterms:created>
  <dcterms:modified xsi:type="dcterms:W3CDTF">2024-09-19T11:22:07Z</dcterms:modified>
</cp:coreProperties>
</file>