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3" l="1"/>
  <c r="U16" i="1"/>
  <c r="U31" i="1"/>
  <c r="U13" i="3"/>
  <c r="U15" i="1"/>
  <c r="U14" i="1"/>
  <c r="U13" i="1"/>
  <c r="U12" i="1"/>
  <c r="U11" i="1"/>
  <c r="U10" i="1"/>
  <c r="T9" i="1"/>
  <c r="T7" i="1"/>
  <c r="T5" i="1"/>
  <c r="T4" i="1"/>
  <c r="T14" i="3"/>
  <c r="T10" i="3"/>
  <c r="T7" i="3"/>
  <c r="U4" i="1"/>
  <c r="U5" i="1"/>
  <c r="U7" i="1"/>
  <c r="U9" i="1"/>
  <c r="U8" i="1"/>
  <c r="T13" i="3"/>
  <c r="U7" i="3"/>
  <c r="U10" i="3"/>
  <c r="U14" i="3"/>
  <c r="U9" i="3"/>
  <c r="U8" i="3"/>
  <c r="U11" i="3"/>
  <c r="U15" i="3"/>
  <c r="U31" i="3"/>
  <c r="T6" i="1"/>
  <c r="T12" i="3"/>
  <c r="T6" i="3"/>
  <c r="T5" i="3"/>
  <c r="T1" i="1"/>
  <c r="T4" i="3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18" i="3"/>
  <c r="U18" i="3"/>
  <c r="S19" i="3"/>
  <c r="U19" i="3"/>
  <c r="S20" i="3"/>
  <c r="U20" i="3"/>
  <c r="S21" i="3"/>
  <c r="U21" i="3"/>
  <c r="S22" i="3"/>
  <c r="U22" i="3"/>
  <c r="S23" i="3"/>
  <c r="U23" i="3"/>
  <c r="S24" i="3"/>
  <c r="U24" i="3"/>
  <c r="S25" i="3"/>
  <c r="U25" i="3"/>
  <c r="S26" i="3"/>
  <c r="U26" i="3"/>
  <c r="S27" i="3"/>
  <c r="U27" i="3"/>
  <c r="S28" i="3"/>
  <c r="U28" i="3"/>
  <c r="S29" i="3"/>
  <c r="U29" i="3"/>
  <c r="S30" i="3"/>
  <c r="U30" i="3"/>
  <c r="S5" i="1"/>
  <c r="S6" i="1"/>
  <c r="U6" i="1"/>
  <c r="S7" i="1"/>
  <c r="S8" i="1"/>
  <c r="S9" i="1"/>
  <c r="S10" i="1"/>
  <c r="S11" i="1"/>
  <c r="S12" i="1"/>
  <c r="S13" i="1"/>
  <c r="S14" i="1"/>
  <c r="S15" i="1"/>
  <c r="J6" i="1"/>
  <c r="J12" i="1"/>
  <c r="J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H6" i="1"/>
  <c r="H12" i="1"/>
  <c r="H3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F6" i="1"/>
  <c r="F12" i="1"/>
  <c r="F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S4" i="3"/>
  <c r="U4" i="3"/>
  <c r="S5" i="3"/>
  <c r="U5" i="3"/>
  <c r="S6" i="3"/>
  <c r="U6" i="3"/>
  <c r="S7" i="3"/>
  <c r="S8" i="3"/>
  <c r="S11" i="3"/>
  <c r="S12" i="3"/>
  <c r="U12" i="3"/>
  <c r="U16" i="3"/>
  <c r="U17" i="3"/>
  <c r="D17" i="3"/>
  <c r="H10" i="3"/>
  <c r="H12" i="3"/>
  <c r="H15" i="3"/>
  <c r="H16" i="3"/>
  <c r="H17" i="3"/>
  <c r="H6" i="3"/>
  <c r="H32" i="1"/>
  <c r="G13" i="3"/>
  <c r="H13" i="3"/>
  <c r="H11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6" i="3"/>
  <c r="J32" i="1"/>
  <c r="I13" i="3"/>
  <c r="J13" i="3"/>
  <c r="J11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6" i="3"/>
  <c r="F32" i="1"/>
  <c r="E13" i="3"/>
  <c r="F13" i="3"/>
  <c r="F11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J13" i="1"/>
  <c r="J14" i="1"/>
  <c r="J15" i="1"/>
  <c r="H13" i="1"/>
  <c r="H14" i="1"/>
  <c r="H15" i="1"/>
  <c r="F13" i="1"/>
  <c r="F14" i="1"/>
  <c r="F15" i="1"/>
  <c r="J5" i="3"/>
  <c r="J7" i="3"/>
  <c r="J8" i="3"/>
  <c r="J9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7" i="3"/>
  <c r="H8" i="3"/>
  <c r="H9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7" i="3"/>
  <c r="F8" i="3"/>
  <c r="F9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<sst xmlns="http://schemas.openxmlformats.org/spreadsheetml/2006/main" count="256" uniqueCount="161">
  <si>
    <t>Number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</si>
  <si>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</si>
  <si>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</si>
  <si>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</si>
  <si>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</si>
  <si>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</si>
  <si>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</si>
  <si>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</si>
  <si>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</si>
  <si>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</si>
  <si>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</si>
  <si>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</si>
  <si>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</si>
  <si>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</si>
  <si>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</si>
  <si>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</si>
  <si>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</si>
  <si>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</si>
  <si>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</si>
  <si>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</si>
  <si>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</si>
  <si>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</si>
  <si>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</si>
  <si>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</si>
  <si>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</si>
  <si>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</si>
  <si>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</si>
  <si>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</si>
  <si>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</si>
  <si>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</si>
  <si>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</si>
  <si>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</si>
  <si>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</si>
  <si>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</si>
  <si>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</si>
  <si>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</si>
  <si>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</si>
  <si>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</si>
  <si>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</si>
  <si>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</si>
  <si>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</si>
  <si>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</si>
  <si>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</si>
  <si>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</si>
  <si>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</si>
  <si>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</si>
  <si>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</si>
  <si>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</si>
  <si>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</si>
  <si>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</si>
  <si>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</si>
  <si>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</si>
  <si>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</si>
  <si>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</si>
  <si>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</si>
  <si>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</si>
  <si>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</si>
  <si>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</si>
  <si>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</si>
  <si>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</si>
  <si>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</si>
  <si>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</si>
  <si>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</si>
  <si>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</si>
  <si>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</si>
  <si>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</si>
  <si>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</si>
  <si>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</si>
  <si>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</si>
  <si>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</si>
  <si>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</si>
  <si>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</si>
  <si>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</si>
  <si>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</si>
  <si>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</si>
  <si>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</si>
  <si>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</si>
  <si>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</si>
  <si>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</si>
  <si>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</si>
  <si>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</si>
  <si>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</si>
  <si>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</si>
  <si>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</si>
  <si>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</si>
  <si>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</si>
  <si>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</si>
  <si>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</si>
  <si>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</si>
  <si>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</si>
  <si>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</si>
  <si>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</si>
  <si>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</si>
  <si>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</si>
  <si>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</si>
  <si>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</si>
  <si>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</si>
  <si>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</si>
  <si>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</si>
  <si>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</si>
  <si>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</si>
  <si>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</si>
  <si>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</si>
  <si>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</si>
  <si>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</si>
  <si>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</si>
  <si>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</si>
  <si>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</si>
  <si>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</si>
  <si>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</si>
  <si>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</si>
  <si>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</si>
  <si>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</si>
  <si>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</si>
  <si>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</si>
  <si>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</si>
  <si>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</si>
  <si>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</si>
  <si>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</si>
  <si>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Micro SD with Regular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</si>
  <si>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</si>
  <si>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</si>
  <si>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</si>
  <si>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</si>
  <si>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</si>
  <si>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</si>
  <si>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</si>
  <si>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</si>
  <si>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</si>
  <si>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</si>
  <si>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</si>
  <si>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</si>
  <si>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</si>
  <si>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</si>
  <si>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</si>
  <si>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</si>
  <si>
    <t>MLX90614</t>
  </si>
  <si>
    <t>S1</t>
  </si>
  <si>
    <t>SDSLOT</t>
  </si>
  <si>
    <t>RTC_HEADER</t>
  </si>
  <si>
    <t>BAT_HEADER</t>
  </si>
  <si>
    <t>RED_LED</t>
  </si>
  <si>
    <t>GREEN_LED</t>
  </si>
  <si>
    <t>R_RLED</t>
  </si>
  <si>
    <t>R_GLED</t>
  </si>
  <si>
    <t>R1</t>
  </si>
  <si>
    <t>R2</t>
  </si>
  <si>
    <t>EAGLE Schematic Name</t>
  </si>
  <si>
    <t>6/22/2016 Order</t>
  </si>
  <si>
    <t>Quantity Ordered</t>
  </si>
  <si>
    <t>Cost/Unit</t>
  </si>
  <si>
    <t>Total Cost</t>
  </si>
  <si>
    <t>BTEMS Required:</t>
  </si>
  <si>
    <t>9SIA1EK0HR9980</t>
  </si>
  <si>
    <t>http://www.newegg.com/Product/Product.aspx?Item=9SIA1EK0HR9980</t>
  </si>
  <si>
    <t>Total Order Cost:</t>
  </si>
  <si>
    <t>Micro SD card but comes with standard size adapter - Not reliable source</t>
  </si>
  <si>
    <t>279-CFR25J270R</t>
  </si>
  <si>
    <t>http://www.mouser.com/ProductDetail/TE-Connectivity-Neohm/CFR25J270R/?qs=sGAEpiMZZMu61qfTUdNhG05q5R9Z8%252b9s90AksAri%2fIw%3d</t>
  </si>
  <si>
    <t>2"x2.5" board. $5/in^2 for regular order, $1/in^2 for medium run.</t>
  </si>
  <si>
    <t>http://www.ebay.com/itm/1PCS-SHT21-Digital-Humidity-And-Temperature-Sensor-Module-Replace-SHT15-SHT11-/182103356189?hash=item2a6634b31d:g:yugAAOSwKfVXG0UR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</si>
</sst>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4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23" xfId="0" applyBorder="1"/>
    <xf numFmtId="0" fontId="0" fillId="0" borderId="32" xfId="0" applyBorder="1"/>
    <xf numFmtId="0" fontId="0" fillId="0" borderId="33" xfId="0" applyBorder="1"/>
    <xf numFmtId="44" fontId="0" fillId="0" borderId="0" xfId="20" applyFont="1" applyBorder="1"/>
    <xf numFmtId="44" fontId="0" fillId="0" borderId="6" xfId="20" applyFont="1" applyBorder="1"/>
    <xf numFmtId="44" fontId="0" fillId="0" borderId="5" xfId="20" applyFont="1" applyBorder="1"/>
    <xf numFmtId="44" fontId="0" fillId="0" borderId="8" xfId="20" applyFont="1" applyBorder="1"/>
    <xf numFmtId="44" fontId="0" fillId="0" borderId="0" xfId="0" applyNumberFormat="1"/>
    <xf numFmtId="44" fontId="0" fillId="0" borderId="10" xfId="20" applyFont="1" applyBorder="1"/>
    <xf numFmtId="44" fontId="0" fillId="0" borderId="26" xfId="2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M1" workbookViewId="0">
      <selection activeCell="N20" sqref="N20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46.5" bestFit="1" customWidth="1"/>
    <col min="15" max="15" width="98.1640625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80" t="s">
        <v>10</v>
      </c>
      <c r="B1" s="81"/>
      <c r="C1" s="1">
        <v>1</v>
      </c>
      <c r="D1" s="3" t="s">
        <v>44</v>
      </c>
      <c r="M1" s="30"/>
      <c r="S1" t="s">
        <v>152</v>
      </c>
      <c r="T1">
        <v>58</v>
      </c>
    </row>
    <row r="2" spans="1:21" ht="17" thickBot="1" x14ac:dyDescent="0.25">
      <c r="A2" s="82" t="s">
        <v>6</v>
      </c>
      <c r="B2" s="83"/>
      <c r="C2" s="84"/>
      <c r="D2" s="17"/>
      <c r="E2" s="82" t="s">
        <v>5</v>
      </c>
      <c r="F2" s="85"/>
      <c r="G2" s="86" t="s">
        <v>7</v>
      </c>
      <c r="H2" s="85"/>
      <c r="I2" s="82" t="s">
        <v>8</v>
      </c>
      <c r="J2" s="85"/>
      <c r="K2" s="82" t="s">
        <v>9</v>
      </c>
      <c r="L2" s="83"/>
      <c r="M2" s="84"/>
      <c r="N2" s="85"/>
      <c r="O2" s="78" t="s">
        <v>26</v>
      </c>
      <c r="P2" s="75" t="s">
        <v>111</v>
      </c>
      <c r="Q2" s="76"/>
      <c r="R2" s="77"/>
      <c r="S2" s="75" t="s">
        <v>148</v>
      </c>
      <c r="T2" s="76"/>
      <c r="U2" s="77"/>
    </row>
    <row r="3" spans="1:21" ht="18" thickTop="1" thickBot="1" x14ac:dyDescent="0.25">
      <c r="A3" s="10" t="s">
        <v>0</v>
      </c>
      <c r="B3" s="11" t="s">
        <v>31</v>
      </c>
      <c r="C3" s="16" t="s">
        <v>1</v>
      </c>
      <c r="D3" s="18" t="s">
        <v>125</v>
      </c>
      <c r="E3" s="10" t="s">
        <v>67</v>
      </c>
      <c r="F3" s="28" t="s">
        <v>13</v>
      </c>
      <c r="G3" s="10" t="s">
        <v>67</v>
      </c>
      <c r="H3" s="13" t="s">
        <v>13</v>
      </c>
      <c r="I3" s="10" t="s">
        <v>67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79"/>
      <c r="P3" s="55" t="s">
        <v>112</v>
      </c>
      <c r="Q3" s="56" t="s">
        <v>113</v>
      </c>
      <c r="R3" s="57" t="s">
        <v>114</v>
      </c>
      <c r="S3" s="66" t="s">
        <v>149</v>
      </c>
      <c r="T3" s="67" t="s">
        <v>150</v>
      </c>
      <c r="U3" s="65" t="s">
        <v>151</v>
      </c>
    </row>
    <row r="4" spans="1:21" x14ac:dyDescent="0.2">
      <c r="A4" s="8"/>
      <c r="B4" s="9" t="s">
        <v>33</v>
      </c>
      <c r="C4" s="9" t="s">
        <v>136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27</v>
      </c>
      <c r="L4" s="3" t="s">
        <v>136</v>
      </c>
      <c r="M4" s="29" t="s">
        <v>28</v>
      </c>
      <c r="N4" s="19" t="s">
        <v>29</v>
      </c>
      <c r="O4" s="43"/>
      <c r="P4" s="58">
        <f>F4/$F$31</f>
        <v>7.9015155106749502E-2</v>
      </c>
      <c r="Q4" s="59">
        <f>H4/$H$31</f>
        <v>8.1555118085537517E-2</v>
      </c>
      <c r="R4" s="60">
        <f>J4/$J$31</f>
        <v>8.2314219971455965E-2</v>
      </c>
      <c r="S4" s="2">
        <f>$T$1*D4</f>
        <v>58</v>
      </c>
      <c r="T4" s="68">
        <f>E4</f>
        <v>6.5</v>
      </c>
      <c r="U4" s="70">
        <f>S4*T4</f>
        <v>377</v>
      </c>
    </row>
    <row r="5" spans="1:21" x14ac:dyDescent="0.2">
      <c r="A5" s="2"/>
      <c r="B5" s="25" t="s">
        <v>32</v>
      </c>
      <c r="C5" s="25" t="s">
        <v>30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48</v>
      </c>
      <c r="L5" s="3" t="s">
        <v>17</v>
      </c>
      <c r="M5" s="29" t="s">
        <v>17</v>
      </c>
      <c r="N5" s="19" t="s">
        <v>160</v>
      </c>
      <c r="O5" s="44" t="s">
        <v>49</v>
      </c>
      <c r="P5" s="58">
        <f t="shared" ref="P5:P30" si="3">F5/$F$31</f>
        <v>0.13614919033778375</v>
      </c>
      <c r="Q5" s="59">
        <f t="shared" ref="Q5:Q30" si="4">H5/$H$31</f>
        <v>0.1405257419320031</v>
      </c>
      <c r="R5" s="60">
        <f t="shared" ref="R5:R30" si="5">J5/$J$31</f>
        <v>0.14183373287389336</v>
      </c>
      <c r="S5" s="2">
        <f t="shared" ref="S5:S30" si="6">$T$1*D5</f>
        <v>58</v>
      </c>
      <c r="T5" s="68">
        <f>E5</f>
        <v>11.2</v>
      </c>
      <c r="U5" s="70">
        <f t="shared" ref="U5:U30" si="7">S5*T5</f>
        <v>649.59999999999991</v>
      </c>
    </row>
    <row r="6" spans="1:21" x14ac:dyDescent="0.2">
      <c r="A6" s="2"/>
      <c r="B6" s="25" t="s">
        <v>34</v>
      </c>
      <c r="C6" s="25" t="s">
        <v>17</v>
      </c>
      <c r="D6" s="4">
        <v>1</v>
      </c>
      <c r="E6" s="38">
        <v>10.5</v>
      </c>
      <c r="F6" s="26">
        <f t="shared" si="0"/>
        <v>10.5</v>
      </c>
      <c r="G6" s="21">
        <v>10.5</v>
      </c>
      <c r="H6" s="20">
        <f t="shared" si="1"/>
        <v>105</v>
      </c>
      <c r="I6" s="21">
        <v>10.5</v>
      </c>
      <c r="J6" s="20">
        <f t="shared" si="2"/>
        <v>262.5</v>
      </c>
      <c r="K6" s="2" t="s">
        <v>35</v>
      </c>
      <c r="L6" s="3" t="s">
        <v>36</v>
      </c>
      <c r="M6" s="32" t="s">
        <v>17</v>
      </c>
      <c r="N6" s="27" t="s">
        <v>37</v>
      </c>
      <c r="O6" s="44"/>
      <c r="P6" s="58">
        <f t="shared" si="3"/>
        <v>0.12763986594167229</v>
      </c>
      <c r="Q6" s="59">
        <f t="shared" si="4"/>
        <v>0.1317428830612529</v>
      </c>
      <c r="R6" s="60">
        <f t="shared" si="5"/>
        <v>0.13296912456927501</v>
      </c>
      <c r="S6" s="2">
        <f t="shared" si="6"/>
        <v>58</v>
      </c>
      <c r="T6" s="68">
        <f>E6</f>
        <v>10.5</v>
      </c>
      <c r="U6" s="70">
        <f t="shared" si="7"/>
        <v>609</v>
      </c>
    </row>
    <row r="7" spans="1:21" x14ac:dyDescent="0.2">
      <c r="A7" s="2"/>
      <c r="B7" s="25" t="s">
        <v>69</v>
      </c>
      <c r="C7" s="25" t="s">
        <v>70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71</v>
      </c>
      <c r="L7" s="29">
        <v>3013</v>
      </c>
      <c r="M7" s="32" t="s">
        <v>28</v>
      </c>
      <c r="N7" s="19" t="s">
        <v>72</v>
      </c>
      <c r="O7" s="44"/>
      <c r="P7" s="58">
        <f t="shared" si="3"/>
        <v>0.16957867903679316</v>
      </c>
      <c r="Q7" s="59">
        <f t="shared" si="4"/>
        <v>0.15758958202374634</v>
      </c>
      <c r="R7" s="60">
        <f t="shared" si="5"/>
        <v>0.15905640043715183</v>
      </c>
      <c r="S7" s="2">
        <f t="shared" si="6"/>
        <v>58</v>
      </c>
      <c r="T7" s="68">
        <f>G7</f>
        <v>12.56</v>
      </c>
      <c r="U7" s="70">
        <f t="shared" si="7"/>
        <v>728.48</v>
      </c>
    </row>
    <row r="8" spans="1:21" x14ac:dyDescent="0.2">
      <c r="A8" s="2"/>
      <c r="B8" s="25" t="s">
        <v>73</v>
      </c>
      <c r="C8" s="25" t="s">
        <v>74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55</v>
      </c>
      <c r="L8" s="3" t="s">
        <v>95</v>
      </c>
      <c r="M8" s="32" t="s">
        <v>96</v>
      </c>
      <c r="N8" s="19" t="s">
        <v>97</v>
      </c>
      <c r="O8" s="44" t="s">
        <v>98</v>
      </c>
      <c r="P8" s="58">
        <f t="shared" si="3"/>
        <v>1.0575874606595703E-2</v>
      </c>
      <c r="Q8" s="59">
        <f t="shared" si="4"/>
        <v>9.8869897002159327E-3</v>
      </c>
      <c r="R8" s="60">
        <f t="shared" si="5"/>
        <v>9.9790162057703542E-3</v>
      </c>
      <c r="S8" s="2">
        <f t="shared" si="6"/>
        <v>58</v>
      </c>
      <c r="T8" s="68">
        <v>0.7</v>
      </c>
      <c r="U8" s="70">
        <f t="shared" si="7"/>
        <v>40.599999999999994</v>
      </c>
    </row>
    <row r="9" spans="1:21" x14ac:dyDescent="0.2">
      <c r="A9" s="2"/>
      <c r="B9" s="25" t="s">
        <v>78</v>
      </c>
      <c r="C9" s="25" t="s">
        <v>17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55</v>
      </c>
      <c r="L9" s="3" t="s">
        <v>84</v>
      </c>
      <c r="M9" s="32" t="s">
        <v>85</v>
      </c>
      <c r="N9" s="19" t="s">
        <v>86</v>
      </c>
      <c r="O9" s="44" t="s">
        <v>87</v>
      </c>
      <c r="P9" s="58">
        <f t="shared" si="3"/>
        <v>2.1881119875715248E-2</v>
      </c>
      <c r="Q9" s="59">
        <f t="shared" si="4"/>
        <v>2.2584494239071926E-2</v>
      </c>
      <c r="R9" s="60">
        <f t="shared" si="5"/>
        <v>2.2794707069018576E-2</v>
      </c>
      <c r="S9" s="2">
        <v>0</v>
      </c>
      <c r="T9" s="68">
        <v>0.23</v>
      </c>
      <c r="U9" s="70">
        <f t="shared" si="7"/>
        <v>0</v>
      </c>
    </row>
    <row r="10" spans="1:21" x14ac:dyDescent="0.2">
      <c r="A10" s="2"/>
      <c r="B10" s="25" t="s">
        <v>83</v>
      </c>
      <c r="C10" s="25" t="s">
        <v>17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71</v>
      </c>
      <c r="L10" s="29">
        <v>794</v>
      </c>
      <c r="M10" s="32" t="s">
        <v>17</v>
      </c>
      <c r="N10" s="19" t="s">
        <v>116</v>
      </c>
      <c r="O10" s="44" t="s">
        <v>117</v>
      </c>
      <c r="P10" s="58">
        <f t="shared" si="3"/>
        <v>9.6033803898972481E-3</v>
      </c>
      <c r="Q10" s="59">
        <f t="shared" si="4"/>
        <v>8.9334221656773415E-3</v>
      </c>
      <c r="R10" s="60">
        <f t="shared" si="5"/>
        <v>9.0165730184117929E-3</v>
      </c>
      <c r="S10" s="2">
        <v>12</v>
      </c>
      <c r="T10" s="68">
        <f>G10</f>
        <v>3.56</v>
      </c>
      <c r="U10" s="70">
        <f t="shared" si="7"/>
        <v>42.72</v>
      </c>
    </row>
    <row r="11" spans="1:21" x14ac:dyDescent="0.2">
      <c r="A11" s="2"/>
      <c r="B11" s="25" t="s">
        <v>105</v>
      </c>
      <c r="C11" s="25" t="s">
        <v>17</v>
      </c>
      <c r="D11" s="4">
        <v>2</v>
      </c>
      <c r="E11" s="38">
        <v>1.1499999999999999</v>
      </c>
      <c r="F11" s="26">
        <f t="shared" si="0"/>
        <v>2.2999999999999998</v>
      </c>
      <c r="G11" s="21">
        <v>1.06</v>
      </c>
      <c r="H11" s="20">
        <f t="shared" si="1"/>
        <v>21.200000000000003</v>
      </c>
      <c r="I11" s="21">
        <v>1.06</v>
      </c>
      <c r="J11" s="20">
        <f t="shared" si="2"/>
        <v>53</v>
      </c>
      <c r="K11" s="2" t="s">
        <v>55</v>
      </c>
      <c r="L11" s="3" t="s">
        <v>88</v>
      </c>
      <c r="M11" s="32" t="s">
        <v>17</v>
      </c>
      <c r="N11" s="19" t="s">
        <v>89</v>
      </c>
      <c r="O11" s="44" t="s">
        <v>90</v>
      </c>
      <c r="P11" s="58">
        <f t="shared" si="3"/>
        <v>2.7959208730080592E-2</v>
      </c>
      <c r="Q11" s="59">
        <f t="shared" si="4"/>
        <v>2.659951543712916E-2</v>
      </c>
      <c r="R11" s="60">
        <f t="shared" si="5"/>
        <v>2.6847099436844098E-2</v>
      </c>
      <c r="S11" s="2">
        <f t="shared" si="6"/>
        <v>116</v>
      </c>
      <c r="T11" s="68">
        <v>0.90400000000000003</v>
      </c>
      <c r="U11" s="70">
        <f t="shared" si="7"/>
        <v>104.864</v>
      </c>
    </row>
    <row r="12" spans="1:21" x14ac:dyDescent="0.2">
      <c r="A12" s="2"/>
      <c r="B12" s="34" t="s">
        <v>91</v>
      </c>
      <c r="C12" s="25" t="s">
        <v>17</v>
      </c>
      <c r="D12" s="4">
        <v>1</v>
      </c>
      <c r="E12" s="38">
        <v>3.6</v>
      </c>
      <c r="F12" s="26">
        <f t="shared" si="0"/>
        <v>3.6</v>
      </c>
      <c r="G12" s="21">
        <v>3.6</v>
      </c>
      <c r="H12" s="20">
        <f t="shared" si="1"/>
        <v>36</v>
      </c>
      <c r="I12" s="21">
        <v>3.6</v>
      </c>
      <c r="J12" s="20">
        <f t="shared" si="2"/>
        <v>90</v>
      </c>
      <c r="K12" s="2" t="s">
        <v>118</v>
      </c>
      <c r="L12" s="3" t="s">
        <v>153</v>
      </c>
      <c r="M12" s="29" t="s">
        <v>119</v>
      </c>
      <c r="N12" s="19" t="s">
        <v>154</v>
      </c>
      <c r="O12" s="44" t="s">
        <v>156</v>
      </c>
      <c r="P12" s="58">
        <f t="shared" si="3"/>
        <v>4.3762239751430496E-2</v>
      </c>
      <c r="Q12" s="59">
        <f t="shared" si="4"/>
        <v>4.5168988478143851E-2</v>
      </c>
      <c r="R12" s="60">
        <f t="shared" si="5"/>
        <v>4.5589414138037153E-2</v>
      </c>
      <c r="S12" s="2">
        <f t="shared" si="6"/>
        <v>58</v>
      </c>
      <c r="T12" s="68">
        <f>E12</f>
        <v>3.6</v>
      </c>
      <c r="U12" s="70">
        <f t="shared" si="7"/>
        <v>208.8</v>
      </c>
    </row>
    <row r="13" spans="1:21" x14ac:dyDescent="0.2">
      <c r="A13" s="2"/>
      <c r="B13" s="25" t="s">
        <v>92</v>
      </c>
      <c r="C13" s="25" t="s">
        <v>17</v>
      </c>
      <c r="D13" s="4">
        <v>1</v>
      </c>
      <c r="E13" s="38">
        <f>'Shield Parts'!$F$32</f>
        <v>24.449999999999996</v>
      </c>
      <c r="F13" s="26">
        <f t="shared" ref="F13" si="8">D13*E13</f>
        <v>24.449999999999996</v>
      </c>
      <c r="G13" s="21">
        <f>'Shield Parts'!$H$32</f>
        <v>23.617999999999999</v>
      </c>
      <c r="H13" s="20">
        <f t="shared" ref="H13" si="9">G13*D13*10</f>
        <v>236.17999999999998</v>
      </c>
      <c r="I13" s="21">
        <f>'Shield Parts'!$J$32</f>
        <v>22.893000000000001</v>
      </c>
      <c r="J13" s="20">
        <f t="shared" ref="J13" si="10">I13*D13*25</f>
        <v>572.32500000000005</v>
      </c>
      <c r="K13" s="2" t="s">
        <v>106</v>
      </c>
      <c r="L13" s="3" t="s">
        <v>17</v>
      </c>
      <c r="M13" s="29" t="s">
        <v>17</v>
      </c>
      <c r="N13" s="19"/>
      <c r="O13" s="44" t="s">
        <v>93</v>
      </c>
      <c r="P13" s="58">
        <f t="shared" si="3"/>
        <v>0.29721854497846539</v>
      </c>
      <c r="Q13" s="59">
        <f t="shared" si="4"/>
        <v>0.29633365829911151</v>
      </c>
      <c r="R13" s="60">
        <f t="shared" si="5"/>
        <v>0.28991068273946791</v>
      </c>
      <c r="S13" s="2" t="s">
        <v>17</v>
      </c>
      <c r="T13" s="68">
        <f>'Shield Parts'!U$32</f>
        <v>0</v>
      </c>
      <c r="U13" s="70">
        <f>'Shield Parts'!U31</f>
        <v>778.5920000000001</v>
      </c>
    </row>
    <row r="14" spans="1:21" x14ac:dyDescent="0.2">
      <c r="A14" s="2"/>
      <c r="B14" s="25" t="s">
        <v>108</v>
      </c>
      <c r="C14" s="25" t="s">
        <v>17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18</v>
      </c>
      <c r="L14" s="3" t="s">
        <v>109</v>
      </c>
      <c r="M14" s="29" t="s">
        <v>17</v>
      </c>
      <c r="N14" s="19" t="s">
        <v>110</v>
      </c>
      <c r="O14" s="44" t="s">
        <v>120</v>
      </c>
      <c r="P14" s="58">
        <f t="shared" si="3"/>
        <v>2.3704546532024853E-3</v>
      </c>
      <c r="Q14" s="59">
        <f t="shared" si="4"/>
        <v>2.4466535425661257E-3</v>
      </c>
      <c r="R14" s="60">
        <f t="shared" si="5"/>
        <v>2.3427893376491318E-3</v>
      </c>
      <c r="S14" s="2">
        <v>6</v>
      </c>
      <c r="T14" s="68">
        <f>E14</f>
        <v>1.95</v>
      </c>
      <c r="U14" s="70">
        <f t="shared" si="7"/>
        <v>11.7</v>
      </c>
    </row>
    <row r="15" spans="1:21" x14ac:dyDescent="0.2">
      <c r="A15" s="2"/>
      <c r="B15" s="25" t="s">
        <v>121</v>
      </c>
      <c r="C15" s="25" t="s">
        <v>17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122</v>
      </c>
      <c r="L15" s="25" t="s">
        <v>17</v>
      </c>
      <c r="M15" s="29" t="s">
        <v>17</v>
      </c>
      <c r="N15" s="19"/>
      <c r="O15" s="44" t="s">
        <v>123</v>
      </c>
      <c r="P15" s="58">
        <f t="shared" si="3"/>
        <v>7.2937066252384164E-2</v>
      </c>
      <c r="Q15" s="59">
        <f t="shared" si="4"/>
        <v>7.528164746357309E-2</v>
      </c>
      <c r="R15" s="60">
        <f t="shared" si="5"/>
        <v>7.5982356896728581E-2</v>
      </c>
      <c r="S15" s="2">
        <v>0</v>
      </c>
      <c r="T15" s="68">
        <f>E15</f>
        <v>6</v>
      </c>
      <c r="U15" s="70">
        <f t="shared" si="7"/>
        <v>0</v>
      </c>
    </row>
    <row r="16" spans="1:21" x14ac:dyDescent="0.2">
      <c r="A16" s="2"/>
      <c r="B16" s="25" t="s">
        <v>124</v>
      </c>
      <c r="C16" s="25" t="s">
        <v>17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126</v>
      </c>
      <c r="L16" s="3" t="s">
        <v>127</v>
      </c>
      <c r="M16" s="32" t="s">
        <v>128</v>
      </c>
      <c r="N16" s="27" t="s">
        <v>129</v>
      </c>
      <c r="O16" s="44" t="s">
        <v>130</v>
      </c>
      <c r="P16" s="58">
        <f t="shared" si="3"/>
        <v>9.4575062573924783E-4</v>
      </c>
      <c r="Q16" s="59">
        <f t="shared" si="4"/>
        <v>9.7615202877766427E-4</v>
      </c>
      <c r="R16" s="60">
        <f t="shared" si="5"/>
        <v>9.8523789442758053E-4</v>
      </c>
      <c r="S16" s="2">
        <v>1</v>
      </c>
      <c r="T16" s="68">
        <v>7.78</v>
      </c>
      <c r="U16" s="70">
        <f t="shared" si="7"/>
        <v>7.78</v>
      </c>
    </row>
    <row r="17" spans="1:21" x14ac:dyDescent="0.2">
      <c r="A17" s="2"/>
      <c r="B17" s="25" t="s">
        <v>131</v>
      </c>
      <c r="C17" s="25" t="s">
        <v>17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132</v>
      </c>
      <c r="L17" s="29">
        <v>203286992</v>
      </c>
      <c r="M17" s="29" t="s">
        <v>133</v>
      </c>
      <c r="N17" s="19" t="s">
        <v>134</v>
      </c>
      <c r="O17" s="44" t="s">
        <v>135</v>
      </c>
      <c r="P17" s="58">
        <f t="shared" si="3"/>
        <v>3.6346971349104776E-4</v>
      </c>
      <c r="Q17" s="59">
        <f t="shared" si="4"/>
        <v>3.751535431934726E-4</v>
      </c>
      <c r="R17" s="60">
        <f t="shared" si="5"/>
        <v>3.7864541186869745E-4</v>
      </c>
      <c r="S17" s="2">
        <v>2</v>
      </c>
      <c r="T17" s="68">
        <v>5.98</v>
      </c>
      <c r="U17" s="70">
        <f t="shared" si="7"/>
        <v>11.96</v>
      </c>
    </row>
    <row r="18" spans="1:21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>$T$1*D18</f>
        <v>0</v>
      </c>
      <c r="T18" s="68"/>
      <c r="U18" s="70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68"/>
      <c r="U19" s="70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68"/>
      <c r="U20" s="70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68"/>
      <c r="U21" s="70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68"/>
      <c r="U22" s="70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68"/>
      <c r="U23" s="70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68"/>
      <c r="U24" s="70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68"/>
      <c r="U25" s="70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68"/>
      <c r="U26" s="70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68"/>
      <c r="U27" s="70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68"/>
      <c r="U28" s="70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68"/>
      <c r="U29" s="70">
        <f t="shared" si="7"/>
        <v>0</v>
      </c>
    </row>
    <row r="30" spans="1:21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69"/>
      <c r="U30" s="71">
        <f t="shared" si="7"/>
        <v>0</v>
      </c>
    </row>
    <row r="31" spans="1:21" x14ac:dyDescent="0.2">
      <c r="E31" s="24" t="s">
        <v>14</v>
      </c>
      <c r="F31" s="24">
        <f>SUM(F4:F30)</f>
        <v>82.262699999999967</v>
      </c>
      <c r="G31" s="24" t="s">
        <v>14</v>
      </c>
      <c r="H31" s="24">
        <f>SUM(H4:H30)</f>
        <v>797.00700000000006</v>
      </c>
      <c r="I31" s="24" t="s">
        <v>14</v>
      </c>
      <c r="J31" s="24">
        <f>SUM(J4:J30)</f>
        <v>1974.1424999999999</v>
      </c>
      <c r="M31" s="30"/>
      <c r="P31" s="64">
        <f>SUM(P4:P30)</f>
        <v>1.0000000000000002</v>
      </c>
      <c r="Q31" s="64">
        <f t="shared" ref="Q31:R31" si="11">SUM(Q4:Q30)</f>
        <v>1</v>
      </c>
      <c r="R31" s="64">
        <f t="shared" si="11"/>
        <v>1</v>
      </c>
      <c r="T31" t="s">
        <v>155</v>
      </c>
      <c r="U31" s="72">
        <f>SUM(U4:U30)</f>
        <v>3571.096</v>
      </c>
    </row>
    <row r="32" spans="1:21" x14ac:dyDescent="0.2">
      <c r="E32" t="s">
        <v>15</v>
      </c>
      <c r="F32" s="24">
        <f>F31</f>
        <v>82.262699999999967</v>
      </c>
      <c r="G32" t="s">
        <v>15</v>
      </c>
      <c r="H32" s="35">
        <f>H31/10</f>
        <v>79.700700000000012</v>
      </c>
      <c r="I32" t="s">
        <v>15</v>
      </c>
      <c r="J32" s="35">
        <f>J31/25</f>
        <v>78.965699999999998</v>
      </c>
      <c r="M32" s="30"/>
      <c r="U32" s="72"/>
    </row>
  </sheetData>
  <mergeCells count="9">
    <mergeCell ref="S2:U2"/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O16" sqref="O16"/>
    </sheetView>
  </sheetViews>
  <sheetFormatPr baseColWidth="10" defaultRowHeight="16" x14ac:dyDescent="0.2"/>
  <cols>
    <col min="1" max="1" width="8" bestFit="1" customWidth="1"/>
    <col min="2" max="2" width="20.3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80" t="s">
        <v>10</v>
      </c>
      <c r="B1" s="81"/>
      <c r="C1" s="1">
        <v>1</v>
      </c>
      <c r="D1" s="3" t="s">
        <v>44</v>
      </c>
      <c r="S1" t="s">
        <v>152</v>
      </c>
      <c r="T1">
        <f>'Full Instrument'!T1</f>
        <v>58</v>
      </c>
    </row>
    <row r="2" spans="1:21" ht="17" thickBot="1" x14ac:dyDescent="0.25">
      <c r="A2" s="82" t="s">
        <v>6</v>
      </c>
      <c r="B2" s="83"/>
      <c r="C2" s="84"/>
      <c r="D2" s="17"/>
      <c r="E2" s="82" t="s">
        <v>5</v>
      </c>
      <c r="F2" s="85"/>
      <c r="G2" s="86" t="s">
        <v>7</v>
      </c>
      <c r="H2" s="85"/>
      <c r="I2" s="82" t="s">
        <v>8</v>
      </c>
      <c r="J2" s="85"/>
      <c r="K2" s="82" t="s">
        <v>9</v>
      </c>
      <c r="L2" s="83"/>
      <c r="M2" s="84"/>
      <c r="N2" s="85"/>
      <c r="O2" s="87" t="s">
        <v>26</v>
      </c>
      <c r="P2" s="75" t="s">
        <v>111</v>
      </c>
      <c r="Q2" s="76"/>
      <c r="R2" s="77"/>
      <c r="S2" s="75" t="s">
        <v>148</v>
      </c>
      <c r="T2" s="76"/>
      <c r="U2" s="77"/>
    </row>
    <row r="3" spans="1:21" ht="18" thickTop="1" thickBot="1" x14ac:dyDescent="0.25">
      <c r="A3" s="10" t="s">
        <v>0</v>
      </c>
      <c r="B3" s="11" t="s">
        <v>147</v>
      </c>
      <c r="C3" s="16" t="s">
        <v>1</v>
      </c>
      <c r="D3" s="18" t="s">
        <v>11</v>
      </c>
      <c r="E3" s="10" t="s">
        <v>67</v>
      </c>
      <c r="F3" s="28" t="s">
        <v>13</v>
      </c>
      <c r="G3" s="10" t="s">
        <v>67</v>
      </c>
      <c r="H3" s="13" t="s">
        <v>13</v>
      </c>
      <c r="I3" s="10" t="s">
        <v>67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88"/>
      <c r="P3" s="55" t="s">
        <v>112</v>
      </c>
      <c r="Q3" s="56" t="s">
        <v>113</v>
      </c>
      <c r="R3" s="57" t="s">
        <v>114</v>
      </c>
      <c r="S3" s="66" t="s">
        <v>149</v>
      </c>
      <c r="T3" s="67" t="s">
        <v>150</v>
      </c>
      <c r="U3" s="65" t="s">
        <v>151</v>
      </c>
    </row>
    <row r="4" spans="1:21" x14ac:dyDescent="0.2">
      <c r="A4" s="8"/>
      <c r="B4" s="9" t="s">
        <v>17</v>
      </c>
      <c r="C4" s="9" t="s">
        <v>43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18</v>
      </c>
      <c r="L4" s="3" t="s">
        <v>45</v>
      </c>
      <c r="M4" s="29" t="s">
        <v>17</v>
      </c>
      <c r="N4" s="19" t="s">
        <v>46</v>
      </c>
      <c r="O4" s="43" t="s">
        <v>47</v>
      </c>
      <c r="P4" s="58">
        <f>F4/$F$31</f>
        <v>0.40695296523517388</v>
      </c>
      <c r="Q4" s="59">
        <f>H4/$H$31</f>
        <v>0.40011855364552462</v>
      </c>
      <c r="R4" s="60">
        <f>J4/$J$31</f>
        <v>0.39138601319180538</v>
      </c>
      <c r="S4" s="8">
        <v>12</v>
      </c>
      <c r="T4" s="73">
        <f>G4</f>
        <v>9.4499999999999993</v>
      </c>
      <c r="U4" s="74">
        <f>S4*T4</f>
        <v>113.39999999999999</v>
      </c>
    </row>
    <row r="5" spans="1:21" x14ac:dyDescent="0.2">
      <c r="A5" s="2"/>
      <c r="B5" s="25" t="s">
        <v>137</v>
      </c>
      <c r="C5" s="25" t="s">
        <v>19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18</v>
      </c>
      <c r="L5" s="3" t="s">
        <v>20</v>
      </c>
      <c r="M5" s="29" t="s">
        <v>17</v>
      </c>
      <c r="N5" s="19" t="s">
        <v>21</v>
      </c>
      <c r="O5" s="44"/>
      <c r="P5" s="58">
        <f t="shared" ref="P5:P30" si="3">F5/$F$31</f>
        <v>6.1349693251533756E-2</v>
      </c>
      <c r="Q5" s="59">
        <f t="shared" ref="Q5:Q30" si="4">H5/$H$31</f>
        <v>6.3510881531035651E-2</v>
      </c>
      <c r="R5" s="60">
        <f t="shared" ref="R5:R30" si="5">J5/$J$31</f>
        <v>6.2464508801817142E-2</v>
      </c>
      <c r="S5" s="2">
        <f t="shared" ref="S5:S30" si="6">$T$1*D5</f>
        <v>58</v>
      </c>
      <c r="T5" s="68">
        <f>I5</f>
        <v>1.43</v>
      </c>
      <c r="U5" s="70">
        <f t="shared" ref="U5:U30" si="7">S5*T5</f>
        <v>82.94</v>
      </c>
    </row>
    <row r="6" spans="1:21" x14ac:dyDescent="0.2">
      <c r="A6" s="2"/>
      <c r="B6" s="25" t="s">
        <v>138</v>
      </c>
      <c r="C6" s="25" t="s">
        <v>22</v>
      </c>
      <c r="D6" s="4">
        <v>1</v>
      </c>
      <c r="E6" s="38">
        <v>1.39</v>
      </c>
      <c r="F6" s="26">
        <f>D6*E6</f>
        <v>1.39</v>
      </c>
      <c r="G6" s="21">
        <v>1.39</v>
      </c>
      <c r="H6" s="20">
        <f t="shared" ref="H6:H30" si="8">D6*G6*10</f>
        <v>13.899999999999999</v>
      </c>
      <c r="I6" s="21">
        <v>1.39</v>
      </c>
      <c r="J6" s="20">
        <f>D6*I6*25</f>
        <v>34.75</v>
      </c>
      <c r="K6" s="2" t="s">
        <v>23</v>
      </c>
      <c r="L6" s="3" t="s">
        <v>24</v>
      </c>
      <c r="M6" s="32" t="s">
        <v>17</v>
      </c>
      <c r="N6" s="27" t="s">
        <v>25</v>
      </c>
      <c r="O6" s="44" t="s">
        <v>115</v>
      </c>
      <c r="P6" s="58">
        <f t="shared" si="3"/>
        <v>5.6850715746421275E-2</v>
      </c>
      <c r="Q6" s="59">
        <f t="shared" si="4"/>
        <v>5.885341688542637E-2</v>
      </c>
      <c r="R6" s="60">
        <f t="shared" si="5"/>
        <v>6.0717249814353731E-2</v>
      </c>
      <c r="S6" s="2">
        <f t="shared" si="6"/>
        <v>58</v>
      </c>
      <c r="T6" s="68">
        <f>E6</f>
        <v>1.39</v>
      </c>
      <c r="U6" s="70">
        <f t="shared" si="7"/>
        <v>80.61999999999999</v>
      </c>
    </row>
    <row r="7" spans="1:21" x14ac:dyDescent="0.2">
      <c r="A7" s="2"/>
      <c r="B7" s="25" t="s">
        <v>139</v>
      </c>
      <c r="C7" s="25" t="s">
        <v>38</v>
      </c>
      <c r="D7" s="4">
        <v>1</v>
      </c>
      <c r="E7" s="38">
        <v>0.5</v>
      </c>
      <c r="F7" s="26">
        <f t="shared" ref="F7:F30" si="9">D7*E7</f>
        <v>0.5</v>
      </c>
      <c r="G7" s="21">
        <v>0.5</v>
      </c>
      <c r="H7" s="20">
        <f t="shared" si="8"/>
        <v>5</v>
      </c>
      <c r="I7" s="21">
        <v>0.48</v>
      </c>
      <c r="J7" s="20">
        <f t="shared" ref="J7:J30" si="10">D7*I7*25</f>
        <v>12</v>
      </c>
      <c r="K7" s="2" t="s">
        <v>18</v>
      </c>
      <c r="L7" s="3" t="s">
        <v>39</v>
      </c>
      <c r="M7" s="32" t="s">
        <v>40</v>
      </c>
      <c r="N7" s="19" t="s">
        <v>41</v>
      </c>
      <c r="O7" s="44"/>
      <c r="P7" s="58">
        <f t="shared" si="3"/>
        <v>2.0449897750511252E-2</v>
      </c>
      <c r="Q7" s="59">
        <f t="shared" si="4"/>
        <v>2.1170293843678554E-2</v>
      </c>
      <c r="R7" s="60">
        <f t="shared" si="5"/>
        <v>2.0967107849561E-2</v>
      </c>
      <c r="S7" s="2">
        <f t="shared" si="6"/>
        <v>58</v>
      </c>
      <c r="T7" s="68">
        <f>I7</f>
        <v>0.48</v>
      </c>
      <c r="U7" s="70">
        <f t="shared" si="7"/>
        <v>27.84</v>
      </c>
    </row>
    <row r="8" spans="1:21" x14ac:dyDescent="0.2">
      <c r="A8" s="2"/>
      <c r="B8" s="25" t="s">
        <v>140</v>
      </c>
      <c r="C8" s="25" t="s">
        <v>42</v>
      </c>
      <c r="D8" s="4">
        <v>1</v>
      </c>
      <c r="E8" s="38">
        <v>0.43</v>
      </c>
      <c r="F8" s="26">
        <f t="shared" si="9"/>
        <v>0.43</v>
      </c>
      <c r="G8" s="21">
        <v>0.43</v>
      </c>
      <c r="H8" s="20">
        <f t="shared" si="8"/>
        <v>4.3</v>
      </c>
      <c r="I8" s="21">
        <v>0.35699999999999998</v>
      </c>
      <c r="J8" s="20">
        <f t="shared" si="10"/>
        <v>8.9249999999999989</v>
      </c>
      <c r="K8" s="2" t="s">
        <v>55</v>
      </c>
      <c r="L8" s="3" t="s">
        <v>75</v>
      </c>
      <c r="M8" s="32" t="s">
        <v>17</v>
      </c>
      <c r="N8" s="19" t="s">
        <v>76</v>
      </c>
      <c r="O8" s="44" t="s">
        <v>77</v>
      </c>
      <c r="P8" s="58">
        <f t="shared" si="3"/>
        <v>1.7586912065439674E-2</v>
      </c>
      <c r="Q8" s="59">
        <f t="shared" si="4"/>
        <v>1.8206452705563553E-2</v>
      </c>
      <c r="R8" s="60">
        <f t="shared" si="5"/>
        <v>1.5594286463110991E-2</v>
      </c>
      <c r="S8" s="2">
        <f t="shared" si="6"/>
        <v>58</v>
      </c>
      <c r="T8" s="68">
        <v>0.32700000000000001</v>
      </c>
      <c r="U8" s="70">
        <f t="shared" si="7"/>
        <v>18.966000000000001</v>
      </c>
    </row>
    <row r="9" spans="1:21" x14ac:dyDescent="0.2">
      <c r="A9" s="2"/>
      <c r="B9" s="25" t="s">
        <v>17</v>
      </c>
      <c r="C9" s="25" t="s">
        <v>50</v>
      </c>
      <c r="D9" s="4">
        <v>1</v>
      </c>
      <c r="E9" s="38">
        <v>1.5</v>
      </c>
      <c r="F9" s="26">
        <f t="shared" si="9"/>
        <v>1.5</v>
      </c>
      <c r="G9" s="21">
        <v>1.5</v>
      </c>
      <c r="H9" s="20">
        <f t="shared" si="8"/>
        <v>15</v>
      </c>
      <c r="I9" s="21">
        <v>1.43</v>
      </c>
      <c r="J9" s="20">
        <f t="shared" si="10"/>
        <v>35.75</v>
      </c>
      <c r="K9" s="2" t="s">
        <v>18</v>
      </c>
      <c r="L9" s="25" t="s">
        <v>51</v>
      </c>
      <c r="M9" s="32" t="s">
        <v>107</v>
      </c>
      <c r="N9" s="19" t="s">
        <v>52</v>
      </c>
      <c r="O9" s="44" t="s">
        <v>53</v>
      </c>
      <c r="P9" s="58">
        <f t="shared" si="3"/>
        <v>6.1349693251533756E-2</v>
      </c>
      <c r="Q9" s="59">
        <f t="shared" si="4"/>
        <v>6.3510881531035651E-2</v>
      </c>
      <c r="R9" s="60">
        <f t="shared" si="5"/>
        <v>6.2464508801817142E-2</v>
      </c>
      <c r="S9" s="2">
        <f t="shared" si="6"/>
        <v>58</v>
      </c>
      <c r="T9" s="68">
        <f>I9</f>
        <v>1.43</v>
      </c>
      <c r="U9" s="70">
        <f t="shared" si="7"/>
        <v>82.94</v>
      </c>
    </row>
    <row r="10" spans="1:21" x14ac:dyDescent="0.2">
      <c r="A10" s="2"/>
      <c r="B10" s="25" t="s">
        <v>141</v>
      </c>
      <c r="C10" s="25" t="s">
        <v>54</v>
      </c>
      <c r="D10" s="4">
        <v>1</v>
      </c>
      <c r="E10" s="38">
        <v>0.13</v>
      </c>
      <c r="F10" s="26">
        <f t="shared" si="9"/>
        <v>0.13</v>
      </c>
      <c r="G10" s="21">
        <v>7.9000000000000001E-2</v>
      </c>
      <c r="H10" s="20">
        <f t="shared" si="8"/>
        <v>0.79</v>
      </c>
      <c r="I10" s="21">
        <v>7.9000000000000001E-2</v>
      </c>
      <c r="J10" s="20">
        <f t="shared" si="10"/>
        <v>1.9750000000000001</v>
      </c>
      <c r="K10" s="2" t="s">
        <v>55</v>
      </c>
      <c r="L10" s="3" t="s">
        <v>56</v>
      </c>
      <c r="M10" s="32" t="s">
        <v>57</v>
      </c>
      <c r="N10" s="19" t="s">
        <v>58</v>
      </c>
      <c r="O10" s="44" t="s">
        <v>63</v>
      </c>
      <c r="P10" s="58">
        <f t="shared" si="3"/>
        <v>5.3169734151329254E-3</v>
      </c>
      <c r="Q10" s="59">
        <f t="shared" si="4"/>
        <v>3.3449064273012113E-3</v>
      </c>
      <c r="R10" s="60">
        <f t="shared" si="5"/>
        <v>3.4508365002402482E-3</v>
      </c>
      <c r="S10" s="2">
        <f t="shared" si="6"/>
        <v>58</v>
      </c>
      <c r="T10" s="68">
        <v>7.9000000000000001E-2</v>
      </c>
      <c r="U10" s="70">
        <f>S10*T10</f>
        <v>4.5819999999999999</v>
      </c>
    </row>
    <row r="11" spans="1:21" x14ac:dyDescent="0.2">
      <c r="A11" s="2"/>
      <c r="B11" s="25" t="s">
        <v>142</v>
      </c>
      <c r="C11" s="25" t="s">
        <v>59</v>
      </c>
      <c r="D11" s="4">
        <v>1</v>
      </c>
      <c r="E11" s="38">
        <v>0.14000000000000001</v>
      </c>
      <c r="F11" s="26">
        <f t="shared" si="9"/>
        <v>0.14000000000000001</v>
      </c>
      <c r="G11" s="21">
        <v>8.5999999999999993E-2</v>
      </c>
      <c r="H11" s="20">
        <f t="shared" si="8"/>
        <v>0.85999999999999988</v>
      </c>
      <c r="I11" s="21">
        <v>8.5999999999999993E-2</v>
      </c>
      <c r="J11" s="20">
        <f t="shared" si="10"/>
        <v>2.15</v>
      </c>
      <c r="K11" s="2" t="s">
        <v>55</v>
      </c>
      <c r="L11" s="3" t="s">
        <v>60</v>
      </c>
      <c r="M11" s="32" t="s">
        <v>57</v>
      </c>
      <c r="N11" s="19" t="s">
        <v>61</v>
      </c>
      <c r="O11" s="44" t="s">
        <v>64</v>
      </c>
      <c r="P11" s="58">
        <f t="shared" si="3"/>
        <v>5.7259713701431512E-3</v>
      </c>
      <c r="Q11" s="59">
        <f t="shared" si="4"/>
        <v>3.6412905411127103E-3</v>
      </c>
      <c r="R11" s="60">
        <f t="shared" si="5"/>
        <v>3.7566068230463455E-3</v>
      </c>
      <c r="S11" s="2">
        <f t="shared" si="6"/>
        <v>58</v>
      </c>
      <c r="T11" s="68">
        <v>0.86</v>
      </c>
      <c r="U11" s="70">
        <f t="shared" ref="U11:U15" si="11">S11*T11</f>
        <v>49.88</v>
      </c>
    </row>
    <row r="12" spans="1:21" x14ac:dyDescent="0.2">
      <c r="A12" s="2"/>
      <c r="B12" s="34" t="s">
        <v>143</v>
      </c>
      <c r="C12" s="25" t="s">
        <v>62</v>
      </c>
      <c r="D12" s="4">
        <v>1</v>
      </c>
      <c r="E12" s="38">
        <v>0.1</v>
      </c>
      <c r="F12" s="26">
        <f t="shared" si="9"/>
        <v>0.1</v>
      </c>
      <c r="G12" s="21">
        <v>2.9000000000000001E-2</v>
      </c>
      <c r="H12" s="20">
        <f t="shared" si="8"/>
        <v>0.29000000000000004</v>
      </c>
      <c r="I12" s="21">
        <v>2.9000000000000001E-2</v>
      </c>
      <c r="J12" s="20">
        <f t="shared" si="10"/>
        <v>0.72500000000000009</v>
      </c>
      <c r="K12" s="2" t="s">
        <v>55</v>
      </c>
      <c r="L12" s="3" t="s">
        <v>157</v>
      </c>
      <c r="M12" s="29" t="s">
        <v>17</v>
      </c>
      <c r="N12" s="19" t="s">
        <v>158</v>
      </c>
      <c r="O12" s="44" t="s">
        <v>68</v>
      </c>
      <c r="P12" s="58">
        <f t="shared" si="3"/>
        <v>4.0899795501022507E-3</v>
      </c>
      <c r="Q12" s="59">
        <f t="shared" si="4"/>
        <v>1.2278770429333561E-3</v>
      </c>
      <c r="R12" s="60">
        <f t="shared" si="5"/>
        <v>1.2667627659109773E-3</v>
      </c>
      <c r="S12" s="2">
        <f t="shared" si="6"/>
        <v>58</v>
      </c>
      <c r="T12" s="68">
        <v>2.9000000000000001E-2</v>
      </c>
      <c r="U12" s="70">
        <f t="shared" si="11"/>
        <v>1.6820000000000002</v>
      </c>
    </row>
    <row r="13" spans="1:21" x14ac:dyDescent="0.2">
      <c r="A13" s="2"/>
      <c r="B13" s="25" t="s">
        <v>144</v>
      </c>
      <c r="C13" s="25" t="s">
        <v>65</v>
      </c>
      <c r="D13" s="4">
        <v>1</v>
      </c>
      <c r="E13" s="38">
        <v>0.12</v>
      </c>
      <c r="F13" s="26">
        <f t="shared" si="9"/>
        <v>0.12</v>
      </c>
      <c r="G13" s="21">
        <v>0.02</v>
      </c>
      <c r="H13" s="20">
        <f t="shared" si="8"/>
        <v>0.2</v>
      </c>
      <c r="I13" s="21">
        <v>1.7999999999999999E-2</v>
      </c>
      <c r="J13" s="20">
        <f t="shared" si="10"/>
        <v>0.44999999999999996</v>
      </c>
      <c r="K13" s="2" t="s">
        <v>55</v>
      </c>
      <c r="L13" s="3" t="s">
        <v>99</v>
      </c>
      <c r="M13" s="29" t="s">
        <v>17</v>
      </c>
      <c r="N13" s="19" t="s">
        <v>100</v>
      </c>
      <c r="O13" s="44" t="s">
        <v>66</v>
      </c>
      <c r="P13" s="58">
        <f t="shared" si="3"/>
        <v>4.9079754601226997E-3</v>
      </c>
      <c r="Q13" s="59">
        <f t="shared" si="4"/>
        <v>8.4681175374714212E-4</v>
      </c>
      <c r="R13" s="60">
        <f t="shared" si="5"/>
        <v>7.862665443585374E-4</v>
      </c>
      <c r="S13" s="2">
        <f t="shared" si="6"/>
        <v>58</v>
      </c>
      <c r="T13" s="68">
        <v>1.4999999999999999E-2</v>
      </c>
      <c r="U13" s="70">
        <f t="shared" si="11"/>
        <v>0.87</v>
      </c>
    </row>
    <row r="14" spans="1:21" x14ac:dyDescent="0.2">
      <c r="A14" s="2"/>
      <c r="B14" s="25" t="s">
        <v>145</v>
      </c>
      <c r="C14" s="25" t="s">
        <v>79</v>
      </c>
      <c r="D14" s="4">
        <v>1</v>
      </c>
      <c r="E14" s="38">
        <v>0.12</v>
      </c>
      <c r="F14" s="26">
        <f t="shared" si="9"/>
        <v>0.12</v>
      </c>
      <c r="G14" s="21">
        <v>9.1999999999999998E-2</v>
      </c>
      <c r="H14" s="20">
        <f t="shared" si="8"/>
        <v>0.91999999999999993</v>
      </c>
      <c r="I14" s="21">
        <v>9.1999999999999998E-2</v>
      </c>
      <c r="J14" s="20">
        <f t="shared" si="10"/>
        <v>2.2999999999999998</v>
      </c>
      <c r="K14" s="2" t="s">
        <v>55</v>
      </c>
      <c r="L14" s="3" t="s">
        <v>101</v>
      </c>
      <c r="M14" s="29" t="s">
        <v>17</v>
      </c>
      <c r="N14" s="19" t="s">
        <v>102</v>
      </c>
      <c r="O14" s="44" t="s">
        <v>94</v>
      </c>
      <c r="P14" s="58">
        <f t="shared" si="3"/>
        <v>4.9079754601226997E-3</v>
      </c>
      <c r="Q14" s="59">
        <f t="shared" si="4"/>
        <v>3.8953340672368531E-3</v>
      </c>
      <c r="R14" s="60">
        <f t="shared" si="5"/>
        <v>4.0186956711658582E-3</v>
      </c>
      <c r="S14" s="2">
        <f t="shared" si="6"/>
        <v>58</v>
      </c>
      <c r="T14" s="68">
        <v>9.1999999999999998E-2</v>
      </c>
      <c r="U14" s="70">
        <f t="shared" si="11"/>
        <v>5.3360000000000003</v>
      </c>
    </row>
    <row r="15" spans="1:21" x14ac:dyDescent="0.2">
      <c r="A15" s="2"/>
      <c r="B15" s="25" t="s">
        <v>146</v>
      </c>
      <c r="C15" s="25" t="s">
        <v>80</v>
      </c>
      <c r="D15" s="4">
        <v>1</v>
      </c>
      <c r="E15" s="38">
        <v>0.12</v>
      </c>
      <c r="F15" s="26">
        <f t="shared" si="9"/>
        <v>0.12</v>
      </c>
      <c r="G15" s="21">
        <v>9.1999999999999998E-2</v>
      </c>
      <c r="H15" s="20">
        <f t="shared" si="8"/>
        <v>0.91999999999999993</v>
      </c>
      <c r="I15" s="21">
        <v>9.1999999999999998E-2</v>
      </c>
      <c r="J15" s="20">
        <f t="shared" si="10"/>
        <v>2.2999999999999998</v>
      </c>
      <c r="K15" s="2" t="s">
        <v>55</v>
      </c>
      <c r="L15" s="3" t="s">
        <v>103</v>
      </c>
      <c r="M15" s="29" t="s">
        <v>17</v>
      </c>
      <c r="N15" s="19" t="s">
        <v>104</v>
      </c>
      <c r="O15" s="44" t="s">
        <v>94</v>
      </c>
      <c r="P15" s="58">
        <f t="shared" si="3"/>
        <v>4.9079754601226997E-3</v>
      </c>
      <c r="Q15" s="59">
        <f t="shared" si="4"/>
        <v>3.8953340672368531E-3</v>
      </c>
      <c r="R15" s="60">
        <f t="shared" si="5"/>
        <v>4.0186956711658582E-3</v>
      </c>
      <c r="S15" s="2">
        <f t="shared" si="6"/>
        <v>58</v>
      </c>
      <c r="T15" s="68">
        <v>9.1999999999999998E-2</v>
      </c>
      <c r="U15" s="70">
        <f t="shared" si="11"/>
        <v>5.3360000000000003</v>
      </c>
    </row>
    <row r="16" spans="1:21" x14ac:dyDescent="0.2">
      <c r="A16" s="2"/>
      <c r="B16" s="25" t="s">
        <v>17</v>
      </c>
      <c r="C16" s="25" t="s">
        <v>81</v>
      </c>
      <c r="D16" s="4">
        <v>1</v>
      </c>
      <c r="E16" s="38">
        <v>8.4499999999999993</v>
      </c>
      <c r="F16" s="26">
        <f t="shared" si="9"/>
        <v>8.4499999999999993</v>
      </c>
      <c r="G16" s="21">
        <v>8.4499999999999993</v>
      </c>
      <c r="H16" s="20">
        <f t="shared" si="8"/>
        <v>84.5</v>
      </c>
      <c r="I16" s="21">
        <v>8.4499999999999993</v>
      </c>
      <c r="J16" s="20">
        <f t="shared" si="10"/>
        <v>211.24999999999997</v>
      </c>
      <c r="K16" s="2" t="s">
        <v>82</v>
      </c>
      <c r="L16" s="3" t="s">
        <v>17</v>
      </c>
      <c r="M16" s="32" t="s">
        <v>17</v>
      </c>
      <c r="N16" s="27"/>
      <c r="O16" s="44" t="s">
        <v>159</v>
      </c>
      <c r="P16" s="58">
        <f t="shared" si="3"/>
        <v>0.3456032719836401</v>
      </c>
      <c r="Q16" s="59">
        <f t="shared" si="4"/>
        <v>0.35777796595816752</v>
      </c>
      <c r="R16" s="60">
        <f t="shared" si="5"/>
        <v>0.36910846110164669</v>
      </c>
      <c r="S16" s="2">
        <v>60</v>
      </c>
      <c r="T16" s="68">
        <v>5.07</v>
      </c>
      <c r="U16" s="70">
        <f t="shared" si="7"/>
        <v>304.20000000000005</v>
      </c>
    </row>
    <row r="17" spans="1:21" x14ac:dyDescent="0.2">
      <c r="A17" s="2"/>
      <c r="B17" s="25"/>
      <c r="C17" s="25"/>
      <c r="D17" s="4"/>
      <c r="E17" s="38"/>
      <c r="F17" s="26">
        <f t="shared" si="9"/>
        <v>0</v>
      </c>
      <c r="G17" s="21"/>
      <c r="H17" s="20">
        <f t="shared" si="8"/>
        <v>0</v>
      </c>
      <c r="I17" s="21"/>
      <c r="J17" s="20">
        <f t="shared" si="10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  <c r="S17" s="2">
        <f t="shared" si="6"/>
        <v>0</v>
      </c>
      <c r="T17" s="68"/>
      <c r="U17" s="70">
        <f t="shared" si="7"/>
        <v>0</v>
      </c>
    </row>
    <row r="18" spans="1:21" x14ac:dyDescent="0.2">
      <c r="A18" s="2"/>
      <c r="B18" s="25"/>
      <c r="C18" s="25"/>
      <c r="D18" s="4"/>
      <c r="E18" s="38"/>
      <c r="F18" s="26">
        <f t="shared" si="9"/>
        <v>0</v>
      </c>
      <c r="G18" s="21"/>
      <c r="H18" s="20">
        <f t="shared" si="8"/>
        <v>0</v>
      </c>
      <c r="I18" s="21"/>
      <c r="J18" s="20">
        <f t="shared" si="10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 t="shared" si="6"/>
        <v>0</v>
      </c>
      <c r="T18" s="68"/>
      <c r="U18" s="70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9"/>
        <v>0</v>
      </c>
      <c r="G19" s="21"/>
      <c r="H19" s="20">
        <f t="shared" si="8"/>
        <v>0</v>
      </c>
      <c r="I19" s="21"/>
      <c r="J19" s="20">
        <f t="shared" si="10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68"/>
      <c r="U19" s="70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9"/>
        <v>0</v>
      </c>
      <c r="G20" s="21"/>
      <c r="H20" s="20">
        <f t="shared" si="8"/>
        <v>0</v>
      </c>
      <c r="I20" s="21"/>
      <c r="J20" s="20">
        <f t="shared" si="10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68"/>
      <c r="U20" s="70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9"/>
        <v>0</v>
      </c>
      <c r="G21" s="21"/>
      <c r="H21" s="20">
        <f t="shared" si="8"/>
        <v>0</v>
      </c>
      <c r="I21" s="21"/>
      <c r="J21" s="20">
        <f t="shared" si="10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68"/>
      <c r="U21" s="70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9"/>
        <v>0</v>
      </c>
      <c r="G22" s="21"/>
      <c r="H22" s="20">
        <f t="shared" si="8"/>
        <v>0</v>
      </c>
      <c r="I22" s="21"/>
      <c r="J22" s="20">
        <f t="shared" si="10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68"/>
      <c r="U22" s="70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9"/>
        <v>0</v>
      </c>
      <c r="G23" s="21"/>
      <c r="H23" s="20">
        <f t="shared" si="8"/>
        <v>0</v>
      </c>
      <c r="I23" s="21"/>
      <c r="J23" s="20">
        <f t="shared" si="10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68"/>
      <c r="U23" s="70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9"/>
        <v>0</v>
      </c>
      <c r="G24" s="21"/>
      <c r="H24" s="20">
        <f t="shared" si="8"/>
        <v>0</v>
      </c>
      <c r="I24" s="21"/>
      <c r="J24" s="20">
        <f t="shared" si="10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68"/>
      <c r="U24" s="70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9"/>
        <v>0</v>
      </c>
      <c r="G25" s="21"/>
      <c r="H25" s="20">
        <f t="shared" si="8"/>
        <v>0</v>
      </c>
      <c r="I25" s="21"/>
      <c r="J25" s="20">
        <f t="shared" si="10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68"/>
      <c r="U25" s="70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9"/>
        <v>0</v>
      </c>
      <c r="G26" s="21"/>
      <c r="H26" s="20">
        <f t="shared" si="8"/>
        <v>0</v>
      </c>
      <c r="I26" s="21"/>
      <c r="J26" s="20">
        <f t="shared" si="10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68"/>
      <c r="U26" s="70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9"/>
        <v>0</v>
      </c>
      <c r="G27" s="21"/>
      <c r="H27" s="20">
        <f t="shared" si="8"/>
        <v>0</v>
      </c>
      <c r="I27" s="21"/>
      <c r="J27" s="20">
        <f t="shared" si="10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68"/>
      <c r="U27" s="70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9"/>
        <v>0</v>
      </c>
      <c r="G28" s="21"/>
      <c r="H28" s="20">
        <f t="shared" si="8"/>
        <v>0</v>
      </c>
      <c r="I28" s="21"/>
      <c r="J28" s="20">
        <f t="shared" si="10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68"/>
      <c r="U28" s="70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9"/>
        <v>0</v>
      </c>
      <c r="G29" s="21"/>
      <c r="H29" s="20">
        <f t="shared" si="8"/>
        <v>0</v>
      </c>
      <c r="I29" s="21"/>
      <c r="J29" s="20">
        <f t="shared" si="10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68"/>
      <c r="U29" s="70">
        <f t="shared" si="7"/>
        <v>0</v>
      </c>
    </row>
    <row r="30" spans="1:21" ht="17" thickBot="1" x14ac:dyDescent="0.25">
      <c r="A30" s="5"/>
      <c r="B30" s="6"/>
      <c r="C30" s="6"/>
      <c r="D30" s="7"/>
      <c r="E30" s="39"/>
      <c r="F30" s="15">
        <f t="shared" si="9"/>
        <v>0</v>
      </c>
      <c r="G30" s="23"/>
      <c r="H30" s="22">
        <f t="shared" si="8"/>
        <v>0</v>
      </c>
      <c r="I30" s="23"/>
      <c r="J30" s="22">
        <f t="shared" si="10"/>
        <v>0</v>
      </c>
      <c r="K30" s="5"/>
      <c r="L30" s="6"/>
      <c r="M30" s="33"/>
      <c r="N30" s="7"/>
      <c r="O30" s="45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69"/>
      <c r="U30" s="71">
        <f t="shared" si="7"/>
        <v>0</v>
      </c>
    </row>
    <row r="31" spans="1:21" x14ac:dyDescent="0.2">
      <c r="E31" s="24" t="s">
        <v>14</v>
      </c>
      <c r="F31" s="24">
        <f>SUM(F4:F30)</f>
        <v>24.449999999999996</v>
      </c>
      <c r="G31" s="24" t="s">
        <v>14</v>
      </c>
      <c r="H31" s="24">
        <f>SUM(H4:H30)</f>
        <v>236.17999999999998</v>
      </c>
      <c r="I31" s="24" t="s">
        <v>14</v>
      </c>
      <c r="J31" s="24">
        <f>SUM(J4:J30)</f>
        <v>572.32500000000005</v>
      </c>
      <c r="P31" s="64">
        <f>SUM(P4:P30)</f>
        <v>1</v>
      </c>
      <c r="Q31" s="64">
        <f t="shared" ref="Q31:R31" si="12">SUM(Q4:Q30)</f>
        <v>1</v>
      </c>
      <c r="R31" s="64">
        <f t="shared" si="12"/>
        <v>1</v>
      </c>
      <c r="T31" t="s">
        <v>155</v>
      </c>
      <c r="U31" s="72">
        <f>SUM(U4:U30)</f>
        <v>778.5920000000001</v>
      </c>
    </row>
    <row r="32" spans="1:21" x14ac:dyDescent="0.2">
      <c r="E32" t="s">
        <v>15</v>
      </c>
      <c r="F32" s="24">
        <f>F31</f>
        <v>24.449999999999996</v>
      </c>
      <c r="G32" t="s">
        <v>15</v>
      </c>
      <c r="H32" s="35">
        <f>H31/10</f>
        <v>23.617999999999999</v>
      </c>
      <c r="I32" t="s">
        <v>15</v>
      </c>
      <c r="J32" s="35">
        <f>J31/25</f>
        <v>22.893000000000001</v>
      </c>
      <c r="U32" s="72"/>
    </row>
  </sheetData>
  <mergeCells count="9">
    <mergeCell ref="P2:R2"/>
    <mergeCell ref="S2:U2"/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2016-07-01T06:19:01Z</dcterms:modified>
</cp:coreProperties>
</file>