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BTEMS/"/>
    </mc:Choice>
  </mc:AlternateContent>
  <bookViews>
    <workbookView xWindow="-38400" yWindow="460" windowWidth="38400" windowHeight="21140" tabRatio="500"/>
  </bookViews>
  <sheets>
    <sheet name="Full Instrument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3" l="1"/>
  <c r="H10" i="3"/>
  <c r="H12" i="3"/>
  <c r="H15" i="3"/>
  <c r="H16" i="3"/>
  <c r="H17" i="3"/>
  <c r="H31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J10" i="3"/>
  <c r="J12" i="3"/>
  <c r="J15" i="3"/>
  <c r="J16" i="3"/>
  <c r="J17" i="3"/>
  <c r="J31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F10" i="3"/>
  <c r="F12" i="3"/>
  <c r="F15" i="3"/>
  <c r="F16" i="3"/>
  <c r="F17" i="3"/>
  <c r="F31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I13" i="3"/>
  <c r="J13" i="3"/>
  <c r="G13" i="3"/>
  <c r="H13" i="3"/>
  <c r="E13" i="3"/>
  <c r="F13" i="3"/>
  <c r="J12" i="1"/>
  <c r="J13" i="1"/>
  <c r="J14" i="1"/>
  <c r="J15" i="1"/>
  <c r="J31" i="1"/>
  <c r="J32" i="1"/>
  <c r="H12" i="1"/>
  <c r="H13" i="1"/>
  <c r="H14" i="1"/>
  <c r="H15" i="1"/>
  <c r="H31" i="1"/>
  <c r="H32" i="1"/>
  <c r="F12" i="1"/>
  <c r="F13" i="1"/>
  <c r="F14" i="1"/>
  <c r="F15" i="1"/>
  <c r="F31" i="1"/>
  <c r="F32" i="1"/>
  <c r="J5" i="3"/>
  <c r="J6" i="3"/>
  <c r="J7" i="3"/>
  <c r="J8" i="3"/>
  <c r="J9" i="3"/>
  <c r="J11" i="3"/>
  <c r="J14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5" i="3"/>
  <c r="H6" i="3"/>
  <c r="H7" i="3"/>
  <c r="H8" i="3"/>
  <c r="H9" i="3"/>
  <c r="H11" i="3"/>
  <c r="H14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F5" i="3"/>
  <c r="F6" i="3"/>
  <c r="F7" i="3"/>
  <c r="F8" i="3"/>
  <c r="F9" i="3"/>
  <c r="F11" i="3"/>
  <c r="F14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4" i="3"/>
  <c r="H4" i="3"/>
  <c r="F4" i="3"/>
  <c r="J32" i="3"/>
  <c r="H32" i="3"/>
  <c r="F32" i="3"/>
  <c r="J7" i="1"/>
  <c r="J8" i="1"/>
  <c r="J9" i="1"/>
  <c r="J10" i="1"/>
  <c r="J11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7" i="1"/>
  <c r="H8" i="1"/>
  <c r="H9" i="1"/>
  <c r="H10" i="1"/>
  <c r="H1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7" i="1"/>
  <c r="F8" i="1"/>
  <c r="F9" i="1"/>
  <c r="F10" i="1"/>
  <c r="F1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6" i="1"/>
  <c r="F5" i="1"/>
  <c r="J6" i="1"/>
  <c r="J5" i="1"/>
  <c r="H5" i="1"/>
  <c r="F4" i="1"/>
  <c r="H4" i="1"/>
  <c r="J4" i="1"/>
</calcChain>
</file>

<file path=xl/sharedStrings.xml><?xml version="1.0" encoding="utf-8"?>
<sst xmlns="http://schemas.openxmlformats.org/spreadsheetml/2006/main" count="226" uniqueCount="145">
  <si>
    <t>Number</t>
  </si>
  <si>
    <t>Schematic Name</t>
  </si>
  <si>
    <t>Part Name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</si>
  <si>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</si>
  <si>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</si>
  <si>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</si>
  <si>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</si>
  <si>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</si>
  <si>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</si>
  <si>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</si>
  <si>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</si>
  <si>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</si>
  <si>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</si>
  <si>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</si>
  <si>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</si>
  <si>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</si>
  <si>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</si>
  <si>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</si>
  <si>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N/A</t>
  </si>
  <si>
    <t>Sparkfun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</si>
  <si>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</si>
  <si>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</si>
  <si>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</si>
  <si>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</si>
  <si>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</si>
  <si>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</si>
  <si>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</si>
  <si>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</si>
  <si>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MLX90615</t>
  </si>
  <si>
    <t>Haoyu Electronics</t>
  </si>
  <si>
    <t>Breakout Board</t>
  </si>
  <si>
    <t>http://www.hotmcu.com/infrared-thermometer-mlx90614-breakout-board-p-223.html?cPath=8</t>
  </si>
  <si>
    <t>SHT21</t>
  </si>
  <si>
    <t>Part</t>
  </si>
  <si>
    <t>Temp/Humidity Sensor</t>
  </si>
  <si>
    <t>Surface Temp Sensor</t>
  </si>
  <si>
    <t>Waterproof Box</t>
  </si>
  <si>
    <t>Rescue Essentials</t>
  </si>
  <si>
    <t>50-0336</t>
  </si>
  <si>
    <t>http://www.rescue-essentials.com/1449-00-xs-polycarbonate-waterproof-case/</t>
  </si>
  <si>
    <t>Real Time Clock Female Header</t>
  </si>
  <si>
    <t>PRT-11894</t>
  </si>
  <si>
    <t>6-Pin 0.1" Through Hole Header</t>
  </si>
  <si>
    <t>https://www.sparkfun.com/products/11894</t>
  </si>
  <si>
    <t>Battery Screw Terminal</t>
  </si>
  <si>
    <t>Arduino Pro Mini</t>
  </si>
  <si>
    <t>Shipping Costs Not Included!</t>
  </si>
  <si>
    <t>DEV-11114</t>
  </si>
  <si>
    <t>https://www.sparkfun.com/products/11114</t>
  </si>
  <si>
    <t>3.3V/8MHz Version</t>
  </si>
  <si>
    <t>Ebay</t>
  </si>
  <si>
    <t>http://www.ebay.com/itm/High-Quality-Humidity-Sensor-SHT21-Breakout-Board-GY-21-/281654379137</t>
  </si>
  <si>
    <t>May need alternates. Not reliable source</t>
  </si>
  <si>
    <t>Break Away Headers - Straight</t>
  </si>
  <si>
    <t>PRT-00116</t>
  </si>
  <si>
    <t>https://www.sparkfun.com/products/116</t>
  </si>
  <si>
    <t>Comes in strips of 40, currently only need 34. Prices will be updated once precise count is established</t>
  </si>
  <si>
    <t>Red LED</t>
  </si>
  <si>
    <t>Mouser</t>
  </si>
  <si>
    <t>604-WP710A10ID</t>
  </si>
  <si>
    <t>T-1 (3 mm)</t>
  </si>
  <si>
    <t>http://www.mouser.com/ProductDetail/Kingbright/WP710A10ID/?qs=sGAEpiMZZMtmwHDZQCdlqbkQSv8HD28QuawgpDquR1I%3d</t>
  </si>
  <si>
    <t>Green LED</t>
  </si>
  <si>
    <t>604-WP710A10GD</t>
  </si>
  <si>
    <t>http://www.mouser.com/ProductDetail/Kingbright/WP710A10GD/?qs=sGAEpiMZZMtmwHDZQCdlqbkQSv8HD28Qk0jBElTDvNI%3d</t>
  </si>
  <si>
    <t>270 Ohm Resistor</t>
  </si>
  <si>
    <t>2V forward voltage</t>
  </si>
  <si>
    <t>2.2V forward voltage</t>
  </si>
  <si>
    <t>220 Ohm Resistor</t>
  </si>
  <si>
    <t>3.3V supply, 2.2V voltage drop, 5mA forward current. For green LED</t>
  </si>
  <si>
    <t>Cost/Part</t>
  </si>
  <si>
    <t>3.3V supply, 2V voltage drop, 5mA forward current. For red LED. Check package size</t>
  </si>
  <si>
    <t>Real Time Clock</t>
  </si>
  <si>
    <t>DS3231</t>
  </si>
  <si>
    <t>Adafruit</t>
  </si>
  <si>
    <t>https://www.adafruit.com/product/3013</t>
  </si>
  <si>
    <t>Backup Battery</t>
  </si>
  <si>
    <t>CR1220</t>
  </si>
  <si>
    <t>571-1776275-2</t>
  </si>
  <si>
    <t>http://www.mouser.com/ProductDetail/Tyco-Electronics-AMP/1776275-2/?qs=sGAEpiMZZMvlOED0T0kTWgFfIGjizkkz</t>
  </si>
  <si>
    <t>Should also be sold at sparkfun, https://www.sparkfun.com/products/8084</t>
  </si>
  <si>
    <t>AA Batteries</t>
  </si>
  <si>
    <t>24k Ohm Resistor</t>
  </si>
  <si>
    <t>30k Ohm Resistor</t>
  </si>
  <si>
    <t>Printed Circuit Board</t>
  </si>
  <si>
    <t>OshPark</t>
  </si>
  <si>
    <t>Currently using OshPark Prices @ $8.45 for 2"x2.5" board ($5/in^2). Will change once quantity price is determined</t>
  </si>
  <si>
    <t>Jumper Wires</t>
  </si>
  <si>
    <t>658-LR6XWA</t>
  </si>
  <si>
    <t>AA</t>
  </si>
  <si>
    <t>http://www.mouser.com/ProductDetail/Panasonic-Battery/LR6XWA-B/?qs=sGAEpiMZZMuXcNZ31nzYhcGI0qUUgbjI14kQITT1Veg%3d</t>
  </si>
  <si>
    <t>Comes in packs of 500. Digikey has same part for cheaper with smaller quantities if necessary</t>
  </si>
  <si>
    <t>12BH348-GR</t>
  </si>
  <si>
    <t>http://www.mouser.com/ProductDetail/Eagle-Plastic-Devices/12BH348-GR/?qs=%2fha2pyFadugRkpBjv4dscP6C0TFGxFRnCHo%252bDaSpfTs%3d</t>
  </si>
  <si>
    <t>Much cheaper if bought in quantities of 100+</t>
  </si>
  <si>
    <t>SD Card</t>
  </si>
  <si>
    <t>Full Shield</t>
  </si>
  <si>
    <t>See 'Shield Parts' Sheet for details</t>
  </si>
  <si>
    <t>4x AA batteries for 6V total in series at max. Voltage divider down to 3.3V for Arduino analag read</t>
  </si>
  <si>
    <t>658-CR1220</t>
  </si>
  <si>
    <t>1220</t>
  </si>
  <si>
    <t>http://www.mouser.com/ProductDetail/Panasonic-Battery/CR1220/?qs=sGAEpiMZZMuuBt6TL7D%2f6A7P4Pabhz5g</t>
  </si>
  <si>
    <t>Much cheaper if bought in quantities of 50+</t>
  </si>
  <si>
    <t>588-OK2715E-R52</t>
  </si>
  <si>
    <t>http://www.mouser.com/ProductDetail/Ohmite/OK2715E-R52/?qs=sGAEpiMZZMtlubZbdhIBIJMLE6vvLglcKmeAomrNvK0%3d</t>
  </si>
  <si>
    <t>588-OK2215E-R52</t>
  </si>
  <si>
    <t>http://www.mouser.com/ProductDetail/Ohmite/OK2215E-R52/?qs=sGAEpiMZZMtlubZbdhIBIJMLE6vvLglcwrpJO6Dxohs%3d</t>
  </si>
  <si>
    <t>603-MFR-25FTE52-24K</t>
  </si>
  <si>
    <t>http://www.mouser.com/ProductDetail/Yageo/MFR-25FTE52-24K/?qs=sGAEpiMZZMsPqMdJzcrNwvki5I7GwxKeyTca%2fGdX9DM%3d</t>
  </si>
  <si>
    <t>MFR-25FBF52-30K</t>
  </si>
  <si>
    <t>http://www.mouser.com/ProductDetail/Yageo/MFR-25FBF52-30K/?qs=sGAEpiMZZMsPqMdJzcrNwvki5I7GwxKexr3bQCDZBCM%3d</t>
  </si>
  <si>
    <t>4x AA Battery Holder</t>
  </si>
  <si>
    <t>See 'Shield Parts'</t>
  </si>
  <si>
    <t>40-Pin 0.1" Breakaway Header</t>
  </si>
  <si>
    <t>Break Away Headers - Right Angle</t>
  </si>
  <si>
    <t xml:space="preserve">PRT-00553 </t>
  </si>
  <si>
    <t>https://www.sparkfun.com/products/553</t>
  </si>
  <si>
    <t>Cost Percentage Breakdown</t>
  </si>
  <si>
    <t>1 Unit</t>
  </si>
  <si>
    <t>10 Units</t>
  </si>
  <si>
    <t>25 Units</t>
  </si>
  <si>
    <t>Check if http://tinyurl.com/jfml5gb is the same part</t>
  </si>
  <si>
    <t>https://www.adafruit.com/products/794</t>
  </si>
  <si>
    <t>Comes in packs of 40. Only need 8 per BTEMS</t>
  </si>
  <si>
    <t>Newegg</t>
  </si>
  <si>
    <t>9SIA6NC35M9501</t>
  </si>
  <si>
    <t>Micro SD with Regular Adapter</t>
  </si>
  <si>
    <t>http://www.newegg.com/Product/Product.aspx?Item=9SIA6NC35M9501&amp;cm_re=sd_card-_-20-134-717-_-Product</t>
  </si>
  <si>
    <t>Micro SD card but comes with standard size adapter</t>
  </si>
  <si>
    <t>Comes in strips of 40, currently only need 4/board. Actually used for SHT21 breakout. Other sensor comes with headers</t>
  </si>
  <si>
    <t>Radiation Shield</t>
  </si>
  <si>
    <t>UofU MechE Dept.</t>
  </si>
  <si>
    <t>Printed from UofU MechE 3D printer. Maybe cheaper elsewhere?</t>
  </si>
  <si>
    <t>Set Screw</t>
  </si>
  <si>
    <t>Quantity/Instrument</t>
  </si>
  <si>
    <t>McMaster-Carr</t>
  </si>
  <si>
    <t>91290A111</t>
  </si>
  <si>
    <t>M3 0.5 x 6 Socket Head</t>
  </si>
  <si>
    <t>http://www.mcmaster.com/#91290A111</t>
  </si>
  <si>
    <t>Comes in packs of 100 @ $7.78 per pack</t>
  </si>
  <si>
    <t>Plasti-Dip White Spray</t>
  </si>
  <si>
    <t>Home Depot</t>
  </si>
  <si>
    <t>11 oz. Can</t>
  </si>
  <si>
    <t>http://www.homedepot.com/p/Plasti-Dip-11-oz-White-General-Purpose-Rubber-Coating-Spray-11207-6/203286992</t>
  </si>
  <si>
    <t>Assume 200 BTEMS can be made with one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</si>
</sst>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164" fontId="0" fillId="0" borderId="9" xfId="0" applyNumberFormat="1" applyBorder="1"/>
    <xf numFmtId="164" fontId="0" fillId="0" borderId="2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6" xfId="0" applyNumberFormat="1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44" fontId="0" fillId="0" borderId="7" xfId="0" applyNumberFormat="1" applyFill="1" applyBorder="1"/>
    <xf numFmtId="44" fontId="0" fillId="0" borderId="8" xfId="0" applyNumberFormat="1" applyFill="1" applyBorder="1"/>
    <xf numFmtId="49" fontId="0" fillId="0" borderId="6" xfId="0" applyNumberFormat="1" applyFill="1" applyBorder="1"/>
    <xf numFmtId="0" fontId="0" fillId="0" borderId="28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4" xfId="0" applyFill="1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0" xfId="0" applyNumberFormat="1" applyFill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te-connectivity/2041021-3/memory-card-connector-sd-9-position/dp/35R2925?CMP=AFC-QO1721829242?gross_price=" TargetMode="External"/><Relationship Id="rId2" Type="http://schemas.openxmlformats.org/officeDocument/2006/relationships/hyperlink" Target="https://www.sparkfun.com/produc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C34" sqref="C34"/>
    </sheetView>
  </sheetViews>
  <sheetFormatPr baseColWidth="10" defaultRowHeight="16" x14ac:dyDescent="0.2"/>
  <cols>
    <col min="1" max="1" width="7.83203125" bestFit="1" customWidth="1"/>
    <col min="2" max="2" width="28.6640625" bestFit="1" customWidth="1"/>
    <col min="3" max="3" width="11.5" bestFit="1" customWidth="1"/>
    <col min="4" max="4" width="18" customWidth="1"/>
    <col min="5" max="5" width="19.5" bestFit="1" customWidth="1"/>
    <col min="6" max="6" width="13.1640625" bestFit="1" customWidth="1"/>
    <col min="7" max="7" width="19.5" bestFit="1" customWidth="1"/>
    <col min="8" max="8" width="13.1640625" bestFit="1" customWidth="1"/>
    <col min="9" max="9" width="19.5" bestFit="1" customWidth="1"/>
    <col min="10" max="10" width="13.1640625" bestFit="1" customWidth="1"/>
    <col min="11" max="11" width="15.6640625" bestFit="1" customWidth="1"/>
    <col min="12" max="12" width="15.83203125" bestFit="1" customWidth="1"/>
    <col min="13" max="13" width="26.1640625" bestFit="1" customWidth="1"/>
    <col min="14" max="14" width="119.1640625" bestFit="1" customWidth="1"/>
    <col min="15" max="15" width="98.1640625" bestFit="1" customWidth="1"/>
  </cols>
  <sheetData>
    <row r="1" spans="1:18" ht="17" thickBot="1" x14ac:dyDescent="0.25">
      <c r="A1" s="70" t="s">
        <v>11</v>
      </c>
      <c r="B1" s="71"/>
      <c r="C1" s="1">
        <v>1</v>
      </c>
      <c r="D1" s="3" t="s">
        <v>46</v>
      </c>
      <c r="M1" s="30"/>
    </row>
    <row r="2" spans="1:18" ht="17" thickBot="1" x14ac:dyDescent="0.25">
      <c r="A2" s="72" t="s">
        <v>7</v>
      </c>
      <c r="B2" s="73"/>
      <c r="C2" s="74"/>
      <c r="D2" s="17"/>
      <c r="E2" s="72" t="s">
        <v>6</v>
      </c>
      <c r="F2" s="75"/>
      <c r="G2" s="76" t="s">
        <v>8</v>
      </c>
      <c r="H2" s="75"/>
      <c r="I2" s="72" t="s">
        <v>9</v>
      </c>
      <c r="J2" s="75"/>
      <c r="K2" s="72" t="s">
        <v>10</v>
      </c>
      <c r="L2" s="73"/>
      <c r="M2" s="74"/>
      <c r="N2" s="75"/>
      <c r="O2" s="68" t="s">
        <v>27</v>
      </c>
      <c r="P2" s="65" t="s">
        <v>117</v>
      </c>
      <c r="Q2" s="66"/>
      <c r="R2" s="67"/>
    </row>
    <row r="3" spans="1:18" ht="18" thickTop="1" thickBot="1" x14ac:dyDescent="0.25">
      <c r="A3" s="10" t="s">
        <v>0</v>
      </c>
      <c r="B3" s="11" t="s">
        <v>33</v>
      </c>
      <c r="C3" s="16" t="s">
        <v>2</v>
      </c>
      <c r="D3" s="18" t="s">
        <v>134</v>
      </c>
      <c r="E3" s="10" t="s">
        <v>70</v>
      </c>
      <c r="F3" s="28" t="s">
        <v>14</v>
      </c>
      <c r="G3" s="10" t="s">
        <v>70</v>
      </c>
      <c r="H3" s="13" t="s">
        <v>14</v>
      </c>
      <c r="I3" s="10" t="s">
        <v>70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69"/>
      <c r="P3" s="55" t="s">
        <v>118</v>
      </c>
      <c r="Q3" s="56" t="s">
        <v>119</v>
      </c>
      <c r="R3" s="57" t="s">
        <v>120</v>
      </c>
    </row>
    <row r="4" spans="1:18" x14ac:dyDescent="0.2">
      <c r="A4" s="8"/>
      <c r="B4" s="9" t="s">
        <v>35</v>
      </c>
      <c r="C4" s="9" t="s">
        <v>28</v>
      </c>
      <c r="D4" s="4">
        <v>1</v>
      </c>
      <c r="E4" s="36">
        <v>6.5</v>
      </c>
      <c r="F4" s="37">
        <f>D4*E4</f>
        <v>6.5</v>
      </c>
      <c r="G4" s="41">
        <v>6.5</v>
      </c>
      <c r="H4" s="42">
        <f>G4*D4*10</f>
        <v>65</v>
      </c>
      <c r="I4" s="41">
        <v>6.5</v>
      </c>
      <c r="J4" s="42">
        <f>I4*D4*25</f>
        <v>162.5</v>
      </c>
      <c r="K4" s="2" t="s">
        <v>29</v>
      </c>
      <c r="L4" s="3" t="s">
        <v>28</v>
      </c>
      <c r="M4" s="29" t="s">
        <v>30</v>
      </c>
      <c r="N4" s="19" t="s">
        <v>31</v>
      </c>
      <c r="O4" s="43"/>
      <c r="P4" s="58">
        <f>F4/$F$31</f>
        <v>8.0026889034715692E-2</v>
      </c>
      <c r="Q4" s="59">
        <f>H4/$H$31</f>
        <v>8.2684892961225859E-2</v>
      </c>
      <c r="R4" s="60">
        <f>J4/$J$31</f>
        <v>8.3738390960376288E-2</v>
      </c>
    </row>
    <row r="5" spans="1:18" x14ac:dyDescent="0.2">
      <c r="A5" s="2"/>
      <c r="B5" s="25" t="s">
        <v>34</v>
      </c>
      <c r="C5" s="25" t="s">
        <v>32</v>
      </c>
      <c r="D5" s="4">
        <v>1</v>
      </c>
      <c r="E5" s="38">
        <v>11.2</v>
      </c>
      <c r="F5" s="26">
        <f t="shared" ref="F5:F30" si="0">D5*E5</f>
        <v>11.2</v>
      </c>
      <c r="G5" s="21">
        <v>11.2</v>
      </c>
      <c r="H5" s="20">
        <f t="shared" ref="H5:H30" si="1">G5*D5*10</f>
        <v>112</v>
      </c>
      <c r="I5" s="21">
        <v>11.2</v>
      </c>
      <c r="J5" s="20">
        <f t="shared" ref="J5:J30" si="2">I5*D5*25</f>
        <v>280</v>
      </c>
      <c r="K5" s="2" t="s">
        <v>50</v>
      </c>
      <c r="L5" s="3" t="s">
        <v>18</v>
      </c>
      <c r="M5" s="29" t="s">
        <v>18</v>
      </c>
      <c r="N5" s="19" t="s">
        <v>51</v>
      </c>
      <c r="O5" s="44" t="s">
        <v>52</v>
      </c>
      <c r="P5" s="58">
        <f t="shared" ref="P5:P30" si="3">F5/$F$31</f>
        <v>0.13789248572135626</v>
      </c>
      <c r="Q5" s="59">
        <f t="shared" ref="Q5:Q30" si="4">H5/$H$31</f>
        <v>0.14247243094857379</v>
      </c>
      <c r="R5" s="60">
        <f t="shared" ref="R5:R30" si="5">J5/$J$31</f>
        <v>0.1442876890394176</v>
      </c>
    </row>
    <row r="6" spans="1:18" x14ac:dyDescent="0.2">
      <c r="A6" s="2"/>
      <c r="B6" s="25" t="s">
        <v>36</v>
      </c>
      <c r="C6" s="25" t="s">
        <v>18</v>
      </c>
      <c r="D6" s="4">
        <v>1</v>
      </c>
      <c r="E6" s="38">
        <v>9.9499999999999993</v>
      </c>
      <c r="F6" s="26">
        <f t="shared" si="0"/>
        <v>9.9499999999999993</v>
      </c>
      <c r="G6" s="21">
        <v>9.9499999999999993</v>
      </c>
      <c r="H6" s="20">
        <f t="shared" si="1"/>
        <v>99.5</v>
      </c>
      <c r="I6" s="21">
        <v>9.9499999999999993</v>
      </c>
      <c r="J6" s="20">
        <f t="shared" si="2"/>
        <v>248.74999999999997</v>
      </c>
      <c r="K6" s="2" t="s">
        <v>37</v>
      </c>
      <c r="L6" s="3" t="s">
        <v>38</v>
      </c>
      <c r="M6" s="32" t="s">
        <v>18</v>
      </c>
      <c r="N6" s="27" t="s">
        <v>39</v>
      </c>
      <c r="O6" s="44"/>
      <c r="P6" s="58">
        <f t="shared" si="3"/>
        <v>0.12250269936852631</v>
      </c>
      <c r="Q6" s="59">
        <f t="shared" si="4"/>
        <v>0.12657148999449191</v>
      </c>
      <c r="R6" s="60">
        <f t="shared" si="5"/>
        <v>0.12818415231626831</v>
      </c>
    </row>
    <row r="7" spans="1:18" x14ac:dyDescent="0.2">
      <c r="A7" s="2"/>
      <c r="B7" s="25" t="s">
        <v>72</v>
      </c>
      <c r="C7" s="25" t="s">
        <v>73</v>
      </c>
      <c r="D7" s="4">
        <v>1</v>
      </c>
      <c r="E7" s="38">
        <v>13.95</v>
      </c>
      <c r="F7" s="26">
        <f t="shared" si="0"/>
        <v>13.95</v>
      </c>
      <c r="G7" s="21">
        <v>12.56</v>
      </c>
      <c r="H7" s="20">
        <f t="shared" si="1"/>
        <v>125.60000000000001</v>
      </c>
      <c r="I7" s="21">
        <v>12.56</v>
      </c>
      <c r="J7" s="20">
        <f t="shared" si="2"/>
        <v>314</v>
      </c>
      <c r="K7" s="2" t="s">
        <v>74</v>
      </c>
      <c r="L7" s="29">
        <v>3013</v>
      </c>
      <c r="M7" s="32" t="s">
        <v>30</v>
      </c>
      <c r="N7" s="19" t="s">
        <v>75</v>
      </c>
      <c r="O7" s="44"/>
      <c r="P7" s="58">
        <f t="shared" si="3"/>
        <v>0.17175001569758214</v>
      </c>
      <c r="Q7" s="59">
        <f t="shared" si="4"/>
        <v>0.15977265470661492</v>
      </c>
      <c r="R7" s="60">
        <f t="shared" si="5"/>
        <v>0.16180833699420402</v>
      </c>
    </row>
    <row r="8" spans="1:18" x14ac:dyDescent="0.2">
      <c r="A8" s="2"/>
      <c r="B8" s="25" t="s">
        <v>76</v>
      </c>
      <c r="C8" s="25" t="s">
        <v>77</v>
      </c>
      <c r="D8" s="4">
        <v>1</v>
      </c>
      <c r="E8" s="38">
        <v>0.87</v>
      </c>
      <c r="F8" s="26">
        <f t="shared" si="0"/>
        <v>0.87</v>
      </c>
      <c r="G8" s="21">
        <v>0.78800000000000003</v>
      </c>
      <c r="H8" s="20">
        <f t="shared" si="1"/>
        <v>7.8800000000000008</v>
      </c>
      <c r="I8" s="21">
        <v>0.78800000000000003</v>
      </c>
      <c r="J8" s="20">
        <f t="shared" si="2"/>
        <v>19.7</v>
      </c>
      <c r="K8" s="2" t="s">
        <v>58</v>
      </c>
      <c r="L8" s="3" t="s">
        <v>99</v>
      </c>
      <c r="M8" s="32" t="s">
        <v>100</v>
      </c>
      <c r="N8" s="19" t="s">
        <v>101</v>
      </c>
      <c r="O8" s="44" t="s">
        <v>102</v>
      </c>
      <c r="P8" s="58">
        <f t="shared" si="3"/>
        <v>1.0711291301569639E-2</v>
      </c>
      <c r="Q8" s="59">
        <f t="shared" si="4"/>
        <v>1.002395317745323E-2</v>
      </c>
      <c r="R8" s="60">
        <f t="shared" si="5"/>
        <v>1.015166955027331E-2</v>
      </c>
    </row>
    <row r="9" spans="1:18" x14ac:dyDescent="0.2">
      <c r="A9" s="2"/>
      <c r="B9" s="25" t="s">
        <v>81</v>
      </c>
      <c r="C9" s="25" t="s">
        <v>18</v>
      </c>
      <c r="D9" s="4">
        <v>8</v>
      </c>
      <c r="E9" s="38">
        <v>0.22500000000000001</v>
      </c>
      <c r="F9" s="26">
        <f t="shared" si="0"/>
        <v>1.8</v>
      </c>
      <c r="G9" s="21">
        <v>0.22500000000000001</v>
      </c>
      <c r="H9" s="20">
        <f t="shared" si="1"/>
        <v>18</v>
      </c>
      <c r="I9" s="21">
        <v>0.22500000000000001</v>
      </c>
      <c r="J9" s="20">
        <f t="shared" si="2"/>
        <v>45</v>
      </c>
      <c r="K9" s="2" t="s">
        <v>58</v>
      </c>
      <c r="L9" s="3" t="s">
        <v>88</v>
      </c>
      <c r="M9" s="32" t="s">
        <v>89</v>
      </c>
      <c r="N9" s="19" t="s">
        <v>90</v>
      </c>
      <c r="O9" s="44" t="s">
        <v>91</v>
      </c>
      <c r="P9" s="58">
        <f t="shared" si="3"/>
        <v>2.2161292348075113E-2</v>
      </c>
      <c r="Q9" s="59">
        <f t="shared" si="4"/>
        <v>2.2897354973877931E-2</v>
      </c>
      <c r="R9" s="60">
        <f t="shared" si="5"/>
        <v>2.3189092881334972E-2</v>
      </c>
    </row>
    <row r="10" spans="1:18" x14ac:dyDescent="0.2">
      <c r="A10" s="2"/>
      <c r="B10" s="25" t="s">
        <v>87</v>
      </c>
      <c r="C10" s="25" t="s">
        <v>18</v>
      </c>
      <c r="D10" s="4">
        <v>0.2</v>
      </c>
      <c r="E10" s="38">
        <v>3.95</v>
      </c>
      <c r="F10" s="26">
        <f t="shared" si="0"/>
        <v>0.79</v>
      </c>
      <c r="G10" s="21">
        <v>3.56</v>
      </c>
      <c r="H10" s="20">
        <f t="shared" si="1"/>
        <v>7.120000000000001</v>
      </c>
      <c r="I10" s="21">
        <v>3.56</v>
      </c>
      <c r="J10" s="20">
        <f t="shared" si="2"/>
        <v>17.8</v>
      </c>
      <c r="K10" s="2" t="s">
        <v>74</v>
      </c>
      <c r="L10" s="29">
        <v>794</v>
      </c>
      <c r="M10" s="32" t="s">
        <v>18</v>
      </c>
      <c r="N10" s="19" t="s">
        <v>122</v>
      </c>
      <c r="O10" s="44" t="s">
        <v>123</v>
      </c>
      <c r="P10" s="58">
        <f t="shared" si="3"/>
        <v>9.7263449749885218E-3</v>
      </c>
      <c r="Q10" s="59">
        <f t="shared" si="4"/>
        <v>9.0571759674450501E-3</v>
      </c>
      <c r="R10" s="60">
        <f t="shared" si="5"/>
        <v>9.1725745175058344E-3</v>
      </c>
    </row>
    <row r="11" spans="1:18" x14ac:dyDescent="0.2">
      <c r="A11" s="2"/>
      <c r="B11" s="25" t="s">
        <v>111</v>
      </c>
      <c r="C11" s="25" t="s">
        <v>18</v>
      </c>
      <c r="D11" s="4">
        <v>2</v>
      </c>
      <c r="E11" s="38">
        <v>1.28</v>
      </c>
      <c r="F11" s="26">
        <f t="shared" si="0"/>
        <v>2.56</v>
      </c>
      <c r="G11" s="21">
        <v>1.18</v>
      </c>
      <c r="H11" s="20">
        <f t="shared" si="1"/>
        <v>23.599999999999998</v>
      </c>
      <c r="I11" s="21">
        <v>1.18</v>
      </c>
      <c r="J11" s="20">
        <f t="shared" si="2"/>
        <v>59</v>
      </c>
      <c r="K11" s="2" t="s">
        <v>58</v>
      </c>
      <c r="L11" s="3" t="s">
        <v>92</v>
      </c>
      <c r="M11" s="32" t="s">
        <v>18</v>
      </c>
      <c r="N11" s="19" t="s">
        <v>93</v>
      </c>
      <c r="O11" s="44" t="s">
        <v>94</v>
      </c>
      <c r="P11" s="58">
        <f t="shared" si="3"/>
        <v>3.1518282450595715E-2</v>
      </c>
      <c r="Q11" s="59">
        <f t="shared" si="4"/>
        <v>3.0020976521306621E-2</v>
      </c>
      <c r="R11" s="60">
        <f t="shared" si="5"/>
        <v>3.0403477333305853E-2</v>
      </c>
    </row>
    <row r="12" spans="1:18" x14ac:dyDescent="0.2">
      <c r="A12" s="2"/>
      <c r="B12" s="34" t="s">
        <v>95</v>
      </c>
      <c r="C12" s="25" t="s">
        <v>18</v>
      </c>
      <c r="D12" s="4">
        <v>1</v>
      </c>
      <c r="E12" s="38">
        <v>2.48</v>
      </c>
      <c r="F12" s="26">
        <f t="shared" si="0"/>
        <v>2.48</v>
      </c>
      <c r="G12" s="21">
        <v>2.48</v>
      </c>
      <c r="H12" s="20">
        <f t="shared" si="1"/>
        <v>24.8</v>
      </c>
      <c r="I12" s="21">
        <v>2.48</v>
      </c>
      <c r="J12" s="20">
        <f t="shared" si="2"/>
        <v>62</v>
      </c>
      <c r="K12" s="2" t="s">
        <v>124</v>
      </c>
      <c r="L12" s="3" t="s">
        <v>125</v>
      </c>
      <c r="M12" s="29" t="s">
        <v>126</v>
      </c>
      <c r="N12" s="19" t="s">
        <v>127</v>
      </c>
      <c r="O12" s="44" t="s">
        <v>128</v>
      </c>
      <c r="P12" s="58">
        <f t="shared" si="3"/>
        <v>3.0533336124014602E-2</v>
      </c>
      <c r="Q12" s="59">
        <f t="shared" si="4"/>
        <v>3.1547466852898484E-2</v>
      </c>
      <c r="R12" s="60">
        <f t="shared" si="5"/>
        <v>3.194941685872818E-2</v>
      </c>
    </row>
    <row r="13" spans="1:18" x14ac:dyDescent="0.2">
      <c r="A13" s="2"/>
      <c r="B13" s="25" t="s">
        <v>96</v>
      </c>
      <c r="C13" s="25" t="s">
        <v>18</v>
      </c>
      <c r="D13" s="4">
        <v>1</v>
      </c>
      <c r="E13" s="38">
        <f>'Shield Parts'!$F$32</f>
        <v>24.820000000000004</v>
      </c>
      <c r="F13" s="26">
        <f t="shared" ref="F13" si="6">D13*E13</f>
        <v>24.820000000000004</v>
      </c>
      <c r="G13" s="21">
        <f>'Shield Parts'!$H$32</f>
        <v>23.958999999999996</v>
      </c>
      <c r="H13" s="20">
        <f t="shared" ref="H13" si="7">G13*D13*10</f>
        <v>239.58999999999997</v>
      </c>
      <c r="I13" s="21">
        <f>'Shield Parts'!$J$32</f>
        <v>22.98</v>
      </c>
      <c r="J13" s="20">
        <f t="shared" ref="J13" si="8">I13*D13*25</f>
        <v>574.5</v>
      </c>
      <c r="K13" s="2" t="s">
        <v>112</v>
      </c>
      <c r="L13" s="3" t="s">
        <v>18</v>
      </c>
      <c r="M13" s="29" t="s">
        <v>18</v>
      </c>
      <c r="N13" s="19"/>
      <c r="O13" s="44" t="s">
        <v>97</v>
      </c>
      <c r="P13" s="58">
        <f t="shared" si="3"/>
        <v>0.30557959782179134</v>
      </c>
      <c r="Q13" s="59">
        <f t="shared" si="4"/>
        <v>0.3047765154550785</v>
      </c>
      <c r="R13" s="60">
        <f t="shared" si="5"/>
        <v>0.29604741911837645</v>
      </c>
    </row>
    <row r="14" spans="1:18" x14ac:dyDescent="0.2">
      <c r="A14" s="2"/>
      <c r="B14" s="25" t="s">
        <v>114</v>
      </c>
      <c r="C14" s="25" t="s">
        <v>18</v>
      </c>
      <c r="D14" s="4">
        <v>0.1</v>
      </c>
      <c r="E14" s="38">
        <v>1.95</v>
      </c>
      <c r="F14" s="26">
        <f t="shared" si="0"/>
        <v>0.19500000000000001</v>
      </c>
      <c r="G14" s="21">
        <v>1.95</v>
      </c>
      <c r="H14" s="20">
        <f t="shared" si="1"/>
        <v>1.9500000000000002</v>
      </c>
      <c r="I14" s="21">
        <v>1.85</v>
      </c>
      <c r="J14" s="20">
        <f t="shared" si="2"/>
        <v>4.6250000000000009</v>
      </c>
      <c r="K14" s="2" t="s">
        <v>19</v>
      </c>
      <c r="L14" s="3" t="s">
        <v>115</v>
      </c>
      <c r="M14" s="29" t="s">
        <v>18</v>
      </c>
      <c r="N14" s="19" t="s">
        <v>116</v>
      </c>
      <c r="O14" s="44" t="s">
        <v>129</v>
      </c>
      <c r="P14" s="58">
        <f t="shared" si="3"/>
        <v>2.4008066710414708E-3</v>
      </c>
      <c r="Q14" s="59">
        <f t="shared" si="4"/>
        <v>2.480546788836776E-3</v>
      </c>
      <c r="R14" s="60">
        <f t="shared" si="5"/>
        <v>2.3833234350260947E-3</v>
      </c>
    </row>
    <row r="15" spans="1:18" x14ac:dyDescent="0.2">
      <c r="A15" s="2"/>
      <c r="B15" s="25" t="s">
        <v>130</v>
      </c>
      <c r="C15" s="25" t="s">
        <v>18</v>
      </c>
      <c r="D15" s="4">
        <v>1</v>
      </c>
      <c r="E15" s="38">
        <v>6</v>
      </c>
      <c r="F15" s="26">
        <f t="shared" si="0"/>
        <v>6</v>
      </c>
      <c r="G15" s="21">
        <v>6</v>
      </c>
      <c r="H15" s="20">
        <f t="shared" si="1"/>
        <v>60</v>
      </c>
      <c r="I15" s="21">
        <v>6</v>
      </c>
      <c r="J15" s="20">
        <f t="shared" si="2"/>
        <v>150</v>
      </c>
      <c r="K15" s="2" t="s">
        <v>131</v>
      </c>
      <c r="L15" s="25" t="s">
        <v>18</v>
      </c>
      <c r="M15" s="29" t="s">
        <v>18</v>
      </c>
      <c r="N15" s="19"/>
      <c r="O15" s="44" t="s">
        <v>132</v>
      </c>
      <c r="P15" s="58">
        <f t="shared" si="3"/>
        <v>7.3870974493583708E-2</v>
      </c>
      <c r="Q15" s="59">
        <f t="shared" si="4"/>
        <v>7.6324516579593105E-2</v>
      </c>
      <c r="R15" s="60">
        <f t="shared" si="5"/>
        <v>7.7296976271116577E-2</v>
      </c>
    </row>
    <row r="16" spans="1:18" x14ac:dyDescent="0.2">
      <c r="A16" s="2"/>
      <c r="B16" s="25" t="s">
        <v>133</v>
      </c>
      <c r="C16" s="25" t="s">
        <v>18</v>
      </c>
      <c r="D16" s="4">
        <v>1</v>
      </c>
      <c r="E16" s="38">
        <v>7.7799999999999994E-2</v>
      </c>
      <c r="F16" s="26">
        <f t="shared" si="0"/>
        <v>7.7799999999999994E-2</v>
      </c>
      <c r="G16" s="21">
        <v>7.7799999999999994E-2</v>
      </c>
      <c r="H16" s="20">
        <f t="shared" si="1"/>
        <v>0.77799999999999991</v>
      </c>
      <c r="I16" s="21">
        <v>7.7799999999999994E-2</v>
      </c>
      <c r="J16" s="20">
        <f t="shared" si="2"/>
        <v>1.9449999999999998</v>
      </c>
      <c r="K16" s="2" t="s">
        <v>135</v>
      </c>
      <c r="L16" s="3" t="s">
        <v>136</v>
      </c>
      <c r="M16" s="32" t="s">
        <v>137</v>
      </c>
      <c r="N16" s="27" t="s">
        <v>138</v>
      </c>
      <c r="O16" s="44" t="s">
        <v>139</v>
      </c>
      <c r="P16" s="58">
        <f t="shared" si="3"/>
        <v>9.5786030260013543E-4</v>
      </c>
      <c r="Q16" s="59">
        <f t="shared" si="4"/>
        <v>9.8967456498205708E-4</v>
      </c>
      <c r="R16" s="60">
        <f t="shared" si="5"/>
        <v>1.0022841256488114E-3</v>
      </c>
    </row>
    <row r="17" spans="1:18" x14ac:dyDescent="0.2">
      <c r="A17" s="2"/>
      <c r="B17" s="25" t="s">
        <v>140</v>
      </c>
      <c r="C17" s="25" t="s">
        <v>18</v>
      </c>
      <c r="D17" s="4">
        <f>1/200</f>
        <v>5.0000000000000001E-3</v>
      </c>
      <c r="E17" s="38">
        <v>5.98</v>
      </c>
      <c r="F17" s="26">
        <f t="shared" si="0"/>
        <v>2.9900000000000003E-2</v>
      </c>
      <c r="G17" s="21">
        <v>5.98</v>
      </c>
      <c r="H17" s="20">
        <f t="shared" si="1"/>
        <v>0.29900000000000004</v>
      </c>
      <c r="I17" s="21">
        <v>5.98</v>
      </c>
      <c r="J17" s="20">
        <f t="shared" si="2"/>
        <v>0.74750000000000005</v>
      </c>
      <c r="K17" s="2" t="s">
        <v>141</v>
      </c>
      <c r="L17" s="29">
        <v>203286992</v>
      </c>
      <c r="M17" s="29" t="s">
        <v>142</v>
      </c>
      <c r="N17" s="19" t="s">
        <v>143</v>
      </c>
      <c r="O17" s="44" t="s">
        <v>144</v>
      </c>
      <c r="P17" s="58">
        <f t="shared" si="3"/>
        <v>3.6812368955969221E-4</v>
      </c>
      <c r="Q17" s="59">
        <f t="shared" si="4"/>
        <v>3.8035050762163906E-4</v>
      </c>
      <c r="R17" s="60">
        <f t="shared" si="5"/>
        <v>3.8519659841773093E-4</v>
      </c>
    </row>
    <row r="18" spans="1:18" x14ac:dyDescent="0.2">
      <c r="A18" s="2"/>
      <c r="B18" s="25"/>
      <c r="C18" s="25"/>
      <c r="D18" s="4"/>
      <c r="E18" s="38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4"/>
      <c r="P18" s="58">
        <f t="shared" si="3"/>
        <v>0</v>
      </c>
      <c r="Q18" s="59">
        <f t="shared" si="4"/>
        <v>0</v>
      </c>
      <c r="R18" s="60">
        <f t="shared" si="5"/>
        <v>0</v>
      </c>
    </row>
    <row r="19" spans="1:18" x14ac:dyDescent="0.2">
      <c r="A19" s="2"/>
      <c r="B19" s="34"/>
      <c r="C19" s="25"/>
      <c r="D19" s="4"/>
      <c r="E19" s="38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4"/>
      <c r="P19" s="58">
        <f t="shared" si="3"/>
        <v>0</v>
      </c>
      <c r="Q19" s="59">
        <f t="shared" si="4"/>
        <v>0</v>
      </c>
      <c r="R19" s="60">
        <f t="shared" si="5"/>
        <v>0</v>
      </c>
    </row>
    <row r="20" spans="1:18" x14ac:dyDescent="0.2">
      <c r="A20" s="2"/>
      <c r="B20" s="25"/>
      <c r="C20" s="25"/>
      <c r="D20" s="4"/>
      <c r="E20" s="38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4"/>
      <c r="P20" s="58">
        <f t="shared" si="3"/>
        <v>0</v>
      </c>
      <c r="Q20" s="59">
        <f t="shared" si="4"/>
        <v>0</v>
      </c>
      <c r="R20" s="60">
        <f t="shared" si="5"/>
        <v>0</v>
      </c>
    </row>
    <row r="21" spans="1:18" x14ac:dyDescent="0.2">
      <c r="A21" s="2"/>
      <c r="B21" s="25"/>
      <c r="C21" s="25"/>
      <c r="D21" s="4"/>
      <c r="E21" s="38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4"/>
      <c r="P21" s="58">
        <f t="shared" si="3"/>
        <v>0</v>
      </c>
      <c r="Q21" s="59">
        <f t="shared" si="4"/>
        <v>0</v>
      </c>
      <c r="R21" s="60">
        <f t="shared" si="5"/>
        <v>0</v>
      </c>
    </row>
    <row r="22" spans="1:18" x14ac:dyDescent="0.2">
      <c r="A22" s="2"/>
      <c r="B22" s="25"/>
      <c r="C22" s="25"/>
      <c r="D22" s="4"/>
      <c r="E22" s="38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4"/>
      <c r="P22" s="58">
        <f t="shared" si="3"/>
        <v>0</v>
      </c>
      <c r="Q22" s="59">
        <f t="shared" si="4"/>
        <v>0</v>
      </c>
      <c r="R22" s="60">
        <f t="shared" si="5"/>
        <v>0</v>
      </c>
    </row>
    <row r="23" spans="1:18" x14ac:dyDescent="0.2">
      <c r="A23" s="2"/>
      <c r="B23" s="25"/>
      <c r="C23" s="25"/>
      <c r="D23" s="4"/>
      <c r="E23" s="38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4"/>
      <c r="P23" s="58">
        <f t="shared" si="3"/>
        <v>0</v>
      </c>
      <c r="Q23" s="59">
        <f t="shared" si="4"/>
        <v>0</v>
      </c>
      <c r="R23" s="60">
        <f t="shared" si="5"/>
        <v>0</v>
      </c>
    </row>
    <row r="24" spans="1:18" x14ac:dyDescent="0.2">
      <c r="A24" s="2"/>
      <c r="B24" s="25"/>
      <c r="C24" s="25"/>
      <c r="D24" s="4"/>
      <c r="E24" s="38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4"/>
      <c r="P24" s="58">
        <f t="shared" si="3"/>
        <v>0</v>
      </c>
      <c r="Q24" s="59">
        <f t="shared" si="4"/>
        <v>0</v>
      </c>
      <c r="R24" s="60">
        <f t="shared" si="5"/>
        <v>0</v>
      </c>
    </row>
    <row r="25" spans="1:18" x14ac:dyDescent="0.2">
      <c r="A25" s="2"/>
      <c r="B25" s="25"/>
      <c r="C25" s="25"/>
      <c r="D25" s="4"/>
      <c r="E25" s="38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4"/>
      <c r="P25" s="58">
        <f t="shared" si="3"/>
        <v>0</v>
      </c>
      <c r="Q25" s="59">
        <f t="shared" si="4"/>
        <v>0</v>
      </c>
      <c r="R25" s="60">
        <f t="shared" si="5"/>
        <v>0</v>
      </c>
    </row>
    <row r="26" spans="1:18" x14ac:dyDescent="0.2">
      <c r="A26" s="2"/>
      <c r="B26" s="3"/>
      <c r="C26" s="3"/>
      <c r="D26" s="4"/>
      <c r="E26" s="38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4"/>
      <c r="P26" s="58">
        <f t="shared" si="3"/>
        <v>0</v>
      </c>
      <c r="Q26" s="59">
        <f t="shared" si="4"/>
        <v>0</v>
      </c>
      <c r="R26" s="60">
        <f t="shared" si="5"/>
        <v>0</v>
      </c>
    </row>
    <row r="27" spans="1:18" x14ac:dyDescent="0.2">
      <c r="A27" s="2"/>
      <c r="B27" s="3"/>
      <c r="C27" s="3"/>
      <c r="D27" s="4"/>
      <c r="E27" s="38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4"/>
      <c r="P27" s="58">
        <f t="shared" si="3"/>
        <v>0</v>
      </c>
      <c r="Q27" s="59">
        <f t="shared" si="4"/>
        <v>0</v>
      </c>
      <c r="R27" s="60">
        <f t="shared" si="5"/>
        <v>0</v>
      </c>
    </row>
    <row r="28" spans="1:18" x14ac:dyDescent="0.2">
      <c r="A28" s="2"/>
      <c r="B28" s="3"/>
      <c r="C28" s="3"/>
      <c r="D28" s="4"/>
      <c r="E28" s="38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4"/>
      <c r="P28" s="58">
        <f t="shared" si="3"/>
        <v>0</v>
      </c>
      <c r="Q28" s="59">
        <f t="shared" si="4"/>
        <v>0</v>
      </c>
      <c r="R28" s="60">
        <f t="shared" si="5"/>
        <v>0</v>
      </c>
    </row>
    <row r="29" spans="1:18" x14ac:dyDescent="0.2">
      <c r="A29" s="2"/>
      <c r="B29" s="3"/>
      <c r="C29" s="3"/>
      <c r="D29" s="4"/>
      <c r="E29" s="38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4"/>
      <c r="P29" s="58">
        <f t="shared" si="3"/>
        <v>0</v>
      </c>
      <c r="Q29" s="59">
        <f t="shared" si="4"/>
        <v>0</v>
      </c>
      <c r="R29" s="60">
        <f t="shared" si="5"/>
        <v>0</v>
      </c>
    </row>
    <row r="30" spans="1:18" ht="17" thickBot="1" x14ac:dyDescent="0.25">
      <c r="A30" s="46"/>
      <c r="B30" s="47"/>
      <c r="C30" s="47"/>
      <c r="D30" s="48"/>
      <c r="E30" s="49"/>
      <c r="F30" s="50">
        <f t="shared" si="0"/>
        <v>0</v>
      </c>
      <c r="G30" s="51"/>
      <c r="H30" s="52">
        <f t="shared" si="1"/>
        <v>0</v>
      </c>
      <c r="I30" s="51"/>
      <c r="J30" s="52">
        <f t="shared" si="2"/>
        <v>0</v>
      </c>
      <c r="K30" s="46"/>
      <c r="L30" s="47"/>
      <c r="M30" s="53"/>
      <c r="N30" s="48"/>
      <c r="O30" s="54"/>
      <c r="P30" s="61">
        <f t="shared" si="3"/>
        <v>0</v>
      </c>
      <c r="Q30" s="62">
        <f t="shared" si="4"/>
        <v>0</v>
      </c>
      <c r="R30" s="63">
        <f t="shared" si="5"/>
        <v>0</v>
      </c>
    </row>
    <row r="31" spans="1:18" x14ac:dyDescent="0.2">
      <c r="E31" s="24" t="s">
        <v>15</v>
      </c>
      <c r="F31" s="24">
        <f>SUM(F4:F30)</f>
        <v>81.222699999999975</v>
      </c>
      <c r="G31" s="24" t="s">
        <v>15</v>
      </c>
      <c r="H31" s="24">
        <f>SUM(H4:H30)</f>
        <v>786.11700000000008</v>
      </c>
      <c r="I31" s="24" t="s">
        <v>15</v>
      </c>
      <c r="J31" s="24">
        <f>SUM(J4:J30)</f>
        <v>1940.5674999999999</v>
      </c>
      <c r="M31" s="30"/>
      <c r="P31" s="64">
        <f>SUM(P4:P30)</f>
        <v>1.0000000000000004</v>
      </c>
      <c r="Q31" s="64">
        <f t="shared" ref="Q31:R31" si="9">SUM(Q4:Q30)</f>
        <v>0.99999999999999978</v>
      </c>
      <c r="R31" s="64">
        <f t="shared" si="9"/>
        <v>1</v>
      </c>
    </row>
    <row r="32" spans="1:18" x14ac:dyDescent="0.2">
      <c r="E32" t="s">
        <v>16</v>
      </c>
      <c r="F32" s="24">
        <f>F31</f>
        <v>81.222699999999975</v>
      </c>
      <c r="G32" t="s">
        <v>16</v>
      </c>
      <c r="H32" s="35">
        <f>H31/10</f>
        <v>78.611700000000013</v>
      </c>
      <c r="I32" t="s">
        <v>16</v>
      </c>
      <c r="J32" s="35">
        <f>J31/25</f>
        <v>77.622699999999995</v>
      </c>
      <c r="M32" s="30"/>
    </row>
  </sheetData>
  <mergeCells count="8">
    <mergeCell ref="P2:R2"/>
    <mergeCell ref="O2:O3"/>
    <mergeCell ref="A1:B1"/>
    <mergeCell ref="A2:C2"/>
    <mergeCell ref="E2:F2"/>
    <mergeCell ref="G2:H2"/>
    <mergeCell ref="I2:J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O6" sqref="O6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9.6640625" bestFit="1" customWidth="1"/>
    <col min="13" max="13" width="28" style="30" bestFit="1" customWidth="1"/>
    <col min="14" max="14" width="130.33203125" bestFit="1" customWidth="1"/>
    <col min="15" max="15" width="94" bestFit="1" customWidth="1"/>
  </cols>
  <sheetData>
    <row r="1" spans="1:15" ht="17" thickBot="1" x14ac:dyDescent="0.25">
      <c r="A1" s="70" t="s">
        <v>11</v>
      </c>
      <c r="B1" s="71"/>
      <c r="C1" s="1">
        <v>1</v>
      </c>
      <c r="D1" s="3" t="s">
        <v>46</v>
      </c>
    </row>
    <row r="2" spans="1:15" ht="17" thickBot="1" x14ac:dyDescent="0.25">
      <c r="A2" s="72" t="s">
        <v>7</v>
      </c>
      <c r="B2" s="73"/>
      <c r="C2" s="74"/>
      <c r="D2" s="17"/>
      <c r="E2" s="72" t="s">
        <v>6</v>
      </c>
      <c r="F2" s="75"/>
      <c r="G2" s="76" t="s">
        <v>8</v>
      </c>
      <c r="H2" s="75"/>
      <c r="I2" s="72" t="s">
        <v>9</v>
      </c>
      <c r="J2" s="75"/>
      <c r="K2" s="72" t="s">
        <v>10</v>
      </c>
      <c r="L2" s="73"/>
      <c r="M2" s="74"/>
      <c r="N2" s="75"/>
      <c r="O2" s="77" t="s">
        <v>27</v>
      </c>
    </row>
    <row r="3" spans="1:15" ht="18" thickTop="1" thickBot="1" x14ac:dyDescent="0.25">
      <c r="A3" s="10" t="s">
        <v>0</v>
      </c>
      <c r="B3" s="11" t="s">
        <v>1</v>
      </c>
      <c r="C3" s="16" t="s">
        <v>2</v>
      </c>
      <c r="D3" s="18" t="s">
        <v>12</v>
      </c>
      <c r="E3" s="10" t="s">
        <v>70</v>
      </c>
      <c r="F3" s="28" t="s">
        <v>14</v>
      </c>
      <c r="G3" s="10" t="s">
        <v>70</v>
      </c>
      <c r="H3" s="13" t="s">
        <v>14</v>
      </c>
      <c r="I3" s="10" t="s">
        <v>70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78"/>
    </row>
    <row r="4" spans="1:15" x14ac:dyDescent="0.2">
      <c r="A4" s="8"/>
      <c r="B4" s="9"/>
      <c r="C4" s="9" t="s">
        <v>45</v>
      </c>
      <c r="D4" s="4">
        <v>1</v>
      </c>
      <c r="E4" s="36">
        <v>9.9499999999999993</v>
      </c>
      <c r="F4" s="37">
        <f t="shared" ref="F4" si="0">D4*E4</f>
        <v>9.9499999999999993</v>
      </c>
      <c r="G4" s="41">
        <v>9.4499999999999993</v>
      </c>
      <c r="H4" s="42">
        <f t="shared" ref="H4" si="1">D4*G4*10</f>
        <v>94.5</v>
      </c>
      <c r="I4" s="41">
        <v>8.9600000000000009</v>
      </c>
      <c r="J4" s="42">
        <f t="shared" ref="J4" si="2">D4*I4*25</f>
        <v>224.00000000000003</v>
      </c>
      <c r="K4" s="2" t="s">
        <v>19</v>
      </c>
      <c r="L4" s="3" t="s">
        <v>47</v>
      </c>
      <c r="M4" s="29" t="s">
        <v>18</v>
      </c>
      <c r="N4" s="19" t="s">
        <v>48</v>
      </c>
      <c r="O4" s="43" t="s">
        <v>49</v>
      </c>
    </row>
    <row r="5" spans="1:15" x14ac:dyDescent="0.2">
      <c r="A5" s="2"/>
      <c r="B5" s="25"/>
      <c r="C5" s="25" t="s">
        <v>20</v>
      </c>
      <c r="D5" s="4">
        <v>1</v>
      </c>
      <c r="E5" s="38">
        <v>1.5</v>
      </c>
      <c r="F5" s="26">
        <f>D5*E5</f>
        <v>1.5</v>
      </c>
      <c r="G5" s="21">
        <v>1.5</v>
      </c>
      <c r="H5" s="20">
        <f>D5*G5*10</f>
        <v>15</v>
      </c>
      <c r="I5" s="21">
        <v>1.43</v>
      </c>
      <c r="J5" s="20">
        <f>D5*I5*25</f>
        <v>35.75</v>
      </c>
      <c r="K5" s="2" t="s">
        <v>19</v>
      </c>
      <c r="L5" s="3" t="s">
        <v>21</v>
      </c>
      <c r="M5" s="29" t="s">
        <v>18</v>
      </c>
      <c r="N5" s="19" t="s">
        <v>22</v>
      </c>
      <c r="O5" s="44"/>
    </row>
    <row r="6" spans="1:15" x14ac:dyDescent="0.2">
      <c r="A6" s="2"/>
      <c r="B6" s="25"/>
      <c r="C6" s="25" t="s">
        <v>23</v>
      </c>
      <c r="D6" s="4">
        <v>1</v>
      </c>
      <c r="E6" s="38">
        <v>1.74</v>
      </c>
      <c r="F6" s="26">
        <f>D6*E6</f>
        <v>1.74</v>
      </c>
      <c r="G6" s="21">
        <v>1.74</v>
      </c>
      <c r="H6" s="20">
        <f t="shared" ref="H6:H30" si="3">D6*G6*10</f>
        <v>17.399999999999999</v>
      </c>
      <c r="I6" s="21">
        <v>1.49</v>
      </c>
      <c r="J6" s="20">
        <f>D6*I6*25</f>
        <v>37.25</v>
      </c>
      <c r="K6" s="2" t="s">
        <v>24</v>
      </c>
      <c r="L6" s="3" t="s">
        <v>25</v>
      </c>
      <c r="M6" s="32" t="s">
        <v>18</v>
      </c>
      <c r="N6" s="27" t="s">
        <v>26</v>
      </c>
      <c r="O6" s="44" t="s">
        <v>121</v>
      </c>
    </row>
    <row r="7" spans="1:15" x14ac:dyDescent="0.2">
      <c r="A7" s="2"/>
      <c r="B7" s="3"/>
      <c r="C7" s="25" t="s">
        <v>40</v>
      </c>
      <c r="D7" s="4">
        <v>1</v>
      </c>
      <c r="E7" s="38">
        <v>0.5</v>
      </c>
      <c r="F7" s="26">
        <f t="shared" ref="F7:F30" si="4">D7*E7</f>
        <v>0.5</v>
      </c>
      <c r="G7" s="21">
        <v>0.5</v>
      </c>
      <c r="H7" s="20">
        <f t="shared" si="3"/>
        <v>5</v>
      </c>
      <c r="I7" s="21">
        <v>0.48</v>
      </c>
      <c r="J7" s="20">
        <f t="shared" ref="J7:J30" si="5">D7*I7*25</f>
        <v>12</v>
      </c>
      <c r="K7" s="2" t="s">
        <v>19</v>
      </c>
      <c r="L7" s="3" t="s">
        <v>41</v>
      </c>
      <c r="M7" s="32" t="s">
        <v>42</v>
      </c>
      <c r="N7" s="19" t="s">
        <v>43</v>
      </c>
      <c r="O7" s="44"/>
    </row>
    <row r="8" spans="1:15" x14ac:dyDescent="0.2">
      <c r="A8" s="2"/>
      <c r="B8" s="25"/>
      <c r="C8" s="25" t="s">
        <v>44</v>
      </c>
      <c r="D8" s="4">
        <v>1</v>
      </c>
      <c r="E8" s="38">
        <v>0.43</v>
      </c>
      <c r="F8" s="26">
        <f t="shared" si="4"/>
        <v>0.43</v>
      </c>
      <c r="G8" s="21">
        <v>0.43</v>
      </c>
      <c r="H8" s="20">
        <f t="shared" si="3"/>
        <v>4.3</v>
      </c>
      <c r="I8" s="21">
        <v>0.35699999999999998</v>
      </c>
      <c r="J8" s="20">
        <f t="shared" si="5"/>
        <v>8.9249999999999989</v>
      </c>
      <c r="K8" s="2" t="s">
        <v>58</v>
      </c>
      <c r="L8" s="3" t="s">
        <v>78</v>
      </c>
      <c r="M8" s="32" t="s">
        <v>18</v>
      </c>
      <c r="N8" s="19" t="s">
        <v>79</v>
      </c>
      <c r="O8" s="44" t="s">
        <v>80</v>
      </c>
    </row>
    <row r="9" spans="1:15" x14ac:dyDescent="0.2">
      <c r="A9" s="2"/>
      <c r="B9" s="3"/>
      <c r="C9" s="25" t="s">
        <v>53</v>
      </c>
      <c r="D9" s="4">
        <v>1</v>
      </c>
      <c r="E9" s="38">
        <v>1.5</v>
      </c>
      <c r="F9" s="26">
        <f t="shared" si="4"/>
        <v>1.5</v>
      </c>
      <c r="G9" s="21">
        <v>1.5</v>
      </c>
      <c r="H9" s="20">
        <f t="shared" si="3"/>
        <v>15</v>
      </c>
      <c r="I9" s="21">
        <v>1.43</v>
      </c>
      <c r="J9" s="20">
        <f t="shared" si="5"/>
        <v>35.75</v>
      </c>
      <c r="K9" s="2" t="s">
        <v>19</v>
      </c>
      <c r="L9" s="25" t="s">
        <v>54</v>
      </c>
      <c r="M9" s="32" t="s">
        <v>113</v>
      </c>
      <c r="N9" s="19" t="s">
        <v>55</v>
      </c>
      <c r="O9" s="44" t="s">
        <v>56</v>
      </c>
    </row>
    <row r="10" spans="1:15" x14ac:dyDescent="0.2">
      <c r="A10" s="2"/>
      <c r="B10" s="3"/>
      <c r="C10" s="25" t="s">
        <v>57</v>
      </c>
      <c r="D10" s="4">
        <v>1</v>
      </c>
      <c r="E10" s="38">
        <v>0.13</v>
      </c>
      <c r="F10" s="26">
        <f t="shared" si="4"/>
        <v>0.13</v>
      </c>
      <c r="G10" s="21">
        <v>7.9000000000000001E-2</v>
      </c>
      <c r="H10" s="20">
        <f t="shared" si="3"/>
        <v>0.79</v>
      </c>
      <c r="I10" s="21">
        <v>7.9000000000000001E-2</v>
      </c>
      <c r="J10" s="20">
        <f t="shared" si="5"/>
        <v>1.9750000000000001</v>
      </c>
      <c r="K10" s="2" t="s">
        <v>58</v>
      </c>
      <c r="L10" s="3" t="s">
        <v>59</v>
      </c>
      <c r="M10" s="32" t="s">
        <v>60</v>
      </c>
      <c r="N10" s="19" t="s">
        <v>61</v>
      </c>
      <c r="O10" s="44" t="s">
        <v>66</v>
      </c>
    </row>
    <row r="11" spans="1:15" x14ac:dyDescent="0.2">
      <c r="A11" s="2"/>
      <c r="B11" s="25"/>
      <c r="C11" s="25" t="s">
        <v>62</v>
      </c>
      <c r="D11" s="4">
        <v>1</v>
      </c>
      <c r="E11" s="38">
        <v>0.14000000000000001</v>
      </c>
      <c r="F11" s="26">
        <f t="shared" si="4"/>
        <v>0.14000000000000001</v>
      </c>
      <c r="G11" s="21">
        <v>8.5999999999999993E-2</v>
      </c>
      <c r="H11" s="20">
        <f t="shared" si="3"/>
        <v>0.85999999999999988</v>
      </c>
      <c r="I11" s="21">
        <v>8.5999999999999993E-2</v>
      </c>
      <c r="J11" s="20">
        <f t="shared" si="5"/>
        <v>2.15</v>
      </c>
      <c r="K11" s="2" t="s">
        <v>58</v>
      </c>
      <c r="L11" s="3" t="s">
        <v>63</v>
      </c>
      <c r="M11" s="32" t="s">
        <v>60</v>
      </c>
      <c r="N11" s="19" t="s">
        <v>64</v>
      </c>
      <c r="O11" s="44" t="s">
        <v>67</v>
      </c>
    </row>
    <row r="12" spans="1:15" x14ac:dyDescent="0.2">
      <c r="A12" s="2"/>
      <c r="B12" s="34"/>
      <c r="C12" s="25" t="s">
        <v>65</v>
      </c>
      <c r="D12" s="4">
        <v>1</v>
      </c>
      <c r="E12" s="38">
        <v>0.12</v>
      </c>
      <c r="F12" s="26">
        <f t="shared" si="4"/>
        <v>0.12</v>
      </c>
      <c r="G12" s="21">
        <v>0.02</v>
      </c>
      <c r="H12" s="20">
        <f t="shared" si="3"/>
        <v>0.2</v>
      </c>
      <c r="I12" s="21">
        <v>1.6E-2</v>
      </c>
      <c r="J12" s="20">
        <f t="shared" si="5"/>
        <v>0.4</v>
      </c>
      <c r="K12" s="2" t="s">
        <v>58</v>
      </c>
      <c r="L12" s="3" t="s">
        <v>103</v>
      </c>
      <c r="M12" s="29" t="s">
        <v>18</v>
      </c>
      <c r="N12" s="19" t="s">
        <v>104</v>
      </c>
      <c r="O12" s="44" t="s">
        <v>71</v>
      </c>
    </row>
    <row r="13" spans="1:15" x14ac:dyDescent="0.2">
      <c r="A13" s="2"/>
      <c r="B13" s="25"/>
      <c r="C13" s="25" t="s">
        <v>68</v>
      </c>
      <c r="D13" s="4">
        <v>1</v>
      </c>
      <c r="E13" s="38">
        <v>0.12</v>
      </c>
      <c r="F13" s="26">
        <f t="shared" si="4"/>
        <v>0.12</v>
      </c>
      <c r="G13" s="21">
        <v>0.02</v>
      </c>
      <c r="H13" s="20">
        <f t="shared" si="3"/>
        <v>0.2</v>
      </c>
      <c r="I13" s="21">
        <v>1.7999999999999999E-2</v>
      </c>
      <c r="J13" s="20">
        <f t="shared" si="5"/>
        <v>0.44999999999999996</v>
      </c>
      <c r="K13" s="2" t="s">
        <v>58</v>
      </c>
      <c r="L13" s="3" t="s">
        <v>105</v>
      </c>
      <c r="M13" s="29" t="s">
        <v>18</v>
      </c>
      <c r="N13" s="19" t="s">
        <v>106</v>
      </c>
      <c r="O13" s="44" t="s">
        <v>69</v>
      </c>
    </row>
    <row r="14" spans="1:15" x14ac:dyDescent="0.2">
      <c r="A14" s="2"/>
      <c r="B14" s="25"/>
      <c r="C14" s="25" t="s">
        <v>82</v>
      </c>
      <c r="D14" s="4">
        <v>1</v>
      </c>
      <c r="E14" s="38">
        <v>0.12</v>
      </c>
      <c r="F14" s="26">
        <f t="shared" si="4"/>
        <v>0.12</v>
      </c>
      <c r="G14" s="21">
        <v>9.1999999999999998E-2</v>
      </c>
      <c r="H14" s="20">
        <f t="shared" si="3"/>
        <v>0.91999999999999993</v>
      </c>
      <c r="I14" s="21">
        <v>9.1999999999999998E-2</v>
      </c>
      <c r="J14" s="20">
        <f t="shared" si="5"/>
        <v>2.2999999999999998</v>
      </c>
      <c r="K14" s="2" t="s">
        <v>58</v>
      </c>
      <c r="L14" s="3" t="s">
        <v>107</v>
      </c>
      <c r="M14" s="29" t="s">
        <v>18</v>
      </c>
      <c r="N14" s="19" t="s">
        <v>108</v>
      </c>
      <c r="O14" s="44" t="s">
        <v>98</v>
      </c>
    </row>
    <row r="15" spans="1:15" x14ac:dyDescent="0.2">
      <c r="A15" s="2"/>
      <c r="B15" s="25"/>
      <c r="C15" s="25" t="s">
        <v>83</v>
      </c>
      <c r="D15" s="4">
        <v>1</v>
      </c>
      <c r="E15" s="38">
        <v>0.12</v>
      </c>
      <c r="F15" s="26">
        <f t="shared" si="4"/>
        <v>0.12</v>
      </c>
      <c r="G15" s="21">
        <v>9.1999999999999998E-2</v>
      </c>
      <c r="H15" s="20">
        <f t="shared" si="3"/>
        <v>0.91999999999999993</v>
      </c>
      <c r="I15" s="21">
        <v>9.1999999999999998E-2</v>
      </c>
      <c r="J15" s="20">
        <f t="shared" si="5"/>
        <v>2.2999999999999998</v>
      </c>
      <c r="K15" s="2" t="s">
        <v>58</v>
      </c>
      <c r="L15" s="3" t="s">
        <v>109</v>
      </c>
      <c r="M15" s="29" t="s">
        <v>18</v>
      </c>
      <c r="N15" s="19" t="s">
        <v>110</v>
      </c>
      <c r="O15" s="44" t="s">
        <v>98</v>
      </c>
    </row>
    <row r="16" spans="1:15" x14ac:dyDescent="0.2">
      <c r="A16" s="2"/>
      <c r="B16" s="25"/>
      <c r="C16" s="25" t="s">
        <v>84</v>
      </c>
      <c r="D16" s="4">
        <v>1</v>
      </c>
      <c r="E16" s="38">
        <v>8.4499999999999993</v>
      </c>
      <c r="F16" s="26">
        <f t="shared" si="4"/>
        <v>8.4499999999999993</v>
      </c>
      <c r="G16" s="21">
        <v>8.4499999999999993</v>
      </c>
      <c r="H16" s="20">
        <f t="shared" si="3"/>
        <v>84.5</v>
      </c>
      <c r="I16" s="21">
        <v>8.4499999999999993</v>
      </c>
      <c r="J16" s="20">
        <f t="shared" si="5"/>
        <v>211.24999999999997</v>
      </c>
      <c r="K16" s="2" t="s">
        <v>85</v>
      </c>
      <c r="L16" s="3" t="s">
        <v>18</v>
      </c>
      <c r="M16" s="32" t="s">
        <v>18</v>
      </c>
      <c r="N16" s="27"/>
      <c r="O16" s="44" t="s">
        <v>86</v>
      </c>
    </row>
    <row r="17" spans="1:15" x14ac:dyDescent="0.2">
      <c r="A17" s="2"/>
      <c r="B17" s="25"/>
      <c r="C17" s="25"/>
      <c r="D17" s="4"/>
      <c r="E17" s="38"/>
      <c r="F17" s="26">
        <f t="shared" si="4"/>
        <v>0</v>
      </c>
      <c r="G17" s="21"/>
      <c r="H17" s="20">
        <f t="shared" si="3"/>
        <v>0</v>
      </c>
      <c r="I17" s="21"/>
      <c r="J17" s="20">
        <f t="shared" si="5"/>
        <v>0</v>
      </c>
      <c r="K17" s="2"/>
      <c r="L17" s="3"/>
      <c r="M17" s="29"/>
      <c r="N17" s="19"/>
      <c r="O17" s="44"/>
    </row>
    <row r="18" spans="1:15" x14ac:dyDescent="0.2">
      <c r="A18" s="2"/>
      <c r="B18" s="25"/>
      <c r="C18" s="25"/>
      <c r="D18" s="4"/>
      <c r="E18" s="38"/>
      <c r="F18" s="26">
        <f t="shared" si="4"/>
        <v>0</v>
      </c>
      <c r="G18" s="21"/>
      <c r="H18" s="20">
        <f t="shared" si="3"/>
        <v>0</v>
      </c>
      <c r="I18" s="21"/>
      <c r="J18" s="20">
        <f t="shared" si="5"/>
        <v>0</v>
      </c>
      <c r="K18" s="2"/>
      <c r="L18" s="3"/>
      <c r="M18" s="29"/>
      <c r="N18" s="19"/>
      <c r="O18" s="44"/>
    </row>
    <row r="19" spans="1:15" x14ac:dyDescent="0.2">
      <c r="A19" s="2"/>
      <c r="B19" s="34"/>
      <c r="C19" s="25"/>
      <c r="D19" s="4"/>
      <c r="E19" s="38"/>
      <c r="F19" s="26">
        <f t="shared" si="4"/>
        <v>0</v>
      </c>
      <c r="G19" s="21"/>
      <c r="H19" s="20">
        <f t="shared" si="3"/>
        <v>0</v>
      </c>
      <c r="I19" s="21"/>
      <c r="J19" s="20">
        <f t="shared" si="5"/>
        <v>0</v>
      </c>
      <c r="K19" s="2"/>
      <c r="L19" s="3"/>
      <c r="M19" s="29"/>
      <c r="N19" s="19"/>
      <c r="O19" s="44"/>
    </row>
    <row r="20" spans="1:15" x14ac:dyDescent="0.2">
      <c r="A20" s="2"/>
      <c r="B20" s="25"/>
      <c r="C20" s="25"/>
      <c r="D20" s="4"/>
      <c r="E20" s="38"/>
      <c r="F20" s="26">
        <f t="shared" si="4"/>
        <v>0</v>
      </c>
      <c r="G20" s="21"/>
      <c r="H20" s="20">
        <f t="shared" si="3"/>
        <v>0</v>
      </c>
      <c r="I20" s="21"/>
      <c r="J20" s="20">
        <f t="shared" si="5"/>
        <v>0</v>
      </c>
      <c r="K20" s="2"/>
      <c r="L20" s="3"/>
      <c r="M20" s="29"/>
      <c r="N20" s="19"/>
      <c r="O20" s="44"/>
    </row>
    <row r="21" spans="1:15" x14ac:dyDescent="0.2">
      <c r="A21" s="2"/>
      <c r="B21" s="25"/>
      <c r="C21" s="25"/>
      <c r="D21" s="4"/>
      <c r="E21" s="38"/>
      <c r="F21" s="26">
        <f t="shared" si="4"/>
        <v>0</v>
      </c>
      <c r="G21" s="21"/>
      <c r="H21" s="20">
        <f t="shared" si="3"/>
        <v>0</v>
      </c>
      <c r="I21" s="21"/>
      <c r="J21" s="20">
        <f t="shared" si="5"/>
        <v>0</v>
      </c>
      <c r="K21" s="2"/>
      <c r="L21" s="3"/>
      <c r="M21" s="29"/>
      <c r="N21" s="19"/>
      <c r="O21" s="44"/>
    </row>
    <row r="22" spans="1:15" x14ac:dyDescent="0.2">
      <c r="A22" s="2"/>
      <c r="B22" s="25"/>
      <c r="C22" s="25"/>
      <c r="D22" s="4"/>
      <c r="E22" s="38"/>
      <c r="F22" s="26">
        <f t="shared" si="4"/>
        <v>0</v>
      </c>
      <c r="G22" s="21"/>
      <c r="H22" s="20">
        <f t="shared" si="3"/>
        <v>0</v>
      </c>
      <c r="I22" s="21"/>
      <c r="J22" s="20">
        <f t="shared" si="5"/>
        <v>0</v>
      </c>
      <c r="K22" s="2"/>
      <c r="L22" s="3"/>
      <c r="M22" s="29"/>
      <c r="N22" s="19"/>
      <c r="O22" s="44"/>
    </row>
    <row r="23" spans="1:15" x14ac:dyDescent="0.2">
      <c r="A23" s="2"/>
      <c r="B23" s="25"/>
      <c r="C23" s="25"/>
      <c r="D23" s="4"/>
      <c r="E23" s="38"/>
      <c r="F23" s="26">
        <f t="shared" si="4"/>
        <v>0</v>
      </c>
      <c r="G23" s="21"/>
      <c r="H23" s="20">
        <f t="shared" si="3"/>
        <v>0</v>
      </c>
      <c r="I23" s="21"/>
      <c r="J23" s="20">
        <f t="shared" si="5"/>
        <v>0</v>
      </c>
      <c r="K23" s="2"/>
      <c r="L23" s="3"/>
      <c r="M23" s="29"/>
      <c r="N23" s="19"/>
      <c r="O23" s="44"/>
    </row>
    <row r="24" spans="1:15" x14ac:dyDescent="0.2">
      <c r="A24" s="2"/>
      <c r="B24" s="25"/>
      <c r="C24" s="25"/>
      <c r="D24" s="4"/>
      <c r="E24" s="38"/>
      <c r="F24" s="26">
        <f t="shared" si="4"/>
        <v>0</v>
      </c>
      <c r="G24" s="21"/>
      <c r="H24" s="20">
        <f t="shared" si="3"/>
        <v>0</v>
      </c>
      <c r="I24" s="21"/>
      <c r="J24" s="20">
        <f t="shared" si="5"/>
        <v>0</v>
      </c>
      <c r="K24" s="2"/>
      <c r="L24" s="3"/>
      <c r="M24" s="29"/>
      <c r="N24" s="19"/>
      <c r="O24" s="44"/>
    </row>
    <row r="25" spans="1:15" x14ac:dyDescent="0.2">
      <c r="A25" s="2"/>
      <c r="B25" s="25"/>
      <c r="C25" s="25"/>
      <c r="D25" s="4"/>
      <c r="E25" s="38"/>
      <c r="F25" s="26">
        <f t="shared" si="4"/>
        <v>0</v>
      </c>
      <c r="G25" s="21"/>
      <c r="H25" s="20">
        <f t="shared" si="3"/>
        <v>0</v>
      </c>
      <c r="I25" s="21"/>
      <c r="J25" s="20">
        <f t="shared" si="5"/>
        <v>0</v>
      </c>
      <c r="K25" s="2"/>
      <c r="L25" s="3"/>
      <c r="M25" s="29"/>
      <c r="N25" s="19"/>
      <c r="O25" s="44"/>
    </row>
    <row r="26" spans="1:15" x14ac:dyDescent="0.2">
      <c r="A26" s="2"/>
      <c r="B26" s="3"/>
      <c r="C26" s="3"/>
      <c r="D26" s="4"/>
      <c r="E26" s="38"/>
      <c r="F26" s="26">
        <f t="shared" si="4"/>
        <v>0</v>
      </c>
      <c r="G26" s="21"/>
      <c r="H26" s="20">
        <f t="shared" si="3"/>
        <v>0</v>
      </c>
      <c r="I26" s="21"/>
      <c r="J26" s="20">
        <f t="shared" si="5"/>
        <v>0</v>
      </c>
      <c r="K26" s="2"/>
      <c r="L26" s="3"/>
      <c r="M26" s="29"/>
      <c r="N26" s="4"/>
      <c r="O26" s="44"/>
    </row>
    <row r="27" spans="1:15" x14ac:dyDescent="0.2">
      <c r="A27" s="2"/>
      <c r="B27" s="3"/>
      <c r="C27" s="3"/>
      <c r="D27" s="4"/>
      <c r="E27" s="38"/>
      <c r="F27" s="26">
        <f t="shared" si="4"/>
        <v>0</v>
      </c>
      <c r="G27" s="21"/>
      <c r="H27" s="20">
        <f t="shared" si="3"/>
        <v>0</v>
      </c>
      <c r="I27" s="21"/>
      <c r="J27" s="20">
        <f t="shared" si="5"/>
        <v>0</v>
      </c>
      <c r="K27" s="2"/>
      <c r="L27" s="3"/>
      <c r="M27" s="29"/>
      <c r="N27" s="4"/>
      <c r="O27" s="44"/>
    </row>
    <row r="28" spans="1:15" x14ac:dyDescent="0.2">
      <c r="A28" s="2"/>
      <c r="B28" s="3"/>
      <c r="C28" s="3"/>
      <c r="D28" s="4"/>
      <c r="E28" s="38"/>
      <c r="F28" s="26">
        <f t="shared" si="4"/>
        <v>0</v>
      </c>
      <c r="G28" s="21"/>
      <c r="H28" s="20">
        <f t="shared" si="3"/>
        <v>0</v>
      </c>
      <c r="I28" s="21"/>
      <c r="J28" s="20">
        <f t="shared" si="5"/>
        <v>0</v>
      </c>
      <c r="K28" s="2"/>
      <c r="L28" s="3"/>
      <c r="M28" s="29"/>
      <c r="N28" s="4"/>
      <c r="O28" s="44"/>
    </row>
    <row r="29" spans="1:15" x14ac:dyDescent="0.2">
      <c r="A29" s="2"/>
      <c r="B29" s="3"/>
      <c r="C29" s="3"/>
      <c r="D29" s="4"/>
      <c r="E29" s="38"/>
      <c r="F29" s="26">
        <f t="shared" si="4"/>
        <v>0</v>
      </c>
      <c r="G29" s="21"/>
      <c r="H29" s="20">
        <f t="shared" si="3"/>
        <v>0</v>
      </c>
      <c r="I29" s="21"/>
      <c r="J29" s="20">
        <f t="shared" si="5"/>
        <v>0</v>
      </c>
      <c r="K29" s="2"/>
      <c r="L29" s="3"/>
      <c r="M29" s="29"/>
      <c r="N29" s="4"/>
      <c r="O29" s="44"/>
    </row>
    <row r="30" spans="1:15" ht="17" thickBot="1" x14ac:dyDescent="0.25">
      <c r="A30" s="5"/>
      <c r="B30" s="6"/>
      <c r="C30" s="6"/>
      <c r="D30" s="7"/>
      <c r="E30" s="39"/>
      <c r="F30" s="15">
        <f t="shared" si="4"/>
        <v>0</v>
      </c>
      <c r="G30" s="23"/>
      <c r="H30" s="22">
        <f t="shared" si="3"/>
        <v>0</v>
      </c>
      <c r="I30" s="23"/>
      <c r="J30" s="22">
        <f t="shared" si="5"/>
        <v>0</v>
      </c>
      <c r="K30" s="5"/>
      <c r="L30" s="6"/>
      <c r="M30" s="33"/>
      <c r="N30" s="7"/>
      <c r="O30" s="45"/>
    </row>
    <row r="31" spans="1:15" x14ac:dyDescent="0.2">
      <c r="E31" s="24" t="s">
        <v>15</v>
      </c>
      <c r="F31" s="24">
        <f>SUM(F4:F30)</f>
        <v>24.820000000000004</v>
      </c>
      <c r="G31" s="24" t="s">
        <v>15</v>
      </c>
      <c r="H31" s="24">
        <f>SUM(H4:H30)</f>
        <v>239.58999999999997</v>
      </c>
      <c r="I31" s="24" t="s">
        <v>15</v>
      </c>
      <c r="J31" s="24">
        <f>SUM(J4:J30)</f>
        <v>574.5</v>
      </c>
    </row>
    <row r="32" spans="1:15" x14ac:dyDescent="0.2">
      <c r="E32" t="s">
        <v>16</v>
      </c>
      <c r="F32" s="24">
        <f>F31</f>
        <v>24.820000000000004</v>
      </c>
      <c r="G32" t="s">
        <v>16</v>
      </c>
      <c r="H32" s="35">
        <f>H31/10</f>
        <v>23.958999999999996</v>
      </c>
      <c r="I32" t="s">
        <v>16</v>
      </c>
      <c r="J32" s="35">
        <f>J31/25</f>
        <v>22.98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6" r:id="rId1"/>
    <hyperlink ref="N5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4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Instrument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2016-04-17T01:03:33Z</dcterms:modified>
</cp:coreProperties>
</file>