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540" tabRatio="500" activeTab="1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H10" i="3"/>
  <c r="H12" i="3"/>
  <c r="H15" i="3"/>
  <c r="H16" i="3"/>
  <c r="H17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15" i="3"/>
  <c r="J16" i="3"/>
  <c r="J17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15" i="3"/>
  <c r="F16" i="3"/>
  <c r="F17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I13" i="3"/>
  <c r="J13" i="3"/>
  <c r="G13" i="3"/>
  <c r="H13" i="3"/>
  <c r="E13" i="3"/>
  <c r="F13" i="3"/>
  <c r="J12" i="1"/>
  <c r="J13" i="1"/>
  <c r="J14" i="1"/>
  <c r="J15" i="1"/>
  <c r="J31" i="1"/>
  <c r="J32" i="1"/>
  <c r="H12" i="1"/>
  <c r="H13" i="1"/>
  <c r="H14" i="1"/>
  <c r="H15" i="1"/>
  <c r="H31" i="1"/>
  <c r="H32" i="1"/>
  <c r="F12" i="1"/>
  <c r="F13" i="1"/>
  <c r="F14" i="1"/>
  <c r="F15" i="1"/>
  <c r="F31" i="1"/>
  <c r="F32" i="1"/>
  <c r="J5" i="3"/>
  <c r="J6" i="3"/>
  <c r="J7" i="3"/>
  <c r="J8" i="3"/>
  <c r="J9" i="3"/>
  <c r="J11" i="3"/>
  <c r="J14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1" i="3"/>
  <c r="H14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1" i="3"/>
  <c r="F14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<sst xmlns="http://schemas.openxmlformats.org/spreadsheetml/2006/main" count="239" uniqueCount="155">
  <si>
    <t>Number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</si>
  <si>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</si>
  <si>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</si>
  <si>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</si>
  <si>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</si>
  <si>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</si>
  <si>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</si>
  <si>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</si>
  <si>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</si>
  <si>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</si>
  <si>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</si>
  <si>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</si>
  <si>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</si>
  <si>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</si>
  <si>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</si>
  <si>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</si>
  <si>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</si>
  <si>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</si>
  <si>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</si>
  <si>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</si>
  <si>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</si>
  <si>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</si>
  <si>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</si>
  <si>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</si>
  <si>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</si>
  <si>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</si>
  <si>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</si>
  <si>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</si>
  <si>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</si>
  <si>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</si>
  <si>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</si>
  <si>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</si>
  <si>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</si>
  <si>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</si>
  <si>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</si>
  <si>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</si>
  <si>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</si>
  <si>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</si>
  <si>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</si>
  <si>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</si>
  <si>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</si>
  <si>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</si>
  <si>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</si>
  <si>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</si>
  <si>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</si>
  <si>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</si>
  <si>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</si>
  <si>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</si>
  <si>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</si>
  <si>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</si>
  <si>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</si>
  <si>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</si>
  <si>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</si>
  <si>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</si>
  <si>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</si>
  <si>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</si>
  <si>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</si>
  <si>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</si>
  <si>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</si>
  <si>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</si>
  <si>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</si>
  <si>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</si>
  <si>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</si>
  <si>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</si>
  <si>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</si>
  <si>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</si>
  <si>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</si>
  <si>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</si>
  <si>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</si>
  <si>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</si>
  <si>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</si>
  <si>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</si>
  <si>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</si>
  <si>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</si>
  <si>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</si>
  <si>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</si>
  <si>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</si>
  <si>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</si>
  <si>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</si>
  <si>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</si>
  <si>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</si>
  <si>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</si>
  <si>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</si>
  <si>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</si>
  <si>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Currently using OshPark Prices @ $8.45 for 2"x2.5" board ($5/in^2). Will change once quantity price is determined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</si>
  <si>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</si>
  <si>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</si>
  <si>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</si>
  <si>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</si>
  <si>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</si>
  <si>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</si>
  <si>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</si>
  <si>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</si>
  <si>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</si>
  <si>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</si>
  <si>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</si>
  <si>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</si>
  <si>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</si>
  <si>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</si>
  <si>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</si>
  <si>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</si>
  <si>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588-OK2715E-R52</t>
  </si>
  <si>
    <t>http://www.mouser.com/ProductDetail/Ohmite/OK2715E-R52/?qs=sGAEpiMZZMtlubZbdhIBIJMLE6vvLglcKmeAomrNvK0%3d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</si>
  <si>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</si>
  <si>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</si>
  <si>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</si>
  <si>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</si>
  <si>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</si>
  <si>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</si>
  <si>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</si>
  <si>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</si>
  <si>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</si>
  <si>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</si>
  <si>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</si>
  <si>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</si>
  <si>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</si>
  <si>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</si>
  <si>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</si>
  <si>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</si>
  <si>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</si>
  <si>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</si>
  <si>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</si>
  <si>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</si>
  <si>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9SIA6NC35M9501</t>
  </si>
  <si>
    <t>Micro SD with Regular Adapter</t>
  </si>
  <si>
    <t>http://www.newegg.com/Product/Product.aspx?Item=9SIA6NC35M9501&amp;cm_re=sd_card-_-20-134-717-_-Product</t>
  </si>
  <si>
    <t>Micro SD card but comes with standard size adapter</t>
  </si>
  <si>
    <t>Comes in strips of 40, currently only need 4/board. Actually used for SHT21 breakout. Other sensor comes with headers</t>
  </si>
  <si>
    <t>Radiation Shield</t>
  </si>
  <si>
    <t>UofU MechE Dept.</t>
  </si>
  <si>
    <t>Printed from UofU MechE 3D printer. Maybe cheaper elsewhere?</t>
  </si>
  <si>
    <t>Set Screw</t>
  </si>
  <si>
    <t>Quantity/Instrument</t>
  </si>
  <si>
    <t>McMaster-Carr</t>
  </si>
  <si>
    <t>91290A111</t>
  </si>
  <si>
    <t>M3 0.5 x 6 Socket Head</t>
  </si>
  <si>
    <t>http://www.mcmaster.com/#91290A111</t>
  </si>
  <si>
    <t>Comes in packs of 100 @ $7.78 per pack</t>
  </si>
  <si>
    <t>Plasti-Dip White Spray</t>
  </si>
  <si>
    <t>Home Depot</t>
  </si>
  <si>
    <t>11 oz. Can</t>
  </si>
  <si>
    <t>http://www.homedepot.com/p/Plasti-Dip-11-oz-White-General-Purpose-Rubber-Coating-Spray-11207-6/203286992</t>
  </si>
  <si>
    <t>Assume 200 BTEMS can be made with one can</t>
  </si>
  <si>
    <t>MLX90614</t>
  </si>
  <si>
    <t>S1</t>
  </si>
  <si>
    <t>SDSLOT</t>
  </si>
  <si>
    <t>RTC_HEADER</t>
  </si>
  <si>
    <t>BAT_HEADER</t>
  </si>
  <si>
    <t>RED_LED</t>
  </si>
  <si>
    <t>GREEN_LED</t>
  </si>
  <si>
    <t>R_RLED</t>
  </si>
  <si>
    <t>R_GLED</t>
  </si>
  <si>
    <t>R1</t>
  </si>
  <si>
    <t>R2</t>
  </si>
  <si>
    <t>EAGLE Schematic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</si>
</sst>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4" sqref="C4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8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19.1640625" bestFit="1" customWidth="1"/>
    <col min="15" max="15" width="98.1640625" bestFit="1" customWidth="1"/>
  </cols>
  <sheetData>
    <row r="1" spans="1:18" ht="17" thickBot="1" x14ac:dyDescent="0.25">
      <c r="A1" s="70" t="s">
        <v>10</v>
      </c>
      <c r="B1" s="71"/>
      <c r="C1" s="1">
        <v>1</v>
      </c>
      <c r="D1" s="3" t="s">
        <v>44</v>
      </c>
      <c r="M1" s="30"/>
    </row>
    <row r="2" spans="1:18" ht="17" thickBot="1" x14ac:dyDescent="0.25">
      <c r="A2" s="72" t="s">
        <v>6</v>
      </c>
      <c r="B2" s="73"/>
      <c r="C2" s="74"/>
      <c r="D2" s="17"/>
      <c r="E2" s="72" t="s">
        <v>5</v>
      </c>
      <c r="F2" s="75"/>
      <c r="G2" s="76" t="s">
        <v>7</v>
      </c>
      <c r="H2" s="75"/>
      <c r="I2" s="72" t="s">
        <v>8</v>
      </c>
      <c r="J2" s="75"/>
      <c r="K2" s="72" t="s">
        <v>9</v>
      </c>
      <c r="L2" s="73"/>
      <c r="M2" s="74"/>
      <c r="N2" s="75"/>
      <c r="O2" s="68" t="s">
        <v>26</v>
      </c>
      <c r="P2" s="65" t="s">
        <v>115</v>
      </c>
      <c r="Q2" s="66"/>
      <c r="R2" s="67"/>
    </row>
    <row r="3" spans="1:18" ht="18" thickTop="1" thickBot="1" x14ac:dyDescent="0.25">
      <c r="A3" s="10" t="s">
        <v>0</v>
      </c>
      <c r="B3" s="11" t="s">
        <v>31</v>
      </c>
      <c r="C3" s="16" t="s">
        <v>1</v>
      </c>
      <c r="D3" s="18" t="s">
        <v>132</v>
      </c>
      <c r="E3" s="10" t="s">
        <v>68</v>
      </c>
      <c r="F3" s="28" t="s">
        <v>13</v>
      </c>
      <c r="G3" s="10" t="s">
        <v>68</v>
      </c>
      <c r="H3" s="13" t="s">
        <v>13</v>
      </c>
      <c r="I3" s="10" t="s">
        <v>68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69"/>
      <c r="P3" s="55" t="s">
        <v>116</v>
      </c>
      <c r="Q3" s="56" t="s">
        <v>117</v>
      </c>
      <c r="R3" s="57" t="s">
        <v>118</v>
      </c>
    </row>
    <row r="4" spans="1:18" x14ac:dyDescent="0.2">
      <c r="A4" s="8"/>
      <c r="B4" s="9" t="s">
        <v>33</v>
      </c>
      <c r="C4" s="9" t="s">
        <v>143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27</v>
      </c>
      <c r="L4" s="3" t="s">
        <v>143</v>
      </c>
      <c r="M4" s="29" t="s">
        <v>28</v>
      </c>
      <c r="N4" s="19" t="s">
        <v>29</v>
      </c>
      <c r="O4" s="43"/>
      <c r="P4" s="58">
        <f>F4/$F$31</f>
        <v>8.0026889034715692E-2</v>
      </c>
      <c r="Q4" s="59">
        <f>H4/$H$31</f>
        <v>8.2684892961225859E-2</v>
      </c>
      <c r="R4" s="60">
        <f>J4/$J$31</f>
        <v>8.3738390960376288E-2</v>
      </c>
    </row>
    <row r="5" spans="1:18" x14ac:dyDescent="0.2">
      <c r="A5" s="2"/>
      <c r="B5" s="25" t="s">
        <v>32</v>
      </c>
      <c r="C5" s="25" t="s">
        <v>30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48</v>
      </c>
      <c r="L5" s="3" t="s">
        <v>17</v>
      </c>
      <c r="M5" s="29" t="s">
        <v>17</v>
      </c>
      <c r="N5" s="19" t="s">
        <v>49</v>
      </c>
      <c r="O5" s="44" t="s">
        <v>50</v>
      </c>
      <c r="P5" s="58">
        <f t="shared" ref="P5:P30" si="3">F5/$F$31</f>
        <v>0.13789248572135626</v>
      </c>
      <c r="Q5" s="59">
        <f t="shared" ref="Q5:Q30" si="4">H5/$H$31</f>
        <v>0.14247243094857379</v>
      </c>
      <c r="R5" s="60">
        <f t="shared" ref="R5:R30" si="5">J5/$J$31</f>
        <v>0.1442876890394176</v>
      </c>
    </row>
    <row r="6" spans="1:18" x14ac:dyDescent="0.2">
      <c r="A6" s="2"/>
      <c r="B6" s="25" t="s">
        <v>34</v>
      </c>
      <c r="C6" s="25" t="s">
        <v>17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35</v>
      </c>
      <c r="L6" s="3" t="s">
        <v>36</v>
      </c>
      <c r="M6" s="32" t="s">
        <v>17</v>
      </c>
      <c r="N6" s="27" t="s">
        <v>37</v>
      </c>
      <c r="O6" s="44"/>
      <c r="P6" s="58">
        <f t="shared" si="3"/>
        <v>0.12250269936852631</v>
      </c>
      <c r="Q6" s="59">
        <f t="shared" si="4"/>
        <v>0.12657148999449191</v>
      </c>
      <c r="R6" s="60">
        <f t="shared" si="5"/>
        <v>0.12818415231626831</v>
      </c>
    </row>
    <row r="7" spans="1:18" x14ac:dyDescent="0.2">
      <c r="A7" s="2"/>
      <c r="B7" s="25" t="s">
        <v>70</v>
      </c>
      <c r="C7" s="25" t="s">
        <v>71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72</v>
      </c>
      <c r="L7" s="29">
        <v>3013</v>
      </c>
      <c r="M7" s="32" t="s">
        <v>28</v>
      </c>
      <c r="N7" s="19" t="s">
        <v>73</v>
      </c>
      <c r="O7" s="44"/>
      <c r="P7" s="58">
        <f t="shared" si="3"/>
        <v>0.17175001569758214</v>
      </c>
      <c r="Q7" s="59">
        <f t="shared" si="4"/>
        <v>0.15977265470661492</v>
      </c>
      <c r="R7" s="60">
        <f t="shared" si="5"/>
        <v>0.16180833699420402</v>
      </c>
    </row>
    <row r="8" spans="1:18" x14ac:dyDescent="0.2">
      <c r="A8" s="2"/>
      <c r="B8" s="25" t="s">
        <v>74</v>
      </c>
      <c r="C8" s="25" t="s">
        <v>75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56</v>
      </c>
      <c r="L8" s="3" t="s">
        <v>97</v>
      </c>
      <c r="M8" s="32" t="s">
        <v>98</v>
      </c>
      <c r="N8" s="19" t="s">
        <v>99</v>
      </c>
      <c r="O8" s="44" t="s">
        <v>100</v>
      </c>
      <c r="P8" s="58">
        <f t="shared" si="3"/>
        <v>1.0711291301569639E-2</v>
      </c>
      <c r="Q8" s="59">
        <f t="shared" si="4"/>
        <v>1.002395317745323E-2</v>
      </c>
      <c r="R8" s="60">
        <f t="shared" si="5"/>
        <v>1.015166955027331E-2</v>
      </c>
    </row>
    <row r="9" spans="1:18" x14ac:dyDescent="0.2">
      <c r="A9" s="2"/>
      <c r="B9" s="25" t="s">
        <v>79</v>
      </c>
      <c r="C9" s="25" t="s">
        <v>17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56</v>
      </c>
      <c r="L9" s="3" t="s">
        <v>86</v>
      </c>
      <c r="M9" s="32" t="s">
        <v>87</v>
      </c>
      <c r="N9" s="19" t="s">
        <v>88</v>
      </c>
      <c r="O9" s="44" t="s">
        <v>89</v>
      </c>
      <c r="P9" s="58">
        <f t="shared" si="3"/>
        <v>2.2161292348075113E-2</v>
      </c>
      <c r="Q9" s="59">
        <f t="shared" si="4"/>
        <v>2.2897354973877931E-2</v>
      </c>
      <c r="R9" s="60">
        <f t="shared" si="5"/>
        <v>2.3189092881334972E-2</v>
      </c>
    </row>
    <row r="10" spans="1:18" x14ac:dyDescent="0.2">
      <c r="A10" s="2"/>
      <c r="B10" s="25" t="s">
        <v>85</v>
      </c>
      <c r="C10" s="25" t="s">
        <v>17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72</v>
      </c>
      <c r="L10" s="29">
        <v>794</v>
      </c>
      <c r="M10" s="32" t="s">
        <v>17</v>
      </c>
      <c r="N10" s="19" t="s">
        <v>120</v>
      </c>
      <c r="O10" s="44" t="s">
        <v>121</v>
      </c>
      <c r="P10" s="58">
        <f t="shared" si="3"/>
        <v>9.7263449749885218E-3</v>
      </c>
      <c r="Q10" s="59">
        <f t="shared" si="4"/>
        <v>9.0571759674450501E-3</v>
      </c>
      <c r="R10" s="60">
        <f t="shared" si="5"/>
        <v>9.1725745175058344E-3</v>
      </c>
    </row>
    <row r="11" spans="1:18" x14ac:dyDescent="0.2">
      <c r="A11" s="2"/>
      <c r="B11" s="25" t="s">
        <v>109</v>
      </c>
      <c r="C11" s="25" t="s">
        <v>17</v>
      </c>
      <c r="D11" s="4">
        <v>2</v>
      </c>
      <c r="E11" s="38">
        <v>1.28</v>
      </c>
      <c r="F11" s="26">
        <f t="shared" si="0"/>
        <v>2.56</v>
      </c>
      <c r="G11" s="21">
        <v>1.18</v>
      </c>
      <c r="H11" s="20">
        <f t="shared" si="1"/>
        <v>23.599999999999998</v>
      </c>
      <c r="I11" s="21">
        <v>1.18</v>
      </c>
      <c r="J11" s="20">
        <f t="shared" si="2"/>
        <v>59</v>
      </c>
      <c r="K11" s="2" t="s">
        <v>56</v>
      </c>
      <c r="L11" s="3" t="s">
        <v>90</v>
      </c>
      <c r="M11" s="32" t="s">
        <v>17</v>
      </c>
      <c r="N11" s="19" t="s">
        <v>91</v>
      </c>
      <c r="O11" s="44" t="s">
        <v>92</v>
      </c>
      <c r="P11" s="58">
        <f t="shared" si="3"/>
        <v>3.1518282450595715E-2</v>
      </c>
      <c r="Q11" s="59">
        <f t="shared" si="4"/>
        <v>3.0020976521306621E-2</v>
      </c>
      <c r="R11" s="60">
        <f t="shared" si="5"/>
        <v>3.0403477333305853E-2</v>
      </c>
    </row>
    <row r="12" spans="1:18" x14ac:dyDescent="0.2">
      <c r="A12" s="2"/>
      <c r="B12" s="34" t="s">
        <v>93</v>
      </c>
      <c r="C12" s="25" t="s">
        <v>17</v>
      </c>
      <c r="D12" s="4">
        <v>1</v>
      </c>
      <c r="E12" s="38">
        <v>2.48</v>
      </c>
      <c r="F12" s="26">
        <f t="shared" si="0"/>
        <v>2.48</v>
      </c>
      <c r="G12" s="21">
        <v>2.48</v>
      </c>
      <c r="H12" s="20">
        <f t="shared" si="1"/>
        <v>24.8</v>
      </c>
      <c r="I12" s="21">
        <v>2.48</v>
      </c>
      <c r="J12" s="20">
        <f t="shared" si="2"/>
        <v>62</v>
      </c>
      <c r="K12" s="2" t="s">
        <v>122</v>
      </c>
      <c r="L12" s="3" t="s">
        <v>123</v>
      </c>
      <c r="M12" s="29" t="s">
        <v>124</v>
      </c>
      <c r="N12" s="19" t="s">
        <v>125</v>
      </c>
      <c r="O12" s="44" t="s">
        <v>126</v>
      </c>
      <c r="P12" s="58">
        <f t="shared" si="3"/>
        <v>3.0533336124014602E-2</v>
      </c>
      <c r="Q12" s="59">
        <f t="shared" si="4"/>
        <v>3.1547466852898484E-2</v>
      </c>
      <c r="R12" s="60">
        <f t="shared" si="5"/>
        <v>3.194941685872818E-2</v>
      </c>
    </row>
    <row r="13" spans="1:18" x14ac:dyDescent="0.2">
      <c r="A13" s="2"/>
      <c r="B13" s="25" t="s">
        <v>94</v>
      </c>
      <c r="C13" s="25" t="s">
        <v>17</v>
      </c>
      <c r="D13" s="4">
        <v>1</v>
      </c>
      <c r="E13" s="38">
        <f>'Shield Parts'!$F$32</f>
        <v>24.820000000000004</v>
      </c>
      <c r="F13" s="26">
        <f t="shared" ref="F13" si="6">D13*E13</f>
        <v>24.820000000000004</v>
      </c>
      <c r="G13" s="21">
        <f>'Shield Parts'!$H$32</f>
        <v>23.958999999999996</v>
      </c>
      <c r="H13" s="20">
        <f t="shared" ref="H13" si="7">G13*D13*10</f>
        <v>239.58999999999997</v>
      </c>
      <c r="I13" s="21">
        <f>'Shield Parts'!$J$32</f>
        <v>22.98</v>
      </c>
      <c r="J13" s="20">
        <f t="shared" ref="J13" si="8">I13*D13*25</f>
        <v>574.5</v>
      </c>
      <c r="K13" s="2" t="s">
        <v>110</v>
      </c>
      <c r="L13" s="3" t="s">
        <v>17</v>
      </c>
      <c r="M13" s="29" t="s">
        <v>17</v>
      </c>
      <c r="N13" s="19"/>
      <c r="O13" s="44" t="s">
        <v>95</v>
      </c>
      <c r="P13" s="58">
        <f t="shared" si="3"/>
        <v>0.30557959782179134</v>
      </c>
      <c r="Q13" s="59">
        <f t="shared" si="4"/>
        <v>0.3047765154550785</v>
      </c>
      <c r="R13" s="60">
        <f t="shared" si="5"/>
        <v>0.29604741911837645</v>
      </c>
    </row>
    <row r="14" spans="1:18" x14ac:dyDescent="0.2">
      <c r="A14" s="2"/>
      <c r="B14" s="25" t="s">
        <v>112</v>
      </c>
      <c r="C14" s="25" t="s">
        <v>17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18</v>
      </c>
      <c r="L14" s="3" t="s">
        <v>113</v>
      </c>
      <c r="M14" s="29" t="s">
        <v>17</v>
      </c>
      <c r="N14" s="19" t="s">
        <v>114</v>
      </c>
      <c r="O14" s="44" t="s">
        <v>127</v>
      </c>
      <c r="P14" s="58">
        <f t="shared" si="3"/>
        <v>2.4008066710414708E-3</v>
      </c>
      <c r="Q14" s="59">
        <f t="shared" si="4"/>
        <v>2.480546788836776E-3</v>
      </c>
      <c r="R14" s="60">
        <f t="shared" si="5"/>
        <v>2.3833234350260947E-3</v>
      </c>
    </row>
    <row r="15" spans="1:18" x14ac:dyDescent="0.2">
      <c r="A15" s="2"/>
      <c r="B15" s="25" t="s">
        <v>128</v>
      </c>
      <c r="C15" s="25" t="s">
        <v>17</v>
      </c>
      <c r="D15" s="4">
        <v>1</v>
      </c>
      <c r="E15" s="38">
        <v>6</v>
      </c>
      <c r="F15" s="26">
        <f t="shared" si="0"/>
        <v>6</v>
      </c>
      <c r="G15" s="21">
        <v>6</v>
      </c>
      <c r="H15" s="20">
        <f t="shared" si="1"/>
        <v>60</v>
      </c>
      <c r="I15" s="21">
        <v>6</v>
      </c>
      <c r="J15" s="20">
        <f t="shared" si="2"/>
        <v>150</v>
      </c>
      <c r="K15" s="2" t="s">
        <v>129</v>
      </c>
      <c r="L15" s="25" t="s">
        <v>17</v>
      </c>
      <c r="M15" s="29" t="s">
        <v>17</v>
      </c>
      <c r="N15" s="19"/>
      <c r="O15" s="44" t="s">
        <v>130</v>
      </c>
      <c r="P15" s="58">
        <f t="shared" si="3"/>
        <v>7.3870974493583708E-2</v>
      </c>
      <c r="Q15" s="59">
        <f t="shared" si="4"/>
        <v>7.6324516579593105E-2</v>
      </c>
      <c r="R15" s="60">
        <f t="shared" si="5"/>
        <v>7.7296976271116577E-2</v>
      </c>
    </row>
    <row r="16" spans="1:18" x14ac:dyDescent="0.2">
      <c r="A16" s="2"/>
      <c r="B16" s="25" t="s">
        <v>131</v>
      </c>
      <c r="C16" s="25" t="s">
        <v>17</v>
      </c>
      <c r="D16" s="4">
        <v>1</v>
      </c>
      <c r="E16" s="38">
        <v>7.7799999999999994E-2</v>
      </c>
      <c r="F16" s="26">
        <f t="shared" si="0"/>
        <v>7.7799999999999994E-2</v>
      </c>
      <c r="G16" s="21">
        <v>7.7799999999999994E-2</v>
      </c>
      <c r="H16" s="20">
        <f t="shared" si="1"/>
        <v>0.77799999999999991</v>
      </c>
      <c r="I16" s="21">
        <v>7.7799999999999994E-2</v>
      </c>
      <c r="J16" s="20">
        <f t="shared" si="2"/>
        <v>1.9449999999999998</v>
      </c>
      <c r="K16" s="2" t="s">
        <v>133</v>
      </c>
      <c r="L16" s="3" t="s">
        <v>134</v>
      </c>
      <c r="M16" s="32" t="s">
        <v>135</v>
      </c>
      <c r="N16" s="27" t="s">
        <v>136</v>
      </c>
      <c r="O16" s="44" t="s">
        <v>137</v>
      </c>
      <c r="P16" s="58">
        <f t="shared" si="3"/>
        <v>9.5786030260013543E-4</v>
      </c>
      <c r="Q16" s="59">
        <f t="shared" si="4"/>
        <v>9.8967456498205708E-4</v>
      </c>
      <c r="R16" s="60">
        <f t="shared" si="5"/>
        <v>1.0022841256488114E-3</v>
      </c>
    </row>
    <row r="17" spans="1:18" x14ac:dyDescent="0.2">
      <c r="A17" s="2"/>
      <c r="B17" s="25" t="s">
        <v>138</v>
      </c>
      <c r="C17" s="25" t="s">
        <v>17</v>
      </c>
      <c r="D17" s="4">
        <f>1/200</f>
        <v>5.0000000000000001E-3</v>
      </c>
      <c r="E17" s="38">
        <v>5.98</v>
      </c>
      <c r="F17" s="26">
        <f t="shared" si="0"/>
        <v>2.9900000000000003E-2</v>
      </c>
      <c r="G17" s="21">
        <v>5.98</v>
      </c>
      <c r="H17" s="20">
        <f t="shared" si="1"/>
        <v>0.29900000000000004</v>
      </c>
      <c r="I17" s="21">
        <v>5.98</v>
      </c>
      <c r="J17" s="20">
        <f t="shared" si="2"/>
        <v>0.74750000000000005</v>
      </c>
      <c r="K17" s="2" t="s">
        <v>139</v>
      </c>
      <c r="L17" s="29">
        <v>203286992</v>
      </c>
      <c r="M17" s="29" t="s">
        <v>140</v>
      </c>
      <c r="N17" s="19" t="s">
        <v>141</v>
      </c>
      <c r="O17" s="44" t="s">
        <v>142</v>
      </c>
      <c r="P17" s="58">
        <f t="shared" si="3"/>
        <v>3.6812368955969221E-4</v>
      </c>
      <c r="Q17" s="59">
        <f t="shared" si="4"/>
        <v>3.8035050762163906E-4</v>
      </c>
      <c r="R17" s="60">
        <f t="shared" si="5"/>
        <v>3.8519659841773093E-4</v>
      </c>
    </row>
    <row r="18" spans="1:18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</row>
    <row r="19" spans="1:18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</row>
    <row r="20" spans="1:18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</row>
    <row r="21" spans="1:18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</row>
    <row r="22" spans="1:18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</row>
    <row r="23" spans="1:18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</row>
    <row r="24" spans="1:18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</row>
    <row r="25" spans="1:18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</row>
    <row r="26" spans="1:18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</row>
    <row r="27" spans="1:18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</row>
    <row r="28" spans="1:18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</row>
    <row r="29" spans="1:18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</row>
    <row r="30" spans="1:18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</row>
    <row r="31" spans="1:18" x14ac:dyDescent="0.2">
      <c r="E31" s="24" t="s">
        <v>14</v>
      </c>
      <c r="F31" s="24">
        <f>SUM(F4:F30)</f>
        <v>81.222699999999975</v>
      </c>
      <c r="G31" s="24" t="s">
        <v>14</v>
      </c>
      <c r="H31" s="24">
        <f>SUM(H4:H30)</f>
        <v>786.11700000000008</v>
      </c>
      <c r="I31" s="24" t="s">
        <v>14</v>
      </c>
      <c r="J31" s="24">
        <f>SUM(J4:J30)</f>
        <v>1940.5674999999999</v>
      </c>
      <c r="M31" s="30"/>
      <c r="P31" s="64">
        <f>SUM(P4:P30)</f>
        <v>1.0000000000000004</v>
      </c>
      <c r="Q31" s="64">
        <f t="shared" ref="Q31:R31" si="9">SUM(Q4:Q30)</f>
        <v>0.99999999999999978</v>
      </c>
      <c r="R31" s="64">
        <f t="shared" si="9"/>
        <v>1</v>
      </c>
    </row>
    <row r="32" spans="1:18" x14ac:dyDescent="0.2">
      <c r="E32" t="s">
        <v>15</v>
      </c>
      <c r="F32" s="24">
        <f>F31</f>
        <v>81.222699999999975</v>
      </c>
      <c r="G32" t="s">
        <v>15</v>
      </c>
      <c r="H32" s="35">
        <f>H31/10</f>
        <v>78.611700000000013</v>
      </c>
      <c r="I32" t="s">
        <v>15</v>
      </c>
      <c r="J32" s="35">
        <f>J31/25</f>
        <v>77.622699999999995</v>
      </c>
      <c r="M32" s="30"/>
    </row>
  </sheetData>
  <mergeCells count="8"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B19" sqref="B19"/>
    </sheetView>
  </sheetViews>
  <sheetFormatPr baseColWidth="10" defaultRowHeight="16" x14ac:dyDescent="0.2"/>
  <cols>
    <col min="1" max="1" width="8" bestFit="1" customWidth="1"/>
    <col min="2" max="2" width="20.3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</cols>
  <sheetData>
    <row r="1" spans="1:15" ht="17" thickBot="1" x14ac:dyDescent="0.25">
      <c r="A1" s="70" t="s">
        <v>10</v>
      </c>
      <c r="B1" s="71"/>
      <c r="C1" s="1">
        <v>1</v>
      </c>
      <c r="D1" s="3" t="s">
        <v>44</v>
      </c>
    </row>
    <row r="2" spans="1:15" ht="17" thickBot="1" x14ac:dyDescent="0.25">
      <c r="A2" s="72" t="s">
        <v>6</v>
      </c>
      <c r="B2" s="73"/>
      <c r="C2" s="74"/>
      <c r="D2" s="17"/>
      <c r="E2" s="72" t="s">
        <v>5</v>
      </c>
      <c r="F2" s="75"/>
      <c r="G2" s="76" t="s">
        <v>7</v>
      </c>
      <c r="H2" s="75"/>
      <c r="I2" s="72" t="s">
        <v>8</v>
      </c>
      <c r="J2" s="75"/>
      <c r="K2" s="72" t="s">
        <v>9</v>
      </c>
      <c r="L2" s="73"/>
      <c r="M2" s="74"/>
      <c r="N2" s="75"/>
      <c r="O2" s="77" t="s">
        <v>26</v>
      </c>
    </row>
    <row r="3" spans="1:15" ht="18" thickTop="1" thickBot="1" x14ac:dyDescent="0.25">
      <c r="A3" s="10" t="s">
        <v>0</v>
      </c>
      <c r="B3" s="11" t="s">
        <v>154</v>
      </c>
      <c r="C3" s="16" t="s">
        <v>1</v>
      </c>
      <c r="D3" s="18" t="s">
        <v>11</v>
      </c>
      <c r="E3" s="10" t="s">
        <v>68</v>
      </c>
      <c r="F3" s="28" t="s">
        <v>13</v>
      </c>
      <c r="G3" s="10" t="s">
        <v>68</v>
      </c>
      <c r="H3" s="13" t="s">
        <v>13</v>
      </c>
      <c r="I3" s="10" t="s">
        <v>68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78"/>
    </row>
    <row r="4" spans="1:15" x14ac:dyDescent="0.2">
      <c r="A4" s="8"/>
      <c r="B4" s="9" t="s">
        <v>17</v>
      </c>
      <c r="C4" s="9" t="s">
        <v>43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18</v>
      </c>
      <c r="L4" s="3" t="s">
        <v>45</v>
      </c>
      <c r="M4" s="29" t="s">
        <v>17</v>
      </c>
      <c r="N4" s="19" t="s">
        <v>46</v>
      </c>
      <c r="O4" s="43" t="s">
        <v>47</v>
      </c>
    </row>
    <row r="5" spans="1:15" x14ac:dyDescent="0.2">
      <c r="A5" s="2"/>
      <c r="B5" s="25" t="s">
        <v>144</v>
      </c>
      <c r="C5" s="25" t="s">
        <v>19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18</v>
      </c>
      <c r="L5" s="3" t="s">
        <v>20</v>
      </c>
      <c r="M5" s="29" t="s">
        <v>17</v>
      </c>
      <c r="N5" s="19" t="s">
        <v>21</v>
      </c>
      <c r="O5" s="44"/>
    </row>
    <row r="6" spans="1:15" x14ac:dyDescent="0.2">
      <c r="A6" s="2"/>
      <c r="B6" s="25" t="s">
        <v>145</v>
      </c>
      <c r="C6" s="25" t="s">
        <v>22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23</v>
      </c>
      <c r="L6" s="3" t="s">
        <v>24</v>
      </c>
      <c r="M6" s="32" t="s">
        <v>17</v>
      </c>
      <c r="N6" s="27" t="s">
        <v>25</v>
      </c>
      <c r="O6" s="44" t="s">
        <v>119</v>
      </c>
    </row>
    <row r="7" spans="1:15" x14ac:dyDescent="0.2">
      <c r="A7" s="2"/>
      <c r="B7" s="25" t="s">
        <v>146</v>
      </c>
      <c r="C7" s="25" t="s">
        <v>38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18</v>
      </c>
      <c r="L7" s="3" t="s">
        <v>39</v>
      </c>
      <c r="M7" s="32" t="s">
        <v>40</v>
      </c>
      <c r="N7" s="19" t="s">
        <v>41</v>
      </c>
      <c r="O7" s="44"/>
    </row>
    <row r="8" spans="1:15" x14ac:dyDescent="0.2">
      <c r="A8" s="2"/>
      <c r="B8" s="25" t="s">
        <v>147</v>
      </c>
      <c r="C8" s="25" t="s">
        <v>42</v>
      </c>
      <c r="D8" s="4">
        <v>1</v>
      </c>
      <c r="E8" s="38">
        <v>0.43</v>
      </c>
      <c r="F8" s="26">
        <f t="shared" si="4"/>
        <v>0.43</v>
      </c>
      <c r="G8" s="21">
        <v>0.43</v>
      </c>
      <c r="H8" s="20">
        <f t="shared" si="3"/>
        <v>4.3</v>
      </c>
      <c r="I8" s="21">
        <v>0.35699999999999998</v>
      </c>
      <c r="J8" s="20">
        <f t="shared" si="5"/>
        <v>8.9249999999999989</v>
      </c>
      <c r="K8" s="2" t="s">
        <v>56</v>
      </c>
      <c r="L8" s="3" t="s">
        <v>76</v>
      </c>
      <c r="M8" s="32" t="s">
        <v>17</v>
      </c>
      <c r="N8" s="19" t="s">
        <v>77</v>
      </c>
      <c r="O8" s="44" t="s">
        <v>78</v>
      </c>
    </row>
    <row r="9" spans="1:15" x14ac:dyDescent="0.2">
      <c r="A9" s="2"/>
      <c r="B9" s="25" t="s">
        <v>17</v>
      </c>
      <c r="C9" s="25" t="s">
        <v>51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18</v>
      </c>
      <c r="L9" s="25" t="s">
        <v>52</v>
      </c>
      <c r="M9" s="32" t="s">
        <v>111</v>
      </c>
      <c r="N9" s="19" t="s">
        <v>53</v>
      </c>
      <c r="O9" s="44" t="s">
        <v>54</v>
      </c>
    </row>
    <row r="10" spans="1:15" x14ac:dyDescent="0.2">
      <c r="A10" s="2"/>
      <c r="B10" s="25" t="s">
        <v>148</v>
      </c>
      <c r="C10" s="25" t="s">
        <v>55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56</v>
      </c>
      <c r="L10" s="3" t="s">
        <v>57</v>
      </c>
      <c r="M10" s="32" t="s">
        <v>58</v>
      </c>
      <c r="N10" s="19" t="s">
        <v>59</v>
      </c>
      <c r="O10" s="44" t="s">
        <v>64</v>
      </c>
    </row>
    <row r="11" spans="1:15" x14ac:dyDescent="0.2">
      <c r="A11" s="2"/>
      <c r="B11" s="25" t="s">
        <v>149</v>
      </c>
      <c r="C11" s="25" t="s">
        <v>60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56</v>
      </c>
      <c r="L11" s="3" t="s">
        <v>61</v>
      </c>
      <c r="M11" s="32" t="s">
        <v>58</v>
      </c>
      <c r="N11" s="19" t="s">
        <v>62</v>
      </c>
      <c r="O11" s="44" t="s">
        <v>65</v>
      </c>
    </row>
    <row r="12" spans="1:15" x14ac:dyDescent="0.2">
      <c r="A12" s="2"/>
      <c r="B12" s="34" t="s">
        <v>150</v>
      </c>
      <c r="C12" s="25" t="s">
        <v>63</v>
      </c>
      <c r="D12" s="4">
        <v>1</v>
      </c>
      <c r="E12" s="38">
        <v>0.12</v>
      </c>
      <c r="F12" s="26">
        <f t="shared" si="4"/>
        <v>0.12</v>
      </c>
      <c r="G12" s="21">
        <v>0.02</v>
      </c>
      <c r="H12" s="20">
        <f t="shared" si="3"/>
        <v>0.2</v>
      </c>
      <c r="I12" s="21">
        <v>1.6E-2</v>
      </c>
      <c r="J12" s="20">
        <f t="shared" si="5"/>
        <v>0.4</v>
      </c>
      <c r="K12" s="2" t="s">
        <v>56</v>
      </c>
      <c r="L12" s="3" t="s">
        <v>101</v>
      </c>
      <c r="M12" s="29" t="s">
        <v>17</v>
      </c>
      <c r="N12" s="19" t="s">
        <v>102</v>
      </c>
      <c r="O12" s="44" t="s">
        <v>69</v>
      </c>
    </row>
    <row r="13" spans="1:15" x14ac:dyDescent="0.2">
      <c r="A13" s="2"/>
      <c r="B13" s="25" t="s">
        <v>151</v>
      </c>
      <c r="C13" s="25" t="s">
        <v>66</v>
      </c>
      <c r="D13" s="4">
        <v>1</v>
      </c>
      <c r="E13" s="38">
        <v>0.12</v>
      </c>
      <c r="F13" s="26">
        <f t="shared" si="4"/>
        <v>0.12</v>
      </c>
      <c r="G13" s="21">
        <v>0.02</v>
      </c>
      <c r="H13" s="20">
        <f t="shared" si="3"/>
        <v>0.2</v>
      </c>
      <c r="I13" s="21">
        <v>1.7999999999999999E-2</v>
      </c>
      <c r="J13" s="20">
        <f t="shared" si="5"/>
        <v>0.44999999999999996</v>
      </c>
      <c r="K13" s="2" t="s">
        <v>56</v>
      </c>
      <c r="L13" s="3" t="s">
        <v>103</v>
      </c>
      <c r="M13" s="29" t="s">
        <v>17</v>
      </c>
      <c r="N13" s="19" t="s">
        <v>104</v>
      </c>
      <c r="O13" s="44" t="s">
        <v>67</v>
      </c>
    </row>
    <row r="14" spans="1:15" x14ac:dyDescent="0.2">
      <c r="A14" s="2"/>
      <c r="B14" s="25" t="s">
        <v>152</v>
      </c>
      <c r="C14" s="25" t="s">
        <v>80</v>
      </c>
      <c r="D14" s="4">
        <v>1</v>
      </c>
      <c r="E14" s="38">
        <v>0.12</v>
      </c>
      <c r="F14" s="26">
        <f t="shared" si="4"/>
        <v>0.12</v>
      </c>
      <c r="G14" s="21">
        <v>9.1999999999999998E-2</v>
      </c>
      <c r="H14" s="20">
        <f t="shared" si="3"/>
        <v>0.91999999999999993</v>
      </c>
      <c r="I14" s="21">
        <v>9.1999999999999998E-2</v>
      </c>
      <c r="J14" s="20">
        <f t="shared" si="5"/>
        <v>2.2999999999999998</v>
      </c>
      <c r="K14" s="2" t="s">
        <v>56</v>
      </c>
      <c r="L14" s="3" t="s">
        <v>105</v>
      </c>
      <c r="M14" s="29" t="s">
        <v>17</v>
      </c>
      <c r="N14" s="19" t="s">
        <v>106</v>
      </c>
      <c r="O14" s="44" t="s">
        <v>96</v>
      </c>
    </row>
    <row r="15" spans="1:15" x14ac:dyDescent="0.2">
      <c r="A15" s="2"/>
      <c r="B15" s="25" t="s">
        <v>153</v>
      </c>
      <c r="C15" s="25" t="s">
        <v>81</v>
      </c>
      <c r="D15" s="4">
        <v>1</v>
      </c>
      <c r="E15" s="38">
        <v>0.12</v>
      </c>
      <c r="F15" s="26">
        <f t="shared" si="4"/>
        <v>0.12</v>
      </c>
      <c r="G15" s="21">
        <v>9.1999999999999998E-2</v>
      </c>
      <c r="H15" s="20">
        <f t="shared" si="3"/>
        <v>0.91999999999999993</v>
      </c>
      <c r="I15" s="21">
        <v>9.1999999999999998E-2</v>
      </c>
      <c r="J15" s="20">
        <f t="shared" si="5"/>
        <v>2.2999999999999998</v>
      </c>
      <c r="K15" s="2" t="s">
        <v>56</v>
      </c>
      <c r="L15" s="3" t="s">
        <v>107</v>
      </c>
      <c r="M15" s="29" t="s">
        <v>17</v>
      </c>
      <c r="N15" s="19" t="s">
        <v>108</v>
      </c>
      <c r="O15" s="44" t="s">
        <v>96</v>
      </c>
    </row>
    <row r="16" spans="1:15" x14ac:dyDescent="0.2">
      <c r="A16" s="2"/>
      <c r="B16" s="25" t="s">
        <v>17</v>
      </c>
      <c r="C16" s="25" t="s">
        <v>82</v>
      </c>
      <c r="D16" s="4">
        <v>1</v>
      </c>
      <c r="E16" s="38">
        <v>8.4499999999999993</v>
      </c>
      <c r="F16" s="26">
        <f t="shared" si="4"/>
        <v>8.4499999999999993</v>
      </c>
      <c r="G16" s="21">
        <v>8.4499999999999993</v>
      </c>
      <c r="H16" s="20">
        <f t="shared" si="3"/>
        <v>84.5</v>
      </c>
      <c r="I16" s="21">
        <v>8.4499999999999993</v>
      </c>
      <c r="J16" s="20">
        <f t="shared" si="5"/>
        <v>211.24999999999997</v>
      </c>
      <c r="K16" s="2" t="s">
        <v>83</v>
      </c>
      <c r="L16" s="3" t="s">
        <v>17</v>
      </c>
      <c r="M16" s="32" t="s">
        <v>17</v>
      </c>
      <c r="N16" s="27"/>
      <c r="O16" s="44" t="s">
        <v>84</v>
      </c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14</v>
      </c>
      <c r="F31" s="24">
        <f>SUM(F4:F30)</f>
        <v>24.820000000000004</v>
      </c>
      <c r="G31" s="24" t="s">
        <v>14</v>
      </c>
      <c r="H31" s="24">
        <f>SUM(H4:H30)</f>
        <v>239.58999999999997</v>
      </c>
      <c r="I31" s="24" t="s">
        <v>14</v>
      </c>
      <c r="J31" s="24">
        <f>SUM(J4:J30)</f>
        <v>574.5</v>
      </c>
    </row>
    <row r="32" spans="1:15" x14ac:dyDescent="0.2">
      <c r="E32" t="s">
        <v>15</v>
      </c>
      <c r="F32" s="24">
        <f>F31</f>
        <v>24.820000000000004</v>
      </c>
      <c r="G32" t="s">
        <v>15</v>
      </c>
      <c r="H32" s="35">
        <f>H31/10</f>
        <v>23.958999999999996</v>
      </c>
      <c r="I32" t="s">
        <v>15</v>
      </c>
      <c r="J32" s="35">
        <f>J31/25</f>
        <v>22.98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2016-06-21T05:45:22Z</dcterms:modified>
</cp:coreProperties>
</file>