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 activeTab="4"/>
  </bookViews>
  <sheets>
    <sheet name="Inputs Project" sheetId="2" r:id="rId1"/>
    <sheet name="PBS+Estim" sheetId="1" r:id="rId2"/>
    <sheet name="Sheet1" sheetId="3" state="hidden" r:id="rId3"/>
    <sheet name="ReleasePlan" sheetId="6" r:id="rId4"/>
    <sheet name="Planning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<sst xmlns="http://schemas.openxmlformats.org/spreadsheetml/2006/main" count="352" uniqueCount="130">
  <si>
    <t>Holger Stieb (PJM) - 28-08-2024</t>
  </si>
  <si>
    <t>Initial draft Release Plan (B.Renon in meeting with D.Schultte/H.Stieb) - May 2024</t>
  </si>
  <si>
    <t>Assumptions</t>
  </si>
  <si>
    <t>PMIC and GDU references frozen</t>
  </si>
  <si>
    <t>PMIC and GDU same on both path</t>
  </si>
  <si>
    <t>Light / minimal process sufficient (no DOORS requirements and test spec) for this PreDev</t>
  </si>
  <si>
    <t>HPM does not offer close loop management for the Motor Control</t>
  </si>
  <si>
    <t>MPS technology is SPI based</t>
  </si>
  <si>
    <t>HW available for SW development 4 months before expected delivery (1xHEF / 1xHRO)</t>
  </si>
  <si>
    <t>"20ms pulse" = special UC for PMIC</t>
  </si>
  <si>
    <t>Heartbeat nice to have</t>
  </si>
  <si>
    <t>Team Allocation until Q1.2025 (at least)</t>
  </si>
  <si>
    <t>HEF - Mael Languil</t>
  </si>
  <si>
    <t>HEF - Nasser Belmkadem</t>
  </si>
  <si>
    <t>HRO - Simona Spataru</t>
  </si>
  <si>
    <t>HEF - Benoit Renon</t>
  </si>
  <si>
    <t>Total FTE</t>
  </si>
  <si>
    <t>Workload (days)</t>
  </si>
  <si>
    <t>Workload (hours)</t>
  </si>
  <si>
    <t>HEF contrib</t>
  </si>
  <si>
    <t>HEF hours</t>
  </si>
  <si>
    <t>HRO contrib</t>
  </si>
  <si>
    <t>HRO hours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</si>
  <si>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</si>
  <si>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</si>
  <si>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</si>
  <si>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</si>
  <si>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</si>
  <si>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</si>
  <si>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</si>
  <si>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</si>
  <si>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</si>
  <si>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</si>
  <si>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CW53</t>
  </si>
  <si>
    <t>CW54</t>
  </si>
  <si>
    <t>General activities (release, support, meetings, …)</t>
  </si>
  <si>
    <t>Meetings / project alignments</t>
  </si>
  <si>
    <t>Overall integration &amp; release</t>
  </si>
  <si>
    <t>X</t>
  </si>
  <si>
    <t>Documentation : UsM, Release Note</t>
  </si>
  <si>
    <t>Documentation : minimal test plan / report</t>
  </si>
  <si>
    <t xml:space="preserve">HW setup </t>
  </si>
  <si>
    <t>Rollout &amp; TestLab support</t>
  </si>
  <si>
    <t>GDU development (embedded drivers + test GUI)</t>
  </si>
  <si>
    <t>Collection of project UC &amp; datasheet analysis</t>
  </si>
  <si>
    <t>HPM embedded - Implementation GDU driver V1 (init SPI, ports, basic config, switch to normal mode,)</t>
  </si>
  <si>
    <t>HPM embedded - Implementation GDU driver V2 (bug fix + read/write registers + extended functions )</t>
  </si>
  <si>
    <t>HPM embedded - Integration</t>
  </si>
  <si>
    <t>HPM GUI - Design interface for GDU</t>
  </si>
  <si>
    <t>Overall feature test (plan + exec + report)</t>
  </si>
  <si>
    <t>Documentation: UsM feature</t>
  </si>
  <si>
    <t>PMIC development (embedded drivers + test GUI)</t>
  </si>
  <si>
    <t>HPM embedded - Implementation PMIC driver V1 (init SPI, ports, basic config, switch to normal mode,)</t>
  </si>
  <si>
    <t>HPM embedded - Implementation PMIC driver V2 (bug fix + read/write registers + extended functions)</t>
  </si>
  <si>
    <t>HPM GUI - Design interface for PMIC</t>
  </si>
  <si>
    <t>PWM generation &amp; Current acquisition on Powerstage (MOSFET)  development (embedded drivers + test GUI)</t>
  </si>
  <si>
    <t>HPM embedded - Implementation PWM driver</t>
  </si>
  <si>
    <t>HPM embedded - Implementation ADC driver for currents</t>
  </si>
  <si>
    <t>HPM embedded - Implementation of synchronized PWM &amp; ADC acq</t>
  </si>
  <si>
    <t>HPM GUI - Design interface for PWM &amp; Current Acquisition</t>
  </si>
  <si>
    <t>MPS  development (embedded drivers + test GUI)</t>
  </si>
  <si>
    <t>HPM embedded - Implementation MPS driver V1 (init SPI, ports, basic config, switch to normal mode,)</t>
  </si>
  <si>
    <t>HPM embedded - Implementation MPS driver V2 (bug fix + read/write registers + extended functions )</t>
  </si>
  <si>
    <t>HPM GUI - Design interface for MPS</t>
  </si>
  <si>
    <t>Internal COM  development (embedded drivers + test GUI)</t>
  </si>
  <si>
    <t>HPM embedded - Integration / take-over PPE CAN drivers</t>
  </si>
  <si>
    <t>HPM GUI - Design interface for IEC</t>
  </si>
  <si>
    <t>Heartbeat  development (embedded drivers)</t>
  </si>
  <si>
    <t xml:space="preserve">HPM embedded - Integration  / take-over PPE timer &amp; DIO </t>
  </si>
  <si>
    <t>Total HEF</t>
  </si>
  <si>
    <t>Total HRO</t>
  </si>
  <si>
    <t>Total</t>
  </si>
  <si>
    <t>Hours:</t>
  </si>
  <si>
    <t>CWeeks:</t>
  </si>
  <si>
    <t>Release</t>
  </si>
  <si>
    <t>v0.1</t>
  </si>
  <si>
    <t>V0.2</t>
  </si>
  <si>
    <t>V0.3</t>
  </si>
  <si>
    <t>V0.4</t>
  </si>
  <si>
    <t>V1.0</t>
  </si>
  <si>
    <t>V1.1</t>
  </si>
  <si>
    <t>V1.2</t>
  </si>
  <si>
    <t>Date</t>
  </si>
  <si>
    <t>20-dec-24</t>
  </si>
  <si>
    <t>Feature</t>
  </si>
  <si>
    <t>GDU (DRV3233)</t>
  </si>
  <si>
    <t>M1</t>
  </si>
  <si>
    <t>M2</t>
  </si>
  <si>
    <t>M3</t>
  </si>
  <si>
    <t>M4</t>
  </si>
  <si>
    <t>PMIC (TPS653861)</t>
  </si>
  <si>
    <t>PWM generation &amp; Current acquisition on Powerstage (MOSFET)</t>
  </si>
  <si>
    <t>MPS (DS A33020)</t>
  </si>
  <si>
    <t>Internal COM</t>
  </si>
  <si>
    <t>Heartbeat</t>
  </si>
  <si>
    <t>A0</t>
  </si>
  <si>
    <t>P0 ?</t>
  </si>
  <si>
    <t>*Cadence = one release every 3 weeks</t>
  </si>
  <si>
    <t>Maturity Level</t>
  </si>
  <si>
    <t>Embedded draft functional and basic documentation</t>
  </si>
  <si>
    <t>Linked (embedded &amp; HMI) feature functionnal and ready for manual test</t>
  </si>
  <si>
    <t>Human Machine Interface = HMI</t>
  </si>
  <si>
    <t>Full functional feature ready for official test campaign</t>
  </si>
  <si>
    <t>Full documentation and UserManual</t>
  </si>
  <si>
    <t>Milestones</t>
  </si>
  <si>
    <t>First Sample (A0) =</t>
  </si>
  <si>
    <t>Early December (CW 48)</t>
  </si>
  <si>
    <t>First Production Release (P0) =</t>
  </si>
  <si>
    <t>Early January ?</t>
  </si>
  <si>
    <t>CW42</t>
  </si>
  <si>
    <t>CW01</t>
  </si>
  <si>
    <t>CW02</t>
  </si>
  <si>
    <t>CW03</t>
  </si>
  <si>
    <t>CW04</t>
  </si>
  <si>
    <t>CW05</t>
  </si>
  <si>
    <t>CW06</t>
  </si>
  <si>
    <t>CW07</t>
  </si>
  <si>
    <t>V0.1</t>
  </si>
  <si>
    <t>Dates</t>
  </si>
  <si>
    <t>P0</t>
  </si>
  <si>
    <t>Vacation</t>
  </si>
  <si>
    <t>Done</t>
  </si>
  <si>
    <t>HPM embedded - Basic documentation</t>
  </si>
  <si>
    <t>HPM embedded - Development of UART driver</t>
  </si>
  <si>
    <t>HPM embedded - Implementation of UART and SPI for IEC</t>
  </si>
  <si>
    <t>Color Code</t>
  </si>
  <si>
    <t>Nasser BELMKADEM</t>
  </si>
  <si>
    <t>Simona Camelia SPATARU</t>
  </si>
  <si>
    <t>Mael LANGUIL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</si>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</sst>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i/>
      <sz val="9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7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/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5" fontId="0" fillId="10" borderId="0" xfId="0" applyNumberFormat="1" applyFill="1" applyAlignment="1">
      <alignment horizontal="center"/>
    </xf>
    <xf numFmtId="58" fontId="0" fillId="10" borderId="0" xfId="0" applyNumberFormat="1" applyFill="1" applyAlignment="1">
      <alignment horizontal="center"/>
    </xf>
    <xf numFmtId="15" fontId="0" fillId="0" borderId="0" xfId="0" applyNumberFormat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11" borderId="0" xfId="0" applyFill="1" applyAlignment="1">
      <alignment horizontal="right" vertical="center"/>
    </xf>
    <xf numFmtId="0" fontId="1" fillId="1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11" borderId="0" xfId="0" applyFill="1"/>
    <xf numFmtId="0" fontId="4" fillId="11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0" fillId="13" borderId="0" xfId="0" applyFill="1"/>
    <xf numFmtId="0" fontId="0" fillId="7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0" fillId="12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1" fillId="10" borderId="0" xfId="0" applyFont="1" applyFill="1" applyAlignment="1">
      <alignment vertical="center"/>
    </xf>
    <xf numFmtId="0" fontId="1" fillId="10" borderId="0" xfId="0" applyFont="1" applyFill="1"/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3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" fillId="1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</xdr:col>
      <xdr:colOff>485775</xdr:colOff>
      <xdr:row>10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762000"/>
          <a:ext cx="28860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28575</xdr:rowOff>
    </xdr:from>
    <xdr:to>
      <xdr:col>10</xdr:col>
      <xdr:colOff>142875</xdr:colOff>
      <xdr:row>38</xdr:row>
      <xdr:rowOff>16112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0075" y="2695575"/>
          <a:ext cx="5543550" cy="455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0</xdr:row>
      <xdr:rowOff>133350</xdr:rowOff>
    </xdr:from>
    <xdr:to>
      <xdr:col>4</xdr:col>
      <xdr:colOff>1057275</xdr:colOff>
      <xdr:row>6</xdr:row>
      <xdr:rowOff>0</xdr:rowOff>
    </xdr:to>
    <xdr:sp>
      <xdr:nvSpPr>
        <xdr:cNvPr id="3" name="TextBox 2"/>
        <xdr:cNvSpPr txBox="1"/>
      </xdr:nvSpPr>
      <xdr:spPr>
        <a:xfrm>
          <a:off x="609600" y="133350"/>
          <a:ext cx="3905250" cy="10096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Summary:</a:t>
          </a:r>
          <a:endParaRPr lang="fr-FR" sz="11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~760 hours HEF =&gt; ~4 months given our allocation + vacations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~640 hours HRO =&gt; ~4 months given our allocation + vacations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~1400 hours total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See assumptions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B13"/>
  <sheetViews>
    <sheetView topLeftCell="A11" workbookViewId="0">
      <selection activeCell="L23" sqref="L23"/>
    </sheetView>
  </sheetViews>
  <sheetFormatPr defaultColWidth="9" defaultRowHeight="15" outlineLevelCol="1"/>
  <sheetData>
    <row r="3" spans="2:2">
      <c r="B3" s="1" t="s">
        <v>0</v>
      </c>
    </row>
    <row r="13" spans="2:2">
      <c r="B13" s="1" t="s">
        <v>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Z141"/>
  <sheetViews>
    <sheetView zoomScale="85" zoomScaleNormal="85" topLeftCell="A52" workbookViewId="0">
      <selection activeCell="N35" sqref="N35"/>
    </sheetView>
  </sheetViews>
  <sheetFormatPr defaultColWidth="9" defaultRowHeight="15"/>
  <cols>
    <col min="4" max="4" width="24.8571428571429" customWidth="1"/>
    <col min="5" max="5" width="94.8571428571429" customWidth="1"/>
    <col min="6" max="6" width="15.7142857142857" style="47" customWidth="1"/>
    <col min="7" max="7" width="16.7142857142857" style="47" customWidth="1"/>
    <col min="8" max="8" width="11" style="47" customWidth="1"/>
    <col min="9" max="9" width="9.71428571428571" style="47" customWidth="1"/>
    <col min="10" max="10" width="11.5714285714286" style="47" customWidth="1"/>
    <col min="11" max="11" width="10.2857142857143" style="47" customWidth="1"/>
  </cols>
  <sheetData>
    <row r="8" s="46" customFormat="1" spans="4:11">
      <c r="D8" s="3" t="s">
        <v>2</v>
      </c>
      <c r="F8" s="48"/>
      <c r="G8" s="48"/>
      <c r="H8" s="48"/>
      <c r="I8" s="48"/>
      <c r="J8" s="48"/>
      <c r="K8" s="48"/>
    </row>
    <row r="9" outlineLevel="1" spans="4:5">
      <c r="D9">
        <v>1</v>
      </c>
      <c r="E9" t="s">
        <v>3</v>
      </c>
    </row>
    <row r="10" outlineLevel="1" spans="4:5">
      <c r="D10">
        <v>2</v>
      </c>
      <c r="E10" t="s">
        <v>4</v>
      </c>
    </row>
    <row r="11" outlineLevel="1" spans="4:5">
      <c r="D11">
        <v>3</v>
      </c>
      <c r="E11" t="s">
        <v>5</v>
      </c>
    </row>
    <row r="12" outlineLevel="1" spans="4:5">
      <c r="D12">
        <v>4</v>
      </c>
      <c r="E12" t="s">
        <v>6</v>
      </c>
    </row>
    <row r="13" outlineLevel="1" spans="4:5">
      <c r="D13">
        <v>5</v>
      </c>
      <c r="E13" t="s">
        <v>7</v>
      </c>
    </row>
    <row r="14" outlineLevel="1" spans="4:5">
      <c r="D14">
        <v>6</v>
      </c>
      <c r="E14" t="s">
        <v>8</v>
      </c>
    </row>
    <row r="15" outlineLevel="1" spans="4:5">
      <c r="D15">
        <v>7</v>
      </c>
      <c r="E15" t="s">
        <v>9</v>
      </c>
    </row>
    <row r="16" outlineLevel="1" spans="4:5">
      <c r="D16">
        <v>8</v>
      </c>
      <c r="E16" t="s">
        <v>10</v>
      </c>
    </row>
    <row r="17" outlineLevel="1"/>
    <row r="18" s="46" customFormat="1" spans="4:11">
      <c r="D18" s="3" t="s">
        <v>11</v>
      </c>
      <c r="F18" s="48"/>
      <c r="G18" s="48"/>
      <c r="H18" s="48"/>
      <c r="I18" s="48"/>
      <c r="J18" s="48"/>
      <c r="K18" s="48"/>
    </row>
    <row r="19" outlineLevel="1" spans="4:5">
      <c r="D19" t="s">
        <v>12</v>
      </c>
      <c r="E19" s="49">
        <v>0.5</v>
      </c>
    </row>
    <row r="20" outlineLevel="1" spans="4:5">
      <c r="D20" t="s">
        <v>13</v>
      </c>
      <c r="E20" s="49">
        <v>0.5</v>
      </c>
    </row>
    <row r="21" outlineLevel="1" spans="4:6">
      <c r="D21" t="s">
        <v>14</v>
      </c>
      <c r="E21" s="49">
        <v>0.75</v>
      </c>
      <c r="F21" s="50"/>
    </row>
    <row r="22" outlineLevel="1" spans="4:6">
      <c r="D22" t="s">
        <v>15</v>
      </c>
      <c r="E22" s="49">
        <v>0.05</v>
      </c>
      <c r="F22" s="50"/>
    </row>
    <row r="23" outlineLevel="1" spans="4:6">
      <c r="D23" s="51" t="s">
        <v>16</v>
      </c>
      <c r="E23" s="52">
        <f>SUM(E19:E22)</f>
        <v>1.8</v>
      </c>
      <c r="F23" s="50"/>
    </row>
    <row r="24" spans="6:26">
      <c r="F24" s="50" t="s">
        <v>17</v>
      </c>
      <c r="G24" s="50" t="s">
        <v>18</v>
      </c>
      <c r="H24" s="44" t="s">
        <v>19</v>
      </c>
      <c r="I24" s="44" t="s">
        <v>20</v>
      </c>
      <c r="J24" s="45" t="s">
        <v>21</v>
      </c>
      <c r="K24" s="45" t="s">
        <v>22</v>
      </c>
      <c r="O24" t="s">
        <v>23</v>
      </c>
      <c r="P24" t="s">
        <v>24</v>
      </c>
      <c r="Q24" t="s">
        <v>25</v>
      </c>
      <c r="R24" t="s">
        <v>26</v>
      </c>
      <c r="S24" t="s">
        <v>27</v>
      </c>
      <c r="T24" t="s">
        <v>28</v>
      </c>
      <c r="U24" t="s">
        <v>29</v>
      </c>
      <c r="V24" t="s">
        <v>30</v>
      </c>
      <c r="W24" t="s">
        <v>31</v>
      </c>
      <c r="X24" t="s">
        <v>32</v>
      </c>
      <c r="Y24" t="s">
        <v>33</v>
      </c>
      <c r="Z24" t="s">
        <v>34</v>
      </c>
    </row>
    <row r="25" s="46" customFormat="1" spans="4:13">
      <c r="D25" s="3" t="s">
        <v>35</v>
      </c>
      <c r="F25" s="53">
        <f>SUM(F26:F32)</f>
        <v>29</v>
      </c>
      <c r="G25" s="53">
        <f>SUM(G26:G32)</f>
        <v>232</v>
      </c>
      <c r="H25" s="53"/>
      <c r="I25" s="53">
        <f t="shared" ref="I25:K25" si="0">SUM(I26:I32)</f>
        <v>158</v>
      </c>
      <c r="J25" s="53"/>
      <c r="K25" s="53">
        <f t="shared" si="0"/>
        <v>74</v>
      </c>
      <c r="M25" s="46">
        <f>I25+K25</f>
        <v>232</v>
      </c>
    </row>
    <row r="26" outlineLevel="1" spans="5:11">
      <c r="E26" t="s">
        <v>36</v>
      </c>
      <c r="F26" s="47">
        <v>5</v>
      </c>
      <c r="G26" s="47">
        <f>F26*8</f>
        <v>40</v>
      </c>
      <c r="H26" s="47">
        <v>2</v>
      </c>
      <c r="I26" s="47">
        <f>ROUNDDOWN(H26*G26/(H26+J26),0)</f>
        <v>26</v>
      </c>
      <c r="J26" s="47">
        <v>1</v>
      </c>
      <c r="K26" s="47">
        <f>ROUNDUP(J26*G26/(J26+H26),0)</f>
        <v>14</v>
      </c>
    </row>
    <row r="27" outlineLevel="1" spans="5:25">
      <c r="E27" t="s">
        <v>37</v>
      </c>
      <c r="F27" s="47">
        <v>5</v>
      </c>
      <c r="G27" s="47">
        <f t="shared" ref="G27:G81" si="1">F27*8</f>
        <v>40</v>
      </c>
      <c r="H27" s="47">
        <v>1</v>
      </c>
      <c r="I27" s="47">
        <f t="shared" ref="I27:I31" si="2">ROUNDDOWN(H27*G27/(H27+J27),0)</f>
        <v>40</v>
      </c>
      <c r="K27" s="47">
        <f t="shared" ref="K27:K31" si="3">ROUNDUP(J27*G27/(J27+H27),0)</f>
        <v>0</v>
      </c>
      <c r="S27" t="s">
        <v>38</v>
      </c>
      <c r="W27" t="s">
        <v>38</v>
      </c>
      <c r="Y27" t="s">
        <v>38</v>
      </c>
    </row>
    <row r="28" outlineLevel="1" spans="5:11">
      <c r="E28" t="s">
        <v>39</v>
      </c>
      <c r="F28" s="47">
        <v>5</v>
      </c>
      <c r="G28" s="47">
        <f t="shared" si="1"/>
        <v>40</v>
      </c>
      <c r="H28" s="47">
        <v>1.5</v>
      </c>
      <c r="I28" s="47">
        <f t="shared" si="2"/>
        <v>30</v>
      </c>
      <c r="J28" s="47">
        <v>0.5</v>
      </c>
      <c r="K28" s="47">
        <f t="shared" si="3"/>
        <v>10</v>
      </c>
    </row>
    <row r="29" outlineLevel="1" spans="5:11">
      <c r="E29" t="s">
        <v>40</v>
      </c>
      <c r="F29" s="47">
        <v>5</v>
      </c>
      <c r="G29" s="47">
        <f t="shared" si="1"/>
        <v>40</v>
      </c>
      <c r="H29" s="47">
        <v>1</v>
      </c>
      <c r="I29" s="47">
        <f t="shared" si="2"/>
        <v>20</v>
      </c>
      <c r="J29" s="47">
        <v>1</v>
      </c>
      <c r="K29" s="47">
        <f t="shared" si="3"/>
        <v>20</v>
      </c>
    </row>
    <row r="30" outlineLevel="1" spans="5:11">
      <c r="E30" t="s">
        <v>41</v>
      </c>
      <c r="F30" s="47">
        <v>4</v>
      </c>
      <c r="G30" s="47">
        <f t="shared" si="1"/>
        <v>32</v>
      </c>
      <c r="H30" s="47">
        <v>1</v>
      </c>
      <c r="I30" s="47">
        <f t="shared" si="2"/>
        <v>16</v>
      </c>
      <c r="J30" s="47">
        <v>1</v>
      </c>
      <c r="K30" s="47">
        <f t="shared" si="3"/>
        <v>16</v>
      </c>
    </row>
    <row r="31" outlineLevel="1" spans="5:11">
      <c r="E31" t="s">
        <v>42</v>
      </c>
      <c r="F31" s="47">
        <v>5</v>
      </c>
      <c r="G31" s="47">
        <f t="shared" si="1"/>
        <v>40</v>
      </c>
      <c r="H31" s="47">
        <v>2</v>
      </c>
      <c r="I31" s="47">
        <f t="shared" si="2"/>
        <v>26</v>
      </c>
      <c r="J31" s="47">
        <v>1</v>
      </c>
      <c r="K31" s="47">
        <f t="shared" si="3"/>
        <v>14</v>
      </c>
    </row>
    <row r="32" outlineLevel="1"/>
    <row r="33" s="46" customFormat="1" spans="4:13">
      <c r="D33" s="3" t="s">
        <v>43</v>
      </c>
      <c r="F33" s="53">
        <f>SUM(F34:F41)</f>
        <v>36</v>
      </c>
      <c r="G33" s="53">
        <f>SUM(G34:G41)</f>
        <v>288</v>
      </c>
      <c r="H33" s="53"/>
      <c r="I33" s="53">
        <f t="shared" ref="I33:K33" si="4">SUM(I34:I41)</f>
        <v>288</v>
      </c>
      <c r="J33" s="53"/>
      <c r="K33" s="53">
        <f t="shared" si="4"/>
        <v>0</v>
      </c>
      <c r="M33" s="46">
        <f>I33+K33</f>
        <v>288</v>
      </c>
    </row>
    <row r="34" outlineLevel="1" spans="5:11">
      <c r="E34" t="s">
        <v>44</v>
      </c>
      <c r="F34" s="47">
        <v>5</v>
      </c>
      <c r="G34" s="47">
        <f t="shared" si="1"/>
        <v>40</v>
      </c>
      <c r="H34" s="47">
        <v>1</v>
      </c>
      <c r="I34" s="47">
        <f>ROUNDDOWN(H34*G34/(H34+J34),0)</f>
        <v>40</v>
      </c>
      <c r="K34" s="47">
        <f>ROUNDUP(J34*G34/(J34+H34),0)</f>
        <v>0</v>
      </c>
    </row>
    <row r="35" outlineLevel="1" spans="5:11">
      <c r="E35" t="s">
        <v>45</v>
      </c>
      <c r="F35" s="47">
        <v>10</v>
      </c>
      <c r="G35" s="47">
        <f t="shared" si="1"/>
        <v>80</v>
      </c>
      <c r="H35" s="47">
        <v>1</v>
      </c>
      <c r="I35" s="47">
        <f t="shared" ref="I35:I39" si="5">ROUNDDOWN(H35*G35/(H35+J35),0)</f>
        <v>80</v>
      </c>
      <c r="K35" s="47">
        <f t="shared" ref="K35:K39" si="6">ROUNDUP(J35*G35/(J35+H35),0)</f>
        <v>0</v>
      </c>
    </row>
    <row r="36" outlineLevel="1" spans="5:11">
      <c r="E36" t="s">
        <v>46</v>
      </c>
      <c r="F36" s="47">
        <v>5</v>
      </c>
      <c r="G36" s="47">
        <f t="shared" si="1"/>
        <v>40</v>
      </c>
      <c r="H36" s="47">
        <v>1</v>
      </c>
      <c r="I36" s="47">
        <f t="shared" si="5"/>
        <v>40</v>
      </c>
      <c r="K36" s="47">
        <f t="shared" si="6"/>
        <v>0</v>
      </c>
    </row>
    <row r="37" outlineLevel="1" spans="5:11">
      <c r="E37" t="s">
        <v>47</v>
      </c>
      <c r="F37" s="47">
        <v>4</v>
      </c>
      <c r="G37" s="47">
        <f t="shared" si="1"/>
        <v>32</v>
      </c>
      <c r="H37" s="47">
        <v>1</v>
      </c>
      <c r="I37" s="47">
        <f t="shared" si="5"/>
        <v>32</v>
      </c>
      <c r="K37" s="47">
        <f t="shared" si="6"/>
        <v>0</v>
      </c>
    </row>
    <row r="38" outlineLevel="1" spans="5:11">
      <c r="E38" t="s">
        <v>48</v>
      </c>
      <c r="F38" s="47">
        <v>5</v>
      </c>
      <c r="G38" s="47">
        <f t="shared" si="1"/>
        <v>40</v>
      </c>
      <c r="H38" s="47">
        <v>1</v>
      </c>
      <c r="I38" s="47">
        <f t="shared" si="5"/>
        <v>40</v>
      </c>
      <c r="K38" s="47">
        <f t="shared" si="6"/>
        <v>0</v>
      </c>
    </row>
    <row r="39" outlineLevel="1" spans="5:11">
      <c r="E39" t="s">
        <v>49</v>
      </c>
      <c r="F39" s="47">
        <v>5</v>
      </c>
      <c r="G39" s="47">
        <f t="shared" si="1"/>
        <v>40</v>
      </c>
      <c r="H39" s="47">
        <v>1</v>
      </c>
      <c r="I39" s="47">
        <f t="shared" si="5"/>
        <v>40</v>
      </c>
      <c r="K39" s="47">
        <f t="shared" si="6"/>
        <v>0</v>
      </c>
    </row>
    <row r="40" outlineLevel="1" spans="5:11">
      <c r="E40" t="s">
        <v>50</v>
      </c>
      <c r="F40" s="47">
        <v>2</v>
      </c>
      <c r="G40" s="47">
        <f t="shared" si="1"/>
        <v>16</v>
      </c>
      <c r="H40" s="47">
        <v>1</v>
      </c>
      <c r="I40" s="47">
        <f t="shared" ref="I40" si="7">ROUNDDOWN(H40*G40/(H40+J40),0)</f>
        <v>16</v>
      </c>
      <c r="K40" s="47">
        <f t="shared" ref="K40" si="8">ROUNDUP(J40*G40/(J40+H40),0)</f>
        <v>0</v>
      </c>
    </row>
    <row r="41" outlineLevel="1"/>
    <row r="42" s="46" customFormat="1" spans="4:13">
      <c r="D42" s="3" t="s">
        <v>51</v>
      </c>
      <c r="F42" s="53">
        <f>SUM(F43:F50)</f>
        <v>52</v>
      </c>
      <c r="G42" s="53">
        <f>SUM(G43:G50)</f>
        <v>416</v>
      </c>
      <c r="H42" s="53"/>
      <c r="I42" s="53">
        <f t="shared" ref="I42:K42" si="9">SUM(I43:I50)</f>
        <v>106</v>
      </c>
      <c r="J42" s="53"/>
      <c r="K42" s="53">
        <f t="shared" si="9"/>
        <v>310</v>
      </c>
      <c r="M42" s="46">
        <f>I42+K42</f>
        <v>416</v>
      </c>
    </row>
    <row r="43" outlineLevel="1" spans="5:11">
      <c r="E43" t="s">
        <v>44</v>
      </c>
      <c r="F43" s="47">
        <v>5</v>
      </c>
      <c r="G43" s="47">
        <f t="shared" si="1"/>
        <v>40</v>
      </c>
      <c r="H43" s="47">
        <v>1</v>
      </c>
      <c r="I43" s="47">
        <f>ROUNDDOWN(H43*G43/(H43+J43),0)</f>
        <v>20</v>
      </c>
      <c r="J43" s="47">
        <v>1</v>
      </c>
      <c r="K43" s="47">
        <f>ROUNDUP(J43*G43/(J43+H43),0)</f>
        <v>20</v>
      </c>
    </row>
    <row r="44" outlineLevel="1" spans="5:11">
      <c r="E44" t="s">
        <v>52</v>
      </c>
      <c r="F44" s="47">
        <v>10</v>
      </c>
      <c r="G44" s="47">
        <f t="shared" si="1"/>
        <v>80</v>
      </c>
      <c r="I44" s="47">
        <f t="shared" ref="I44:I49" si="10">ROUNDDOWN(H44*G44/(H44+J44),0)</f>
        <v>0</v>
      </c>
      <c r="J44" s="47">
        <v>1</v>
      </c>
      <c r="K44" s="47">
        <f t="shared" ref="K44:K49" si="11">ROUNDUP(J44*G44/(J44+H44),0)</f>
        <v>80</v>
      </c>
    </row>
    <row r="45" outlineLevel="1" spans="5:11">
      <c r="E45" t="s">
        <v>53</v>
      </c>
      <c r="F45" s="47">
        <v>10</v>
      </c>
      <c r="G45" s="47">
        <f t="shared" si="1"/>
        <v>80</v>
      </c>
      <c r="I45" s="47">
        <f t="shared" si="10"/>
        <v>0</v>
      </c>
      <c r="J45" s="47">
        <v>1</v>
      </c>
      <c r="K45" s="47">
        <f t="shared" si="11"/>
        <v>80</v>
      </c>
    </row>
    <row r="46" outlineLevel="1" spans="5:11">
      <c r="E46" t="s">
        <v>47</v>
      </c>
      <c r="F46" s="47">
        <v>5</v>
      </c>
      <c r="G46" s="47">
        <f t="shared" si="1"/>
        <v>40</v>
      </c>
      <c r="H46" s="47">
        <v>1</v>
      </c>
      <c r="I46" s="47">
        <f t="shared" si="10"/>
        <v>20</v>
      </c>
      <c r="J46" s="47">
        <v>1</v>
      </c>
      <c r="K46" s="47">
        <f t="shared" si="11"/>
        <v>20</v>
      </c>
    </row>
    <row r="47" outlineLevel="1" spans="5:11">
      <c r="E47" t="s">
        <v>54</v>
      </c>
      <c r="F47" s="47">
        <v>10</v>
      </c>
      <c r="G47" s="47">
        <f t="shared" si="1"/>
        <v>80</v>
      </c>
      <c r="H47" s="47">
        <v>1</v>
      </c>
      <c r="I47" s="47">
        <f t="shared" si="10"/>
        <v>40</v>
      </c>
      <c r="J47" s="47">
        <v>1</v>
      </c>
      <c r="K47" s="47">
        <f t="shared" si="11"/>
        <v>40</v>
      </c>
    </row>
    <row r="48" outlineLevel="1" spans="5:11">
      <c r="E48" t="s">
        <v>49</v>
      </c>
      <c r="F48" s="47">
        <v>10</v>
      </c>
      <c r="G48" s="47">
        <f t="shared" si="1"/>
        <v>80</v>
      </c>
      <c r="H48" s="47">
        <v>0.5</v>
      </c>
      <c r="I48" s="47">
        <f t="shared" ref="I48" si="12">ROUNDDOWN(H48*G48/(H48+J48),0)</f>
        <v>26</v>
      </c>
      <c r="J48" s="47">
        <v>1</v>
      </c>
      <c r="K48" s="47">
        <f t="shared" ref="K48" si="13">ROUNDUP(J48*G48/(J48+H48),0)</f>
        <v>54</v>
      </c>
    </row>
    <row r="49" outlineLevel="1" spans="5:11">
      <c r="E49" t="s">
        <v>50</v>
      </c>
      <c r="F49" s="47">
        <v>2</v>
      </c>
      <c r="G49" s="47">
        <f t="shared" si="1"/>
        <v>16</v>
      </c>
      <c r="I49" s="47">
        <f t="shared" si="10"/>
        <v>0</v>
      </c>
      <c r="J49" s="47">
        <v>1</v>
      </c>
      <c r="K49" s="47">
        <f t="shared" si="11"/>
        <v>16</v>
      </c>
    </row>
    <row r="50" outlineLevel="1"/>
    <row r="51" s="46" customFormat="1" spans="4:13">
      <c r="D51" s="3" t="s">
        <v>55</v>
      </c>
      <c r="F51" s="53">
        <f>SUM(F52:F60)</f>
        <v>25</v>
      </c>
      <c r="G51" s="53">
        <f>SUM(G52:G60)</f>
        <v>200</v>
      </c>
      <c r="H51" s="53"/>
      <c r="I51" s="53">
        <f t="shared" ref="I51:K51" si="14">SUM(I52:I60)</f>
        <v>104</v>
      </c>
      <c r="J51" s="53"/>
      <c r="K51" s="53">
        <f t="shared" si="14"/>
        <v>96</v>
      </c>
      <c r="M51" s="46">
        <f>I51+K51</f>
        <v>200</v>
      </c>
    </row>
    <row r="52" outlineLevel="1" spans="5:11">
      <c r="E52" t="s">
        <v>44</v>
      </c>
      <c r="F52" s="47">
        <v>2</v>
      </c>
      <c r="G52" s="47">
        <f t="shared" si="1"/>
        <v>16</v>
      </c>
      <c r="H52" s="47">
        <v>1</v>
      </c>
      <c r="I52" s="47">
        <f>ROUNDDOWN(H52*G52/(H52+J52),0)</f>
        <v>8</v>
      </c>
      <c r="J52" s="47">
        <v>1</v>
      </c>
      <c r="K52" s="47">
        <f>ROUNDUP(J52*G52/(J52+H52),0)</f>
        <v>8</v>
      </c>
    </row>
    <row r="53" outlineLevel="1" spans="5:11">
      <c r="E53" t="s">
        <v>56</v>
      </c>
      <c r="F53" s="47">
        <v>5</v>
      </c>
      <c r="G53" s="47">
        <f t="shared" si="1"/>
        <v>40</v>
      </c>
      <c r="H53" s="47">
        <v>1</v>
      </c>
      <c r="I53" s="47">
        <f t="shared" ref="I53:I59" si="15">ROUNDDOWN(H53*G53/(H53+J53),0)</f>
        <v>20</v>
      </c>
      <c r="J53" s="47">
        <v>1</v>
      </c>
      <c r="K53" s="47">
        <f t="shared" ref="K53:K59" si="16">ROUNDUP(J53*G53/(J53+H53),0)</f>
        <v>20</v>
      </c>
    </row>
    <row r="54" outlineLevel="1" spans="5:11">
      <c r="E54" t="s">
        <v>57</v>
      </c>
      <c r="F54" s="47">
        <v>5</v>
      </c>
      <c r="G54" s="47">
        <f t="shared" si="1"/>
        <v>40</v>
      </c>
      <c r="I54" s="47">
        <f t="shared" si="15"/>
        <v>0</v>
      </c>
      <c r="J54" s="47">
        <v>1</v>
      </c>
      <c r="K54" s="47">
        <f t="shared" si="16"/>
        <v>40</v>
      </c>
    </row>
    <row r="55" outlineLevel="1" spans="5:11">
      <c r="E55" t="s">
        <v>58</v>
      </c>
      <c r="F55" s="47">
        <v>4</v>
      </c>
      <c r="G55" s="47">
        <f t="shared" si="1"/>
        <v>32</v>
      </c>
      <c r="H55" s="47">
        <v>1</v>
      </c>
      <c r="I55" s="47">
        <f t="shared" si="15"/>
        <v>32</v>
      </c>
      <c r="K55" s="47">
        <f t="shared" si="16"/>
        <v>0</v>
      </c>
    </row>
    <row r="56" outlineLevel="1" spans="5:11">
      <c r="E56" t="s">
        <v>47</v>
      </c>
      <c r="F56" s="47">
        <v>2</v>
      </c>
      <c r="G56" s="47">
        <f t="shared" si="1"/>
        <v>16</v>
      </c>
      <c r="H56" s="47">
        <v>1</v>
      </c>
      <c r="I56" s="47">
        <f t="shared" si="15"/>
        <v>8</v>
      </c>
      <c r="J56" s="47">
        <v>1</v>
      </c>
      <c r="K56" s="47">
        <f t="shared" si="16"/>
        <v>8</v>
      </c>
    </row>
    <row r="57" outlineLevel="1" spans="5:11">
      <c r="E57" t="s">
        <v>59</v>
      </c>
      <c r="F57" s="47">
        <v>3</v>
      </c>
      <c r="G57" s="47">
        <f t="shared" si="1"/>
        <v>24</v>
      </c>
      <c r="H57" s="47">
        <v>1</v>
      </c>
      <c r="I57" s="47">
        <f t="shared" si="15"/>
        <v>24</v>
      </c>
      <c r="K57" s="47">
        <f t="shared" si="16"/>
        <v>0</v>
      </c>
    </row>
    <row r="58" outlineLevel="1" spans="5:11">
      <c r="E58" t="s">
        <v>49</v>
      </c>
      <c r="F58" s="47">
        <v>3</v>
      </c>
      <c r="G58" s="47">
        <f t="shared" si="1"/>
        <v>24</v>
      </c>
      <c r="H58" s="47">
        <v>0.5</v>
      </c>
      <c r="I58" s="47">
        <f t="shared" si="15"/>
        <v>8</v>
      </c>
      <c r="J58" s="47">
        <v>1</v>
      </c>
      <c r="K58" s="47">
        <f t="shared" si="16"/>
        <v>16</v>
      </c>
    </row>
    <row r="59" outlineLevel="1" spans="5:11">
      <c r="E59" t="s">
        <v>50</v>
      </c>
      <c r="F59" s="47">
        <v>1</v>
      </c>
      <c r="G59" s="47">
        <f t="shared" si="1"/>
        <v>8</v>
      </c>
      <c r="H59" s="47">
        <v>1</v>
      </c>
      <c r="I59" s="47">
        <f t="shared" si="15"/>
        <v>4</v>
      </c>
      <c r="J59" s="47">
        <v>1</v>
      </c>
      <c r="K59" s="47">
        <f t="shared" si="16"/>
        <v>4</v>
      </c>
    </row>
    <row r="60" outlineLevel="1"/>
    <row r="61" s="46" customFormat="1" spans="4:13">
      <c r="D61" s="3" t="s">
        <v>60</v>
      </c>
      <c r="F61" s="53">
        <f>SUM(F62:F69)</f>
        <v>22</v>
      </c>
      <c r="G61" s="53">
        <f>SUM(G62:G69)</f>
        <v>176</v>
      </c>
      <c r="H61" s="53"/>
      <c r="I61" s="53">
        <f t="shared" ref="I61:K61" si="17">SUM(I62:I69)</f>
        <v>16</v>
      </c>
      <c r="J61" s="53"/>
      <c r="K61" s="53">
        <f t="shared" si="17"/>
        <v>160</v>
      </c>
      <c r="M61" s="46">
        <f>I61+K61</f>
        <v>176</v>
      </c>
    </row>
    <row r="62" outlineLevel="1" spans="5:11">
      <c r="E62" t="s">
        <v>44</v>
      </c>
      <c r="F62" s="47">
        <v>1</v>
      </c>
      <c r="G62" s="47">
        <f t="shared" si="1"/>
        <v>8</v>
      </c>
      <c r="H62" s="47">
        <v>0.5</v>
      </c>
      <c r="I62" s="47">
        <f>ROUNDDOWN(H62*G62/(H62+J62),0)</f>
        <v>2</v>
      </c>
      <c r="J62" s="47">
        <v>1</v>
      </c>
      <c r="K62" s="47">
        <f>ROUNDUP(J62*G62/(J62+H62),0)</f>
        <v>6</v>
      </c>
    </row>
    <row r="63" outlineLevel="1" spans="5:11">
      <c r="E63" t="s">
        <v>61</v>
      </c>
      <c r="F63" s="47">
        <v>8</v>
      </c>
      <c r="G63" s="47">
        <f t="shared" si="1"/>
        <v>64</v>
      </c>
      <c r="I63" s="47">
        <f t="shared" ref="I63:I68" si="18">ROUNDDOWN(H63*G63/(H63+J63),0)</f>
        <v>0</v>
      </c>
      <c r="J63" s="47">
        <v>1</v>
      </c>
      <c r="K63" s="47">
        <f t="shared" ref="K63:K68" si="19">ROUNDUP(J63*G63/(J63+H63),0)</f>
        <v>64</v>
      </c>
    </row>
    <row r="64" outlineLevel="1" spans="5:11">
      <c r="E64" t="s">
        <v>62</v>
      </c>
      <c r="F64" s="47">
        <v>3</v>
      </c>
      <c r="G64" s="47">
        <f t="shared" si="1"/>
        <v>24</v>
      </c>
      <c r="I64" s="47">
        <f t="shared" si="18"/>
        <v>0</v>
      </c>
      <c r="J64" s="47">
        <v>1</v>
      </c>
      <c r="K64" s="47">
        <f t="shared" si="19"/>
        <v>24</v>
      </c>
    </row>
    <row r="65" outlineLevel="1" spans="5:11">
      <c r="E65" t="s">
        <v>47</v>
      </c>
      <c r="F65" s="47">
        <v>1</v>
      </c>
      <c r="G65" s="47">
        <f t="shared" si="1"/>
        <v>8</v>
      </c>
      <c r="H65" s="47">
        <v>1</v>
      </c>
      <c r="I65" s="47">
        <f t="shared" si="18"/>
        <v>4</v>
      </c>
      <c r="J65" s="47">
        <v>1</v>
      </c>
      <c r="K65" s="47">
        <f t="shared" si="19"/>
        <v>4</v>
      </c>
    </row>
    <row r="66" outlineLevel="1" spans="5:11">
      <c r="E66" t="s">
        <v>63</v>
      </c>
      <c r="F66" s="47">
        <v>4</v>
      </c>
      <c r="G66" s="47">
        <f t="shared" si="1"/>
        <v>32</v>
      </c>
      <c r="H66" s="47">
        <v>0.5</v>
      </c>
      <c r="I66" s="47">
        <f t="shared" si="18"/>
        <v>10</v>
      </c>
      <c r="J66" s="47">
        <v>1</v>
      </c>
      <c r="K66" s="47">
        <f t="shared" si="19"/>
        <v>22</v>
      </c>
    </row>
    <row r="67" outlineLevel="1" spans="5:11">
      <c r="E67" t="s">
        <v>49</v>
      </c>
      <c r="F67" s="47">
        <v>3</v>
      </c>
      <c r="G67" s="47">
        <f t="shared" si="1"/>
        <v>24</v>
      </c>
      <c r="I67" s="47">
        <f t="shared" ref="I67" si="20">ROUNDDOWN(H67*G67/(H67+J67),0)</f>
        <v>0</v>
      </c>
      <c r="J67" s="47">
        <v>1</v>
      </c>
      <c r="K67" s="47">
        <f t="shared" ref="K67" si="21">ROUNDUP(J67*G67/(J67+H67),0)</f>
        <v>24</v>
      </c>
    </row>
    <row r="68" outlineLevel="1" spans="5:11">
      <c r="E68" t="s">
        <v>50</v>
      </c>
      <c r="F68" s="47">
        <v>2</v>
      </c>
      <c r="G68" s="47">
        <f t="shared" si="1"/>
        <v>16</v>
      </c>
      <c r="I68" s="47">
        <f t="shared" si="18"/>
        <v>0</v>
      </c>
      <c r="J68" s="47">
        <v>1</v>
      </c>
      <c r="K68" s="47">
        <f t="shared" si="19"/>
        <v>16</v>
      </c>
    </row>
    <row r="69" outlineLevel="1"/>
    <row r="70" s="46" customFormat="1" spans="4:13">
      <c r="D70" s="3" t="s">
        <v>64</v>
      </c>
      <c r="F70" s="53">
        <f>SUM(F71:F76)</f>
        <v>6</v>
      </c>
      <c r="G70" s="53">
        <f>SUM(G71:G76)</f>
        <v>48</v>
      </c>
      <c r="H70" s="53"/>
      <c r="I70" s="53">
        <f t="shared" ref="I70:K70" si="22">SUM(I71:I76)</f>
        <v>48</v>
      </c>
      <c r="J70" s="53"/>
      <c r="K70" s="53">
        <f t="shared" si="22"/>
        <v>0</v>
      </c>
      <c r="M70" s="46">
        <f>I70+K70</f>
        <v>48</v>
      </c>
    </row>
    <row r="71" outlineLevel="1" spans="5:11">
      <c r="E71" t="s">
        <v>44</v>
      </c>
      <c r="F71" s="47">
        <v>1</v>
      </c>
      <c r="G71" s="47">
        <f t="shared" si="1"/>
        <v>8</v>
      </c>
      <c r="H71" s="47">
        <v>1</v>
      </c>
      <c r="I71" s="47">
        <f>ROUNDDOWN(H71*G71/(H71+J71),0)</f>
        <v>8</v>
      </c>
      <c r="K71" s="47">
        <f>ROUNDUP(J71*G71/(J71+H71),0)</f>
        <v>0</v>
      </c>
    </row>
    <row r="72" outlineLevel="1" spans="5:11">
      <c r="E72" t="s">
        <v>65</v>
      </c>
      <c r="F72" s="47">
        <v>1</v>
      </c>
      <c r="G72" s="47">
        <f t="shared" si="1"/>
        <v>8</v>
      </c>
      <c r="H72" s="47">
        <v>1</v>
      </c>
      <c r="I72" s="47">
        <f t="shared" ref="I72:I75" si="23">ROUNDDOWN(H72*G72/(H72+J72),0)</f>
        <v>8</v>
      </c>
      <c r="K72" s="47">
        <f t="shared" ref="K72:K75" si="24">ROUNDUP(J72*G72/(J72+H72),0)</f>
        <v>0</v>
      </c>
    </row>
    <row r="73" outlineLevel="1" spans="5:11">
      <c r="E73" t="s">
        <v>66</v>
      </c>
      <c r="F73" s="47">
        <v>1</v>
      </c>
      <c r="G73" s="47">
        <f t="shared" si="1"/>
        <v>8</v>
      </c>
      <c r="H73" s="47">
        <v>1</v>
      </c>
      <c r="I73" s="47">
        <f t="shared" si="23"/>
        <v>8</v>
      </c>
      <c r="K73" s="47">
        <f t="shared" si="24"/>
        <v>0</v>
      </c>
    </row>
    <row r="74" outlineLevel="1" spans="5:11">
      <c r="E74" t="s">
        <v>49</v>
      </c>
      <c r="F74" s="47">
        <v>2</v>
      </c>
      <c r="G74" s="47">
        <f t="shared" si="1"/>
        <v>16</v>
      </c>
      <c r="H74" s="47">
        <v>1</v>
      </c>
      <c r="I74" s="47">
        <f t="shared" ref="I74" si="25">ROUNDDOWN(H74*G74/(H74+J74),0)</f>
        <v>16</v>
      </c>
      <c r="K74" s="47">
        <f t="shared" ref="K74" si="26">ROUNDUP(J74*G74/(J74+H74),0)</f>
        <v>0</v>
      </c>
    </row>
    <row r="75" outlineLevel="1" spans="5:11">
      <c r="E75" t="s">
        <v>50</v>
      </c>
      <c r="F75" s="47">
        <v>1</v>
      </c>
      <c r="G75" s="47">
        <f t="shared" si="1"/>
        <v>8</v>
      </c>
      <c r="H75" s="47">
        <v>1</v>
      </c>
      <c r="I75" s="47">
        <f t="shared" si="23"/>
        <v>8</v>
      </c>
      <c r="K75" s="47">
        <f t="shared" si="24"/>
        <v>0</v>
      </c>
    </row>
    <row r="76" outlineLevel="1"/>
    <row r="77" s="46" customFormat="1" spans="4:13">
      <c r="D77" s="3" t="s">
        <v>67</v>
      </c>
      <c r="F77" s="53">
        <f>SUM(F78:F83)</f>
        <v>5</v>
      </c>
      <c r="G77" s="53">
        <f>SUM(G78:G83)</f>
        <v>40</v>
      </c>
      <c r="H77" s="53"/>
      <c r="I77" s="53">
        <f t="shared" ref="I77:K77" si="27">SUM(I78:I83)</f>
        <v>40</v>
      </c>
      <c r="J77" s="53"/>
      <c r="K77" s="53">
        <f t="shared" si="27"/>
        <v>0</v>
      </c>
      <c r="M77" s="46">
        <f>I77+K77</f>
        <v>40</v>
      </c>
    </row>
    <row r="78" outlineLevel="1" spans="5:11">
      <c r="E78" t="s">
        <v>44</v>
      </c>
      <c r="F78" s="47">
        <v>1</v>
      </c>
      <c r="G78" s="47">
        <f t="shared" si="1"/>
        <v>8</v>
      </c>
      <c r="H78" s="47">
        <v>1</v>
      </c>
      <c r="I78" s="47">
        <f>ROUNDDOWN(H78*G78/(H78+J78),0)</f>
        <v>8</v>
      </c>
      <c r="K78" s="47">
        <f>ROUNDUP(J78*G78/(J78+H78),0)</f>
        <v>0</v>
      </c>
    </row>
    <row r="79" outlineLevel="1" spans="5:11">
      <c r="E79" t="s">
        <v>68</v>
      </c>
      <c r="F79" s="47">
        <v>1</v>
      </c>
      <c r="G79" s="47">
        <f t="shared" si="1"/>
        <v>8</v>
      </c>
      <c r="H79" s="47">
        <v>1</v>
      </c>
      <c r="I79" s="47">
        <f t="shared" ref="I79:I81" si="28">ROUNDDOWN(H79*G79/(H79+J79),0)</f>
        <v>8</v>
      </c>
      <c r="K79" s="47">
        <f t="shared" ref="K79:K81" si="29">ROUNDUP(J79*G79/(J79+H79),0)</f>
        <v>0</v>
      </c>
    </row>
    <row r="80" outlineLevel="1" spans="5:11">
      <c r="E80" t="s">
        <v>49</v>
      </c>
      <c r="F80" s="47">
        <v>2</v>
      </c>
      <c r="G80" s="47">
        <f t="shared" si="1"/>
        <v>16</v>
      </c>
      <c r="H80" s="47">
        <v>1</v>
      </c>
      <c r="I80" s="47">
        <f t="shared" ref="I80" si="30">ROUNDDOWN(H80*G80/(H80+J80),0)</f>
        <v>16</v>
      </c>
      <c r="K80" s="47">
        <f t="shared" ref="K80" si="31">ROUNDUP(J80*G80/(J80+H80),0)</f>
        <v>0</v>
      </c>
    </row>
    <row r="81" outlineLevel="1" spans="5:11">
      <c r="E81" t="s">
        <v>50</v>
      </c>
      <c r="F81" s="47">
        <v>1</v>
      </c>
      <c r="G81" s="47">
        <f t="shared" si="1"/>
        <v>8</v>
      </c>
      <c r="H81" s="47">
        <v>1</v>
      </c>
      <c r="I81" s="47">
        <f t="shared" si="28"/>
        <v>8</v>
      </c>
      <c r="K81" s="47">
        <f t="shared" si="29"/>
        <v>0</v>
      </c>
    </row>
    <row r="82" outlineLevel="1"/>
    <row r="83" s="46" customFormat="1" spans="6:11">
      <c r="F83" s="48"/>
      <c r="G83" s="48"/>
      <c r="H83" s="48"/>
      <c r="I83" s="48"/>
      <c r="J83" s="48"/>
      <c r="K83" s="48"/>
    </row>
    <row r="84" spans="9:13">
      <c r="I84" s="54" t="s">
        <v>69</v>
      </c>
      <c r="K84" s="55" t="s">
        <v>70</v>
      </c>
      <c r="M84" s="56" t="s">
        <v>71</v>
      </c>
    </row>
    <row r="85" spans="8:13">
      <c r="H85" s="51" t="s">
        <v>72</v>
      </c>
      <c r="I85" s="47">
        <f>I25+I33+I42+I51+I61+I70+I77</f>
        <v>760</v>
      </c>
      <c r="K85" s="47">
        <f>K25+K33+K42+K51+K61+K70+K77</f>
        <v>640</v>
      </c>
      <c r="M85" s="50">
        <f>I85+K85</f>
        <v>1400</v>
      </c>
    </row>
    <row r="86" spans="8:11">
      <c r="H86" s="51" t="s">
        <v>73</v>
      </c>
      <c r="I86" s="47">
        <f>ROUNDUP((I85/SUM(E19:E20))/40,0)</f>
        <v>19</v>
      </c>
      <c r="K86" s="47">
        <f>ROUNDUP((K85/SUM(E21))/40,0)</f>
        <v>22</v>
      </c>
    </row>
    <row r="141" spans="9:13">
      <c r="I141" s="57">
        <f>I85*111*0.5</f>
        <v>42180</v>
      </c>
      <c r="J141" s="57"/>
      <c r="K141" s="57">
        <f>K85*48</f>
        <v>30720</v>
      </c>
      <c r="L141" s="58"/>
      <c r="M141" s="58">
        <f>I141+K141</f>
        <v>72900</v>
      </c>
    </row>
  </sheetData>
  <conditionalFormatting sqref="M25">
    <cfRule type="expression" dxfId="0" priority="1">
      <formula>EXACT(M25,G25)</formula>
    </cfRule>
  </conditionalFormatting>
  <conditionalFormatting sqref="M33">
    <cfRule type="expression" dxfId="0" priority="2">
      <formula>EXACT(M33,G33)</formula>
    </cfRule>
  </conditionalFormatting>
  <conditionalFormatting sqref="M42">
    <cfRule type="expression" dxfId="0" priority="3">
      <formula>EXACT(M42,G42)</formula>
    </cfRule>
  </conditionalFormatting>
  <conditionalFormatting sqref="M51">
    <cfRule type="expression" dxfId="0" priority="4">
      <formula>EXACT(M51,G51)</formula>
    </cfRule>
  </conditionalFormatting>
  <conditionalFormatting sqref="M61">
    <cfRule type="expression" dxfId="0" priority="5">
      <formula>EXACT(M61,G61)</formula>
    </cfRule>
  </conditionalFormatting>
  <conditionalFormatting sqref="M70">
    <cfRule type="expression" dxfId="0" priority="6">
      <formula>EXACT(M70,G70)</formula>
    </cfRule>
  </conditionalFormatting>
  <conditionalFormatting sqref="M77">
    <cfRule type="expression" dxfId="0" priority="7">
      <formula>EXACT(M77,G77)</formula>
    </cfRule>
  </conditionalFormatting>
  <pageMargins left="0.7" right="0.7" top="0.75" bottom="0.75" header="0.3" footer="0.3"/>
  <pageSetup paperSize="1" orientation="portrait"/>
  <headerFooter>
    <oddHeader>&amp;R&amp;"Calibri"&amp;8&amp;K808080 INTERNAL &amp; PARTNERS&amp;1#
</oddHeader>
    <oddFooter>&amp;R
&amp;1#&amp;"Calibri"&amp;2&amp;KFFFFFF 5acXjzUk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E15"/>
  <sheetViews>
    <sheetView workbookViewId="0">
      <selection activeCell="C32" sqref="C32"/>
    </sheetView>
  </sheetViews>
  <sheetFormatPr defaultColWidth="9" defaultRowHeight="15" outlineLevelCol="4"/>
  <cols>
    <col min="3" max="3" width="100.571428571429" customWidth="1"/>
  </cols>
  <sheetData>
    <row r="6" spans="4:5">
      <c r="D6" s="44" t="s">
        <v>20</v>
      </c>
      <c r="E6" s="45" t="s">
        <v>22</v>
      </c>
    </row>
    <row r="7" spans="3:5">
      <c r="C7" t="str">
        <f>'PBS+Estim'!D25</f>
        <v>General activities (release, support, meetings, …)</v>
      </c>
      <c r="D7">
        <f>'PBS+Estim'!I25</f>
        <v>158</v>
      </c>
      <c r="E7">
        <f>'PBS+Estim'!K25</f>
        <v>74</v>
      </c>
    </row>
    <row r="8" spans="3:5">
      <c r="C8" t="str">
        <f>'PBS+Estim'!D33</f>
        <v>GDU development (embedded drivers + test GUI)</v>
      </c>
      <c r="D8">
        <f>'PBS+Estim'!I33</f>
        <v>288</v>
      </c>
      <c r="E8">
        <f>'PBS+Estim'!K33</f>
        <v>0</v>
      </c>
    </row>
    <row r="9" spans="3:5">
      <c r="C9" t="str">
        <f>'PBS+Estim'!D42</f>
        <v>PMIC development (embedded drivers + test GUI)</v>
      </c>
      <c r="D9">
        <f>'PBS+Estim'!I42</f>
        <v>106</v>
      </c>
      <c r="E9">
        <f>'PBS+Estim'!K42</f>
        <v>310</v>
      </c>
    </row>
    <row r="10" spans="3:5">
      <c r="C10" t="str">
        <f>'PBS+Estim'!D51</f>
        <v>PWM generation &amp; Current acquisition on Powerstage (MOSFET)  development (embedded drivers + test GUI)</v>
      </c>
      <c r="D10">
        <f>'PBS+Estim'!I51</f>
        <v>104</v>
      </c>
      <c r="E10">
        <f>'PBS+Estim'!K51</f>
        <v>96</v>
      </c>
    </row>
    <row r="11" spans="3:5">
      <c r="C11" t="str">
        <f>'PBS+Estim'!D61</f>
        <v>MPS  development (embedded drivers + test GUI)</v>
      </c>
      <c r="D11">
        <f>'PBS+Estim'!I61</f>
        <v>16</v>
      </c>
      <c r="E11">
        <f>'PBS+Estim'!K61</f>
        <v>160</v>
      </c>
    </row>
    <row r="12" spans="3:5">
      <c r="C12" t="str">
        <f>'PBS+Estim'!D70</f>
        <v>Internal COM  development (embedded drivers + test GUI)</v>
      </c>
      <c r="D12">
        <f>'PBS+Estim'!I70</f>
        <v>48</v>
      </c>
      <c r="E12">
        <f>'PBS+Estim'!K70</f>
        <v>0</v>
      </c>
    </row>
    <row r="13" spans="3:5">
      <c r="C13" t="str">
        <f>'PBS+Estim'!D77</f>
        <v>Heartbeat  development (embedded drivers)</v>
      </c>
      <c r="D13">
        <f>'PBS+Estim'!I77</f>
        <v>40</v>
      </c>
      <c r="E13">
        <f>'PBS+Estim'!K77</f>
        <v>0</v>
      </c>
    </row>
    <row r="15" spans="4:5">
      <c r="D15">
        <f>SUM(D7:D13)</f>
        <v>760</v>
      </c>
      <c r="E15">
        <f>SUM(E7:E13)</f>
        <v>640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6"/>
  <sheetViews>
    <sheetView workbookViewId="0">
      <selection activeCell="I29" sqref="I29"/>
    </sheetView>
  </sheetViews>
  <sheetFormatPr defaultColWidth="9" defaultRowHeight="15" customHeight="1"/>
  <cols>
    <col min="1" max="1" width="5" customWidth="1"/>
    <col min="2" max="2" width="70.5714285714286" customWidth="1"/>
    <col min="3" max="3" width="11.5714285714286" customWidth="1"/>
    <col min="4" max="4" width="11.2857142857143" customWidth="1"/>
    <col min="5" max="5" width="12.8571428571429" customWidth="1"/>
    <col min="6" max="6" width="11.7142857142857" customWidth="1"/>
    <col min="7" max="7" width="10.8571428571429" customWidth="1"/>
    <col min="8" max="8" width="11.1428571428571" customWidth="1"/>
    <col min="9" max="9" width="11.7142857142857" customWidth="1"/>
  </cols>
  <sheetData>
    <row r="2" spans="2:9">
      <c r="B2" s="19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1" t="s">
        <v>79</v>
      </c>
      <c r="H2" s="20" t="s">
        <v>80</v>
      </c>
      <c r="I2" s="20" t="s">
        <v>81</v>
      </c>
    </row>
    <row r="3" spans="2:9">
      <c r="B3" s="19" t="s">
        <v>82</v>
      </c>
      <c r="C3" s="22">
        <v>45583</v>
      </c>
      <c r="D3" s="22">
        <v>45604</v>
      </c>
      <c r="E3" s="22">
        <v>45625</v>
      </c>
      <c r="F3" s="23" t="s">
        <v>83</v>
      </c>
      <c r="G3" s="22">
        <v>45301</v>
      </c>
      <c r="H3" s="24">
        <v>45322</v>
      </c>
      <c r="I3" s="24">
        <v>45343</v>
      </c>
    </row>
    <row r="4" ht="21" spans="1:9">
      <c r="A4" s="25"/>
      <c r="B4" s="25" t="s">
        <v>84</v>
      </c>
      <c r="C4" s="26"/>
      <c r="D4" s="26"/>
      <c r="E4" s="26"/>
      <c r="F4" s="26"/>
      <c r="G4" s="26"/>
      <c r="H4" s="26"/>
      <c r="I4" s="26"/>
    </row>
    <row r="5" ht="21" spans="1:9">
      <c r="A5" s="25"/>
      <c r="B5" s="27" t="s">
        <v>85</v>
      </c>
      <c r="C5" s="14" t="s">
        <v>86</v>
      </c>
      <c r="D5" s="16" t="s">
        <v>87</v>
      </c>
      <c r="E5" s="16" t="s">
        <v>87</v>
      </c>
      <c r="F5" s="28" t="s">
        <v>88</v>
      </c>
      <c r="G5" s="28" t="s">
        <v>88</v>
      </c>
      <c r="H5" s="11" t="s">
        <v>89</v>
      </c>
      <c r="I5" s="11" t="s">
        <v>89</v>
      </c>
    </row>
    <row r="6" ht="21" spans="1:9">
      <c r="A6" s="25"/>
      <c r="B6" s="27" t="s">
        <v>90</v>
      </c>
      <c r="C6" s="14" t="s">
        <v>86</v>
      </c>
      <c r="D6" s="16" t="s">
        <v>87</v>
      </c>
      <c r="E6" s="16" t="s">
        <v>87</v>
      </c>
      <c r="F6" s="28" t="s">
        <v>88</v>
      </c>
      <c r="G6" s="28" t="s">
        <v>88</v>
      </c>
      <c r="H6" s="11" t="s">
        <v>89</v>
      </c>
      <c r="I6" s="11" t="s">
        <v>89</v>
      </c>
    </row>
    <row r="7" ht="21" spans="1:9">
      <c r="A7" s="25"/>
      <c r="B7" s="27" t="s">
        <v>91</v>
      </c>
      <c r="C7" s="29"/>
      <c r="D7" s="14" t="s">
        <v>86</v>
      </c>
      <c r="E7" s="16" t="s">
        <v>87</v>
      </c>
      <c r="F7" s="16" t="s">
        <v>87</v>
      </c>
      <c r="G7" s="28" t="s">
        <v>88</v>
      </c>
      <c r="H7" s="28" t="s">
        <v>88</v>
      </c>
      <c r="I7" s="11" t="s">
        <v>89</v>
      </c>
    </row>
    <row r="8" ht="21" spans="1:9">
      <c r="A8" s="25"/>
      <c r="B8" s="27" t="s">
        <v>92</v>
      </c>
      <c r="C8" s="29"/>
      <c r="D8" s="14" t="s">
        <v>86</v>
      </c>
      <c r="E8" s="16" t="s">
        <v>87</v>
      </c>
      <c r="F8" s="16" t="s">
        <v>87</v>
      </c>
      <c r="G8" s="28" t="s">
        <v>88</v>
      </c>
      <c r="H8" s="28" t="s">
        <v>88</v>
      </c>
      <c r="I8" s="11" t="s">
        <v>89</v>
      </c>
    </row>
    <row r="9" ht="21" spans="1:9">
      <c r="A9" s="25"/>
      <c r="B9" s="27" t="s">
        <v>93</v>
      </c>
      <c r="C9" s="29"/>
      <c r="D9" s="29"/>
      <c r="E9" s="14" t="s">
        <v>86</v>
      </c>
      <c r="F9" s="16" t="s">
        <v>87</v>
      </c>
      <c r="G9" s="16" t="s">
        <v>87</v>
      </c>
      <c r="H9" s="28" t="s">
        <v>88</v>
      </c>
      <c r="I9" s="11" t="s">
        <v>89</v>
      </c>
    </row>
    <row r="10" ht="21" spans="1:9">
      <c r="A10" s="25"/>
      <c r="B10" s="27" t="s">
        <v>94</v>
      </c>
      <c r="C10" s="29"/>
      <c r="D10" s="29"/>
      <c r="E10" s="14" t="s">
        <v>86</v>
      </c>
      <c r="F10" s="16" t="s">
        <v>87</v>
      </c>
      <c r="G10" s="28" t="s">
        <v>88</v>
      </c>
      <c r="H10" s="11" t="s">
        <v>89</v>
      </c>
      <c r="I10" s="11" t="s">
        <v>89</v>
      </c>
    </row>
    <row r="11" ht="21" spans="1:9">
      <c r="A11" s="25"/>
      <c r="B11" s="25"/>
      <c r="C11" s="25"/>
      <c r="D11" s="25"/>
      <c r="E11" s="6" t="s">
        <v>95</v>
      </c>
      <c r="F11" s="30"/>
      <c r="G11" s="6" t="s">
        <v>96</v>
      </c>
      <c r="H11" s="25"/>
      <c r="I11" s="25"/>
    </row>
    <row r="12" ht="12" customHeight="1" spans="1:4">
      <c r="A12" s="31"/>
      <c r="B12" s="32" t="s">
        <v>97</v>
      </c>
      <c r="C12" s="33"/>
      <c r="D12" s="34"/>
    </row>
    <row r="15" ht="21" spans="1:4">
      <c r="A15" s="25"/>
      <c r="B15" s="25" t="s">
        <v>98</v>
      </c>
      <c r="C15" s="25"/>
      <c r="D15" s="25"/>
    </row>
    <row r="16" spans="1:4">
      <c r="A16" s="35"/>
      <c r="B16" s="35"/>
      <c r="C16" s="35"/>
      <c r="D16" s="35"/>
    </row>
    <row r="17" ht="19.5" customHeight="1" spans="1:4">
      <c r="A17" s="35"/>
      <c r="B17" s="36" t="s">
        <v>99</v>
      </c>
      <c r="C17" s="14" t="s">
        <v>86</v>
      </c>
      <c r="D17" s="35"/>
    </row>
    <row r="18" ht="19.5" customHeight="1" spans="1:5">
      <c r="A18" s="35"/>
      <c r="B18" s="37" t="s">
        <v>100</v>
      </c>
      <c r="C18" s="16" t="s">
        <v>87</v>
      </c>
      <c r="D18" s="35"/>
      <c r="E18" s="38" t="s">
        <v>101</v>
      </c>
    </row>
    <row r="19" ht="18.75" customHeight="1" spans="1:4">
      <c r="A19" s="35"/>
      <c r="B19" s="39" t="s">
        <v>102</v>
      </c>
      <c r="C19" s="28" t="s">
        <v>88</v>
      </c>
      <c r="D19" s="35"/>
    </row>
    <row r="20" ht="18" customHeight="1" spans="1:4">
      <c r="A20" s="35"/>
      <c r="B20" s="40" t="s">
        <v>103</v>
      </c>
      <c r="C20" s="11" t="s">
        <v>89</v>
      </c>
      <c r="D20" s="35"/>
    </row>
    <row r="21" spans="1:4">
      <c r="A21" s="35"/>
      <c r="B21" s="35"/>
      <c r="C21" s="35"/>
      <c r="D21" s="35"/>
    </row>
    <row r="23" ht="22.5" customHeight="1" spans="1:5">
      <c r="A23" s="25"/>
      <c r="B23" s="25" t="s">
        <v>104</v>
      </c>
      <c r="C23" s="25"/>
      <c r="D23" s="25"/>
      <c r="E23" s="25"/>
    </row>
    <row r="24" ht="24" customHeight="1" spans="1:5">
      <c r="A24" s="25"/>
      <c r="B24" s="41" t="s">
        <v>105</v>
      </c>
      <c r="C24" s="42" t="s">
        <v>106</v>
      </c>
      <c r="D24" s="43"/>
      <c r="E24" s="25"/>
    </row>
    <row r="25" ht="21" spans="1:5">
      <c r="A25" s="25"/>
      <c r="B25" s="41" t="s">
        <v>107</v>
      </c>
      <c r="C25" s="42" t="s">
        <v>108</v>
      </c>
      <c r="D25" s="43"/>
      <c r="E25" s="25"/>
    </row>
    <row r="26" ht="21" spans="1:5">
      <c r="A26" s="25"/>
      <c r="B26" s="25"/>
      <c r="C26" s="25"/>
      <c r="D26" s="25"/>
      <c r="E26" s="25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2"/>
  <sheetViews>
    <sheetView tabSelected="1" zoomScale="85" zoomScaleNormal="85" workbookViewId="0">
      <pane ySplit="3" topLeftCell="A43" activePane="bottomLeft" state="frozen"/>
      <selection/>
      <selection pane="bottomLeft" activeCell="L70" sqref="L70:L71"/>
    </sheetView>
  </sheetViews>
  <sheetFormatPr defaultColWidth="9" defaultRowHeight="15"/>
  <cols>
    <col min="2" max="2" width="94.2857142857143" customWidth="1"/>
  </cols>
  <sheetData>
    <row r="1" spans="3:20">
      <c r="C1" s="2" t="s">
        <v>109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110</v>
      </c>
      <c r="O1" s="2" t="s">
        <v>111</v>
      </c>
      <c r="P1" s="2" t="s">
        <v>112</v>
      </c>
      <c r="Q1" s="2" t="s">
        <v>113</v>
      </c>
      <c r="R1" s="2" t="s">
        <v>114</v>
      </c>
      <c r="S1" s="2" t="s">
        <v>115</v>
      </c>
      <c r="T1" s="2" t="s">
        <v>116</v>
      </c>
    </row>
    <row r="2" s="1" customFormat="1" spans="1:20">
      <c r="A2" s="3"/>
      <c r="B2" s="4" t="s">
        <v>104</v>
      </c>
      <c r="C2" s="5" t="s">
        <v>117</v>
      </c>
      <c r="D2" s="6"/>
      <c r="E2" s="6"/>
      <c r="F2" s="5" t="s">
        <v>76</v>
      </c>
      <c r="G2" s="6"/>
      <c r="H2" s="6"/>
      <c r="I2" s="5" t="s">
        <v>77</v>
      </c>
      <c r="J2" s="6"/>
      <c r="K2" s="6"/>
      <c r="L2" s="5" t="s">
        <v>78</v>
      </c>
      <c r="M2" s="6"/>
      <c r="N2" s="6"/>
      <c r="O2" s="5" t="s">
        <v>79</v>
      </c>
      <c r="P2" s="6"/>
      <c r="Q2" s="6"/>
      <c r="R2" s="5" t="s">
        <v>80</v>
      </c>
      <c r="S2" s="6"/>
      <c r="T2" s="6"/>
    </row>
    <row r="3" spans="1:18">
      <c r="A3" s="3"/>
      <c r="B3" s="4" t="s">
        <v>118</v>
      </c>
      <c r="C3" s="7"/>
      <c r="F3" s="5" t="s">
        <v>95</v>
      </c>
      <c r="I3" s="7"/>
      <c r="L3" s="7"/>
      <c r="O3" s="5" t="s">
        <v>119</v>
      </c>
      <c r="R3" s="7"/>
    </row>
    <row r="4" spans="1:20">
      <c r="A4" s="8" t="s">
        <v>35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2:18">
      <c r="B5" t="s">
        <v>36</v>
      </c>
      <c r="C5" s="11" t="s">
        <v>38</v>
      </c>
      <c r="D5" s="11" t="s">
        <v>38</v>
      </c>
      <c r="E5" s="11" t="s">
        <v>38</v>
      </c>
      <c r="F5" s="11" t="s">
        <v>38</v>
      </c>
      <c r="G5" s="11" t="s">
        <v>38</v>
      </c>
      <c r="H5" s="11" t="s">
        <v>38</v>
      </c>
      <c r="I5" s="11" t="s">
        <v>38</v>
      </c>
      <c r="J5" s="11" t="s">
        <v>38</v>
      </c>
      <c r="K5" s="11" t="s">
        <v>38</v>
      </c>
      <c r="L5" s="11" t="s">
        <v>38</v>
      </c>
      <c r="M5" s="12" t="s">
        <v>120</v>
      </c>
      <c r="N5" s="12"/>
      <c r="O5" s="11" t="s">
        <v>38</v>
      </c>
      <c r="P5" s="11" t="s">
        <v>38</v>
      </c>
      <c r="Q5" s="11" t="s">
        <v>38</v>
      </c>
      <c r="R5" s="11" t="s">
        <v>38</v>
      </c>
    </row>
    <row r="6" spans="2:18">
      <c r="B6" t="s">
        <v>37</v>
      </c>
      <c r="C6" s="7"/>
      <c r="D6" s="12"/>
      <c r="E6" s="12"/>
      <c r="F6" s="11" t="s">
        <v>38</v>
      </c>
      <c r="G6" s="12"/>
      <c r="H6" s="12"/>
      <c r="I6" s="11" t="s">
        <v>38</v>
      </c>
      <c r="J6" s="12"/>
      <c r="K6" s="12"/>
      <c r="L6" s="11" t="s">
        <v>38</v>
      </c>
      <c r="M6" s="12"/>
      <c r="N6" s="12"/>
      <c r="O6" s="11" t="s">
        <v>38</v>
      </c>
      <c r="P6" s="12"/>
      <c r="Q6" s="12"/>
      <c r="R6" s="11" t="s">
        <v>38</v>
      </c>
    </row>
    <row r="7" spans="2:18">
      <c r="B7" t="s">
        <v>39</v>
      </c>
      <c r="C7" s="7"/>
      <c r="D7" s="12"/>
      <c r="E7" s="12"/>
      <c r="F7" s="13"/>
      <c r="G7" s="12"/>
      <c r="H7" s="12"/>
      <c r="I7" s="13"/>
      <c r="J7" s="12"/>
      <c r="K7" s="12"/>
      <c r="L7" s="13"/>
      <c r="M7" s="12"/>
      <c r="N7" s="12"/>
      <c r="O7" s="11" t="s">
        <v>38</v>
      </c>
      <c r="P7" s="12"/>
      <c r="Q7" s="12"/>
      <c r="R7" s="7"/>
    </row>
    <row r="8" spans="2:18">
      <c r="B8" t="s">
        <v>40</v>
      </c>
      <c r="C8" s="7"/>
      <c r="D8" s="12"/>
      <c r="E8" s="12"/>
      <c r="F8" s="13"/>
      <c r="G8" s="12"/>
      <c r="H8" s="12"/>
      <c r="I8" s="13"/>
      <c r="J8" s="12"/>
      <c r="K8" s="12"/>
      <c r="L8" s="13"/>
      <c r="M8" s="12"/>
      <c r="N8" s="12"/>
      <c r="O8" s="13"/>
      <c r="P8" s="12"/>
      <c r="Q8" s="12"/>
      <c r="R8" s="7"/>
    </row>
    <row r="9" spans="2:18">
      <c r="B9" t="s">
        <v>41</v>
      </c>
      <c r="C9" s="7"/>
      <c r="D9" s="12"/>
      <c r="E9" s="12"/>
      <c r="F9" s="13"/>
      <c r="G9" s="12"/>
      <c r="H9" s="12"/>
      <c r="I9" s="13"/>
      <c r="J9" s="12"/>
      <c r="K9" s="12"/>
      <c r="L9" s="13"/>
      <c r="M9" s="12"/>
      <c r="N9" s="12"/>
      <c r="O9" s="13"/>
      <c r="P9" s="12"/>
      <c r="Q9" s="12"/>
      <c r="R9" s="7"/>
    </row>
    <row r="10" spans="2:18">
      <c r="B10" t="s">
        <v>42</v>
      </c>
      <c r="C10" s="7"/>
      <c r="D10" s="12"/>
      <c r="E10" s="12"/>
      <c r="F10" s="13"/>
      <c r="G10" s="12"/>
      <c r="H10" s="12"/>
      <c r="I10" s="13"/>
      <c r="J10" s="12"/>
      <c r="K10" s="12"/>
      <c r="L10" s="13"/>
      <c r="M10" s="12"/>
      <c r="N10" s="12"/>
      <c r="O10" s="13"/>
      <c r="P10" s="12"/>
      <c r="Q10" s="12"/>
      <c r="R10" s="7"/>
    </row>
    <row r="11" spans="3:18">
      <c r="C11" s="7"/>
      <c r="D11" s="12"/>
      <c r="E11" s="12"/>
      <c r="F11" s="13"/>
      <c r="G11" s="12"/>
      <c r="H11" s="12"/>
      <c r="I11" s="13"/>
      <c r="J11" s="12"/>
      <c r="K11" s="12"/>
      <c r="L11" s="13"/>
      <c r="M11" s="12"/>
      <c r="N11" s="12"/>
      <c r="O11" s="13"/>
      <c r="P11" s="12"/>
      <c r="Q11" s="12"/>
      <c r="R11" s="7"/>
    </row>
    <row r="12" spans="1:20">
      <c r="A12" s="8" t="s">
        <v>43</v>
      </c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2:18">
      <c r="B13" t="s">
        <v>44</v>
      </c>
      <c r="C13" s="14" t="s">
        <v>121</v>
      </c>
      <c r="D13" s="12"/>
      <c r="E13" s="12"/>
      <c r="F13" s="13"/>
      <c r="G13" s="12"/>
      <c r="H13" s="12"/>
      <c r="I13" s="13"/>
      <c r="J13" s="12"/>
      <c r="K13" s="12"/>
      <c r="L13" s="13"/>
      <c r="M13" s="12"/>
      <c r="N13" s="12"/>
      <c r="O13" s="13"/>
      <c r="P13" s="12"/>
      <c r="Q13" s="12"/>
      <c r="R13" s="7"/>
    </row>
    <row r="14" spans="2:18">
      <c r="B14" t="s">
        <v>45</v>
      </c>
      <c r="C14" s="14" t="s">
        <v>121</v>
      </c>
      <c r="D14" s="12"/>
      <c r="E14" s="12"/>
      <c r="F14" s="13"/>
      <c r="G14" s="12"/>
      <c r="H14" s="12"/>
      <c r="I14" s="13"/>
      <c r="J14" s="12"/>
      <c r="K14" s="12"/>
      <c r="L14" s="13"/>
      <c r="M14" s="12"/>
      <c r="N14" s="12"/>
      <c r="O14" s="13"/>
      <c r="P14" s="12"/>
      <c r="Q14" s="12"/>
      <c r="R14" s="7"/>
    </row>
    <row r="15" spans="2:18">
      <c r="B15" t="s">
        <v>46</v>
      </c>
      <c r="C15" s="7"/>
      <c r="D15" s="14" t="s">
        <v>38</v>
      </c>
      <c r="E15" s="14" t="s">
        <v>38</v>
      </c>
      <c r="F15" s="14" t="s">
        <v>38</v>
      </c>
      <c r="G15" s="15" t="s">
        <v>38</v>
      </c>
      <c r="H15" s="15" t="s">
        <v>121</v>
      </c>
      <c r="I15" s="13"/>
      <c r="J15" s="12"/>
      <c r="K15" s="12"/>
      <c r="L15" s="13"/>
      <c r="M15" s="12"/>
      <c r="N15" s="12"/>
      <c r="O15" s="13"/>
      <c r="P15" s="12"/>
      <c r="Q15" s="12"/>
      <c r="R15" s="7"/>
    </row>
    <row r="16" spans="2:18">
      <c r="B16" t="s">
        <v>122</v>
      </c>
      <c r="C16" s="7"/>
      <c r="D16" s="14" t="s">
        <v>121</v>
      </c>
      <c r="E16" s="12"/>
      <c r="F16" s="13"/>
      <c r="G16" s="12"/>
      <c r="H16" s="12"/>
      <c r="I16" s="13"/>
      <c r="J16" s="12"/>
      <c r="K16" s="12"/>
      <c r="L16" s="13"/>
      <c r="M16" s="12"/>
      <c r="N16" s="12"/>
      <c r="O16" s="13"/>
      <c r="P16" s="12"/>
      <c r="Q16" s="12"/>
      <c r="R16" s="7"/>
    </row>
    <row r="17" spans="2:18">
      <c r="B17" t="s">
        <v>47</v>
      </c>
      <c r="C17" s="7"/>
      <c r="D17" s="2"/>
      <c r="F17" s="7"/>
      <c r="G17" s="15" t="s">
        <v>121</v>
      </c>
      <c r="H17" s="12"/>
      <c r="I17" s="13"/>
      <c r="J17" s="12"/>
      <c r="K17" s="12"/>
      <c r="L17" s="7"/>
      <c r="M17" s="12"/>
      <c r="N17" s="12"/>
      <c r="O17" s="13"/>
      <c r="P17" s="12"/>
      <c r="Q17" s="12"/>
      <c r="R17" s="7"/>
    </row>
    <row r="18" spans="2:18">
      <c r="B18" t="s">
        <v>48</v>
      </c>
      <c r="C18" s="7"/>
      <c r="D18" s="2"/>
      <c r="E18" s="14" t="s">
        <v>38</v>
      </c>
      <c r="F18" s="14" t="s">
        <v>38</v>
      </c>
      <c r="G18" s="12"/>
      <c r="H18" s="15" t="s">
        <v>38</v>
      </c>
      <c r="I18" s="15" t="s">
        <v>121</v>
      </c>
      <c r="J18" s="12"/>
      <c r="K18" s="12"/>
      <c r="L18" s="7"/>
      <c r="M18" s="12"/>
      <c r="N18" s="12"/>
      <c r="O18" s="13"/>
      <c r="P18" s="12"/>
      <c r="Q18" s="12"/>
      <c r="R18" s="7"/>
    </row>
    <row r="19" spans="2:18">
      <c r="B19" t="s">
        <v>49</v>
      </c>
      <c r="C19" s="7"/>
      <c r="D19" s="12"/>
      <c r="E19" s="12"/>
      <c r="F19" s="13"/>
      <c r="G19" s="12"/>
      <c r="H19" s="12"/>
      <c r="I19" s="13"/>
      <c r="J19" s="15" t="s">
        <v>38</v>
      </c>
      <c r="K19" s="15" t="s">
        <v>38</v>
      </c>
      <c r="L19" s="15" t="s">
        <v>38</v>
      </c>
      <c r="M19" s="12"/>
      <c r="N19" s="12"/>
      <c r="O19" s="7"/>
      <c r="P19" s="12"/>
      <c r="Q19" s="12"/>
      <c r="R19" s="7"/>
    </row>
    <row r="20" spans="2:18">
      <c r="B20" t="s">
        <v>50</v>
      </c>
      <c r="C20" s="7"/>
      <c r="D20" s="12"/>
      <c r="E20" s="12"/>
      <c r="F20" s="13"/>
      <c r="G20" s="12"/>
      <c r="H20" s="12"/>
      <c r="I20" s="13"/>
      <c r="J20" s="12"/>
      <c r="K20" s="12"/>
      <c r="L20" s="13"/>
      <c r="M20" s="12"/>
      <c r="N20" s="12"/>
      <c r="O20" s="7"/>
      <c r="P20" s="12"/>
      <c r="Q20" s="12"/>
      <c r="R20" s="7"/>
    </row>
    <row r="21" spans="3:18">
      <c r="C21" s="7"/>
      <c r="D21" s="12"/>
      <c r="E21" s="12"/>
      <c r="F21" s="13"/>
      <c r="G21" s="12"/>
      <c r="H21" s="12"/>
      <c r="I21" s="13"/>
      <c r="J21" s="12"/>
      <c r="K21" s="12"/>
      <c r="L21" s="13"/>
      <c r="M21" s="12"/>
      <c r="N21" s="12"/>
      <c r="O21" s="13"/>
      <c r="P21" s="12"/>
      <c r="Q21" s="12"/>
      <c r="R21" s="7"/>
    </row>
    <row r="22" spans="1:20">
      <c r="A22" s="8" t="s">
        <v>51</v>
      </c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2:18">
      <c r="B23" t="s">
        <v>44</v>
      </c>
      <c r="C23" s="16" t="s">
        <v>121</v>
      </c>
      <c r="D23" s="12"/>
      <c r="E23" s="12"/>
      <c r="F23" s="13"/>
      <c r="G23" s="12"/>
      <c r="H23" s="12"/>
      <c r="I23" s="13"/>
      <c r="J23" s="12"/>
      <c r="K23" s="12"/>
      <c r="L23" s="13"/>
      <c r="M23" s="12"/>
      <c r="N23" s="12"/>
      <c r="O23" s="13"/>
      <c r="P23" s="12"/>
      <c r="Q23" s="12"/>
      <c r="R23" s="7"/>
    </row>
    <row r="24" spans="2:18">
      <c r="B24" t="s">
        <v>52</v>
      </c>
      <c r="C24" s="16" t="s">
        <v>121</v>
      </c>
      <c r="D24" s="12"/>
      <c r="E24" s="12"/>
      <c r="F24" s="13"/>
      <c r="G24" s="12"/>
      <c r="H24" s="12"/>
      <c r="I24" s="13"/>
      <c r="J24" s="12"/>
      <c r="K24" s="12"/>
      <c r="L24" s="13"/>
      <c r="M24" s="12"/>
      <c r="N24" s="12"/>
      <c r="O24" s="13"/>
      <c r="P24" s="12"/>
      <c r="Q24" s="12"/>
      <c r="R24" s="7"/>
    </row>
    <row r="25" spans="2:18">
      <c r="B25" t="s">
        <v>53</v>
      </c>
      <c r="C25" s="7"/>
      <c r="D25" s="16" t="s">
        <v>38</v>
      </c>
      <c r="E25" s="16" t="s">
        <v>38</v>
      </c>
      <c r="F25" s="16" t="s">
        <v>121</v>
      </c>
      <c r="G25" s="12"/>
      <c r="H25" s="12"/>
      <c r="I25" s="13"/>
      <c r="J25" s="12"/>
      <c r="K25" s="12"/>
      <c r="L25" s="13"/>
      <c r="M25" s="12"/>
      <c r="N25" s="12"/>
      <c r="O25" s="13"/>
      <c r="P25" s="12"/>
      <c r="Q25" s="12"/>
      <c r="R25" s="7"/>
    </row>
    <row r="26" spans="2:18">
      <c r="B26" t="s">
        <v>122</v>
      </c>
      <c r="C26" s="7"/>
      <c r="D26" s="12"/>
      <c r="E26" s="12"/>
      <c r="F26" s="16" t="s">
        <v>121</v>
      </c>
      <c r="G26" s="12"/>
      <c r="H26" s="12"/>
      <c r="I26" s="13"/>
      <c r="J26" s="12"/>
      <c r="K26" s="12"/>
      <c r="L26" s="13"/>
      <c r="M26" s="12"/>
      <c r="N26" s="12"/>
      <c r="O26" s="13"/>
      <c r="P26" s="12"/>
      <c r="Q26" s="12"/>
      <c r="R26" s="7"/>
    </row>
    <row r="27" spans="2:18">
      <c r="B27" t="s">
        <v>47</v>
      </c>
      <c r="C27" s="7"/>
      <c r="D27" s="12"/>
      <c r="E27" s="12"/>
      <c r="F27" s="15" t="s">
        <v>121</v>
      </c>
      <c r="G27" s="12"/>
      <c r="H27" s="12"/>
      <c r="I27" s="13"/>
      <c r="J27" s="12"/>
      <c r="K27" s="12"/>
      <c r="L27" s="7"/>
      <c r="M27" s="12"/>
      <c r="N27" s="12"/>
      <c r="O27" s="13"/>
      <c r="P27" s="12"/>
      <c r="Q27" s="12"/>
      <c r="R27" s="7"/>
    </row>
    <row r="28" spans="2:18">
      <c r="B28" t="s">
        <v>54</v>
      </c>
      <c r="C28" s="7"/>
      <c r="D28" s="12"/>
      <c r="E28" s="12"/>
      <c r="F28" s="13"/>
      <c r="G28" s="12"/>
      <c r="H28" s="16" t="s">
        <v>38</v>
      </c>
      <c r="I28" s="16" t="s">
        <v>121</v>
      </c>
      <c r="J28" s="12"/>
      <c r="K28" s="12"/>
      <c r="L28" s="7"/>
      <c r="M28" s="12"/>
      <c r="N28" s="12"/>
      <c r="O28" s="13"/>
      <c r="P28" s="12"/>
      <c r="Q28" s="12"/>
      <c r="R28" s="7"/>
    </row>
    <row r="29" spans="2:18">
      <c r="B29" t="s">
        <v>49</v>
      </c>
      <c r="C29" s="7"/>
      <c r="D29" s="12"/>
      <c r="E29" s="12"/>
      <c r="F29" s="13"/>
      <c r="G29" s="12"/>
      <c r="H29" s="12"/>
      <c r="I29" s="13"/>
      <c r="J29" s="16" t="s">
        <v>38</v>
      </c>
      <c r="K29" s="16" t="s">
        <v>38</v>
      </c>
      <c r="L29" s="16" t="s">
        <v>38</v>
      </c>
      <c r="M29" s="12"/>
      <c r="N29" s="12"/>
      <c r="O29" s="16" t="s">
        <v>38</v>
      </c>
      <c r="P29" s="12"/>
      <c r="Q29" s="12"/>
      <c r="R29" s="7"/>
    </row>
    <row r="30" spans="2:18">
      <c r="B30" t="s">
        <v>50</v>
      </c>
      <c r="C30" s="7"/>
      <c r="D30" s="12"/>
      <c r="E30" s="12"/>
      <c r="F30" s="13"/>
      <c r="G30" s="12"/>
      <c r="H30" s="12"/>
      <c r="I30" s="13"/>
      <c r="J30" s="12"/>
      <c r="K30" s="12"/>
      <c r="L30" s="13"/>
      <c r="M30" s="12"/>
      <c r="N30" s="12"/>
      <c r="O30" s="7"/>
      <c r="P30" s="12"/>
      <c r="Q30" s="12"/>
      <c r="R30" s="7"/>
    </row>
    <row r="31" spans="3:18">
      <c r="C31" s="7"/>
      <c r="D31" s="12"/>
      <c r="E31" s="12"/>
      <c r="F31" s="13"/>
      <c r="G31" s="12"/>
      <c r="H31" s="12"/>
      <c r="I31" s="13"/>
      <c r="J31" s="12"/>
      <c r="K31" s="12"/>
      <c r="L31" s="13"/>
      <c r="M31" s="12"/>
      <c r="N31" s="12"/>
      <c r="O31" s="13"/>
      <c r="P31" s="12"/>
      <c r="Q31" s="12"/>
      <c r="R31" s="7"/>
    </row>
    <row r="32" spans="1:20">
      <c r="A32" s="8" t="s">
        <v>55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2:18">
      <c r="B33" t="s">
        <v>44</v>
      </c>
      <c r="C33" s="7"/>
      <c r="D33" s="14" t="s">
        <v>38</v>
      </c>
      <c r="E33" s="12"/>
      <c r="F33" s="13"/>
      <c r="G33" s="12"/>
      <c r="H33" s="12"/>
      <c r="I33" s="13"/>
      <c r="J33" s="12"/>
      <c r="K33" s="12"/>
      <c r="L33" s="13"/>
      <c r="M33" s="12"/>
      <c r="N33" s="12"/>
      <c r="O33" s="13"/>
      <c r="P33" s="12"/>
      <c r="Q33" s="12"/>
      <c r="R33" s="7"/>
    </row>
    <row r="34" spans="2:18">
      <c r="B34" t="s">
        <v>56</v>
      </c>
      <c r="C34" s="7"/>
      <c r="D34" s="14" t="s">
        <v>38</v>
      </c>
      <c r="E34" s="14" t="s">
        <v>38</v>
      </c>
      <c r="F34" s="13"/>
      <c r="G34" s="15" t="s">
        <v>121</v>
      </c>
      <c r="H34" s="12"/>
      <c r="I34" s="13"/>
      <c r="J34" s="12"/>
      <c r="K34" s="12"/>
      <c r="L34" s="13"/>
      <c r="M34" s="12"/>
      <c r="N34" s="12"/>
      <c r="O34" s="13"/>
      <c r="P34" s="12"/>
      <c r="Q34" s="12"/>
      <c r="R34" s="7"/>
    </row>
    <row r="35" spans="2:18">
      <c r="B35" t="s">
        <v>57</v>
      </c>
      <c r="C35" s="7"/>
      <c r="D35" s="12"/>
      <c r="E35" s="14" t="s">
        <v>38</v>
      </c>
      <c r="F35" s="14" t="s">
        <v>38</v>
      </c>
      <c r="G35" s="15" t="s">
        <v>121</v>
      </c>
      <c r="H35" s="12"/>
      <c r="I35" s="13"/>
      <c r="J35" s="12"/>
      <c r="K35" s="12"/>
      <c r="L35" s="13"/>
      <c r="M35" s="12"/>
      <c r="N35" s="12"/>
      <c r="O35" s="13"/>
      <c r="P35" s="12"/>
      <c r="Q35" s="12"/>
      <c r="R35" s="7"/>
    </row>
    <row r="36" spans="2:18">
      <c r="B36" t="s">
        <v>58</v>
      </c>
      <c r="C36" s="7"/>
      <c r="D36" s="12"/>
      <c r="E36" s="12"/>
      <c r="F36" s="14" t="s">
        <v>38</v>
      </c>
      <c r="G36" s="15" t="s">
        <v>121</v>
      </c>
      <c r="H36" s="12"/>
      <c r="I36" s="13"/>
      <c r="J36" s="12"/>
      <c r="K36" s="12"/>
      <c r="L36" s="13"/>
      <c r="M36" s="12"/>
      <c r="N36" s="12"/>
      <c r="O36" s="13"/>
      <c r="P36" s="12"/>
      <c r="Q36" s="12"/>
      <c r="R36" s="7"/>
    </row>
    <row r="37" spans="2:18">
      <c r="B37" t="s">
        <v>47</v>
      </c>
      <c r="C37" s="7"/>
      <c r="D37" s="12"/>
      <c r="E37" s="12"/>
      <c r="F37" s="13"/>
      <c r="G37" s="15" t="s">
        <v>121</v>
      </c>
      <c r="H37" s="12"/>
      <c r="I37" s="13"/>
      <c r="J37" s="12"/>
      <c r="K37" s="12"/>
      <c r="L37" s="13"/>
      <c r="M37" s="12"/>
      <c r="N37" s="12"/>
      <c r="O37" s="13"/>
      <c r="P37" s="12"/>
      <c r="Q37" s="12"/>
      <c r="R37" s="7"/>
    </row>
    <row r="38" spans="2:18">
      <c r="B38" t="s">
        <v>59</v>
      </c>
      <c r="C38" s="7"/>
      <c r="D38" s="12"/>
      <c r="E38" s="12"/>
      <c r="F38" s="13"/>
      <c r="H38" s="15" t="s">
        <v>38</v>
      </c>
      <c r="I38" s="15" t="s">
        <v>121</v>
      </c>
      <c r="J38" s="12"/>
      <c r="K38" s="12"/>
      <c r="L38" s="13"/>
      <c r="M38" s="12"/>
      <c r="N38" s="12"/>
      <c r="O38" s="13"/>
      <c r="P38" s="12"/>
      <c r="Q38" s="12"/>
      <c r="R38" s="7"/>
    </row>
    <row r="39" spans="2:18">
      <c r="B39" t="s">
        <v>49</v>
      </c>
      <c r="C39" s="7"/>
      <c r="D39" s="12"/>
      <c r="E39" s="12"/>
      <c r="F39" s="13"/>
      <c r="G39" s="12"/>
      <c r="H39" s="12"/>
      <c r="I39" s="13"/>
      <c r="J39" s="12"/>
      <c r="K39" s="12"/>
      <c r="L39" s="13"/>
      <c r="M39" s="12"/>
      <c r="N39" s="12"/>
      <c r="O39" s="15" t="s">
        <v>38</v>
      </c>
      <c r="P39" s="15" t="s">
        <v>38</v>
      </c>
      <c r="Q39" s="12"/>
      <c r="R39" s="7"/>
    </row>
    <row r="40" spans="2:18">
      <c r="B40" t="s">
        <v>50</v>
      </c>
      <c r="C40" s="7"/>
      <c r="D40" s="12"/>
      <c r="E40" s="12"/>
      <c r="F40" s="13"/>
      <c r="G40" s="12"/>
      <c r="H40" s="12"/>
      <c r="I40" s="13"/>
      <c r="J40" s="12"/>
      <c r="K40" s="12"/>
      <c r="L40" s="13"/>
      <c r="M40" s="12"/>
      <c r="N40" s="12"/>
      <c r="O40" s="13"/>
      <c r="P40" s="12"/>
      <c r="Q40" s="12"/>
      <c r="R40" s="7"/>
    </row>
    <row r="41" spans="3:18">
      <c r="C41" s="7"/>
      <c r="D41" s="12"/>
      <c r="E41" s="12"/>
      <c r="F41" s="13"/>
      <c r="G41" s="12"/>
      <c r="H41" s="12"/>
      <c r="I41" s="13"/>
      <c r="J41" s="12"/>
      <c r="K41" s="12"/>
      <c r="L41" s="13"/>
      <c r="M41" s="12"/>
      <c r="N41" s="12"/>
      <c r="O41" s="13"/>
      <c r="P41" s="12"/>
      <c r="Q41" s="12"/>
      <c r="R41" s="7"/>
    </row>
    <row r="42" spans="1:20">
      <c r="A42" s="8" t="s">
        <v>60</v>
      </c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2:18">
      <c r="B43" t="s">
        <v>44</v>
      </c>
      <c r="C43" s="7"/>
      <c r="D43" s="16" t="s">
        <v>38</v>
      </c>
      <c r="E43" s="16" t="s">
        <v>121</v>
      </c>
      <c r="F43" s="13"/>
      <c r="G43" s="12"/>
      <c r="H43" s="12"/>
      <c r="I43" s="13"/>
      <c r="J43" s="12"/>
      <c r="K43" s="12"/>
      <c r="L43" s="13"/>
      <c r="M43" s="12"/>
      <c r="N43" s="12"/>
      <c r="O43" s="13"/>
      <c r="P43" s="12"/>
      <c r="Q43" s="12"/>
      <c r="R43" s="7"/>
    </row>
    <row r="44" spans="2:18">
      <c r="B44" t="s">
        <v>61</v>
      </c>
      <c r="C44" s="7"/>
      <c r="D44" s="16" t="s">
        <v>38</v>
      </c>
      <c r="E44" s="16" t="s">
        <v>38</v>
      </c>
      <c r="F44" s="16" t="s">
        <v>121</v>
      </c>
      <c r="G44" s="12"/>
      <c r="H44" s="12"/>
      <c r="I44" s="13"/>
      <c r="J44" s="12"/>
      <c r="K44" s="12"/>
      <c r="L44" s="13"/>
      <c r="M44" s="12"/>
      <c r="N44" s="12"/>
      <c r="O44" s="13"/>
      <c r="P44" s="12"/>
      <c r="Q44" s="12"/>
      <c r="R44" s="7"/>
    </row>
    <row r="45" spans="2:18">
      <c r="B45" t="s">
        <v>62</v>
      </c>
      <c r="C45" s="7"/>
      <c r="D45" s="12"/>
      <c r="E45" s="12"/>
      <c r="F45" s="13"/>
      <c r="G45" s="16" t="s">
        <v>121</v>
      </c>
      <c r="H45" s="12"/>
      <c r="I45" s="13"/>
      <c r="J45" s="12"/>
      <c r="K45" s="12"/>
      <c r="L45" s="13"/>
      <c r="M45" s="12"/>
      <c r="N45" s="12"/>
      <c r="O45" s="13"/>
      <c r="P45" s="12"/>
      <c r="Q45" s="12"/>
      <c r="R45" s="7"/>
    </row>
    <row r="46" spans="2:18">
      <c r="B46" t="s">
        <v>47</v>
      </c>
      <c r="C46" s="7"/>
      <c r="D46" s="12"/>
      <c r="E46" s="12"/>
      <c r="F46" s="15" t="s">
        <v>38</v>
      </c>
      <c r="G46" s="15" t="s">
        <v>121</v>
      </c>
      <c r="H46" s="12"/>
      <c r="I46" s="13"/>
      <c r="J46" s="12"/>
      <c r="K46" s="12"/>
      <c r="L46" s="13"/>
      <c r="M46" s="12"/>
      <c r="N46" s="12"/>
      <c r="O46" s="13"/>
      <c r="P46" s="12"/>
      <c r="Q46" s="12"/>
      <c r="R46" s="7"/>
    </row>
    <row r="47" spans="2:18">
      <c r="B47" t="s">
        <v>63</v>
      </c>
      <c r="C47" s="7"/>
      <c r="D47" s="12"/>
      <c r="E47" s="12"/>
      <c r="F47" s="13"/>
      <c r="G47" s="12"/>
      <c r="H47" s="12"/>
      <c r="I47" s="16" t="s">
        <v>38</v>
      </c>
      <c r="J47" s="16" t="s">
        <v>121</v>
      </c>
      <c r="K47" s="12"/>
      <c r="L47" s="13"/>
      <c r="M47" s="12"/>
      <c r="N47" s="12"/>
      <c r="O47" s="13"/>
      <c r="P47" s="12"/>
      <c r="Q47" s="12"/>
      <c r="R47" s="7"/>
    </row>
    <row r="48" spans="2:18">
      <c r="B48" t="s">
        <v>49</v>
      </c>
      <c r="C48" s="7"/>
      <c r="D48" s="12"/>
      <c r="E48" s="12"/>
      <c r="F48" s="13"/>
      <c r="G48" s="12"/>
      <c r="H48" s="12"/>
      <c r="I48" s="13"/>
      <c r="J48" s="12"/>
      <c r="K48" s="12"/>
      <c r="L48" s="13"/>
      <c r="M48" s="12"/>
      <c r="N48" s="12"/>
      <c r="O48" s="16" t="s">
        <v>38</v>
      </c>
      <c r="P48" s="16" t="s">
        <v>38</v>
      </c>
      <c r="Q48" s="12"/>
      <c r="R48" s="7"/>
    </row>
    <row r="49" spans="2:18">
      <c r="B49" t="s">
        <v>50</v>
      </c>
      <c r="C49" s="7"/>
      <c r="D49" s="12"/>
      <c r="E49" s="12"/>
      <c r="F49" s="13"/>
      <c r="G49" s="12"/>
      <c r="H49" s="12"/>
      <c r="I49" s="13"/>
      <c r="J49" s="12"/>
      <c r="K49" s="12"/>
      <c r="L49" s="13"/>
      <c r="M49" s="12"/>
      <c r="N49" s="12"/>
      <c r="O49" s="13"/>
      <c r="P49" s="12"/>
      <c r="Q49" s="12"/>
      <c r="R49" s="7"/>
    </row>
    <row r="50" spans="3:18">
      <c r="C50" s="7"/>
      <c r="D50" s="12"/>
      <c r="E50" s="12"/>
      <c r="F50" s="13"/>
      <c r="G50" s="12"/>
      <c r="H50" s="12"/>
      <c r="I50" s="13"/>
      <c r="J50" s="12"/>
      <c r="K50" s="12"/>
      <c r="L50" s="13"/>
      <c r="M50" s="12"/>
      <c r="N50" s="12"/>
      <c r="O50" s="13"/>
      <c r="P50" s="12"/>
      <c r="Q50" s="12"/>
      <c r="R50" s="7"/>
    </row>
    <row r="51" spans="1:20">
      <c r="A51" s="8" t="s">
        <v>64</v>
      </c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2:18">
      <c r="B52" t="s">
        <v>44</v>
      </c>
      <c r="C52" s="7"/>
      <c r="D52" s="15" t="s">
        <v>38</v>
      </c>
      <c r="E52" s="12"/>
      <c r="F52" s="13"/>
      <c r="G52" s="12"/>
      <c r="H52" s="12"/>
      <c r="I52" s="13"/>
      <c r="J52" s="12"/>
      <c r="K52" s="12"/>
      <c r="L52" s="13"/>
      <c r="M52" s="12"/>
      <c r="N52" s="12"/>
      <c r="O52" s="13"/>
      <c r="P52" s="12"/>
      <c r="Q52" s="12"/>
      <c r="R52" s="7"/>
    </row>
    <row r="53" spans="2:18">
      <c r="B53" t="s">
        <v>123</v>
      </c>
      <c r="C53" s="7"/>
      <c r="D53" s="15" t="s">
        <v>38</v>
      </c>
      <c r="E53" s="15" t="s">
        <v>38</v>
      </c>
      <c r="F53" s="15" t="s">
        <v>38</v>
      </c>
      <c r="G53" s="12"/>
      <c r="H53" s="12"/>
      <c r="I53" s="13"/>
      <c r="J53" s="15" t="s">
        <v>38</v>
      </c>
      <c r="K53" s="15" t="s">
        <v>38</v>
      </c>
      <c r="L53" s="15" t="s">
        <v>38</v>
      </c>
      <c r="M53" s="15" t="s">
        <v>38</v>
      </c>
      <c r="N53" s="15" t="s">
        <v>121</v>
      </c>
      <c r="O53" s="13"/>
      <c r="P53" s="12"/>
      <c r="Q53" s="12"/>
      <c r="R53" s="7"/>
    </row>
    <row r="54" spans="2:18">
      <c r="B54" t="s">
        <v>124</v>
      </c>
      <c r="C54" s="7"/>
      <c r="D54" s="12"/>
      <c r="E54" s="12"/>
      <c r="F54" s="13"/>
      <c r="G54" s="12"/>
      <c r="H54" s="12"/>
      <c r="I54" s="13"/>
      <c r="J54" s="12"/>
      <c r="K54" s="12"/>
      <c r="L54" s="13"/>
      <c r="M54" s="12"/>
      <c r="N54" s="12"/>
      <c r="O54" s="15" t="s">
        <v>38</v>
      </c>
      <c r="P54" s="15" t="s">
        <v>38</v>
      </c>
      <c r="Q54" s="15" t="s">
        <v>38</v>
      </c>
      <c r="R54" s="15" t="s">
        <v>38</v>
      </c>
    </row>
    <row r="55" spans="2:18">
      <c r="B55" t="s">
        <v>47</v>
      </c>
      <c r="C55" s="7"/>
      <c r="D55" s="12"/>
      <c r="E55" s="12"/>
      <c r="F55" s="13"/>
      <c r="G55" s="12"/>
      <c r="H55" s="12"/>
      <c r="I55" s="13"/>
      <c r="J55" s="12"/>
      <c r="K55" s="12"/>
      <c r="L55" s="13"/>
      <c r="M55" s="12"/>
      <c r="N55" s="12"/>
      <c r="O55" s="13"/>
      <c r="P55" s="12"/>
      <c r="Q55" s="12"/>
      <c r="R55" s="15" t="s">
        <v>38</v>
      </c>
    </row>
    <row r="56" spans="2:18">
      <c r="B56" t="s">
        <v>66</v>
      </c>
      <c r="C56" s="7"/>
      <c r="D56" s="12"/>
      <c r="E56" s="12"/>
      <c r="F56" s="13"/>
      <c r="G56" s="12"/>
      <c r="H56" s="12"/>
      <c r="I56" s="13"/>
      <c r="J56" s="12"/>
      <c r="K56" s="12"/>
      <c r="L56" s="13"/>
      <c r="M56" s="12"/>
      <c r="N56" s="12"/>
      <c r="O56" s="13"/>
      <c r="P56" s="12"/>
      <c r="Q56" s="12"/>
      <c r="R56" s="7"/>
    </row>
    <row r="57" spans="2:18">
      <c r="B57" t="s">
        <v>49</v>
      </c>
      <c r="C57" s="7"/>
      <c r="D57" s="12"/>
      <c r="E57" s="12"/>
      <c r="F57" s="13"/>
      <c r="G57" s="12"/>
      <c r="H57" s="12"/>
      <c r="I57" s="13"/>
      <c r="J57" s="12"/>
      <c r="K57" s="12"/>
      <c r="L57" s="13"/>
      <c r="M57" s="12"/>
      <c r="N57" s="12"/>
      <c r="O57" s="13"/>
      <c r="P57" s="12"/>
      <c r="Q57" s="12"/>
      <c r="R57" s="7"/>
    </row>
    <row r="58" spans="2:18">
      <c r="B58" t="s">
        <v>50</v>
      </c>
      <c r="C58" s="7"/>
      <c r="D58" s="12"/>
      <c r="E58" s="12"/>
      <c r="F58" s="13"/>
      <c r="G58" s="12"/>
      <c r="H58" s="12"/>
      <c r="I58" s="13"/>
      <c r="J58" s="12"/>
      <c r="K58" s="12"/>
      <c r="L58" s="13"/>
      <c r="M58" s="12"/>
      <c r="N58" s="12"/>
      <c r="O58" s="13"/>
      <c r="P58" s="12"/>
      <c r="Q58" s="12"/>
      <c r="R58" s="7"/>
    </row>
    <row r="59" spans="3:18">
      <c r="C59" s="7"/>
      <c r="D59" s="12"/>
      <c r="E59" s="12"/>
      <c r="F59" s="13"/>
      <c r="G59" s="12"/>
      <c r="H59" s="12"/>
      <c r="I59" s="13"/>
      <c r="J59" s="12"/>
      <c r="K59" s="12"/>
      <c r="L59" s="13"/>
      <c r="M59" s="12"/>
      <c r="N59" s="12"/>
      <c r="O59" s="13"/>
      <c r="P59" s="12"/>
      <c r="Q59" s="12"/>
      <c r="R59" s="7"/>
    </row>
    <row r="60" spans="1:20">
      <c r="A60" s="8" t="s">
        <v>67</v>
      </c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2:18">
      <c r="B61" t="s">
        <v>44</v>
      </c>
      <c r="C61" s="7"/>
      <c r="D61" s="12"/>
      <c r="E61" s="12"/>
      <c r="F61" s="13"/>
      <c r="G61" s="12"/>
      <c r="H61" s="12"/>
      <c r="I61" s="13"/>
      <c r="J61" s="12"/>
      <c r="K61" s="12"/>
      <c r="L61" s="13"/>
      <c r="M61" s="12"/>
      <c r="N61" s="12"/>
      <c r="O61" s="13"/>
      <c r="P61" s="12"/>
      <c r="Q61" s="12"/>
      <c r="R61" s="15" t="s">
        <v>38</v>
      </c>
    </row>
    <row r="62" spans="2:18">
      <c r="B62" t="s">
        <v>68</v>
      </c>
      <c r="C62" s="7"/>
      <c r="D62" s="12"/>
      <c r="E62" s="12"/>
      <c r="F62" s="13"/>
      <c r="G62" s="12"/>
      <c r="H62" s="12"/>
      <c r="I62" s="13"/>
      <c r="J62" s="12"/>
      <c r="K62" s="12"/>
      <c r="L62" s="13"/>
      <c r="M62" s="12"/>
      <c r="N62" s="12"/>
      <c r="O62" s="13"/>
      <c r="P62" s="12"/>
      <c r="Q62" s="12"/>
      <c r="R62" s="15" t="s">
        <v>38</v>
      </c>
    </row>
    <row r="63" spans="2:18">
      <c r="B63" t="s">
        <v>49</v>
      </c>
      <c r="C63" s="7"/>
      <c r="D63" s="12"/>
      <c r="E63" s="12"/>
      <c r="F63" s="13"/>
      <c r="G63" s="12"/>
      <c r="H63" s="12"/>
      <c r="I63" s="13"/>
      <c r="J63" s="12"/>
      <c r="K63" s="12"/>
      <c r="L63" s="13"/>
      <c r="M63" s="12"/>
      <c r="N63" s="12"/>
      <c r="O63" s="13"/>
      <c r="P63" s="12"/>
      <c r="Q63" s="12"/>
      <c r="R63" s="15" t="s">
        <v>38</v>
      </c>
    </row>
    <row r="64" spans="2:18">
      <c r="B64" t="s">
        <v>50</v>
      </c>
      <c r="C64" s="7"/>
      <c r="D64" s="12"/>
      <c r="E64" s="12"/>
      <c r="F64" s="13"/>
      <c r="G64" s="12"/>
      <c r="H64" s="12"/>
      <c r="I64" s="13"/>
      <c r="J64" s="12"/>
      <c r="K64" s="12"/>
      <c r="L64" s="13"/>
      <c r="M64" s="12"/>
      <c r="N64" s="12"/>
      <c r="O64" s="13"/>
      <c r="P64" s="12"/>
      <c r="Q64" s="12"/>
      <c r="R64" s="7"/>
    </row>
    <row r="65" spans="1:20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8" ht="21" spans="3:3">
      <c r="C68" s="17" t="s">
        <v>125</v>
      </c>
    </row>
    <row r="69" ht="21" customHeight="1" spans="2:3">
      <c r="B69" s="18" t="s">
        <v>126</v>
      </c>
      <c r="C69" s="15" t="s">
        <v>38</v>
      </c>
    </row>
    <row r="70" ht="20.25" customHeight="1" spans="2:3">
      <c r="B70" s="18" t="s">
        <v>127</v>
      </c>
      <c r="C70" s="16" t="s">
        <v>38</v>
      </c>
    </row>
    <row r="71" ht="20.25" customHeight="1" spans="2:3">
      <c r="B71" s="18" t="s">
        <v>128</v>
      </c>
      <c r="C71" s="14" t="s">
        <v>38</v>
      </c>
    </row>
    <row r="72" ht="21.75" customHeight="1" spans="2:3">
      <c r="B72" s="18" t="s">
        <v>129</v>
      </c>
      <c r="C72" s="11" t="s">
        <v>38</v>
      </c>
    </row>
  </sheetData>
  <mergeCells count="1">
    <mergeCell ref="M5:N5"/>
  </mergeCells>
  <pageMargins left="0.7" right="0.7" top="0.75" bottom="0.75" header="0.3" footer="0.3"/>
  <pageSetup paperSize="1" orientation="portrait"/>
  <headerFooter>
    <oddHeader>&amp;R&amp;"Calibri"&amp;8&amp;K808080 INTERNAL &amp; PARTNERS&amp;1#
</oddHeader>
    <oddFooter>&amp;R
&amp;1#&amp;"Calibri"&amp;2&amp;KFFFFFF 5acXjzUk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D A 8 0 6 4 8 F 3 D F A 1 A 4 C 8 7 8 2 1 5 9 5 2 7 7 9 3 E 7 F "   m a : c o n t e n t T y p e V e r s i o n = " 2 7 "   m a : c o n t e n t T y p e D e s c r i p t i o n = " C r e a t e   a   n e w   d o c u m e n t . "   m a : c o n t e n t T y p e S c o p e = " "   m a : v e r s i o n I D = " 5 6 4 8 6 3 a 1 8 9 d f 8 f e 1 8 b 5 4 9 6 3 8 7 3 b 6 1 a f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f 2 9 e b a 0 3 7 d 2 f 4 2 3 4 b 6 0 a f 1 e 8 c b 6 4 4 0 4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9 5 e b f 5 b - e 8 2 f - 4 0 6 1 - 8 a 1 b - 0 b 4 8 2 7 b d 3 9 e 5 "   x m l n s : n s 3 = " 5 9 4 8 6 d 3 7 - 4 3 8 6 - 4 f 1 e - b b 1 d - f 4 4 f d 4 b 3 9 6 a d " >  
 < x s d : i m p o r t   n a m e s p a c e = " 0 9 5 e b f 5 b - e 8 2 f - 4 0 6 1 - 8 a 1 b - 0 b 4 8 2 7 b d 3 9 e 5 " / >  
 < x s d : i m p o r t   n a m e s p a c e = " 5 9 4 8 6 d 3 7 - 4 3 8 6 - 4 f 1 e - b b 1 d - f 4 4 f d 4 b 3 9 6 a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S e r v i c e L o c a t i o n "   m i n O c c u r s = " 0 " / >  
 < x s d : e l e m e n t   r e f = " n s 2 : M e d i a S e r v i c e O C R "   m i n O c c u r s = " 0 " / >  
 < x s d : e l e m e n t   r e f = " n s 2 : M e d i a L e n g t h I n S e c o n d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9 5 e b f 5 b - e 8 2 f - 4 0 6 1 - 8 a 1 b - 0 b 4 8 2 7 b d 3 9 e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G e n e r a t i o n T i m e "   m a : i n d e x = " 1 0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1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d e s c r i p t i o n = "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5 "   n i l l a b l e = " t r u e "   m a : d i s p l a y N a m e = " L o c a t i o n "   m a : d e s c r i p t i o n = "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6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1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5 3 c 5 1 9 a 9 - c 1 3 d - 4 7 4 0 - 8 5 0 2 - 4 c b f b f e a 3 6 7 8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b j e c t D e t e c t o r V e r s i o n s "   m a : i n d e x = " 2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5 9 4 8 6 d 3 7 - 4 3 8 6 - 4 f 1 e - b b 1 d - f 4 4 f d 4 b 3 9 6 a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2 "   n i l l a b l e = " t r u e "   m a : d i s p l a y N a m e = " S h a r e d   W i t h "   m a : S e a r c h P e o p l e O n l y = " f a l s e "   m a : S h a r e P o i n t G r o u p = " 0 "   m a : i n t e r n a l N a m e = " S h a r e d W i t h U s e r s "   m a : r e a d O n l y = " t r u e "   m a : s h o w F i e l d = " I m n N a m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3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0 "   n i l l a b l e = " t r u e "   m a : d i s p l a y N a m e = " T a x o n o m y   C a t c h   A l l   C o l u m n "   m a : h i d d e n = " t r u e "   m a : l i s t = " { 4 0 a 4 1 e 8 4 - 9 b 6 f - 4 2 0 8 - 9 a 6 1 - 2 9 a d b f a a 7 6 7 b } "   m a : i n t e r n a l N a m e = " T a x C a t c h A l l "   m a : s h o w F i e l d = " C a t c h A l l D a t a "   m a : w e b = " 5 9 4 8 6 d 3 7 - 4 3 8 6 - 4 f 1 e - b b 1 d - f 4 4 f d 4 b 3 9 6 a d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6 "   m a : d i s p l a y N a m e = " C o n t e n t   T y p e " / >  
 < x s d : e l e m e n t   r e f = " d c : t i t l e "   m i n O c c u r s = " 0 "   m a x O c c u r s = " 1 "   m a : i n d e x = " 3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235BACE1-ACA1-4917-8C72-2ED2765790C1}">
  <ds:schemaRefs/>
</ds:datastoreItem>
</file>

<file path=customXml/itemProps2.xml><?xml version="1.0" encoding="utf-8"?>
<ds:datastoreItem xmlns:ds="http://schemas.openxmlformats.org/officeDocument/2006/customXml" ds:itemID="{1F909332-B44B-453A-B9C7-D43936FA7F3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Hella KGaA Hueck &amp; Co.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Inputs Project</vt:lpstr>
      <vt:lpstr>PBS+Estim</vt:lpstr>
      <vt:lpstr>Sheet1</vt:lpstr>
      <vt:lpstr>ReleasePlan</vt:lpstr>
      <vt:lpstr>Planning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RENON Benoit (HELLA)</dc:creator>
  <cp:lastModifiedBy>WPS_1737990499</cp:lastModifiedBy>
  <dcterms:created xsi:type="dcterms:W3CDTF">2024-08-28T13:37:00Z</dcterms:created>
  <dcterms:modified xsi:type="dcterms:W3CDTF">2025-02-02T22:39:35Z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832A8B46F24D49CFB4D8708A81265D3A_12</vt:lpwstr>
  </property>
  <property fmtid="{D5CDD505-2E9C-101B-9397-08002B2CF9AE}" pid="3" name="KSOProductBuildVer">
    <vt:lpwstr>1036-12.2.0.19805</vt:lpwstr>
  </property>
</Properties>
</file>