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1"/>
  </bookViews>
  <sheets>
    <sheet name="자산정보" sheetId="2" r:id="rId1"/>
    <sheet name="연금종목정보" sheetId="15" r:id="rId2"/>
    <sheet name="농협IRP" sheetId="18" r:id="rId3"/>
    <sheet name="삼성DC" sheetId="17" r:id="rId4"/>
    <sheet name="엔투저축연금" sheetId="16" r:id="rId5"/>
    <sheet name="농협IRP (2)" sheetId="19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8" l="1"/>
  <c r="H3" i="18"/>
  <c r="H4" i="18"/>
  <c r="H5" i="18"/>
  <c r="P5" i="18" s="1"/>
  <c r="R2" i="18"/>
  <c r="R3" i="18"/>
  <c r="R4" i="18"/>
  <c r="R5" i="18"/>
  <c r="P2" i="18"/>
  <c r="P3" i="18"/>
  <c r="P4" i="18"/>
  <c r="O2" i="18"/>
  <c r="O3" i="18"/>
  <c r="O4" i="18"/>
  <c r="O5" i="18"/>
  <c r="N2" i="18"/>
  <c r="N3" i="18"/>
  <c r="N4" i="18"/>
  <c r="N5" i="18"/>
  <c r="S2" i="16"/>
  <c r="S2" i="17"/>
  <c r="S3" i="17"/>
  <c r="S4" i="17"/>
  <c r="S5" i="17"/>
  <c r="S6" i="17"/>
  <c r="S7" i="17"/>
  <c r="S8" i="17"/>
  <c r="S9" i="17"/>
  <c r="S10" i="17"/>
  <c r="S11" i="17"/>
  <c r="S12" i="17"/>
  <c r="R2" i="17"/>
  <c r="R3" i="17"/>
  <c r="R4" i="17"/>
  <c r="R5" i="17"/>
  <c r="R6" i="17"/>
  <c r="R7" i="17"/>
  <c r="R8" i="17"/>
  <c r="R9" i="17"/>
  <c r="R10" i="17"/>
  <c r="R11" i="17"/>
  <c r="R12" i="17"/>
  <c r="P2" i="17"/>
  <c r="P3" i="17"/>
  <c r="P4" i="17"/>
  <c r="P5" i="17"/>
  <c r="P6" i="17"/>
  <c r="P7" i="17"/>
  <c r="P8" i="17"/>
  <c r="P9" i="17"/>
  <c r="P10" i="17"/>
  <c r="P11" i="17"/>
  <c r="P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D2" i="16" l="1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5" i="18"/>
  <c r="C2" i="16"/>
  <c r="B36" i="19" l="1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25" i="11"/>
  <c r="D25" i="11"/>
  <c r="H25" i="11"/>
  <c r="N25" i="11"/>
  <c r="P25" i="11" s="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4" i="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P24" i="1" s="1"/>
  <c r="N25" i="1"/>
  <c r="N26" i="1"/>
  <c r="N27" i="1"/>
  <c r="N28" i="1"/>
  <c r="O22" i="1"/>
  <c r="O23" i="1"/>
  <c r="O24" i="1"/>
  <c r="O25" i="1"/>
  <c r="O26" i="1"/>
  <c r="O27" i="1"/>
  <c r="O28" i="1"/>
  <c r="P26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S18" i="1" s="1"/>
  <c r="P24" i="11" l="1"/>
  <c r="P23" i="11"/>
  <c r="S25" i="1"/>
  <c r="S17" i="1"/>
  <c r="P28" i="1"/>
  <c r="P27" i="1"/>
  <c r="S23" i="1"/>
  <c r="S22" i="1"/>
  <c r="P25" i="1"/>
  <c r="S21" i="1"/>
  <c r="P23" i="1"/>
  <c r="S28" i="1"/>
  <c r="S20" i="1"/>
  <c r="S27" i="1"/>
  <c r="S19" i="1"/>
  <c r="S26" i="1"/>
  <c r="P22" i="1"/>
  <c r="P20" i="1"/>
  <c r="P21" i="1"/>
  <c r="P16" i="1"/>
  <c r="P17" i="1"/>
  <c r="P18" i="1"/>
  <c r="P19" i="1"/>
  <c r="C2" i="18"/>
  <c r="C3" i="18"/>
  <c r="C4" i="18"/>
  <c r="C5" i="18"/>
  <c r="C3" i="17"/>
  <c r="C4" i="17"/>
  <c r="C5" i="17"/>
  <c r="C6" i="17"/>
  <c r="C7" i="17"/>
  <c r="C8" i="17"/>
  <c r="C9" i="17"/>
  <c r="C10" i="17"/>
  <c r="C11" i="17"/>
  <c r="C12" i="17"/>
  <c r="C2" i="17"/>
  <c r="S4" i="18" l="1"/>
  <c r="S3" i="18"/>
  <c r="S5" i="18"/>
  <c r="S2" i="18"/>
  <c r="S3" i="12" l="1"/>
  <c r="S4" i="12"/>
  <c r="S5" i="12"/>
  <c r="C5" i="12"/>
  <c r="D5" i="12"/>
  <c r="H5" i="12"/>
  <c r="N5" i="12"/>
  <c r="O5" i="12"/>
  <c r="P5" i="12" s="1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C15" i="11"/>
  <c r="D15" i="11"/>
  <c r="H15" i="11"/>
  <c r="N15" i="11"/>
  <c r="O15" i="11"/>
  <c r="R15" i="11"/>
  <c r="M14" i="11"/>
  <c r="C14" i="11"/>
  <c r="D14" i="11"/>
  <c r="H14" i="11"/>
  <c r="N14" i="11"/>
  <c r="O14" i="11"/>
  <c r="R14" i="11"/>
  <c r="M13" i="11"/>
  <c r="C13" i="11"/>
  <c r="D13" i="11"/>
  <c r="H13" i="11"/>
  <c r="N13" i="11"/>
  <c r="O13" i="11"/>
  <c r="R13" i="11"/>
  <c r="P22" i="11" l="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S2" i="6" s="1"/>
  <c r="C3" i="6"/>
  <c r="D3" i="6"/>
  <c r="H3" i="6"/>
  <c r="N3" i="6"/>
  <c r="R3" i="6"/>
  <c r="S3" i="6" s="1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25" i="11" l="1"/>
  <c r="S2" i="11"/>
  <c r="S10" i="11"/>
  <c r="S18" i="11"/>
  <c r="S24" i="11"/>
  <c r="S3" i="11"/>
  <c r="S11" i="11"/>
  <c r="S19" i="11"/>
  <c r="S4" i="11"/>
  <c r="S12" i="11"/>
  <c r="S20" i="11"/>
  <c r="S5" i="11"/>
  <c r="S13" i="11"/>
  <c r="S21" i="11"/>
  <c r="S6" i="11"/>
  <c r="S14" i="11"/>
  <c r="S22" i="11"/>
  <c r="S7" i="11"/>
  <c r="S15" i="11"/>
  <c r="S23" i="11"/>
  <c r="S8" i="11"/>
  <c r="S9" i="11"/>
  <c r="S17" i="11"/>
  <c r="S16" i="11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D5" i="4"/>
  <c r="D4" i="4"/>
  <c r="D3" i="4"/>
  <c r="D2" i="4"/>
  <c r="C5" i="4"/>
  <c r="C4" i="4"/>
  <c r="C3" i="4"/>
  <c r="C2" i="4"/>
  <c r="H2" i="4"/>
  <c r="P2" i="4" s="1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P13" i="1" l="1"/>
  <c r="P6" i="1"/>
  <c r="P4" i="1"/>
  <c r="P12" i="1"/>
  <c r="P3" i="1"/>
  <c r="P10" i="1"/>
  <c r="P2" i="1"/>
  <c r="P8" i="1"/>
  <c r="P7" i="1"/>
  <c r="P5" i="1"/>
  <c r="P11" i="1"/>
  <c r="P3" i="4"/>
  <c r="S5" i="4"/>
  <c r="P5" i="4"/>
  <c r="P4" i="4"/>
  <c r="S4" i="4"/>
  <c r="S2" i="4"/>
  <c r="S3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P3" i="10" l="1"/>
  <c r="P2" i="3"/>
  <c r="S3" i="10"/>
  <c r="S2" i="10"/>
</calcChain>
</file>

<file path=xl/sharedStrings.xml><?xml version="1.0" encoding="utf-8"?>
<sst xmlns="http://schemas.openxmlformats.org/spreadsheetml/2006/main" count="1322" uniqueCount="422">
  <si>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</si>
  <si>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</si>
  <si>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</si>
  <si>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</si>
  <si>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</si>
  <si>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</si>
  <si>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</si>
  <si>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</si>
  <si>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</si>
  <si>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</si>
  <si>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</si>
  <si>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</si>
  <si>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</si>
  <si>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</si>
  <si>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</si>
  <si>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</si>
  <si>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</si>
  <si>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</si>
  <si>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</si>
  <si>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</si>
  <si>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</si>
  <si>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</si>
  <si>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</si>
  <si>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</si>
  <si>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</si>
  <si>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</si>
  <si>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</si>
  <si>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</si>
  <si>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</si>
  <si>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</si>
  <si>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</si>
  <si>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</si>
  <si>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</si>
  <si>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</si>
  <si>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</si>
  <si>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</si>
  <si>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</si>
  <si>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</si>
  <si>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</si>
  <si>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</si>
  <si>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</si>
  <si>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</si>
  <si>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</si>
  <si>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</si>
  <si>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</si>
  <si>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</si>
  <si>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</si>
  <si>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</si>
  <si>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</si>
  <si>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</si>
  <si>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</si>
  <si>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</si>
  <si>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</si>
  <si>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</si>
  <si>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</si>
  <si>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</si>
  <si>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</si>
  <si>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</si>
  <si>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</si>
  <si>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</si>
  <si>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</si>
  <si>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</si>
  <si>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</si>
  <si>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</si>
  <si>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</si>
  <si>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</si>
  <si>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</si>
  <si>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</si>
  <si>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</si>
  <si>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</si>
  <si>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</si>
  <si>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</si>
  <si>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</si>
  <si>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</si>
  <si>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</si>
  <si>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</si>
  <si>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</si>
  <si>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</si>
  <si>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</si>
  <si>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</si>
  <si>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</si>
  <si>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</si>
  <si>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</si>
  <si>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</si>
  <si>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</si>
  <si>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</si>
  <si>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</si>
  <si>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</si>
  <si>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</si>
  <si>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</si>
  <si>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</si>
  <si>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</si>
  <si>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</si>
  <si>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</si>
  <si>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</si>
  <si>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</si>
  <si>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</si>
  <si>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</si>
  <si>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</si>
  <si>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</si>
  <si>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</si>
  <si>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</si>
  <si>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</si>
  <si>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</si>
  <si>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</si>
  <si>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</si>
  <si>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</si>
  <si>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</si>
  <si>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</si>
  <si>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</si>
  <si>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</si>
  <si>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</si>
  <si>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</si>
  <si>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</si>
  <si>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</si>
  <si>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</si>
  <si>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</si>
  <si>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</si>
  <si>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</si>
  <si>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</si>
  <si>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</si>
  <si>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</si>
  <si>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</si>
  <si>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</si>
  <si>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</si>
  <si>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</si>
  <si>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</si>
  <si>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</si>
  <si>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</si>
  <si>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</si>
  <si>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</si>
  <si>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</si>
  <si>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</si>
  <si>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</si>
  <si>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</si>
  <si>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</si>
  <si>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</si>
  <si>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</si>
  <si>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</si>
  <si>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</si>
  <si>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</si>
  <si>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</si>
  <si>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</si>
  <si>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</si>
  <si>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</si>
  <si>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</si>
  <si>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</si>
  <si>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</si>
  <si>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</si>
  <si>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</si>
  <si>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</si>
  <si>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</si>
  <si>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</si>
  <si>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</si>
  <si>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</si>
  <si>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</si>
  <si>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</si>
  <si>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</si>
  <si>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</si>
  <si>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</si>
  <si>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</si>
  <si>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</si>
  <si>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</si>
  <si>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</si>
  <si>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</si>
  <si>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</si>
  <si>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</si>
  <si>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</si>
  <si>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</si>
  <si>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</si>
  <si>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</si>
  <si>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</si>
  <si>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</si>
  <si>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</si>
  <si>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</si>
  <si>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</si>
  <si>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</si>
  <si>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</si>
  <si>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</si>
  <si>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</si>
  <si>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</si>
  <si>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</si>
  <si>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</si>
  <si>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</si>
  <si>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</si>
  <si>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</si>
  <si>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</si>
  <si>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</si>
  <si>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</si>
  <si>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</si>
  <si>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</si>
  <si>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</si>
  <si>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</si>
  <si>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</si>
  <si>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</si>
  <si>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</si>
  <si>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</si>
  <si>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</si>
  <si>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</si>
  <si>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</si>
  <si>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</si>
  <si>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</si>
  <si>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</si>
  <si>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</si>
  <si>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</si>
  <si>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</si>
  <si>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</si>
  <si>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</si>
  <si>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</si>
  <si>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</si>
  <si>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</si>
  <si>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</si>
  <si>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</si>
  <si>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</si>
  <si>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</si>
  <si>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</si>
  <si>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</si>
  <si>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</si>
  <si>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</si>
  <si>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</si>
  <si>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</si>
  <si>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</si>
  <si>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</si>
  <si>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</si>
  <si>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</si>
  <si>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</si>
  <si>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</si>
  <si>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</si>
  <si>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</si>
  <si>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</si>
  <si>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</si>
  <si>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</si>
  <si>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</si>
  <si>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</si>
  <si>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</si>
  <si>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</si>
  <si>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</si>
  <si>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</si>
  <si>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</si>
  <si>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</si>
  <si>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</si>
  <si>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</si>
  <si>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</si>
  <si>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</si>
  <si>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</si>
  <si>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</si>
  <si>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</si>
  <si>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</si>
  <si>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</si>
  <si>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</si>
  <si>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</si>
  <si>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</si>
  <si>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</si>
  <si>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</si>
  <si>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</si>
  <si>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</si>
  <si>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</si>
  <si>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</si>
  <si>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</si>
  <si>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</si>
  <si>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</si>
  <si>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</si>
  <si>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</si>
  <si>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</si>
  <si>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</si>
  <si>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</si>
  <si>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</si>
  <si>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</si>
  <si>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</si>
  <si>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</si>
  <si>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</si>
  <si>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</si>
  <si>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</si>
  <si>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</si>
  <si>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</si>
  <si>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</si>
  <si>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</si>
  <si>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</si>
  <si>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</si>
  <si>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</si>
  <si>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</si>
  <si>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</si>
  <si>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</si>
  <si>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</si>
  <si>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</si>
  <si>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</si>
  <si>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</si>
  <si>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</si>
  <si>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</si>
  <si>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</si>
  <si>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</si>
  <si>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</si>
  <si>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</si>
  <si>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</si>
  <si>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</si>
  <si>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</si>
  <si>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</si>
  <si>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</si>
  <si>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</si>
  <si>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</si>
  <si>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</si>
  <si>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</si>
  <si>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</si>
  <si>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</si>
  <si>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</si>
  <si>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</si>
  <si>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</si>
  <si>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</si>
  <si>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</si>
  <si>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</si>
  <si>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</si>
  <si>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</si>
  <si>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</si>
  <si>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</si>
  <si>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</si>
  <si>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</si>
  <si>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</si>
  <si>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</si>
  <si>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</si>
  <si>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</si>
  <si>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</si>
  <si>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</si>
  <si>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</si>
  <si>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</si>
  <si>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</si>
  <si>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</si>
  <si>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</si>
  <si>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</si>
  <si>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</si>
  <si>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</si>
  <si>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</si>
  <si>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</si>
  <si>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</si>
  <si>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</si>
  <si>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</si>
  <si>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삼성 KODEX 코스피증권상장지수투자신탁(주식)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</si>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</sst>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</cellStyleXfs>
  <cellXfs count="9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left" vertical="center"/>
    </xf>
  </cellXfs>
  <cellStyles count="3">
    <cellStyle name="쉼표 [0]" xfId="1" builtinId="6"/>
    <cellStyle name="표준" xfId="0" builtinId="0"/>
    <cellStyle name="표준 2" xfId="2"/>
  </cellStyles>
  <dxfs count="2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58" totalsRowShown="0">
  <autoFilter ref="A1:J58"/>
  <tableColumns count="10">
    <tableColumn id="8" name="종목코드" dataDxfId="263"/>
    <tableColumn id="9" name="종목명" dataDxfId="262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25" totalsRowShown="0" headerRowDxfId="89" headerRowCellStyle="쉼표 [0]">
  <autoFilter ref="A1:S25"/>
  <tableColumns count="19">
    <tableColumn id="1" name="거래일자" dataDxfId="88"/>
    <tableColumn id="5" name="종목코드" dataDxfId="87"/>
    <tableColumn id="9" name="종목명" dataDxfId="86">
      <calculatedColumnFormula>VLOOKUP(CMA_한투183611[[#This Row],[종목코드]],표3[],2,FALSE)</calculatedColumnFormula>
    </tableColumn>
    <tableColumn id="10" name="상품명" dataDxfId="85">
      <calculatedColumnFormula>VLOOKUP(CMA_한투183611[[#This Row],[종목코드]],표3[],4,FALSE)</calculatedColumnFormula>
    </tableColumn>
    <tableColumn id="6" name="매입수량" dataDxfId="84"/>
    <tableColumn id="2" name="매입액"/>
    <tableColumn id="12" name="현금지출"/>
    <tableColumn id="16" name="매입비용" dataDxfId="83">
      <calculatedColumnFormula>CMA_한투183611[[#This Row],[현금지출]]-CMA_한투183611[[#This Row],[매입액]]</calculatedColumnFormula>
    </tableColumn>
    <tableColumn id="7" name="매도수량" dataDxfId="8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81">
      <calculatedColumnFormula>CMA_한투183611[[#This Row],[입출금]]+CMA_한투183611[[#This Row],[현금수입]]-CMA_한투183611[[#This Row],[현금지출]]</calculatedColumnFormula>
    </tableColumn>
    <tableColumn id="22" name="누적" dataDxfId="8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5" totalsRowShown="0" headerRowDxfId="79" headerRowCellStyle="쉼표 [0]">
  <autoFilter ref="A1:S5"/>
  <tableColumns count="19">
    <tableColumn id="1" name="거래일자" dataDxfId="78"/>
    <tableColumn id="5" name="종목코드" dataDxfId="77"/>
    <tableColumn id="9" name="종목명" dataDxfId="76">
      <calculatedColumnFormula>VLOOKUP(CMA_한투18361112[[#This Row],[종목코드]],표3[],2,FALSE)</calculatedColumnFormula>
    </tableColumn>
    <tableColumn id="10" name="상품명" dataDxfId="75">
      <calculatedColumnFormula>VLOOKUP(CMA_한투18361112[[#This Row],[종목코드]],표3[],4,FALSE)</calculatedColumnFormula>
    </tableColumn>
    <tableColumn id="6" name="매입수량" dataDxfId="74"/>
    <tableColumn id="2" name="매입액"/>
    <tableColumn id="12" name="현금지출"/>
    <tableColumn id="16" name="매입비용" dataDxfId="73">
      <calculatedColumnFormula>CMA_한투18361112[[#This Row],[현금지출]]-CMA_한투18361112[[#This Row],[매입액]]</calculatedColumnFormula>
    </tableColumn>
    <tableColumn id="7" name="매도수량" dataDxfId="7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71">
      <calculatedColumnFormula>CMA_한투18361112[[#This Row],[입출금]]+CMA_한투18361112[[#This Row],[현금수입]]-CMA_한투18361112[[#This Row],[현금지출]]</calculatedColumnFormula>
    </tableColumn>
    <tableColumn id="22" name="누적" dataDxfId="7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9" dataDxfId="68" headerRowCellStyle="쉼표 [0]" dataCellStyle="쉼표 [0]">
  <autoFilter ref="A1:S2"/>
  <tableColumns count="19">
    <tableColumn id="1" name="거래일자" dataDxfId="67"/>
    <tableColumn id="5" name="종목코드" dataDxfId="66"/>
    <tableColumn id="9" name="종목명" dataDxfId="65">
      <calculatedColumnFormula>VLOOKUP(CMA_한투183[[#This Row],[종목코드]],표3[],2,FALSE)</calculatedColumnFormula>
    </tableColumn>
    <tableColumn id="10" name="상품명" dataDxfId="64">
      <calculatedColumnFormula>VLOOKUP(CMA_한투183[[#This Row],[종목코드]],표3[],4,FALSE)</calculatedColumnFormula>
    </tableColumn>
    <tableColumn id="6" name="매입수량" dataDxfId="63"/>
    <tableColumn id="2" name="매입액" dataDxfId="62" dataCellStyle="쉼표 [0]"/>
    <tableColumn id="12" name="현금지출" dataDxfId="61" dataCellStyle="쉼표 [0]"/>
    <tableColumn id="16" name="매입비용" dataDxfId="60" dataCellStyle="쉼표 [0]">
      <calculatedColumnFormula>CMA_한투183[[#This Row],[현금지출]]-CMA_한투183[[#This Row],[매입액]]</calculatedColumnFormula>
    </tableColumn>
    <tableColumn id="7" name="매도수량" dataDxfId="59" dataCellStyle="쉼표 [0]"/>
    <tableColumn id="3" name="매도원금" dataDxfId="58" dataCellStyle="쉼표 [0]"/>
    <tableColumn id="15" name="매도액" dataDxfId="57" dataCellStyle="쉼표 [0]"/>
    <tableColumn id="14" name="이자배당액" dataDxfId="56" dataCellStyle="쉼표 [0]"/>
    <tableColumn id="13" name="현금수입" dataDxfId="55" dataCellStyle="쉼표 [0]"/>
    <tableColumn id="17" name="매매수익" dataDxfId="54" dataCellStyle="쉼표 [0]">
      <calculatedColumnFormula>CMA_한투183[[#This Row],[매도액]]-CMA_한투183[[#This Row],[매도원금]]</calculatedColumnFormula>
    </tableColumn>
    <tableColumn id="18" name="매도비용" dataDxfId="53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52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51" dataCellStyle="쉼표 [0]"/>
    <tableColumn id="21" name="순현금수입" dataDxfId="50" dataCellStyle="쉼표 [0]">
      <calculatedColumnFormula>CMA_한투183[[#This Row],[입출금]]+CMA_한투183[[#This Row],[현금수입]]-CMA_한투183[[#This Row],[현금지출]]</calculatedColumnFormula>
    </tableColumn>
    <tableColumn id="22" name="누적" dataDxfId="4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48" headerRowCellStyle="쉼표 [0]">
  <autoFilter ref="A1:S2"/>
  <tableColumns count="19">
    <tableColumn id="1" name="거래일자" dataDxfId="47"/>
    <tableColumn id="5" name="종목코드" dataDxfId="46"/>
    <tableColumn id="9" name="종목명" dataDxfId="45">
      <calculatedColumnFormula>VLOOKUP(CMA_한투1836[[#This Row],[종목코드]],표3[],2,FALSE)</calculatedColumnFormula>
    </tableColumn>
    <tableColumn id="10" name="상품명" dataDxfId="44">
      <calculatedColumnFormula>VLOOKUP(CMA_한투1836[[#This Row],[종목코드]],표3[],4,FALSE)</calculatedColumnFormula>
    </tableColumn>
    <tableColumn id="6" name="매입수량" dataDxfId="43"/>
    <tableColumn id="2" name="매입액"/>
    <tableColumn id="12" name="현금지출"/>
    <tableColumn id="16" name="매입비용" dataDxfId="42">
      <calculatedColumnFormula>CMA_한투1836[[#This Row],[현금지출]]-CMA_한투1836[[#This Row],[매입액]]</calculatedColumnFormula>
    </tableColumn>
    <tableColumn id="7" name="매도수량" dataDxfId="41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40">
      <calculatedColumnFormula>CMA_한투1836[[#This Row],[입출금]]+CMA_한투1836[[#This Row],[현금수입]]-CMA_한투1836[[#This Row],[현금지출]]</calculatedColumnFormula>
    </tableColumn>
    <tableColumn id="22" name="누적" dataDxfId="39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38" dataDxfId="37" headerRowCellStyle="쉼표 [0]" dataCellStyle="쉼표 [0]">
  <autoFilter ref="A1:S2"/>
  <tableColumns count="19">
    <tableColumn id="1" name="거래일자" dataDxfId="36"/>
    <tableColumn id="5" name="종목코드" dataDxfId="35"/>
    <tableColumn id="9" name="종목명" dataDxfId="34">
      <calculatedColumnFormula>VLOOKUP(CMA_한투1838[[#This Row],[종목코드]],표3[],2,FALSE)</calculatedColumnFormula>
    </tableColumn>
    <tableColumn id="10" name="상품명" dataDxfId="33">
      <calculatedColumnFormula>VLOOKUP(CMA_한투1838[[#This Row],[종목코드]],표3[],4,FALSE)</calculatedColumnFormula>
    </tableColumn>
    <tableColumn id="6" name="매입수량" dataDxfId="32"/>
    <tableColumn id="2" name="매입액" dataDxfId="31" dataCellStyle="쉼표 [0]"/>
    <tableColumn id="12" name="현금지출" dataDxfId="30" dataCellStyle="쉼표 [0]"/>
    <tableColumn id="16" name="매입비용" dataDxfId="29" dataCellStyle="쉼표 [0]">
      <calculatedColumnFormula>CMA_한투1838[[#This Row],[현금지출]]-CMA_한투1838[[#This Row],[매입액]]</calculatedColumnFormula>
    </tableColumn>
    <tableColumn id="7" name="매도수량" dataDxfId="28" dataCellStyle="쉼표 [0]"/>
    <tableColumn id="3" name="매도원금" dataDxfId="27" dataCellStyle="쉼표 [0]"/>
    <tableColumn id="15" name="매도액" dataDxfId="26" dataCellStyle="쉼표 [0]"/>
    <tableColumn id="14" name="이자배당액" dataDxfId="25" dataCellStyle="쉼표 [0]"/>
    <tableColumn id="13" name="현금수입" dataDxfId="24" dataCellStyle="쉼표 [0]"/>
    <tableColumn id="17" name="매매수익" dataDxfId="23" dataCellStyle="쉼표 [0]">
      <calculatedColumnFormula>CMA_한투1838[[#This Row],[매도액]]-CMA_한투1838[[#This Row],[매도원금]]</calculatedColumnFormula>
    </tableColumn>
    <tableColumn id="18" name="매도비용" dataDxfId="22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21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20" dataCellStyle="쉼표 [0]"/>
    <tableColumn id="21" name="순현금수입" dataDxfId="19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1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17">
  <autoFilter ref="A1:F340"/>
  <tableColumns count="6">
    <tableColumn id="1" name="거래일자" dataDxfId="16"/>
    <tableColumn id="4" name="원화자금유입" dataDxfId="15"/>
    <tableColumn id="2" name="원화투자회수" dataDxfId="14" dataCellStyle="쉼표 [0]"/>
    <tableColumn id="6" name="원화투자지출" dataDxfId="13" dataCellStyle="쉼표 [0]">
      <calculatedColumnFormula>IF(WEEKDAY(표8[[#This Row],[거래일자]])=4, 2000000,0)</calculatedColumnFormula>
    </tableColumn>
    <tableColumn id="3" name="원화자금유출" dataDxfId="12" dataCellStyle="쉼표 [0]"/>
    <tableColumn id="5" name="달러투자회수" dataDxfId="11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0">
  <autoFilter ref="A1:T57"/>
  <tableColumns count="20">
    <tableColumn id="2" name="종목코드"/>
    <tableColumn id="3" name="거래일자" dataDxfId="9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17" totalsRowShown="0">
  <autoFilter ref="A1:J17"/>
  <tableColumns count="10">
    <tableColumn id="1" name="종목코드"/>
    <tableColumn id="2" name="종목명"/>
    <tableColumn id="8" name="평가금액" dataDxfId="260" dataCellStyle="쉼표 [0]"/>
    <tableColumn id="3" name="상품명"/>
    <tableColumn id="4" name="계좌"/>
    <tableColumn id="11" name="통화"/>
    <tableColumn id="5" name="자산군"/>
    <tableColumn id="6" name="세부자산군"/>
    <tableColumn id="13" name="세부자산군2"/>
    <tableColumn id="12" name="기초평가손익" dataDxfId="0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5" totalsRowShown="0" headerRowDxfId="259" headerRowBorderDxfId="258" tableBorderDxfId="257" totalsRowBorderDxfId="256" headerRowCellStyle="쉼표 [0]">
  <autoFilter ref="A1:S5"/>
  <tableColumns count="19">
    <tableColumn id="1" name="거래일자" dataDxfId="255"/>
    <tableColumn id="2" name="종목코드" dataDxfId="254"/>
    <tableColumn id="3" name="종목명" dataDxfId="253">
      <calculatedColumnFormula>VLOOKUP(농협IRP[[#This Row],[종목코드]],연금종목정보[],2,FALSE)</calculatedColumnFormula>
    </tableColumn>
    <tableColumn id="4" name="상품명" dataDxfId="252">
      <calculatedColumnFormula>VLOOKUP(농협IRP[[#This Row],[종목코드]],연금종목정보[],4,FALSE)</calculatedColumnFormula>
    </tableColumn>
    <tableColumn id="5" name="매입수량" dataDxfId="251" dataCellStyle="쉼표 [0]"/>
    <tableColumn id="6" name="매입액" dataDxfId="250" dataCellStyle="쉼표 [0]"/>
    <tableColumn id="7" name="현금지출" dataDxfId="249" dataCellStyle="쉼표 [0]"/>
    <tableColumn id="8" name="매입비용" dataDxfId="248" dataCellStyle="쉼표 [0]">
      <calculatedColumnFormula>농협IRP[[#This Row],[현금지출]]-농협IRP[[#This Row],[매입액]]</calculatedColumnFormula>
    </tableColumn>
    <tableColumn id="9" name="매도수량" dataDxfId="247" dataCellStyle="쉼표 [0]"/>
    <tableColumn id="10" name="매도원금" dataDxfId="246" dataCellStyle="쉼표 [0]"/>
    <tableColumn id="11" name="매도액" dataDxfId="245" dataCellStyle="쉼표 [0]"/>
    <tableColumn id="12" name="이자배당액" dataDxfId="244" dataCellStyle="쉼표 [0]"/>
    <tableColumn id="13" name="현금수입" dataDxfId="243" dataCellStyle="쉼표 [0]"/>
    <tableColumn id="14" name="매매수익" dataDxfId="242" dataCellStyle="쉼표 [0]">
      <calculatedColumnFormula>농협IRP[[#This Row],[매도액]]-농협IRP[[#This Row],[매도원금]]</calculatedColumnFormula>
    </tableColumn>
    <tableColumn id="15" name="매도비용" dataDxfId="241" dataCellStyle="쉼표 [0]">
      <calculatedColumnFormula>농협IRP[[#This Row],[매도액]]+농협IRP[[#This Row],[이자배당액]]-농협IRP[[#This Row],[현금수입]]</calculatedColumnFormula>
    </tableColumn>
    <tableColumn id="16" name="순수익" dataDxfId="240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39"/>
    <tableColumn id="18" name="순현금수입" dataDxfId="238" dataCellStyle="쉼표 [0]">
      <calculatedColumnFormula>농협IRP[[#This Row],[입출금]]+농협IRP[[#This Row],[현금수입]]-농협IRP[[#This Row],[현금지출]]</calculatedColumnFormula>
    </tableColumn>
    <tableColumn id="19" name="누적" dataDxfId="23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36" headerRowBorderDxfId="235" tableBorderDxfId="234" totalsRowBorderDxfId="233" headerRowCellStyle="쉼표 [0]">
  <autoFilter ref="A1:S12"/>
  <tableColumns count="19">
    <tableColumn id="1" name="거래일자" dataDxfId="232"/>
    <tableColumn id="2" name="종목코드" dataDxfId="231"/>
    <tableColumn id="3" name="종목명" dataDxfId="230">
      <calculatedColumnFormula>VLOOKUP(삼성DC[[#This Row],[종목코드]],연금종목정보[],2,FALSE)</calculatedColumnFormula>
    </tableColumn>
    <tableColumn id="4" name="상품명" dataDxfId="229">
      <calculatedColumnFormula>VLOOKUP(삼성DC[[#This Row],[종목코드]],연금종목정보[],4,FALSE)</calculatedColumnFormula>
    </tableColumn>
    <tableColumn id="5" name="매입수량" dataDxfId="228" dataCellStyle="쉼표 [0]"/>
    <tableColumn id="6" name="매입액" dataDxfId="227" dataCellStyle="쉼표 [0]"/>
    <tableColumn id="7" name="현금지출" dataDxfId="226" dataCellStyle="쉼표 [0]"/>
    <tableColumn id="8" name="매입비용" dataDxfId="8" dataCellStyle="쉼표 [0]">
      <calculatedColumnFormula>삼성DC[[#This Row],[현금지출]]-삼성DC[[#This Row],[매입액]]</calculatedColumnFormula>
    </tableColumn>
    <tableColumn id="9" name="매도수량" dataDxfId="225" dataCellStyle="쉼표 [0]"/>
    <tableColumn id="10" name="매도원금" dataDxfId="224" dataCellStyle="쉼표 [0]"/>
    <tableColumn id="11" name="매도액" dataDxfId="223" dataCellStyle="쉼표 [0]"/>
    <tableColumn id="12" name="이자배당액" dataDxfId="222" dataCellStyle="쉼표 [0]"/>
    <tableColumn id="13" name="현금수입" dataDxfId="221" dataCellStyle="쉼표 [0]"/>
    <tableColumn id="14" name="매매수익" dataDxfId="7" dataCellStyle="쉼표 [0]">
      <calculatedColumnFormula>삼성DC[[#This Row],[매도액]]-삼성DC[[#This Row],[매도원금]]</calculatedColumnFormula>
    </tableColumn>
    <tableColumn id="15" name="매도비용" dataDxfId="6" dataCellStyle="쉼표 [0]">
      <calculatedColumnFormula>삼성DC[[#This Row],[매도액]]+삼성DC[[#This Row],[이자배당액]]-삼성DC[[#This Row],[현금수입]]</calculatedColumnFormula>
    </tableColumn>
    <tableColumn id="16" name="순수익" dataDxfId="5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20"/>
    <tableColumn id="18" name="순현금수입" dataDxfId="4" dataCellStyle="쉼표 [0]">
      <calculatedColumnFormula>삼성DC[[#This Row],[입출금]]+삼성DC[[#This Row],[현금수입]]-삼성DC[[#This Row],[현금지출]]</calculatedColumnFormula>
    </tableColumn>
    <tableColumn id="19" name="누적" dataDxfId="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2" totalsRowShown="0" headerRowDxfId="219" headerRowBorderDxfId="218" tableBorderDxfId="217" totalsRowBorderDxfId="216" headerRowCellStyle="쉼표 [0]">
  <autoFilter ref="A1:S2"/>
  <tableColumns count="19">
    <tableColumn id="1" name="거래일자" dataDxfId="215"/>
    <tableColumn id="2" name="종목코드" dataDxfId="214"/>
    <tableColumn id="3" name="종목명" dataDxfId="213">
      <calculatedColumnFormula>VLOOKUP(농협IRP17[[#This Row],[종목코드]],연금종목정보[],2,FALSE)</calculatedColumnFormula>
    </tableColumn>
    <tableColumn id="4" name="상품명" dataDxfId="212">
      <calculatedColumnFormula>VLOOKUP(농협IRP17[[#This Row],[종목코드]],연금종목정보[],4,FALSE)</calculatedColumnFormula>
    </tableColumn>
    <tableColumn id="5" name="매입수량" dataDxfId="211" dataCellStyle="쉼표 [0]"/>
    <tableColumn id="6" name="매입액" dataDxfId="210" dataCellStyle="쉼표 [0]"/>
    <tableColumn id="7" name="현금지출" dataDxfId="209" dataCellStyle="쉼표 [0]"/>
    <tableColumn id="8" name="매입비용" dataDxfId="208" dataCellStyle="쉼표 [0]"/>
    <tableColumn id="9" name="매도수량" dataDxfId="207" dataCellStyle="쉼표 [0]"/>
    <tableColumn id="10" name="매도원금" dataDxfId="206" dataCellStyle="쉼표 [0]"/>
    <tableColumn id="11" name="매도액" dataDxfId="205" dataCellStyle="쉼표 [0]"/>
    <tableColumn id="12" name="이자배당액" dataDxfId="204" dataCellStyle="쉼표 [0]"/>
    <tableColumn id="13" name="현금수입" dataDxfId="203" dataCellStyle="쉼표 [0]"/>
    <tableColumn id="14" name="매매수익" dataDxfId="202" dataCellStyle="쉼표 [0]"/>
    <tableColumn id="15" name="매도비용" dataDxfId="201" dataCellStyle="쉼표 [0]"/>
    <tableColumn id="16" name="순수익" dataDxfId="200" dataCellStyle="쉼표 [0]"/>
    <tableColumn id="17" name="입출금" dataDxfId="199"/>
    <tableColumn id="18" name="순현금수입" dataDxfId="2" dataCellStyle="쉼표 [0]"/>
    <tableColumn id="19" name="누적" dataDxfId="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28" totalsRowShown="0" headerRowDxfId="198" dataDxfId="197" headerRowCellStyle="쉼표 [0]" dataCellStyle="쉼표 [0]">
  <autoFilter ref="A1:S28"/>
  <tableColumns count="19">
    <tableColumn id="1" name="거래일자" dataDxfId="196"/>
    <tableColumn id="4" name="종목코드" dataDxfId="195"/>
    <tableColumn id="9" name="종목명" dataDxfId="194">
      <calculatedColumnFormula>VLOOKUP(불리오[[#This Row],[종목코드]],표3[],2,FALSE)</calculatedColumnFormula>
    </tableColumn>
    <tableColumn id="10" name="상품명" dataDxfId="193">
      <calculatedColumnFormula>VLOOKUP(불리오[[#This Row],[종목코드]],표3[],4,FALSE)</calculatedColumnFormula>
    </tableColumn>
    <tableColumn id="6" name="매입수량" dataDxfId="192"/>
    <tableColumn id="2" name="매입액" dataDxfId="191" dataCellStyle="쉼표 [0]"/>
    <tableColumn id="16" name="현금지출" dataDxfId="190" dataCellStyle="쉼표 [0]"/>
    <tableColumn id="12" name="매입비용" dataDxfId="189" dataCellStyle="쉼표 [0]">
      <calculatedColumnFormula>불리오[[#This Row],[현금지출]]-불리오[[#This Row],[매입액]]</calculatedColumnFormula>
    </tableColumn>
    <tableColumn id="7" name="매도수량" dataDxfId="188" dataCellStyle="쉼표 [0]"/>
    <tableColumn id="3" name="매도원금" dataDxfId="187" dataCellStyle="쉼표 [0]"/>
    <tableColumn id="19" name="매도액" dataDxfId="186" dataCellStyle="쉼표 [0]"/>
    <tableColumn id="14" name="이자배당액" dataDxfId="185" dataCellStyle="쉼표 [0]"/>
    <tableColumn id="17" name="현금수입" dataDxfId="184" dataCellStyle="쉼표 [0]"/>
    <tableColumn id="18" name="매매수익" dataDxfId="183" dataCellStyle="쉼표 [0]">
      <calculatedColumnFormula>불리오[[#This Row],[매도액]]-불리오[[#This Row],[매도원금]]</calculatedColumnFormula>
    </tableColumn>
    <tableColumn id="15" name="매도비용" dataDxfId="182" dataCellStyle="쉼표 [0]">
      <calculatedColumnFormula>불리오[[#This Row],[매도액]]+불리오[[#This Row],[이자배당액]]-불리오[[#This Row],[현금수입]]</calculatedColumnFormula>
    </tableColumn>
    <tableColumn id="13" name="순수익" dataDxfId="181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80" dataCellStyle="쉼표 [0]"/>
    <tableColumn id="22" name="순현금수입" dataDxfId="179" dataCellStyle="쉼표 [0]">
      <calculatedColumnFormula>불리오[[#This Row],[입출금]]+불리오[[#This Row],[현금수입]]-불리오[[#This Row],[현금지출]]</calculatedColumnFormula>
    </tableColumn>
    <tableColumn id="23" name="누적" dataDxfId="17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5" totalsRowShown="0" headerRowDxfId="177" dataDxfId="175" headerRowBorderDxfId="176" tableBorderDxfId="174" headerRowCellStyle="쉼표 [0]">
  <autoFilter ref="A1:S5"/>
  <tableColumns count="19">
    <tableColumn id="1" name="거래일자" dataDxfId="173"/>
    <tableColumn id="17" name="종목코드" dataDxfId="172"/>
    <tableColumn id="2" name="종목명" dataDxfId="171"/>
    <tableColumn id="3" name="상품명" dataDxfId="170">
      <calculatedColumnFormula>VLOOKUP(표4[[#This Row],[종목명]],표3[],3,FALSE)</calculatedColumnFormula>
    </tableColumn>
    <tableColumn id="18" name="매입수량" dataDxfId="169"/>
    <tableColumn id="4" name="매입액" dataDxfId="168" dataCellStyle="쉼표 [0]"/>
    <tableColumn id="5" name="현금지출" dataDxfId="167" dataCellStyle="쉼표 [0]"/>
    <tableColumn id="6" name="매입비용" dataDxfId="166" dataCellStyle="쉼표 [0]">
      <calculatedColumnFormula>표4[[#This Row],[현금지출]]-표4[[#This Row],[매입액]]</calculatedColumnFormula>
    </tableColumn>
    <tableColumn id="19" name="매도수량" dataDxfId="165" dataCellStyle="쉼표 [0]"/>
    <tableColumn id="7" name="매도원금" dataDxfId="164" dataCellStyle="쉼표 [0]"/>
    <tableColumn id="8" name="매도액" dataDxfId="163" dataCellStyle="쉼표 [0]"/>
    <tableColumn id="9" name="이자배당액" dataDxfId="162" dataCellStyle="쉼표 [0]"/>
    <tableColumn id="10" name="현금수입" dataDxfId="161" dataCellStyle="쉼표 [0]"/>
    <tableColumn id="11" name="매매수익" dataDxfId="160" dataCellStyle="쉼표 [0]">
      <calculatedColumnFormula>표4[[#This Row],[매도액]]-표4[[#This Row],[매도원금]]</calculatedColumnFormula>
    </tableColumn>
    <tableColumn id="12" name="매도비용" dataDxfId="159" dataCellStyle="쉼표 [0]">
      <calculatedColumnFormula>표4[[#This Row],[매도액]]+표4[[#This Row],[이자배당액]]-표4[[#This Row],[현금수입]]</calculatedColumnFormula>
    </tableColumn>
    <tableColumn id="13" name="순수익" dataDxfId="158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7"/>
    <tableColumn id="15" name="순현금수입" dataDxfId="156">
      <calculatedColumnFormula>표4[[#This Row],[입출금]]+표4[[#This Row],[현금수입]]-표4[[#This Row],[현금지출]]</calculatedColumnFormula>
    </tableColumn>
    <tableColumn id="16" name="누적" dataDxfId="155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3" totalsRowShown="0" headerRowDxfId="154" dataDxfId="152" headerRowBorderDxfId="153" tableBorderDxfId="151" headerRowCellStyle="쉼표 [0]">
  <autoFilter ref="A1:S3"/>
  <tableColumns count="19">
    <tableColumn id="1" name="거래일자" dataDxfId="150"/>
    <tableColumn id="17" name="종목코드" dataDxfId="149"/>
    <tableColumn id="2" name="종목명" dataDxfId="148">
      <calculatedColumnFormula>VLOOKUP(표4_10[[#This Row],[종목코드]],표3[],2,FALSE)</calculatedColumnFormula>
    </tableColumn>
    <tableColumn id="3" name="상품명" dataDxfId="147">
      <calculatedColumnFormula>VLOOKUP(표4_10[[#This Row],[종목코드]],표3[],4,FALSE)</calculatedColumnFormula>
    </tableColumn>
    <tableColumn id="18" name="매입수량" dataDxfId="146"/>
    <tableColumn id="4" name="매입액" dataDxfId="145" dataCellStyle="쉼표 [0]"/>
    <tableColumn id="5" name="현금지출" dataDxfId="144" dataCellStyle="쉼표 [0]"/>
    <tableColumn id="6" name="매입비용" dataDxfId="143" dataCellStyle="쉼표 [0]">
      <calculatedColumnFormula>표4_10[[#This Row],[현금지출]]-표4_10[[#This Row],[매입액]]</calculatedColumnFormula>
    </tableColumn>
    <tableColumn id="19" name="매도수량" dataDxfId="142" dataCellStyle="쉼표 [0]"/>
    <tableColumn id="7" name="매도원금" dataDxfId="141" dataCellStyle="쉼표 [0]"/>
    <tableColumn id="8" name="매도액" dataDxfId="140" dataCellStyle="쉼표 [0]"/>
    <tableColumn id="9" name="이자배당액" dataDxfId="139" dataCellStyle="쉼표 [0]"/>
    <tableColumn id="10" name="현금수입" dataDxfId="138" dataCellStyle="쉼표 [0]"/>
    <tableColumn id="11" name="매매수익" dataDxfId="137" dataCellStyle="쉼표 [0]">
      <calculatedColumnFormula>표4_10[[#This Row],[매도액]]-표4_10[[#This Row],[매도원금]]</calculatedColumnFormula>
    </tableColumn>
    <tableColumn id="12" name="매도비용" dataDxfId="136" dataCellStyle="쉼표 [0]">
      <calculatedColumnFormula>표4_10[[#This Row],[매도액]]+표4_10[[#This Row],[이자배당액]]-표4_10[[#This Row],[현금수입]]</calculatedColumnFormula>
    </tableColumn>
    <tableColumn id="13" name="순수익" dataDxfId="135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34"/>
    <tableColumn id="15" name="순현금수입" dataDxfId="133">
      <calculatedColumnFormula>표4_10[[#This Row],[입출금]]+표4_10[[#This Row],[현금수입]]-표4_10[[#This Row],[현금지출]]</calculatedColumnFormula>
    </tableColumn>
    <tableColumn id="16" name="누적" dataDxfId="13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3" totalsRowShown="0" headerRowDxfId="131" dataDxfId="130" headerRowCellStyle="쉼표 [0]" dataCellStyle="쉼표 [0]">
  <autoFilter ref="A1:T3"/>
  <tableColumns count="20">
    <tableColumn id="1" name="거래일자" dataDxfId="129" totalsRowDxfId="128"/>
    <tableColumn id="6" name="종목코드" dataDxfId="127" totalsRowDxfId="126"/>
    <tableColumn id="9" name="종목명" dataDxfId="125" totalsRowDxfId="124">
      <calculatedColumnFormula>VLOOKUP(CMA_한투1837[[#This Row],[종목코드]],표3[],2,FALSE)</calculatedColumnFormula>
    </tableColumn>
    <tableColumn id="10" name="상품명" dataDxfId="123" totalsRowDxfId="122">
      <calculatedColumnFormula>VLOOKUP(CMA_한투1837[[#This Row],[종목코드]],표3[],4,FALSE)</calculatedColumnFormula>
    </tableColumn>
    <tableColumn id="7" name="매입수량" dataDxfId="121" totalsRowDxfId="120"/>
    <tableColumn id="2" name="매입액" dataDxfId="119" totalsRowDxfId="118" dataCellStyle="쉼표 [0]"/>
    <tableColumn id="5" name="현금지출" dataDxfId="117" totalsRowDxfId="116" dataCellStyle="쉼표 [0]"/>
    <tableColumn id="16" name="매입비용" dataDxfId="115" totalsRowDxfId="114" dataCellStyle="쉼표 [0]">
      <calculatedColumnFormula>CMA_한투1837[[#This Row],[현금지출]]-CMA_한투1837[[#This Row],[매입액]]</calculatedColumnFormula>
    </tableColumn>
    <tableColumn id="8" name="매도수량" dataDxfId="113" totalsRowDxfId="112" dataCellStyle="쉼표 [0]"/>
    <tableColumn id="3" name="매도원금" dataDxfId="111" totalsRowDxfId="110" dataCellStyle="쉼표 [0]"/>
    <tableColumn id="15" name="매도액" dataDxfId="109" totalsRowDxfId="108" dataCellStyle="쉼표 [0]"/>
    <tableColumn id="14" name="이자배당액" dataDxfId="107" totalsRowDxfId="106" dataCellStyle="쉼표 [0]"/>
    <tableColumn id="13" name="현금수입" dataDxfId="105" totalsRowDxfId="104" dataCellStyle="쉼표 [0]"/>
    <tableColumn id="17" name="매매수익" dataDxfId="103" totalsRowDxfId="102" dataCellStyle="쉼표 [0]">
      <calculatedColumnFormula>CMA_한투1837[[#This Row],[매도액]]-CMA_한투1837[[#This Row],[매도원금]]</calculatedColumnFormula>
    </tableColumn>
    <tableColumn id="18" name="매도비용" dataDxfId="101" totalsRowDxfId="100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9" totalsRowDxfId="98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7" totalsRowDxfId="96" dataCellStyle="쉼표 [0]"/>
    <tableColumn id="21" name="순현금수입" dataDxfId="95" totalsRowDxfId="94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93" totalsRowDxfId="92" dataCellStyle="쉼표 [0]">
      <calculatedColumnFormula>SUM($R$2:R2)</calculatedColumnFormula>
    </tableColumn>
    <tableColumn id="12" name="외화입출금" dataDxfId="91" totalsRowDxfId="90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K14" sqref="K14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1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C39">
        <v>0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C41">
        <v>0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C42">
        <v>0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C44">
        <v>0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C47">
        <v>0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238</v>
      </c>
      <c r="B54" s="5" t="s">
        <v>237</v>
      </c>
      <c r="C54">
        <v>0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>
        <v>359210</v>
      </c>
      <c r="B58" s="5" t="s">
        <v>312</v>
      </c>
      <c r="C58">
        <v>0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K2" sqref="K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356979</v>
      </c>
      <c r="G3" s="28">
        <v>356979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356979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85" zoomScaleNormal="85" workbookViewId="0">
      <selection activeCell="I2" sqref="I2:M3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22972101</v>
      </c>
      <c r="G2">
        <v>22972101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22972101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3314047</v>
      </c>
      <c r="G3">
        <v>3314047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3314047</v>
      </c>
      <c r="R3">
        <f>CMA_한투1837[[#This Row],[입출금]]+CMA_한투1837[[#This Row],[현금수입]]-CMA_한투1837[[#This Row],[현금지출]]</f>
        <v>0</v>
      </c>
      <c r="S3">
        <f>SUM($R$3:R3)</f>
        <v>0</v>
      </c>
      <c r="T3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85" zoomScaleNormal="85" workbookViewId="0">
      <selection activeCell="A25" sqref="A25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>
        <v>0</v>
      </c>
      <c r="G2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>
        <v>17176678</v>
      </c>
      <c r="G3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>
        <v>10043166</v>
      </c>
      <c r="G4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>
        <v>1120000</v>
      </c>
      <c r="G5">
        <v>1120000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1120000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>
        <v>2990400</v>
      </c>
      <c r="G6">
        <v>2990400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2990400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>
        <v>3072420</v>
      </c>
      <c r="G7">
        <v>3072420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3072420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>
        <v>5168475</v>
      </c>
      <c r="G8">
        <v>5168475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5168475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>
        <v>2004480</v>
      </c>
      <c r="G9">
        <v>2004480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2004480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>
        <v>634</v>
      </c>
      <c r="F10">
        <v>4539440</v>
      </c>
      <c r="G10">
        <v>4539440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4539440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>
        <v>3033660</v>
      </c>
      <c r="G11">
        <v>3033660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3033660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>
        <v>2999220</v>
      </c>
      <c r="G12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/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/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/>
      <c r="H14" s="5">
        <f>CMA_한투183611[[#This Row],[현금지출]]-CMA_한투183611[[#This Row],[매입액]]</f>
        <v>0</v>
      </c>
      <c r="J14" s="7">
        <v>1988333</v>
      </c>
      <c r="K14">
        <v>1989286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63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/>
      <c r="F15" s="66"/>
      <c r="G15" s="63"/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/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/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33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/>
      <c r="H16" s="5">
        <f>CMA_한투183611[[#This Row],[현금지출]]-CMA_한투183611[[#This Row],[매입액]]</f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/>
      <c r="F17" s="7">
        <v>1019062</v>
      </c>
      <c r="G17" s="5">
        <v>1019062</v>
      </c>
      <c r="H17" s="5">
        <f>CMA_한투183611[[#This Row],[현금지출]]-CMA_한투183611[[#This Row],[매입액]]</f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5">
        <v>995810</v>
      </c>
      <c r="H19" s="5">
        <f>CMA_한투183611[[#This Row],[현금지출]]-CMA_한투183611[[#This Row],[매입액]]</f>
        <v>140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/>
      <c r="H20" s="5">
        <f>CMA_한투183611[[#This Row],[현금지출]]-CMA_한투183611[[#This Row],[매입액]]</f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/>
      <c r="F21" s="7">
        <v>300000</v>
      </c>
      <c r="G21" s="5">
        <v>300000</v>
      </c>
      <c r="H21" s="5">
        <f>CMA_한투183611[[#This Row],[현금지출]]-CMA_한투183611[[#This Row],[매입액]]</f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>
        <v>359210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5">
        <v>3172915</v>
      </c>
      <c r="H22" s="5">
        <f>CMA_한투183611[[#This Row],[현금지출]]-CMA_한투183611[[#This Row],[매입액]]</f>
        <v>460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33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/>
      <c r="H23" s="5">
        <f>CMA_한투183611[[#This Row],[현금지출]]-CMA_한투183611[[#This Row],[매입액]]</f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R23" s="5">
        <f>CMA_한투183611[[#This Row],[입출금]]+CMA_한투183611[[#This Row],[현금수입]]-CMA_한투183611[[#This Row],[현금지출]]</f>
        <v>13336</v>
      </c>
      <c r="S23" s="5">
        <f>SUM($R$2:R23)</f>
        <v>40421</v>
      </c>
    </row>
    <row r="24" spans="1:19" x14ac:dyDescent="0.3">
      <c r="A24" s="3">
        <v>45327</v>
      </c>
      <c r="B24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/>
      <c r="H24" s="5">
        <f>CMA_한투183611[[#This Row],[현금지출]]-CMA_한투183611[[#This Row],[매입액]]</f>
        <v>0</v>
      </c>
      <c r="J24" s="7">
        <v>1019062</v>
      </c>
      <c r="K24">
        <v>1022188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R24" s="5">
        <f>CMA_한투183611[[#This Row],[입출금]]+CMA_한투183611[[#This Row],[현금수입]]-CMA_한투183611[[#This Row],[현금지출]]</f>
        <v>1021718</v>
      </c>
      <c r="S24" s="5">
        <f>SUM($R$2:R24)</f>
        <v>1062139</v>
      </c>
    </row>
    <row r="25" spans="1:19" x14ac:dyDescent="0.3">
      <c r="A25" s="3">
        <v>45328</v>
      </c>
      <c r="B25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/>
      <c r="H25" s="5">
        <f>CMA_한투183611[[#This Row],[현금지출]]-CMA_한투183611[[#This Row],[매입액]]</f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 s="5">
        <f>SUM($R$2:R25)</f>
        <v>461889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zoomScale="85" zoomScaleNormal="85" workbookViewId="0">
      <selection activeCell="M6" sqref="M6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G35" sqref="G3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10724000</v>
      </c>
      <c r="G2" s="8">
        <v>10724000</v>
      </c>
      <c r="H2" s="8">
        <f>CMA_한투183[[#This Row],[현금지출]]-CMA_한투183[[#This Row],[매입액]]</f>
        <v>0</v>
      </c>
      <c r="I2" s="12">
        <v>0</v>
      </c>
      <c r="J2" s="7">
        <v>0</v>
      </c>
      <c r="K2" s="7">
        <v>0</v>
      </c>
      <c r="L2" s="7">
        <v>0</v>
      </c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10724000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>
      <selection activeCell="E1" sqref="E1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 t="e">
        <f>SUM(외화자산평가!$F:$F)/-SUMIF(외화자산평가!$T:$T,"&lt;0",외화자산평가!$T:$T)</f>
        <v>#DIV/0!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14" sqref="G14"/>
    </sheetView>
  </sheetViews>
  <sheetFormatPr defaultRowHeight="16.5" x14ac:dyDescent="0.3"/>
  <cols>
    <col min="1" max="1" width="11.125" bestFit="1" customWidth="1"/>
    <col min="2" max="2" width="21.375" bestFit="1" customWidth="1"/>
    <col min="3" max="3" width="11.5" style="50" customWidth="1"/>
    <col min="4" max="4" width="46.625" customWidth="1"/>
    <col min="7" max="7" width="11.875" bestFit="1" customWidth="1"/>
    <col min="10" max="10" width="13.75" customWidth="1"/>
    <col min="12" max="12" width="10.25" customWidth="1"/>
  </cols>
  <sheetData>
    <row r="1" spans="1:10" x14ac:dyDescent="0.3">
      <c r="A1" t="s">
        <v>318</v>
      </c>
      <c r="B1" t="s">
        <v>319</v>
      </c>
      <c r="C1" s="50" t="s">
        <v>338</v>
      </c>
      <c r="D1" t="s">
        <v>320</v>
      </c>
      <c r="E1" t="s">
        <v>321</v>
      </c>
      <c r="F1" t="s">
        <v>416</v>
      </c>
      <c r="G1" t="s">
        <v>322</v>
      </c>
      <c r="H1" t="s">
        <v>323</v>
      </c>
      <c r="I1" t="s">
        <v>421</v>
      </c>
      <c r="J1" t="s">
        <v>420</v>
      </c>
    </row>
    <row r="2" spans="1:10" x14ac:dyDescent="0.3">
      <c r="A2" t="s">
        <v>324</v>
      </c>
      <c r="B2" t="s">
        <v>385</v>
      </c>
      <c r="C2" s="50">
        <v>548019</v>
      </c>
      <c r="D2" t="s">
        <v>325</v>
      </c>
      <c r="E2" t="s">
        <v>326</v>
      </c>
      <c r="F2" t="s">
        <v>417</v>
      </c>
      <c r="G2" t="s">
        <v>21</v>
      </c>
      <c r="H2" t="s">
        <v>327</v>
      </c>
      <c r="J2">
        <v>0</v>
      </c>
    </row>
    <row r="3" spans="1:10" x14ac:dyDescent="0.3">
      <c r="A3" t="s">
        <v>332</v>
      </c>
      <c r="B3" t="s">
        <v>330</v>
      </c>
      <c r="C3" s="50">
        <v>9732471</v>
      </c>
      <c r="D3" t="s">
        <v>330</v>
      </c>
      <c r="E3" t="s">
        <v>326</v>
      </c>
      <c r="F3" t="s">
        <v>417</v>
      </c>
      <c r="G3" t="s">
        <v>328</v>
      </c>
      <c r="H3" t="s">
        <v>329</v>
      </c>
      <c r="J3">
        <v>0</v>
      </c>
    </row>
    <row r="4" spans="1:10" x14ac:dyDescent="0.3">
      <c r="A4" t="s">
        <v>333</v>
      </c>
      <c r="B4" t="s">
        <v>331</v>
      </c>
      <c r="C4" s="50">
        <v>6199116</v>
      </c>
      <c r="D4" t="s">
        <v>331</v>
      </c>
      <c r="E4" t="s">
        <v>326</v>
      </c>
      <c r="F4" t="s">
        <v>417</v>
      </c>
      <c r="G4" t="s">
        <v>328</v>
      </c>
      <c r="H4" t="s">
        <v>329</v>
      </c>
      <c r="J4">
        <v>0</v>
      </c>
    </row>
    <row r="5" spans="1:10" x14ac:dyDescent="0.3">
      <c r="A5" s="31">
        <v>226490</v>
      </c>
      <c r="B5" t="s">
        <v>334</v>
      </c>
      <c r="C5" s="50">
        <v>3575705</v>
      </c>
      <c r="D5" t="s">
        <v>335</v>
      </c>
      <c r="E5" t="s">
        <v>326</v>
      </c>
      <c r="F5" t="s">
        <v>417</v>
      </c>
      <c r="G5" t="s">
        <v>336</v>
      </c>
      <c r="H5" t="s">
        <v>337</v>
      </c>
      <c r="J5">
        <v>0</v>
      </c>
    </row>
    <row r="6" spans="1:10" x14ac:dyDescent="0.3">
      <c r="A6" t="s">
        <v>371</v>
      </c>
      <c r="B6" t="s">
        <v>375</v>
      </c>
      <c r="C6" s="50">
        <v>15156281</v>
      </c>
      <c r="D6" t="s">
        <v>339</v>
      </c>
      <c r="E6" t="s">
        <v>348</v>
      </c>
      <c r="F6" t="s">
        <v>418</v>
      </c>
      <c r="G6" t="s">
        <v>328</v>
      </c>
      <c r="H6" t="s">
        <v>329</v>
      </c>
      <c r="J6">
        <v>0</v>
      </c>
    </row>
    <row r="7" spans="1:10" x14ac:dyDescent="0.3">
      <c r="A7" t="s">
        <v>373</v>
      </c>
      <c r="B7" t="s">
        <v>374</v>
      </c>
      <c r="C7" s="50">
        <v>9950017</v>
      </c>
      <c r="D7" t="s">
        <v>340</v>
      </c>
      <c r="E7" t="s">
        <v>348</v>
      </c>
      <c r="F7" t="s">
        <v>419</v>
      </c>
      <c r="G7" t="s">
        <v>328</v>
      </c>
      <c r="H7" t="s">
        <v>329</v>
      </c>
      <c r="J7">
        <v>0</v>
      </c>
    </row>
    <row r="8" spans="1:10" x14ac:dyDescent="0.3">
      <c r="A8" t="s">
        <v>358</v>
      </c>
      <c r="B8" t="s">
        <v>376</v>
      </c>
      <c r="C8" s="50">
        <v>4252948</v>
      </c>
      <c r="D8" t="s">
        <v>350</v>
      </c>
      <c r="E8" t="s">
        <v>348</v>
      </c>
      <c r="F8" t="s">
        <v>417</v>
      </c>
      <c r="G8" t="s">
        <v>351</v>
      </c>
      <c r="H8" t="s">
        <v>352</v>
      </c>
      <c r="J8">
        <v>0</v>
      </c>
    </row>
    <row r="9" spans="1:10" x14ac:dyDescent="0.3">
      <c r="A9" t="s">
        <v>360</v>
      </c>
      <c r="B9" t="s">
        <v>377</v>
      </c>
      <c r="C9" s="50">
        <v>4200467</v>
      </c>
      <c r="D9" t="s">
        <v>341</v>
      </c>
      <c r="E9" t="s">
        <v>348</v>
      </c>
      <c r="F9" t="s">
        <v>417</v>
      </c>
      <c r="G9" t="s">
        <v>328</v>
      </c>
      <c r="H9" t="s">
        <v>329</v>
      </c>
      <c r="J9">
        <v>0</v>
      </c>
    </row>
    <row r="10" spans="1:10" x14ac:dyDescent="0.3">
      <c r="A10" t="s">
        <v>362</v>
      </c>
      <c r="B10" t="s">
        <v>378</v>
      </c>
      <c r="C10" s="50">
        <v>2109942</v>
      </c>
      <c r="D10" t="s">
        <v>342</v>
      </c>
      <c r="E10" t="s">
        <v>348</v>
      </c>
      <c r="F10" t="s">
        <v>417</v>
      </c>
      <c r="G10" t="s">
        <v>328</v>
      </c>
      <c r="H10" t="s">
        <v>329</v>
      </c>
      <c r="J10">
        <v>0</v>
      </c>
    </row>
    <row r="11" spans="1:10" x14ac:dyDescent="0.3">
      <c r="A11" t="s">
        <v>363</v>
      </c>
      <c r="B11" t="s">
        <v>379</v>
      </c>
      <c r="C11" s="50">
        <v>2107970</v>
      </c>
      <c r="D11" t="s">
        <v>343</v>
      </c>
      <c r="E11" t="s">
        <v>348</v>
      </c>
      <c r="F11" t="s">
        <v>418</v>
      </c>
      <c r="G11" t="s">
        <v>328</v>
      </c>
      <c r="H11" t="s">
        <v>329</v>
      </c>
      <c r="J11">
        <v>0</v>
      </c>
    </row>
    <row r="12" spans="1:10" x14ac:dyDescent="0.3">
      <c r="A12" t="s">
        <v>364</v>
      </c>
      <c r="B12" t="s">
        <v>380</v>
      </c>
      <c r="C12" s="50">
        <v>4245573</v>
      </c>
      <c r="D12" t="s">
        <v>344</v>
      </c>
      <c r="E12" t="s">
        <v>348</v>
      </c>
      <c r="F12" t="s">
        <v>417</v>
      </c>
      <c r="G12" t="s">
        <v>351</v>
      </c>
      <c r="H12" t="s">
        <v>352</v>
      </c>
      <c r="J12">
        <v>0</v>
      </c>
    </row>
    <row r="13" spans="1:10" x14ac:dyDescent="0.3">
      <c r="A13" t="s">
        <v>365</v>
      </c>
      <c r="B13" t="s">
        <v>381</v>
      </c>
      <c r="C13" s="50">
        <v>6843270</v>
      </c>
      <c r="D13" t="s">
        <v>345</v>
      </c>
      <c r="E13" t="s">
        <v>348</v>
      </c>
      <c r="F13" t="s">
        <v>417</v>
      </c>
      <c r="G13" t="s">
        <v>353</v>
      </c>
      <c r="H13" t="s">
        <v>354</v>
      </c>
      <c r="J13">
        <v>0</v>
      </c>
    </row>
    <row r="14" spans="1:10" x14ac:dyDescent="0.3">
      <c r="A14" t="s">
        <v>366</v>
      </c>
      <c r="B14" t="s">
        <v>382</v>
      </c>
      <c r="C14" s="50">
        <v>2056309</v>
      </c>
      <c r="D14" t="s">
        <v>346</v>
      </c>
      <c r="E14" t="s">
        <v>348</v>
      </c>
      <c r="F14" t="s">
        <v>417</v>
      </c>
      <c r="G14" t="s">
        <v>355</v>
      </c>
      <c r="H14" t="s">
        <v>356</v>
      </c>
      <c r="J14">
        <v>0</v>
      </c>
    </row>
    <row r="15" spans="1:10" x14ac:dyDescent="0.3">
      <c r="A15" t="s">
        <v>367</v>
      </c>
      <c r="B15" t="s">
        <v>383</v>
      </c>
      <c r="C15" s="50">
        <v>2065314</v>
      </c>
      <c r="D15" t="s">
        <v>347</v>
      </c>
      <c r="E15" t="s">
        <v>348</v>
      </c>
      <c r="F15" t="s">
        <v>417</v>
      </c>
      <c r="G15" t="s">
        <v>355</v>
      </c>
      <c r="H15" t="s">
        <v>356</v>
      </c>
      <c r="J15">
        <v>0</v>
      </c>
    </row>
    <row r="16" spans="1:10" x14ac:dyDescent="0.3">
      <c r="A16" t="s">
        <v>369</v>
      </c>
      <c r="B16" t="s">
        <v>384</v>
      </c>
      <c r="C16" s="50">
        <v>3086</v>
      </c>
      <c r="D16" t="s">
        <v>349</v>
      </c>
      <c r="E16" t="s">
        <v>348</v>
      </c>
      <c r="F16" t="s">
        <v>417</v>
      </c>
      <c r="G16" t="s">
        <v>21</v>
      </c>
      <c r="H16" t="s">
        <v>17</v>
      </c>
      <c r="J16">
        <v>0</v>
      </c>
    </row>
    <row r="17" spans="1:10" x14ac:dyDescent="0.3">
      <c r="A17" t="s">
        <v>413</v>
      </c>
      <c r="B17" t="s">
        <v>414</v>
      </c>
      <c r="C17" s="50">
        <v>12709251</v>
      </c>
      <c r="D17" t="s">
        <v>415</v>
      </c>
      <c r="E17" t="s">
        <v>410</v>
      </c>
      <c r="F17" t="s">
        <v>417</v>
      </c>
      <c r="G17" t="s">
        <v>411</v>
      </c>
      <c r="H17" t="s">
        <v>412</v>
      </c>
      <c r="J17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G2" sqref="G2"/>
    </sheetView>
  </sheetViews>
  <sheetFormatPr defaultRowHeight="16.5" x14ac:dyDescent="0.3"/>
  <cols>
    <col min="1" max="2" width="10.25" customWidth="1"/>
    <col min="4" max="4" width="43.1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386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농협현금성자산</v>
      </c>
      <c r="E2" s="74">
        <v>1</v>
      </c>
      <c r="F2" s="75">
        <v>547863</v>
      </c>
      <c r="G2" s="75">
        <v>547863</v>
      </c>
      <c r="H2" s="76">
        <f>농협IRP[[#This Row],[현금지출]]-농협IRP[[#This Row],[매입액]]</f>
        <v>0</v>
      </c>
      <c r="I2" s="77"/>
      <c r="J2" s="75"/>
      <c r="K2" s="75"/>
      <c r="L2" s="78"/>
      <c r="M2" s="75"/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547863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387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신한정기예금1Y</v>
      </c>
      <c r="E3" s="74">
        <v>1</v>
      </c>
      <c r="F3" s="75">
        <v>9523204</v>
      </c>
      <c r="G3" s="75">
        <v>9523204</v>
      </c>
      <c r="H3" s="76">
        <f>농협IRP[[#This Row],[현금지출]]-농협IRP[[#This Row],[매입액]]</f>
        <v>0</v>
      </c>
      <c r="I3" s="77"/>
      <c r="J3" s="75"/>
      <c r="K3" s="75"/>
      <c r="L3" s="78"/>
      <c r="M3" s="75"/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9523204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388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다올정기예금1Y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/>
      <c r="J4" s="84"/>
      <c r="K4" s="84"/>
      <c r="L4" s="87"/>
      <c r="M4" s="84"/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>
        <v>226490</v>
      </c>
      <c r="C5" s="80" t="str">
        <f>VLOOKUP(농협IRP[[#This Row],[종목코드]],연금종목정보[],2,FALSE)</f>
        <v>KODEX 코스피</v>
      </c>
      <c r="D5" s="82" t="str">
        <f>VLOOKUP(농협IRP[[#This Row],[종목코드]],연금종목정보[],4,FALSE)</f>
        <v>삼성 KODEX 코스피증권상장지수투자신탁(주식)</v>
      </c>
      <c r="E5" s="83">
        <v>1</v>
      </c>
      <c r="F5" s="84">
        <v>3390170</v>
      </c>
      <c r="G5" s="85">
        <v>3390170</v>
      </c>
      <c r="H5" s="85">
        <f>농협IRP[[#This Row],[현금지출]]-농협IRP[[#This Row],[매입액]]</f>
        <v>0</v>
      </c>
      <c r="I5" s="86"/>
      <c r="J5" s="84"/>
      <c r="K5" s="84"/>
      <c r="L5" s="87"/>
      <c r="M5" s="84"/>
      <c r="N5" s="87">
        <f>농협IRP[[#This Row],[매도액]]-농협IRP[[#This Row],[매도원금]]</f>
        <v>0</v>
      </c>
      <c r="O5" s="87">
        <f>농협IRP[[#This Row],[매도액]]+농협IRP[[#This Row],[이자배당액]]-농협IRP[[#This Row],[현금수입]]</f>
        <v>0</v>
      </c>
      <c r="P5" s="87">
        <f>농협IRP[[#This Row],[매매수익]]+농협IRP[[#This Row],[이자배당액]]-농협IRP[[#This Row],[매도비용]]-농협IRP[[#This Row],[매입비용]]</f>
        <v>0</v>
      </c>
      <c r="Q5" s="85">
        <v>3390170</v>
      </c>
      <c r="R5" s="86">
        <f>농협IRP[[#This Row],[입출금]]+농협IRP[[#This Row],[현금수입]]-농협IRP[[#This Row],[현금지출]]</f>
        <v>0</v>
      </c>
      <c r="S5" s="86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R2" sqref="R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370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삼성화재 금리연동형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372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삼성화재 이율보증형 1Y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357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삼성퇴직연금인덱스증권투자신탁제1호(주식)_Ce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359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삼성퇴직연금Active채권종합증권자투자신탁 제1호(채권)_Ce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361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미래에셋퇴직플랜KRX100인덱스안정형40증권자투자신탁1호(채권혼합)_C-P2e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363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신영퇴직연금배당40증권자투자신탁(채권혼합)_C-E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364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신영퇴직연금배당주식증권자투자신탁(주식)_C-E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365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한국투자TDF알아서2045증권투자신탁(주식혼합-재간접형)_C-Re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366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KB미국대표성장주증권자투자신탁(주식)(H)C-퇴직e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367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삼성미국인덱스증권자투자신탁H(주식)_Cpe(퇴직연금)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368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삼성화재신탁 대기자금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2" sqref="H2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</cols>
  <sheetData>
    <row r="1" spans="1:19" x14ac:dyDescent="0.3">
      <c r="A1" s="13" t="s">
        <v>394</v>
      </c>
      <c r="B1" s="13" t="s">
        <v>77</v>
      </c>
      <c r="C1" s="13" t="s">
        <v>395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396</v>
      </c>
      <c r="I1" s="41" t="s">
        <v>134</v>
      </c>
      <c r="J1" s="15" t="s">
        <v>53</v>
      </c>
      <c r="K1" s="15" t="s">
        <v>397</v>
      </c>
      <c r="L1" s="15" t="s">
        <v>398</v>
      </c>
      <c r="M1" s="15" t="s">
        <v>399</v>
      </c>
      <c r="N1" s="15" t="s">
        <v>400</v>
      </c>
      <c r="O1" s="15" t="s">
        <v>401</v>
      </c>
      <c r="P1" s="15" t="s">
        <v>402</v>
      </c>
      <c r="Q1" s="16" t="s">
        <v>403</v>
      </c>
      <c r="R1" s="16" t="s">
        <v>61</v>
      </c>
      <c r="S1" s="16" t="s">
        <v>404</v>
      </c>
    </row>
    <row r="2" spans="1:19" x14ac:dyDescent="0.3">
      <c r="A2" s="71">
        <v>45327</v>
      </c>
      <c r="B2" t="s">
        <v>413</v>
      </c>
      <c r="C2" s="71" t="str">
        <f>VLOOKUP(농협IRP17[[#This Row],[종목코드]],연금종목정보[],2,FALSE)</f>
        <v>엔투현금</v>
      </c>
      <c r="D2" s="94" t="str">
        <f>VLOOKUP(농협IRP17[[#This Row],[종목코드]],연금종목정보[],4,FALSE)</f>
        <v>NH투자증권 예수금</v>
      </c>
      <c r="E2" s="74">
        <v>1</v>
      </c>
      <c r="F2" s="75">
        <v>12709251</v>
      </c>
      <c r="G2" s="75">
        <v>12709251</v>
      </c>
      <c r="H2" s="76"/>
      <c r="I2" s="77"/>
      <c r="J2" s="75"/>
      <c r="K2" s="75"/>
      <c r="L2" s="78"/>
      <c r="M2" s="75"/>
      <c r="N2" s="78"/>
      <c r="O2" s="78"/>
      <c r="P2" s="78"/>
      <c r="Q2" s="75">
        <v>12709251</v>
      </c>
      <c r="R2" s="77"/>
      <c r="S2" s="78">
        <f>SUM($R$2:R2)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5" sqref="C5"/>
    </sheetView>
  </sheetViews>
  <sheetFormatPr defaultRowHeight="16.5" x14ac:dyDescent="0.3"/>
  <cols>
    <col min="1" max="2" width="10.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5" x14ac:dyDescent="0.3">
      <c r="A1" t="s">
        <v>390</v>
      </c>
      <c r="B1" t="s">
        <v>391</v>
      </c>
      <c r="C1" t="s">
        <v>392</v>
      </c>
      <c r="D1" t="s">
        <v>393</v>
      </c>
    </row>
    <row r="2" spans="1:5" x14ac:dyDescent="0.3">
      <c r="C2">
        <v>547863</v>
      </c>
      <c r="D2">
        <v>548019</v>
      </c>
      <c r="E2" t="s">
        <v>177</v>
      </c>
    </row>
    <row r="3" spans="1:5" x14ac:dyDescent="0.3">
      <c r="A3" s="89">
        <v>44979</v>
      </c>
      <c r="B3" s="89">
        <f t="shared" ref="B3:B22" si="0">EDATE(A3,12)</f>
        <v>45344</v>
      </c>
      <c r="C3" s="90">
        <v>212400</v>
      </c>
      <c r="D3" s="90">
        <v>219265</v>
      </c>
    </row>
    <row r="4" spans="1:5" x14ac:dyDescent="0.3">
      <c r="A4" s="89">
        <v>44979</v>
      </c>
      <c r="B4" s="89">
        <f t="shared" si="0"/>
        <v>45344</v>
      </c>
      <c r="C4" s="90">
        <v>389501</v>
      </c>
      <c r="D4" s="90">
        <v>402090</v>
      </c>
    </row>
    <row r="5" spans="1:5" x14ac:dyDescent="0.3">
      <c r="A5" s="89">
        <v>44979</v>
      </c>
      <c r="B5" s="89">
        <f t="shared" si="0"/>
        <v>45344</v>
      </c>
      <c r="C5" s="90">
        <v>254275</v>
      </c>
      <c r="D5" s="90">
        <v>262494</v>
      </c>
    </row>
    <row r="6" spans="1:5" x14ac:dyDescent="0.3">
      <c r="A6" s="89">
        <v>44979</v>
      </c>
      <c r="B6" s="89">
        <f t="shared" si="0"/>
        <v>45344</v>
      </c>
      <c r="C6" s="90">
        <v>340900</v>
      </c>
      <c r="D6" s="90">
        <v>351919</v>
      </c>
    </row>
    <row r="7" spans="1:5" x14ac:dyDescent="0.3">
      <c r="A7" s="89">
        <v>44981</v>
      </c>
      <c r="B7" s="89">
        <f t="shared" si="0"/>
        <v>45346</v>
      </c>
      <c r="C7" s="90">
        <v>212483</v>
      </c>
      <c r="D7" s="90">
        <v>219311</v>
      </c>
    </row>
    <row r="8" spans="1:5" x14ac:dyDescent="0.3">
      <c r="A8" s="89">
        <v>45007</v>
      </c>
      <c r="B8" s="89">
        <f t="shared" si="0"/>
        <v>45373</v>
      </c>
      <c r="C8" s="90">
        <v>212212</v>
      </c>
      <c r="D8" s="90">
        <v>218517</v>
      </c>
    </row>
    <row r="9" spans="1:5" x14ac:dyDescent="0.3">
      <c r="A9" s="89">
        <v>45007</v>
      </c>
      <c r="B9" s="89">
        <f t="shared" si="0"/>
        <v>45373</v>
      </c>
      <c r="C9" s="90">
        <v>389614</v>
      </c>
      <c r="D9" s="90">
        <v>401191</v>
      </c>
    </row>
    <row r="10" spans="1:5" x14ac:dyDescent="0.3">
      <c r="A10" s="89">
        <v>45007</v>
      </c>
      <c r="B10" s="89">
        <f t="shared" si="0"/>
        <v>45373</v>
      </c>
      <c r="C10" s="90">
        <v>254450</v>
      </c>
      <c r="D10" s="90">
        <v>262010</v>
      </c>
    </row>
    <row r="11" spans="1:5" x14ac:dyDescent="0.3">
      <c r="A11" s="89">
        <v>45007</v>
      </c>
      <c r="B11" s="89">
        <f t="shared" si="0"/>
        <v>45373</v>
      </c>
      <c r="C11" s="90">
        <v>340900</v>
      </c>
      <c r="D11" s="90">
        <v>351029</v>
      </c>
    </row>
    <row r="12" spans="1:5" x14ac:dyDescent="0.3">
      <c r="A12" s="89">
        <v>45008</v>
      </c>
      <c r="B12" s="89">
        <f t="shared" si="0"/>
        <v>45374</v>
      </c>
      <c r="C12" s="90">
        <v>212160</v>
      </c>
      <c r="D12" s="90">
        <v>218444</v>
      </c>
    </row>
    <row r="13" spans="1:5" x14ac:dyDescent="0.3">
      <c r="A13" s="89">
        <v>45038</v>
      </c>
      <c r="B13" s="89">
        <f t="shared" si="0"/>
        <v>45404</v>
      </c>
      <c r="C13" s="90">
        <v>216264</v>
      </c>
      <c r="D13" s="90">
        <v>221639</v>
      </c>
    </row>
    <row r="14" spans="1:5" x14ac:dyDescent="0.3">
      <c r="A14" s="89">
        <v>45038</v>
      </c>
      <c r="B14" s="89">
        <f t="shared" si="0"/>
        <v>45404</v>
      </c>
      <c r="C14" s="90">
        <v>212180</v>
      </c>
      <c r="D14" s="90">
        <v>217453</v>
      </c>
    </row>
    <row r="15" spans="1:5" x14ac:dyDescent="0.3">
      <c r="A15" s="89">
        <v>45038</v>
      </c>
      <c r="B15" s="89">
        <f t="shared" si="0"/>
        <v>45404</v>
      </c>
      <c r="C15" s="90">
        <v>390036</v>
      </c>
      <c r="D15" s="90">
        <v>399730</v>
      </c>
    </row>
    <row r="16" spans="1:5" x14ac:dyDescent="0.3">
      <c r="A16" s="89">
        <v>45038</v>
      </c>
      <c r="B16" s="89">
        <f t="shared" si="0"/>
        <v>45404</v>
      </c>
      <c r="C16" s="90">
        <v>254675</v>
      </c>
      <c r="D16" s="90">
        <v>261004</v>
      </c>
    </row>
    <row r="17" spans="1:4" x14ac:dyDescent="0.3">
      <c r="A17" s="89">
        <v>45040</v>
      </c>
      <c r="B17" s="89">
        <f t="shared" si="0"/>
        <v>45406</v>
      </c>
      <c r="C17" s="90">
        <v>340900</v>
      </c>
      <c r="D17" s="90">
        <v>349314</v>
      </c>
    </row>
    <row r="18" spans="1:4" x14ac:dyDescent="0.3">
      <c r="A18" s="89">
        <v>45068</v>
      </c>
      <c r="B18" s="89">
        <f t="shared" si="0"/>
        <v>45434</v>
      </c>
      <c r="C18" s="90">
        <v>216196</v>
      </c>
      <c r="D18" s="90">
        <v>220979</v>
      </c>
    </row>
    <row r="19" spans="1:4" x14ac:dyDescent="0.3">
      <c r="A19" s="89">
        <v>45068</v>
      </c>
      <c r="B19" s="89">
        <f t="shared" si="0"/>
        <v>45434</v>
      </c>
      <c r="C19" s="90">
        <v>212154</v>
      </c>
      <c r="D19" s="90">
        <v>216847</v>
      </c>
    </row>
    <row r="20" spans="1:4" x14ac:dyDescent="0.3">
      <c r="A20" s="89">
        <v>45068</v>
      </c>
      <c r="B20" s="89">
        <f t="shared" si="0"/>
        <v>45434</v>
      </c>
      <c r="C20" s="90">
        <v>340900</v>
      </c>
      <c r="D20" s="90">
        <v>348442</v>
      </c>
    </row>
    <row r="21" spans="1:4" x14ac:dyDescent="0.3">
      <c r="A21" s="89">
        <v>45069</v>
      </c>
      <c r="B21" s="89">
        <f t="shared" si="0"/>
        <v>45435</v>
      </c>
      <c r="C21" s="90">
        <v>255275</v>
      </c>
      <c r="D21" s="90">
        <v>260900</v>
      </c>
    </row>
    <row r="22" spans="1:4" x14ac:dyDescent="0.3">
      <c r="A22" s="89">
        <v>45070</v>
      </c>
      <c r="B22" s="89">
        <f t="shared" si="0"/>
        <v>45436</v>
      </c>
      <c r="C22" s="90">
        <v>257342</v>
      </c>
      <c r="D22" s="90">
        <v>262991</v>
      </c>
    </row>
    <row r="23" spans="1:4" x14ac:dyDescent="0.3">
      <c r="A23" s="89">
        <v>45099</v>
      </c>
      <c r="B23" s="89">
        <f>EDATE(A23,12)</f>
        <v>45465</v>
      </c>
      <c r="C23" s="90">
        <v>396945</v>
      </c>
      <c r="D23" s="90">
        <v>405338</v>
      </c>
    </row>
    <row r="24" spans="1:4" x14ac:dyDescent="0.3">
      <c r="A24" s="89">
        <v>45099</v>
      </c>
      <c r="B24" s="89">
        <f t="shared" ref="B24:B36" si="1">EDATE(A24,12)</f>
        <v>45465</v>
      </c>
      <c r="C24" s="90">
        <v>154520</v>
      </c>
      <c r="D24" s="90">
        <v>157787</v>
      </c>
    </row>
    <row r="25" spans="1:4" x14ac:dyDescent="0.3">
      <c r="A25" s="89">
        <v>45099</v>
      </c>
      <c r="B25" s="89">
        <f t="shared" si="1"/>
        <v>45465</v>
      </c>
      <c r="C25" s="90">
        <v>257719</v>
      </c>
      <c r="D25" s="90">
        <v>263168</v>
      </c>
    </row>
    <row r="26" spans="1:4" x14ac:dyDescent="0.3">
      <c r="A26" s="89">
        <v>45099</v>
      </c>
      <c r="B26" s="89">
        <f t="shared" si="1"/>
        <v>45465</v>
      </c>
      <c r="C26" s="90">
        <v>255725</v>
      </c>
      <c r="D26" s="90">
        <v>261132</v>
      </c>
    </row>
    <row r="27" spans="1:4" x14ac:dyDescent="0.3">
      <c r="A27" s="89">
        <v>45099</v>
      </c>
      <c r="B27" s="89">
        <f t="shared" si="1"/>
        <v>45465</v>
      </c>
      <c r="C27" s="90">
        <v>340900</v>
      </c>
      <c r="D27" s="90">
        <v>348108</v>
      </c>
    </row>
    <row r="28" spans="1:4" x14ac:dyDescent="0.3">
      <c r="A28" s="89">
        <v>45101</v>
      </c>
      <c r="B28" s="89">
        <f t="shared" si="1"/>
        <v>45467</v>
      </c>
      <c r="C28" s="90">
        <v>216278</v>
      </c>
      <c r="D28" s="90">
        <v>220810</v>
      </c>
    </row>
    <row r="29" spans="1:4" x14ac:dyDescent="0.3">
      <c r="A29" s="3">
        <v>45131</v>
      </c>
      <c r="B29" s="89">
        <f t="shared" si="1"/>
        <v>45497</v>
      </c>
      <c r="C29" s="90">
        <v>340900</v>
      </c>
      <c r="D29" s="90">
        <v>347183</v>
      </c>
    </row>
    <row r="30" spans="1:4" x14ac:dyDescent="0.3">
      <c r="A30" s="3">
        <v>45160</v>
      </c>
      <c r="B30" s="89">
        <f t="shared" si="1"/>
        <v>45526</v>
      </c>
      <c r="C30" s="90">
        <v>340900</v>
      </c>
      <c r="D30" s="90">
        <v>346279</v>
      </c>
    </row>
    <row r="31" spans="1:4" x14ac:dyDescent="0.3">
      <c r="A31" s="3">
        <v>45191</v>
      </c>
      <c r="B31" s="89">
        <f t="shared" si="1"/>
        <v>45557</v>
      </c>
      <c r="C31" s="90">
        <v>340900</v>
      </c>
      <c r="D31" s="90">
        <v>345313</v>
      </c>
    </row>
    <row r="32" spans="1:4" x14ac:dyDescent="0.3">
      <c r="A32" s="3">
        <v>45222</v>
      </c>
      <c r="B32" s="89">
        <f t="shared" si="1"/>
        <v>45588</v>
      </c>
      <c r="C32" s="90">
        <v>340900</v>
      </c>
      <c r="D32" s="90">
        <v>344493</v>
      </c>
    </row>
    <row r="33" spans="1:5" x14ac:dyDescent="0.3">
      <c r="A33" s="3">
        <v>45225</v>
      </c>
      <c r="B33" s="89">
        <f t="shared" si="1"/>
        <v>45591</v>
      </c>
      <c r="C33" s="90">
        <v>6123103</v>
      </c>
      <c r="D33" s="90">
        <v>6199116</v>
      </c>
      <c r="E33" t="s">
        <v>389</v>
      </c>
    </row>
    <row r="34" spans="1:5" x14ac:dyDescent="0.3">
      <c r="A34" s="3">
        <v>45252</v>
      </c>
      <c r="B34" s="89">
        <f t="shared" si="1"/>
        <v>45618</v>
      </c>
      <c r="C34" s="90">
        <v>340900</v>
      </c>
      <c r="D34" s="90">
        <v>343526</v>
      </c>
    </row>
    <row r="35" spans="1:5" x14ac:dyDescent="0.3">
      <c r="A35" s="3">
        <v>45282</v>
      </c>
      <c r="B35" s="89">
        <f t="shared" si="1"/>
        <v>45648</v>
      </c>
      <c r="C35" s="90">
        <v>340900</v>
      </c>
      <c r="D35" s="90">
        <v>342441</v>
      </c>
    </row>
    <row r="36" spans="1:5" x14ac:dyDescent="0.3">
      <c r="A36" s="3">
        <v>45313</v>
      </c>
      <c r="B36" s="89">
        <f t="shared" si="1"/>
        <v>45679</v>
      </c>
      <c r="C36" s="90">
        <v>340900</v>
      </c>
      <c r="D36" s="90">
        <v>341324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405</v>
      </c>
      <c r="B1" t="s">
        <v>406</v>
      </c>
      <c r="D1" t="s">
        <v>407</v>
      </c>
    </row>
    <row r="2" spans="1:4" x14ac:dyDescent="0.3">
      <c r="A2" s="3">
        <v>43524</v>
      </c>
      <c r="B2" s="3">
        <v>45351</v>
      </c>
      <c r="C2" t="s">
        <v>408</v>
      </c>
      <c r="D2">
        <v>5600</v>
      </c>
    </row>
    <row r="3" spans="1:4" x14ac:dyDescent="0.3">
      <c r="A3" s="3">
        <v>43868</v>
      </c>
      <c r="B3" s="3">
        <v>45329</v>
      </c>
      <c r="C3" t="s">
        <v>408</v>
      </c>
      <c r="D3">
        <v>6070</v>
      </c>
    </row>
    <row r="4" spans="1:4" x14ac:dyDescent="0.3">
      <c r="A4" s="3">
        <v>44244</v>
      </c>
      <c r="B4" s="3">
        <v>45339</v>
      </c>
      <c r="C4" t="s">
        <v>408</v>
      </c>
      <c r="D4">
        <v>6510</v>
      </c>
    </row>
    <row r="5" spans="1:4" x14ac:dyDescent="0.3">
      <c r="A5" s="3">
        <v>44609</v>
      </c>
      <c r="B5" s="3">
        <v>45339</v>
      </c>
      <c r="C5" t="s">
        <v>408</v>
      </c>
      <c r="D5">
        <v>6260</v>
      </c>
    </row>
    <row r="6" spans="1:4" x14ac:dyDescent="0.3">
      <c r="A6" s="3">
        <v>44966</v>
      </c>
      <c r="B6" s="3">
        <v>45331</v>
      </c>
      <c r="C6" t="s">
        <v>408</v>
      </c>
      <c r="D6" s="90">
        <v>6470</v>
      </c>
    </row>
    <row r="7" spans="1:4" x14ac:dyDescent="0.3">
      <c r="A7" s="3">
        <v>45322</v>
      </c>
      <c r="B7" s="3">
        <v>45688</v>
      </c>
      <c r="C7" t="s">
        <v>408</v>
      </c>
      <c r="D7" s="90">
        <v>9915590</v>
      </c>
    </row>
    <row r="8" spans="1:4" x14ac:dyDescent="0.3">
      <c r="A8" s="3">
        <v>45314</v>
      </c>
      <c r="B8" s="3"/>
      <c r="C8" t="s">
        <v>409</v>
      </c>
      <c r="D8" s="50">
        <v>5064619</v>
      </c>
    </row>
    <row r="9" spans="1:4" x14ac:dyDescent="0.3">
      <c r="A9" s="3">
        <v>45323</v>
      </c>
      <c r="B9" s="3"/>
      <c r="C9" t="s">
        <v>409</v>
      </c>
      <c r="D9" s="50">
        <v>10087835</v>
      </c>
    </row>
    <row r="10" spans="1:4" x14ac:dyDescent="0.3">
      <c r="A10" s="3">
        <v>45322</v>
      </c>
      <c r="B10" s="3"/>
      <c r="C10" s="93" t="s">
        <v>364</v>
      </c>
      <c r="D10">
        <v>4195346</v>
      </c>
    </row>
    <row r="11" spans="1:4" x14ac:dyDescent="0.3">
      <c r="A11" s="3">
        <v>45322</v>
      </c>
      <c r="B11" s="3"/>
      <c r="C11" s="93" t="s">
        <v>363</v>
      </c>
      <c r="D11">
        <v>2097673</v>
      </c>
    </row>
    <row r="12" spans="1:4" x14ac:dyDescent="0.3">
      <c r="A12" s="3">
        <v>45322</v>
      </c>
      <c r="B12" s="3"/>
      <c r="C12" s="93" t="s">
        <v>361</v>
      </c>
      <c r="D12">
        <v>2097673</v>
      </c>
    </row>
    <row r="13" spans="1:4" x14ac:dyDescent="0.3">
      <c r="A13" s="3">
        <v>45322</v>
      </c>
      <c r="B13" s="3"/>
      <c r="C13" s="93" t="s">
        <v>359</v>
      </c>
      <c r="D13">
        <v>4195346</v>
      </c>
    </row>
    <row r="14" spans="1:4" x14ac:dyDescent="0.3">
      <c r="A14" s="3">
        <v>45322</v>
      </c>
      <c r="B14" s="3"/>
      <c r="C14" s="93" t="s">
        <v>357</v>
      </c>
      <c r="D14">
        <v>4195346</v>
      </c>
    </row>
    <row r="15" spans="1:4" x14ac:dyDescent="0.3">
      <c r="A15" s="3">
        <v>45323</v>
      </c>
      <c r="B15" s="3"/>
      <c r="C15" s="93" t="s">
        <v>367</v>
      </c>
      <c r="D15">
        <v>2097672</v>
      </c>
    </row>
    <row r="16" spans="1:4" x14ac:dyDescent="0.3">
      <c r="A16" s="3">
        <v>45323</v>
      </c>
      <c r="B16" s="3"/>
      <c r="C16" s="93" t="s">
        <v>366</v>
      </c>
      <c r="D16">
        <v>2097673</v>
      </c>
    </row>
    <row r="17" spans="1:4" x14ac:dyDescent="0.3">
      <c r="A17" s="3">
        <v>45324</v>
      </c>
      <c r="B17" s="3"/>
      <c r="C17" s="93" t="s">
        <v>365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pane xSplit="4" ySplit="1" topLeftCell="I2" activePane="bottomRight" state="frozen"/>
      <selection activeCell="A59" sqref="A59"/>
      <selection pane="topRight" activeCell="F1" sqref="F1"/>
      <selection pane="bottomLeft" activeCell="A69" sqref="A69"/>
      <selection pane="bottomRight" activeCell="S18" sqref="S18"/>
    </sheetView>
  </sheetViews>
  <sheetFormatPr defaultRowHeight="16.5" x14ac:dyDescent="0.3"/>
  <cols>
    <col min="1" max="1" width="11.125" style="92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2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2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157.91999999999999</v>
      </c>
      <c r="G2" s="61">
        <v>157.91999999999999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157.91999999999999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2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79.8</v>
      </c>
      <c r="G3" s="61">
        <v>79.8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2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216.27</v>
      </c>
      <c r="G4" s="61">
        <v>216.27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216.27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2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209.76</v>
      </c>
      <c r="G5" s="61">
        <v>209.76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209.76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2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225.81</v>
      </c>
      <c r="G6" s="61">
        <v>225.81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225.81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2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128.28</v>
      </c>
      <c r="G7" s="61">
        <v>128.28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128.28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2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67.849999999999994</v>
      </c>
      <c r="G8" s="61">
        <v>67.849999999999994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67.849999999999994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2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250.74</v>
      </c>
      <c r="G9" s="61">
        <v>250.74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250.74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2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396.64</v>
      </c>
      <c r="G10" s="61">
        <v>396.64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396.64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2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553.4</v>
      </c>
      <c r="G11" s="61">
        <v>553.4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553.4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2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377.26</v>
      </c>
      <c r="G12" s="61">
        <v>377.26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377.26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2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670.8</v>
      </c>
      <c r="G13" s="61">
        <v>670.8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670.8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2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382.5</v>
      </c>
      <c r="G14" s="61">
        <v>382.5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382.5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2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2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1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2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1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2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1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2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1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2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1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2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1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2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1">
        <v>0</v>
      </c>
      <c r="R22" s="12">
        <f>불리오[[#This Row],[입출금]]+불리오[[#This Row],[현금수입]]-불리오[[#This Row],[현금지출]]</f>
        <v>-31.22</v>
      </c>
      <c r="S22" s="12">
        <f>SUM($R$2:R22)</f>
        <v>1128.8799999999999</v>
      </c>
    </row>
    <row r="23" spans="1:19" x14ac:dyDescent="0.3">
      <c r="A23" s="92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1">
        <v>0</v>
      </c>
      <c r="R23" s="12">
        <f>불리오[[#This Row],[입출금]]+불리오[[#This Row],[현금수입]]-불리오[[#This Row],[현금지출]]</f>
        <v>-265.67</v>
      </c>
      <c r="S23" s="12">
        <f>SUM($R$2:R23)</f>
        <v>863.20999999999981</v>
      </c>
    </row>
    <row r="24" spans="1:19" x14ac:dyDescent="0.3">
      <c r="A24" s="92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1">
        <v>0</v>
      </c>
      <c r="R24" s="12">
        <f>불리오[[#This Row],[입출금]]+불리오[[#This Row],[현금수입]]-불리오[[#This Row],[현금지출]]</f>
        <v>-67.47</v>
      </c>
      <c r="S24" s="12">
        <f>SUM($R$2:R24)</f>
        <v>795.73999999999978</v>
      </c>
    </row>
    <row r="25" spans="1:19" x14ac:dyDescent="0.3">
      <c r="A25" s="92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1">
        <v>0</v>
      </c>
      <c r="R25" s="12">
        <f>불리오[[#This Row],[입출금]]+불리오[[#This Row],[현금수입]]-불리오[[#This Row],[현금지출]]</f>
        <v>-43</v>
      </c>
      <c r="S25" s="12">
        <f>SUM($R$2:R25)</f>
        <v>752.73999999999978</v>
      </c>
    </row>
    <row r="26" spans="1:19" x14ac:dyDescent="0.3">
      <c r="A26" s="92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1">
        <v>0</v>
      </c>
      <c r="R26" s="12">
        <f>불리오[[#This Row],[입출금]]+불리오[[#This Row],[현금수입]]-불리오[[#This Row],[현금지출]]</f>
        <v>-466.17</v>
      </c>
      <c r="S26" s="12">
        <f>SUM($R$2:R26)</f>
        <v>286.56999999999977</v>
      </c>
    </row>
    <row r="27" spans="1:19" x14ac:dyDescent="0.3">
      <c r="A27" s="92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1">
        <v>0</v>
      </c>
      <c r="R27" s="12">
        <f>불리오[[#This Row],[입출금]]+불리오[[#This Row],[현금수입]]-불리오[[#This Row],[현금지출]]</f>
        <v>-231.46</v>
      </c>
      <c r="S27" s="12">
        <f>SUM($R$2:R27)</f>
        <v>55.109999999999758</v>
      </c>
    </row>
    <row r="28" spans="1:19" x14ac:dyDescent="0.3">
      <c r="A28" s="92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1">
        <v>0</v>
      </c>
      <c r="R28" s="12">
        <f>불리오[[#This Row],[입출금]]+불리오[[#This Row],[현금수입]]-불리오[[#This Row],[현금지출]]</f>
        <v>0.99</v>
      </c>
      <c r="S28" s="12">
        <f>SUM($R$2:R28)</f>
        <v>56.09999999999976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D35" sqref="D3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2867.55</v>
      </c>
      <c r="G4">
        <v>2867.55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2867.55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t="s">
        <v>238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삼성DC</vt:lpstr>
      <vt:lpstr>엔투저축연금</vt:lpstr>
      <vt:lpstr>농협IRP (2)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2024-02-17T13:12:28Z</dcterms:modified>
</cp:coreProperties>
</file>