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infomax\Desktop\programming\my_asset\"/>
    </mc:Choice>
  </mc:AlternateContent>
  <xr:revisionPtr revIDLastSave="0" documentId="13_ncr:1_{54353D40-3919-4ACB-A63A-F6B53E3EB4EA}" xr6:coauthVersionLast="36" xr6:coauthVersionMax="36" xr10:uidLastSave="{00000000-0000-0000-0000-000000000000}"/>
  <bookViews>
    <workbookView xWindow="0" yWindow="0" windowWidth="17250" windowHeight="5610" tabRatio="810" activeTab="3" xr2:uid="{00000000-000D-0000-FFFF-FFFF00000000}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 (2)" sheetId="20" r:id="rId5"/>
    <sheet name="삼성DC" sheetId="17" r:id="rId6"/>
    <sheet name="엔투저축연금" sheetId="16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definedNames>
    <definedName name="_xlnm._FilterDatabase" localSheetId="4" hidden="1">'삼성DC (2)'!$I$5:$M$40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9" l="1"/>
  <c r="F63" i="19"/>
  <c r="G63" i="19" s="1"/>
  <c r="G65" i="19"/>
  <c r="G64" i="19" l="1"/>
  <c r="G62" i="19"/>
  <c r="G61" i="19" l="1"/>
  <c r="G60" i="19"/>
  <c r="G59" i="19"/>
  <c r="G58" i="19" l="1"/>
  <c r="G57" i="19"/>
  <c r="G56" i="19"/>
  <c r="G55" i="19" l="1"/>
  <c r="G54" i="19"/>
  <c r="G53" i="19" l="1"/>
  <c r="F50" i="19" l="1"/>
  <c r="F51" i="19" s="1"/>
  <c r="G52" i="19" l="1"/>
  <c r="G51" i="19"/>
  <c r="G50" i="19"/>
  <c r="G49" i="19"/>
  <c r="G48" i="19" l="1"/>
  <c r="G47" i="19"/>
  <c r="G46" i="19"/>
  <c r="G45" i="19"/>
  <c r="G44" i="19" l="1"/>
  <c r="G43" i="19"/>
  <c r="F41" i="19"/>
  <c r="G41" i="19" s="1"/>
  <c r="G42" i="19" l="1"/>
  <c r="L44" i="20"/>
  <c r="M44" i="20" s="1"/>
  <c r="F11" i="20"/>
  <c r="F12" i="20"/>
  <c r="F13" i="20"/>
  <c r="F14" i="20"/>
  <c r="F15" i="20"/>
  <c r="F16" i="20"/>
  <c r="F17" i="20"/>
  <c r="F10" i="20"/>
  <c r="G40" i="19"/>
  <c r="G39" i="19"/>
  <c r="E29" i="19"/>
  <c r="F37" i="19"/>
  <c r="G37" i="19" s="1"/>
  <c r="G36" i="19"/>
  <c r="G35" i="19"/>
  <c r="G38" i="19" l="1"/>
  <c r="G34" i="19"/>
  <c r="G33" i="19"/>
  <c r="G32" i="19"/>
  <c r="G31" i="19" l="1"/>
  <c r="F11" i="19" l="1"/>
  <c r="G11" i="19" s="1"/>
  <c r="F8" i="19"/>
  <c r="F9" i="19" s="1"/>
  <c r="G1" i="19"/>
  <c r="F29" i="19"/>
  <c r="G28" i="19"/>
  <c r="G27" i="19"/>
  <c r="G26" i="19"/>
  <c r="F24" i="19"/>
  <c r="G25" i="19" s="1"/>
  <c r="J21" i="18"/>
  <c r="K21" i="18" s="1"/>
  <c r="G23" i="19"/>
  <c r="G22" i="19"/>
  <c r="G29" i="19" l="1"/>
  <c r="G30" i="19"/>
  <c r="G10" i="19"/>
  <c r="G9" i="19"/>
  <c r="G8" i="19"/>
  <c r="G24" i="19"/>
  <c r="J3" i="19"/>
  <c r="N1" i="19"/>
  <c r="N5" i="19"/>
  <c r="K3" i="19"/>
  <c r="K4" i="19" s="1"/>
  <c r="F12" i="19" l="1"/>
  <c r="F13" i="19" s="1"/>
  <c r="G21" i="19"/>
  <c r="G20" i="19"/>
  <c r="G19" i="19"/>
  <c r="G18" i="19"/>
  <c r="G17" i="19"/>
  <c r="G12" i="19" l="1"/>
  <c r="G42" i="11"/>
  <c r="R42" i="11" s="1"/>
  <c r="G43" i="11"/>
  <c r="H43" i="11" s="1"/>
  <c r="G41" i="11"/>
  <c r="H41" i="11" s="1"/>
  <c r="C43" i="11"/>
  <c r="D43" i="11"/>
  <c r="N43" i="11"/>
  <c r="O43" i="11"/>
  <c r="R43" i="11"/>
  <c r="C42" i="11"/>
  <c r="D42" i="11"/>
  <c r="H42" i="11"/>
  <c r="N42" i="11"/>
  <c r="O42" i="11"/>
  <c r="C41" i="11"/>
  <c r="D41" i="11"/>
  <c r="N41" i="11"/>
  <c r="O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R41" i="11" l="1"/>
  <c r="P38" i="11"/>
  <c r="P42" i="11"/>
  <c r="P43" i="11"/>
  <c r="P41" i="11"/>
  <c r="P40" i="11"/>
  <c r="P39" i="11"/>
  <c r="P40" i="1"/>
  <c r="P39" i="1"/>
  <c r="P38" i="1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9" i="19" l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6" i="12" l="1"/>
  <c r="S8" i="12"/>
  <c r="S7" i="12"/>
  <c r="S41" i="11"/>
  <c r="S36" i="11"/>
  <c r="S42" i="11"/>
  <c r="S37" i="11"/>
  <c r="S43" i="11"/>
  <c r="S38" i="11"/>
  <c r="S39" i="11"/>
  <c r="S40" i="11"/>
  <c r="S32" i="1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<sst xmlns="http://schemas.openxmlformats.org/spreadsheetml/2006/main" count="1627" uniqueCount="575">
  <si>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</si>
  <si>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</si>
  <si>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</si>
  <si>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</si>
  <si>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</si>
  <si>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</si>
  <si>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</si>
  <si>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</si>
  <si>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</si>
  <si>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</si>
  <si>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</si>
  <si>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</si>
  <si>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</si>
  <si>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</si>
  <si>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</si>
  <si>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</si>
  <si>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</si>
  <si>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</si>
  <si>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</si>
  <si>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</si>
  <si>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</si>
  <si>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</si>
  <si>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</si>
  <si>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</si>
  <si>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</si>
  <si>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</si>
  <si>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</si>
  <si>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</si>
  <si>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</si>
  <si>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</si>
  <si>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</si>
  <si>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</si>
  <si>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</si>
  <si>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</si>
  <si>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</si>
  <si>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</si>
  <si>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</si>
  <si>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</si>
  <si>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</si>
  <si>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</si>
  <si>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</si>
  <si>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</si>
  <si>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</si>
  <si>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</si>
  <si>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</si>
  <si>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</si>
  <si>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</si>
  <si>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</si>
  <si>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</si>
  <si>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</si>
  <si>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</si>
  <si>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</si>
  <si>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</si>
  <si>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</si>
  <si>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</si>
  <si>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</si>
  <si>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</si>
  <si>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</si>
  <si>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</si>
  <si>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</si>
  <si>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</si>
  <si>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</si>
  <si>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</si>
  <si>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</si>
  <si>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</si>
  <si>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</si>
  <si>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</si>
  <si>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</si>
  <si>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</si>
  <si>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</si>
  <si>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</si>
  <si>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</si>
  <si>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</si>
  <si>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</si>
  <si>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</si>
  <si>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</si>
  <si>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</si>
  <si>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</si>
  <si>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</si>
  <si>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</si>
  <si>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</si>
  <si>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</si>
  <si>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</si>
  <si>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</si>
  <si>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</si>
  <si>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</si>
  <si>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</si>
  <si>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</si>
  <si>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</si>
  <si>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</si>
  <si>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</si>
  <si>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</si>
  <si>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</si>
  <si>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</si>
  <si>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</si>
  <si>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</si>
  <si>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</si>
  <si>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</si>
  <si>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</si>
  <si>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</si>
  <si>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</si>
  <si>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</si>
  <si>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</si>
  <si>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</si>
  <si>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</si>
  <si>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</si>
  <si>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</si>
  <si>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</si>
  <si>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</si>
  <si>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</si>
  <si>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</si>
  <si>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</si>
  <si>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</si>
  <si>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</si>
  <si>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</si>
  <si>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</si>
  <si>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</si>
  <si>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</si>
  <si>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</si>
  <si>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</si>
  <si>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</si>
  <si>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</si>
  <si>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</si>
  <si>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</si>
  <si>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</si>
  <si>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</si>
  <si>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</si>
  <si>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</si>
  <si>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</si>
  <si>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</si>
  <si>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</si>
  <si>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</si>
  <si>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</si>
  <si>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</si>
  <si>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</si>
  <si>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</si>
  <si>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</si>
  <si>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</si>
  <si>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</si>
  <si>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</si>
  <si>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</si>
  <si>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</si>
  <si>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</si>
  <si>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</si>
  <si>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</si>
  <si>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</si>
  <si>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</si>
  <si>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</si>
  <si>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</si>
  <si>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</si>
  <si>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</si>
  <si>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</si>
  <si>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</si>
  <si>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</si>
  <si>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</si>
  <si>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</si>
  <si>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</si>
  <si>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</si>
  <si>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</si>
  <si>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</si>
  <si>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</si>
  <si>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</si>
  <si>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</si>
  <si>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</si>
  <si>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</si>
  <si>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</si>
  <si>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</si>
  <si>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</si>
  <si>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</si>
  <si>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</si>
  <si>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</si>
  <si>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</si>
  <si>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</si>
  <si>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</si>
  <si>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</si>
  <si>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</si>
  <si>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</si>
  <si>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</si>
  <si>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</si>
  <si>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</si>
  <si>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</si>
  <si>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</si>
  <si>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</si>
  <si>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</si>
  <si>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</si>
  <si>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</si>
  <si>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</si>
  <si>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</si>
  <si>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</si>
  <si>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</si>
  <si>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</si>
  <si>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</si>
  <si>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</si>
  <si>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</si>
  <si>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</si>
  <si>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</si>
  <si>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</si>
  <si>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</si>
  <si>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</si>
  <si>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</si>
  <si>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</si>
  <si>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</si>
  <si>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</si>
  <si>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</si>
  <si>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</si>
  <si>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</si>
  <si>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</si>
  <si>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</si>
  <si>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</si>
  <si>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</si>
  <si>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</si>
  <si>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</si>
  <si>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</si>
  <si>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</si>
  <si>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</si>
  <si>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</si>
  <si>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</si>
  <si>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</si>
  <si>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</si>
  <si>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</si>
  <si>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</si>
  <si>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</si>
  <si>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</si>
  <si>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</si>
  <si>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</si>
  <si>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</si>
  <si>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</si>
  <si>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</si>
  <si>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</si>
  <si>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</si>
  <si>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</si>
  <si>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</si>
  <si>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</si>
  <si>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</si>
  <si>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</si>
  <si>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</si>
  <si>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</si>
  <si>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</si>
  <si>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</si>
  <si>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</si>
  <si>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</si>
  <si>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</si>
  <si>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</si>
  <si>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</si>
  <si>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</si>
  <si>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</si>
  <si>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</si>
  <si>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</si>
  <si>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</si>
  <si>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</si>
  <si>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</si>
  <si>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</si>
  <si>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</si>
  <si>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</si>
  <si>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</si>
  <si>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</si>
  <si>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</si>
  <si>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</si>
  <si>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</si>
  <si>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</si>
  <si>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</si>
  <si>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</si>
  <si>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</si>
  <si>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</si>
  <si>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</si>
  <si>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</si>
  <si>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</si>
  <si>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</si>
  <si>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</si>
  <si>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</si>
  <si>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</si>
  <si>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</si>
  <si>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</si>
  <si>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</si>
  <si>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</si>
  <si>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</si>
  <si>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</si>
  <si>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</si>
  <si>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</si>
  <si>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</si>
  <si>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</si>
  <si>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</si>
  <si>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</si>
  <si>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</si>
  <si>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</si>
  <si>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</si>
  <si>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</si>
  <si>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</si>
  <si>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</si>
  <si>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</si>
  <si>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</si>
  <si>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</si>
  <si>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</si>
  <si>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</si>
  <si>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</si>
  <si>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</si>
  <si>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</si>
  <si>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</si>
  <si>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</si>
  <si>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</si>
  <si>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</si>
  <si>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</si>
  <si>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</si>
  <si>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</si>
  <si>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</si>
  <si>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</si>
  <si>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</si>
  <si>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</si>
  <si>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</si>
  <si>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</si>
  <si>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</si>
  <si>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</si>
  <si>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</si>
  <si>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</si>
  <si>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</si>
  <si>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</si>
  <si>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</si>
  <si>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</si>
  <si>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</si>
  <si>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</si>
  <si>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</si>
  <si>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</si>
  <si>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</si>
  <si>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</si>
  <si>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</si>
  <si>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</si>
  <si>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</si>
  <si>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</si>
  <si>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</si>
  <si>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</si>
  <si>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</si>
  <si>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</si>
  <si>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</si>
  <si>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</si>
  <si>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</si>
  <si>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</si>
  <si>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</si>
  <si>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</si>
  <si>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</si>
  <si>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</si>
  <si>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</si>
  <si>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</si>
  <si>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</si>
  <si>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</si>
  <si>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</si>
  <si>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</si>
  <si>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</si>
  <si>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</si>
  <si>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</si>
  <si>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</si>
  <si>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</si>
  <si>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</si>
  <si>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</si>
  <si>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</si>
  <si>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</si>
  <si>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</si>
  <si>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</si>
  <si>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</si>
  <si>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</si>
  <si>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</si>
  <si>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</si>
  <si>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</si>
  <si>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</si>
  <si>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</si>
  <si>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</si>
  <si>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</si>
  <si>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</si>
  <si>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</si>
  <si>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</si>
  <si>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</si>
  <si>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</si>
  <si>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</si>
  <si>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</si>
  <si>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</si>
  <si>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</si>
  <si>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</si>
  <si>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</si>
  <si>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</si>
  <si>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</si>
  <si>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</si>
  <si>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</si>
  <si>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</si>
  <si>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</si>
  <si>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</si>
  <si>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</si>
  <si>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</si>
  <si>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</si>
  <si>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</si>
  <si>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</si>
  <si>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</si>
  <si>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</si>
  <si>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</si>
  <si>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</si>
  <si>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</si>
  <si>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</si>
  <si>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</si>
  <si>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</si>
  <si>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</si>
  <si>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</si>
  <si>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</si>
  <si>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</si>
  <si>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</si>
  <si>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</si>
  <si>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</si>
  <si>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</si>
  <si>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</si>
  <si>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</si>
  <si>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</si>
  <si>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</si>
  <si>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</si>
  <si>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</si>
  <si>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</si>
  <si>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</si>
  <si>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</si>
  <si>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</si>
  <si>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</si>
  <si>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</si>
  <si>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</si>
  <si>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</si>
  <si>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</si>
  <si>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</si>
  <si>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</si>
  <si>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</si>
  <si>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</si>
  <si>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</si>
  <si>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</si>
  <si>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</si>
  <si>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</si>
  <si>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</si>
  <si>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</si>
  <si>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</si>
  <si>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</si>
  <si>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</si>
  <si>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</si>
  <si>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</si>
  <si>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</si>
  <si>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</si>
  <si>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</si>
  <si>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</si>
  <si>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</si>
  <si>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</si>
  <si>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</si>
  <si>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</si>
  <si>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</si>
  <si>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</si>
  <si>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</si>
  <si>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</si>
  <si>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</si>
  <si>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</si>
  <si>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</si>
  <si>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</si>
  <si>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</si>
  <si>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</si>
  <si>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</si>
  <si>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</si>
  <si>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</si>
  <si>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</si>
  <si>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</si>
  <si>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</si>
  <si>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</si>
  <si>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</si>
  <si>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</si>
  <si>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</si>
  <si>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</si>
  <si>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</si>
  <si>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</si>
  <si>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</si>
  <si>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</si>
  <si>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</si>
  <si>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</si>
  <si>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</si>
  <si>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</si>
  <si>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</si>
  <si>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</si>
  <si>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</si>
  <si>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</si>
  <si>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</si>
  <si>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</si>
  <si>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</si>
  <si>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</si>
  <si>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</si>
  <si>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</si>
  <si>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</si>
  <si>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</si>
  <si>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</si>
  <si>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</si>
  <si>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</si>
  <si>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</si>
  <si>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</si>
  <si>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</si>
  <si>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</si>
  <si>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</si>
  <si>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</si>
  <si>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</si>
  <si>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</si>
  <si>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</si>
  <si>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</si>
  <si>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</si>
  <si>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</si>
  <si>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</si>
  <si>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</si>
  <si>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</si>
  <si>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</si>
  <si>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</si>
  <si>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</si>
  <si>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</si>
  <si>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</si>
  <si>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</si>
  <si>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</si>
  <si>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</si>
  <si>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</si>
  <si>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</si>
  <si>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</si>
  <si>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</si>
  <si>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</si>
  <si>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</si>
  <si>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</si>
  <si>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</si>
  <si>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</si>
  <si>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</si>
  <si>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</si>
  <si>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</si>
  <si>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</si>
  <si>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</si>
  <si>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</si>
  <si>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</si>
  <si>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</si>
  <si>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</si>
  <si>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</si>
  <si>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</si>
  <si>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</si>
  <si>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</si>
  <si>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</si>
  <si>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</si>
  <si>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</si>
  <si>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</si>
  <si>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</si>
  <si>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</si>
  <si>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</si>
  <si>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</si>
  <si>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</si>
  <si>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</si>
  <si>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</si>
  <si>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</si>
  <si>
    <t>미래에셋 AI로보틱스</t>
    <phoneticPr fontId="7" type="noConversion"/>
  </si>
  <si>
    <t>신한예금 만기</t>
  </si>
  <si>
    <t>삼성주가지수펀드</t>
  </si>
  <si>
    <t>삼성채권혼합펀드</t>
  </si>
  <si>
    <t>미래채권혼합펀드</t>
  </si>
  <si>
    <t>신영채권혼합펀드</t>
  </si>
  <si>
    <t>신영주식혼합펀드</t>
  </si>
  <si>
    <t>한투TDF</t>
  </si>
  <si>
    <t>KB미국성장주펀드</t>
  </si>
  <si>
    <t>삼성미국주가지수펀드</t>
  </si>
  <si>
    <t>상품명</t>
    <phoneticPr fontId="7" type="noConversion"/>
  </si>
  <si>
    <t>예금1년</t>
    <phoneticPr fontId="7" type="noConversion"/>
  </si>
  <si>
    <t>매도</t>
    <phoneticPr fontId="7" type="noConversion"/>
  </si>
  <si>
    <t>매입</t>
    <phoneticPr fontId="7" type="noConversion"/>
  </si>
  <si>
    <t>금리연동</t>
    <phoneticPr fontId="7" type="noConversion"/>
  </si>
  <si>
    <t>한투AI반도체</t>
    <phoneticPr fontId="7" type="noConversion"/>
  </si>
  <si>
    <t>날짜</t>
    <phoneticPr fontId="7" type="noConversion"/>
  </si>
  <si>
    <t>적요</t>
    <phoneticPr fontId="7" type="noConversion"/>
  </si>
  <si>
    <t>교체매도</t>
    <phoneticPr fontId="7" type="noConversion"/>
  </si>
  <si>
    <t>교체매수</t>
    <phoneticPr fontId="7" type="noConversion"/>
  </si>
  <si>
    <t>바이오헬스케어</t>
    <phoneticPr fontId="7" type="noConversion"/>
  </si>
  <si>
    <t>krx금현물</t>
    <phoneticPr fontId="7" type="noConversion"/>
  </si>
  <si>
    <t>미국종합채권액티브</t>
    <phoneticPr fontId="7" type="noConversion"/>
  </si>
  <si>
    <t>다올정기예금 상환</t>
    <phoneticPr fontId="7" type="noConversion"/>
  </si>
  <si>
    <t>주식 3개 매도</t>
    <phoneticPr fontId="7" type="noConversion"/>
  </si>
  <si>
    <t>미국종합채권액티브</t>
    <phoneticPr fontId="7" type="noConversion"/>
  </si>
  <si>
    <t>미국달러단기채권</t>
    <phoneticPr fontId="7" type="noConversion"/>
  </si>
  <si>
    <t>하나로단기채권</t>
    <phoneticPr fontId="7" type="noConversion"/>
  </si>
  <si>
    <t>중간이자?</t>
    <phoneticPr fontId="7" type="noConversion"/>
  </si>
  <si>
    <t>2024.11.20</t>
  </si>
  <si>
    <t>2024.11.21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</si>
</sst>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2"/>
      <color rgb="FF555555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  <xf numFmtId="179" fontId="0" fillId="0" borderId="0" xfId="0" applyNumberFormat="1">
      <alignment vertical="center"/>
    </xf>
    <xf numFmtId="0" fontId="0" fillId="0" borderId="5" xfId="0" applyBorder="1">
      <alignment vertical="center"/>
    </xf>
    <xf numFmtId="41" fontId="0" fillId="4" borderId="0" xfId="1" applyFont="1" applyFill="1">
      <alignment vertical="center"/>
    </xf>
    <xf numFmtId="10" fontId="0" fillId="0" borderId="0" xfId="6" applyNumberFormat="1" applyFont="1">
      <alignment vertical="center"/>
    </xf>
    <xf numFmtId="41" fontId="0" fillId="0" borderId="0" xfId="1" applyFont="1" applyFill="1">
      <alignment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6" borderId="0" xfId="1" applyFont="1" applyFill="1">
      <alignment vertical="center"/>
    </xf>
    <xf numFmtId="1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14" fontId="0" fillId="0" borderId="11" xfId="0" applyNumberFormat="1" applyBorder="1">
      <alignment vertical="center"/>
    </xf>
    <xf numFmtId="41" fontId="0" fillId="0" borderId="0" xfId="1" applyFont="1" applyBorder="1">
      <alignment vertical="center"/>
    </xf>
    <xf numFmtId="0" fontId="0" fillId="0" borderId="12" xfId="0" applyBorder="1">
      <alignment vertical="center"/>
    </xf>
    <xf numFmtId="41" fontId="0" fillId="5" borderId="0" xfId="1" applyFont="1" applyFill="1" applyBorder="1">
      <alignment vertical="center"/>
    </xf>
    <xf numFmtId="41" fontId="0" fillId="4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14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15" xfId="0" applyBorder="1">
      <alignment vertical="center"/>
    </xf>
    <xf numFmtId="3" fontId="14" fillId="0" borderId="0" xfId="0" applyNumberFormat="1" applyFont="1">
      <alignment vertical="center"/>
    </xf>
    <xf numFmtId="0" fontId="14" fillId="0" borderId="0" xfId="0" applyFont="1">
      <alignment vertical="center"/>
    </xf>
  </cellXfs>
  <cellStyles count="7">
    <cellStyle name="백분율" xfId="6" builtinId="5"/>
    <cellStyle name="쉼표 [0]" xfId="1" builtinId="6"/>
    <cellStyle name="쉼표 [0] 2" xfId="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3" xfId="3" xr:uid="{00000000-0005-0000-0000-000006000000}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A1:J66" totalsRowShown="0">
  <autoFilter ref="A1:J66" xr:uid="{00000000-0009-0000-0100-000003000000}"/>
  <tableColumns count="10">
    <tableColumn id="8" xr3:uid="{00000000-0010-0000-0000-000008000000}" name="종목코드" dataDxfId="254"/>
    <tableColumn id="9" xr3:uid="{00000000-0010-0000-0000-000009000000}" name="종목명" dataDxfId="253">
      <calculatedColumnFormula>LEFT(#REF!,SEARCH("_",#REF!)-1)</calculatedColumnFormula>
    </tableColumn>
    <tableColumn id="14" xr3:uid="{00000000-0010-0000-0000-00000E000000}" name="평가금액"/>
    <tableColumn id="7" xr3:uid="{00000000-0010-0000-0000-000007000000}" name="상품명"/>
    <tableColumn id="2" xr3:uid="{00000000-0010-0000-0000-000002000000}" name="계좌"/>
    <tableColumn id="3" xr3:uid="{00000000-0010-0000-0000-000003000000}" name="통화"/>
    <tableColumn id="6" xr3:uid="{00000000-0010-0000-0000-000006000000}" name="자산군"/>
    <tableColumn id="4" xr3:uid="{00000000-0010-0000-0000-000004000000}" name="세부자산군"/>
    <tableColumn id="5" xr3:uid="{00000000-0010-0000-0000-000005000000}" name="세부자산군2"/>
    <tableColumn id="10" xr3:uid="{00000000-0010-0000-0000-00000A000000}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MA_한투183611" displayName="CMA_한투183611" ref="A1:S43" totalsRowShown="0" headerRowDxfId="82" headerRowCellStyle="쉼표 [0]">
  <autoFilter ref="A1:S43" xr:uid="{00000000-0009-0000-0100-00000A000000}"/>
  <tableColumns count="19">
    <tableColumn id="1" xr3:uid="{00000000-0010-0000-0900-000001000000}" name="거래일자" dataDxfId="81"/>
    <tableColumn id="5" xr3:uid="{00000000-0010-0000-0900-000005000000}" name="종목코드" dataDxfId="80"/>
    <tableColumn id="9" xr3:uid="{00000000-0010-0000-0900-000009000000}" name="종목명" dataDxfId="79">
      <calculatedColumnFormula>VLOOKUP(CMA_한투183611[[#This Row],[종목코드]],표3[],2,FALSE)</calculatedColumnFormula>
    </tableColumn>
    <tableColumn id="10" xr3:uid="{00000000-0010-0000-0900-00000A000000}" name="상품명" dataDxfId="78">
      <calculatedColumnFormula>VLOOKUP(CMA_한투183611[[#This Row],[종목코드]],표3[],4,FALSE)</calculatedColumnFormula>
    </tableColumn>
    <tableColumn id="6" xr3:uid="{00000000-0010-0000-0900-000006000000}" name="매입수량" dataDxfId="77"/>
    <tableColumn id="2" xr3:uid="{00000000-0010-0000-0900-000002000000}" name="매입액" dataDxfId="76" dataCellStyle="쉼표 [0]"/>
    <tableColumn id="12" xr3:uid="{00000000-0010-0000-0900-00000C000000}" name="현금지출" dataDxfId="75" dataCellStyle="쉼표 [0]"/>
    <tableColumn id="16" xr3:uid="{00000000-0010-0000-0900-000010000000}" name="매입비용" dataDxfId="74">
      <calculatedColumnFormula>CMA_한투183611[[#This Row],[현금지출]]-CMA_한투183611[[#This Row],[매입액]]</calculatedColumnFormula>
    </tableColumn>
    <tableColumn id="7" xr3:uid="{00000000-0010-0000-0900-000007000000}" name="매도수량" dataDxfId="73"/>
    <tableColumn id="3" xr3:uid="{00000000-0010-0000-0900-000003000000}" name="매도원금"/>
    <tableColumn id="15" xr3:uid="{00000000-0010-0000-0900-00000F000000}" name="매도액"/>
    <tableColumn id="14" xr3:uid="{00000000-0010-0000-0900-00000E000000}" name="이자배당액"/>
    <tableColumn id="13" xr3:uid="{00000000-0010-0000-0900-00000D000000}" name="현금수입"/>
    <tableColumn id="17" xr3:uid="{00000000-0010-0000-0900-000011000000}" name="매매수익">
      <calculatedColumnFormula>CMA_한투183611[[#This Row],[매도액]]-CMA_한투183611[[#This Row],[매도원금]]</calculatedColumnFormula>
    </tableColumn>
    <tableColumn id="18" xr3:uid="{00000000-0010-0000-0900-000012000000}" name="매도비용">
      <calculatedColumnFormula>CMA_한투183611[[#This Row],[매도액]]+CMA_한투183611[[#This Row],[이자배당액]]-CMA_한투183611[[#This Row],[현금수입]]</calculatedColumnFormula>
    </tableColumn>
    <tableColumn id="19" xr3:uid="{00000000-0010-0000-0900-000013000000}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xr3:uid="{00000000-0010-0000-0900-000004000000}" name="입출금"/>
    <tableColumn id="21" xr3:uid="{00000000-0010-0000-0900-000015000000}" name="순현금수입" dataDxfId="72">
      <calculatedColumnFormula>CMA_한투183611[[#This Row],[입출금]]+CMA_한투183611[[#This Row],[현금수입]]-CMA_한투183611[[#This Row],[현금지출]]</calculatedColumnFormula>
    </tableColumn>
    <tableColumn id="22" xr3:uid="{00000000-0010-0000-0900-000016000000}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MA_한투18361112" displayName="CMA_한투18361112" ref="A1:S8" totalsRowShown="0" headerRowDxfId="70" headerRowCellStyle="쉼표 [0]">
  <autoFilter ref="A1:S8" xr:uid="{00000000-0009-0000-0100-00000B000000}"/>
  <tableColumns count="19">
    <tableColumn id="1" xr3:uid="{00000000-0010-0000-0A00-000001000000}" name="거래일자" dataDxfId="69"/>
    <tableColumn id="5" xr3:uid="{00000000-0010-0000-0A00-000005000000}" name="종목코드" dataDxfId="68"/>
    <tableColumn id="9" xr3:uid="{00000000-0010-0000-0A00-000009000000}" name="종목명" dataDxfId="67">
      <calculatedColumnFormula>VLOOKUP(CMA_한투18361112[[#This Row],[종목코드]],표3[],2,FALSE)</calculatedColumnFormula>
    </tableColumn>
    <tableColumn id="10" xr3:uid="{00000000-0010-0000-0A00-00000A000000}" name="상품명" dataDxfId="66">
      <calculatedColumnFormula>VLOOKUP(CMA_한투18361112[[#This Row],[종목코드]],표3[],4,FALSE)</calculatedColumnFormula>
    </tableColumn>
    <tableColumn id="6" xr3:uid="{00000000-0010-0000-0A00-000006000000}" name="매입수량" dataDxfId="65"/>
    <tableColumn id="2" xr3:uid="{00000000-0010-0000-0A00-000002000000}" name="매입액"/>
    <tableColumn id="12" xr3:uid="{00000000-0010-0000-0A00-00000C000000}" name="현금지출"/>
    <tableColumn id="16" xr3:uid="{00000000-0010-0000-0A00-000010000000}" name="매입비용" dataDxfId="64">
      <calculatedColumnFormula>CMA_한투18361112[[#This Row],[현금지출]]-CMA_한투18361112[[#This Row],[매입액]]</calculatedColumnFormula>
    </tableColumn>
    <tableColumn id="7" xr3:uid="{00000000-0010-0000-0A00-000007000000}" name="매도수량" dataDxfId="63"/>
    <tableColumn id="3" xr3:uid="{00000000-0010-0000-0A00-000003000000}" name="매도원금"/>
    <tableColumn id="15" xr3:uid="{00000000-0010-0000-0A00-00000F000000}" name="매도액"/>
    <tableColumn id="14" xr3:uid="{00000000-0010-0000-0A00-00000E000000}" name="이자배당액"/>
    <tableColumn id="13" xr3:uid="{00000000-0010-0000-0A00-00000D000000}" name="현금수입"/>
    <tableColumn id="17" xr3:uid="{00000000-0010-0000-0A00-000011000000}" name="매매수익">
      <calculatedColumnFormula>CMA_한투18361112[[#This Row],[매도액]]-CMA_한투18361112[[#This Row],[매도원금]]</calculatedColumnFormula>
    </tableColumn>
    <tableColumn id="18" xr3:uid="{00000000-0010-0000-0A00-000012000000}" name="매도비용">
      <calculatedColumnFormula>CMA_한투18361112[[#This Row],[매도액]]+CMA_한투18361112[[#This Row],[이자배당액]]-CMA_한투18361112[[#This Row],[현금수입]]</calculatedColumnFormula>
    </tableColumn>
    <tableColumn id="19" xr3:uid="{00000000-0010-0000-0A00-000013000000}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xr3:uid="{00000000-0010-0000-0A00-000004000000}" name="입출금"/>
    <tableColumn id="21" xr3:uid="{00000000-0010-0000-0A00-000015000000}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xr3:uid="{00000000-0010-0000-0A00-000016000000}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CMA_한투183" displayName="CMA_한투183" ref="A1:S2" totalsRowShown="0" headerRowDxfId="60" dataDxfId="59" headerRowCellStyle="쉼표 [0]" dataCellStyle="쉼표 [0]">
  <autoFilter ref="A1:S2" xr:uid="{00000000-0009-0000-0100-000002000000}"/>
  <tableColumns count="19">
    <tableColumn id="1" xr3:uid="{00000000-0010-0000-0B00-000001000000}" name="거래일자" dataDxfId="58"/>
    <tableColumn id="5" xr3:uid="{00000000-0010-0000-0B00-000005000000}" name="종목코드" dataDxfId="57"/>
    <tableColumn id="9" xr3:uid="{00000000-0010-0000-0B00-000009000000}" name="종목명" dataDxfId="56"/>
    <tableColumn id="10" xr3:uid="{00000000-0010-0000-0B00-00000A000000}" name="상품명" dataDxfId="55"/>
    <tableColumn id="6" xr3:uid="{00000000-0010-0000-0B00-000006000000}" name="매입수량" dataDxfId="54"/>
    <tableColumn id="2" xr3:uid="{00000000-0010-0000-0B00-000002000000}" name="매입액" dataDxfId="53" dataCellStyle="쉼표 [0]"/>
    <tableColumn id="12" xr3:uid="{00000000-0010-0000-0B00-00000C000000}" name="현금지출" dataDxfId="52" dataCellStyle="쉼표 [0]"/>
    <tableColumn id="16" xr3:uid="{00000000-0010-0000-0B00-000010000000}" name="매입비용" dataDxfId="51" dataCellStyle="쉼표 [0]"/>
    <tableColumn id="7" xr3:uid="{00000000-0010-0000-0B00-000007000000}" name="매도수량" dataDxfId="50" dataCellStyle="쉼표 [0]"/>
    <tableColumn id="3" xr3:uid="{00000000-0010-0000-0B00-000003000000}" name="매도원금" dataDxfId="49" dataCellStyle="쉼표 [0]"/>
    <tableColumn id="15" xr3:uid="{00000000-0010-0000-0B00-00000F000000}" name="매도액" dataDxfId="48" dataCellStyle="쉼표 [0]"/>
    <tableColumn id="14" xr3:uid="{00000000-0010-0000-0B00-00000E000000}" name="이자배당액" dataDxfId="47" dataCellStyle="쉼표 [0]"/>
    <tableColumn id="13" xr3:uid="{00000000-0010-0000-0B00-00000D000000}" name="현금수입" dataDxfId="46" dataCellStyle="쉼표 [0]"/>
    <tableColumn id="17" xr3:uid="{00000000-0010-0000-0B00-000011000000}" name="매매수익" dataDxfId="45" dataCellStyle="쉼표 [0]"/>
    <tableColumn id="18" xr3:uid="{00000000-0010-0000-0B00-000012000000}" name="매도비용" dataDxfId="44" dataCellStyle="쉼표 [0]"/>
    <tableColumn id="19" xr3:uid="{00000000-0010-0000-0B00-000013000000}" name="순수익" dataDxfId="43" dataCellStyle="쉼표 [0]"/>
    <tableColumn id="4" xr3:uid="{00000000-0010-0000-0B00-000004000000}" name="입출금" dataDxfId="42" dataCellStyle="쉼표 [0]"/>
    <tableColumn id="21" xr3:uid="{00000000-0010-0000-0B00-000015000000}" name="순현금수입" dataDxfId="41" dataCellStyle="쉼표 [0]"/>
    <tableColumn id="22" xr3:uid="{00000000-0010-0000-0B00-000016000000}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C000000}" name="CMA_한투1836" displayName="CMA_한투1836" ref="A1:S2" insertRow="1" totalsRowShown="0" headerRowDxfId="39" headerRowCellStyle="쉼표 [0]">
  <autoFilter ref="A1:S2" xr:uid="{00000000-0009-0000-0100-000005000000}"/>
  <tableColumns count="19">
    <tableColumn id="1" xr3:uid="{00000000-0010-0000-0C00-000001000000}" name="거래일자" dataDxfId="38"/>
    <tableColumn id="5" xr3:uid="{00000000-0010-0000-0C00-000005000000}" name="종목코드" dataDxfId="37"/>
    <tableColumn id="9" xr3:uid="{00000000-0010-0000-0C00-000009000000}" name="종목명" dataDxfId="36">
      <calculatedColumnFormula>VLOOKUP(CMA_한투1836[[#This Row],[종목코드]],표3[],2,FALSE)</calculatedColumnFormula>
    </tableColumn>
    <tableColumn id="10" xr3:uid="{00000000-0010-0000-0C00-00000A000000}" name="상품명" dataDxfId="35">
      <calculatedColumnFormula>VLOOKUP(CMA_한투1836[[#This Row],[종목코드]],표3[],4,FALSE)</calculatedColumnFormula>
    </tableColumn>
    <tableColumn id="6" xr3:uid="{00000000-0010-0000-0C00-000006000000}" name="매입수량" dataDxfId="34"/>
    <tableColumn id="2" xr3:uid="{00000000-0010-0000-0C00-000002000000}" name="매입액"/>
    <tableColumn id="12" xr3:uid="{00000000-0010-0000-0C00-00000C000000}" name="현금지출"/>
    <tableColumn id="16" xr3:uid="{00000000-0010-0000-0C00-000010000000}" name="매입비용" dataDxfId="33">
      <calculatedColumnFormula>CMA_한투1836[[#This Row],[현금지출]]-CMA_한투1836[[#This Row],[매입액]]</calculatedColumnFormula>
    </tableColumn>
    <tableColumn id="7" xr3:uid="{00000000-0010-0000-0C00-000007000000}" name="매도수량" dataDxfId="32"/>
    <tableColumn id="3" xr3:uid="{00000000-0010-0000-0C00-000003000000}" name="매도원금"/>
    <tableColumn id="15" xr3:uid="{00000000-0010-0000-0C00-00000F000000}" name="매도액"/>
    <tableColumn id="14" xr3:uid="{00000000-0010-0000-0C00-00000E000000}" name="이자배당액"/>
    <tableColumn id="13" xr3:uid="{00000000-0010-0000-0C00-00000D000000}" name="현금수입"/>
    <tableColumn id="17" xr3:uid="{00000000-0010-0000-0C00-000011000000}" name="매매수익">
      <calculatedColumnFormula>CMA_한투1836[[#This Row],[매도액]]-CMA_한투1836[[#This Row],[매도원금]]</calculatedColumnFormula>
    </tableColumn>
    <tableColumn id="18" xr3:uid="{00000000-0010-0000-0C00-000012000000}" name="매도비용">
      <calculatedColumnFormula>CMA_한투1836[[#This Row],[매도액]]+CMA_한투1836[[#This Row],[이자배당액]]-CMA_한투1836[[#This Row],[현금수입]]</calculatedColumnFormula>
    </tableColumn>
    <tableColumn id="19" xr3:uid="{00000000-0010-0000-0C00-000013000000}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xr3:uid="{00000000-0010-0000-0C00-000004000000}" name="입출금"/>
    <tableColumn id="21" xr3:uid="{00000000-0010-0000-0C00-000015000000}" name="순현금수입" dataDxfId="31">
      <calculatedColumnFormula>CMA_한투1836[[#This Row],[입출금]]+CMA_한투1836[[#This Row],[현금수입]]-CMA_한투1836[[#This Row],[현금지출]]</calculatedColumnFormula>
    </tableColumn>
    <tableColumn id="22" xr3:uid="{00000000-0010-0000-0C00-000016000000}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CMA_한투1838" displayName="CMA_한투1838" ref="A1:S2" insertRow="1" totalsRowShown="0" headerRowDxfId="29" dataDxfId="28" headerRowCellStyle="쉼표 [0]" dataCellStyle="쉼표 [0]">
  <autoFilter ref="A1:S2" xr:uid="{00000000-0009-0000-0100-000007000000}"/>
  <tableColumns count="19">
    <tableColumn id="1" xr3:uid="{00000000-0010-0000-0D00-000001000000}" name="거래일자" dataDxfId="27"/>
    <tableColumn id="5" xr3:uid="{00000000-0010-0000-0D00-000005000000}" name="종목코드" dataDxfId="26"/>
    <tableColumn id="9" xr3:uid="{00000000-0010-0000-0D00-000009000000}" name="종목명" dataDxfId="25">
      <calculatedColumnFormula>VLOOKUP(CMA_한투1838[[#This Row],[종목코드]],표3[],2,FALSE)</calculatedColumnFormula>
    </tableColumn>
    <tableColumn id="10" xr3:uid="{00000000-0010-0000-0D00-00000A000000}" name="상품명" dataDxfId="24">
      <calculatedColumnFormula>VLOOKUP(CMA_한투1838[[#This Row],[종목코드]],표3[],4,FALSE)</calculatedColumnFormula>
    </tableColumn>
    <tableColumn id="6" xr3:uid="{00000000-0010-0000-0D00-000006000000}" name="매입수량" dataDxfId="23"/>
    <tableColumn id="2" xr3:uid="{00000000-0010-0000-0D00-000002000000}" name="매입액" dataDxfId="22" dataCellStyle="쉼표 [0]"/>
    <tableColumn id="12" xr3:uid="{00000000-0010-0000-0D00-00000C000000}" name="현금지출" dataDxfId="21" dataCellStyle="쉼표 [0]"/>
    <tableColumn id="16" xr3:uid="{00000000-0010-0000-0D00-000010000000}" name="매입비용" dataDxfId="20" dataCellStyle="쉼표 [0]">
      <calculatedColumnFormula>CMA_한투1838[[#This Row],[현금지출]]-CMA_한투1838[[#This Row],[매입액]]</calculatedColumnFormula>
    </tableColumn>
    <tableColumn id="7" xr3:uid="{00000000-0010-0000-0D00-000007000000}" name="매도수량" dataDxfId="19" dataCellStyle="쉼표 [0]"/>
    <tableColumn id="3" xr3:uid="{00000000-0010-0000-0D00-000003000000}" name="매도원금" dataDxfId="18" dataCellStyle="쉼표 [0]"/>
    <tableColumn id="15" xr3:uid="{00000000-0010-0000-0D00-00000F000000}" name="매도액" dataDxfId="17" dataCellStyle="쉼표 [0]"/>
    <tableColumn id="14" xr3:uid="{00000000-0010-0000-0D00-00000E000000}" name="이자배당액" dataDxfId="16" dataCellStyle="쉼표 [0]"/>
    <tableColumn id="13" xr3:uid="{00000000-0010-0000-0D00-00000D000000}" name="현금수입" dataDxfId="15" dataCellStyle="쉼표 [0]"/>
    <tableColumn id="17" xr3:uid="{00000000-0010-0000-0D00-000011000000}" name="매매수익" dataDxfId="14" dataCellStyle="쉼표 [0]">
      <calculatedColumnFormula>CMA_한투1838[[#This Row],[매도액]]-CMA_한투1838[[#This Row],[매도원금]]</calculatedColumnFormula>
    </tableColumn>
    <tableColumn id="18" xr3:uid="{00000000-0010-0000-0D00-000012000000}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xr3:uid="{00000000-0010-0000-0D00-000013000000}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xr3:uid="{00000000-0010-0000-0D00-000004000000}" name="입출금" dataDxfId="11" dataCellStyle="쉼표 [0]"/>
    <tableColumn id="21" xr3:uid="{00000000-0010-0000-0D00-000015000000}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xr3:uid="{00000000-0010-0000-0D00-000016000000}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표8" displayName="표8" ref="A1:F340" totalsRowShown="0" headerRowDxfId="8">
  <autoFilter ref="A1:F340" xr:uid="{00000000-0009-0000-0100-000008000000}"/>
  <tableColumns count="6">
    <tableColumn id="1" xr3:uid="{00000000-0010-0000-0E00-000001000000}" name="거래일자" dataDxfId="7"/>
    <tableColumn id="4" xr3:uid="{00000000-0010-0000-0E00-000004000000}" name="원화자금유입" dataDxfId="6"/>
    <tableColumn id="2" xr3:uid="{00000000-0010-0000-0E00-000002000000}" name="원화투자회수" dataDxfId="5" dataCellStyle="쉼표 [0]"/>
    <tableColumn id="6" xr3:uid="{00000000-0010-0000-0E00-000006000000}" name="원화투자지출" dataDxfId="4" dataCellStyle="쉼표 [0]">
      <calculatedColumnFormula>IF(WEEKDAY(표8[[#This Row],[거래일자]])=4, 2000000,0)</calculatedColumnFormula>
    </tableColumn>
    <tableColumn id="3" xr3:uid="{00000000-0010-0000-0E00-000003000000}" name="원화자금유출" dataDxfId="3" dataCellStyle="쉼표 [0]"/>
    <tableColumn id="5" xr3:uid="{00000000-0010-0000-0E00-000005000000}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표1" displayName="표1" ref="A1:T57" totalsRowShown="0" headerRowDxfId="1">
  <autoFilter ref="A1:T57" xr:uid="{00000000-0009-0000-0100-00000C000000}"/>
  <tableColumns count="20">
    <tableColumn id="2" xr3:uid="{00000000-0010-0000-0F00-000002000000}" name="종목코드"/>
    <tableColumn id="3" xr3:uid="{00000000-0010-0000-0F00-000003000000}" name="거래일자" dataDxfId="0"/>
    <tableColumn id="4" xr3:uid="{00000000-0010-0000-0F00-000004000000}" name="종목명"/>
    <tableColumn id="5" xr3:uid="{00000000-0010-0000-0F00-000005000000}" name="통화"/>
    <tableColumn id="6" xr3:uid="{00000000-0010-0000-0F00-000006000000}" name="계좌"/>
    <tableColumn id="7" xr3:uid="{00000000-0010-0000-0F00-000007000000}" name="보유수량"/>
    <tableColumn id="8" xr3:uid="{00000000-0010-0000-0F00-000008000000}" name="장부금액"/>
    <tableColumn id="9" xr3:uid="{00000000-0010-0000-0F00-000009000000}" name="평잔"/>
    <tableColumn id="10" xr3:uid="{00000000-0010-0000-0F00-00000A000000}" name="수익"/>
    <tableColumn id="11" xr3:uid="{00000000-0010-0000-0F00-00000B000000}" name="비용"/>
    <tableColumn id="12" xr3:uid="{00000000-0010-0000-0F00-00000C000000}" name="실현손익"/>
    <tableColumn id="13" xr3:uid="{00000000-0010-0000-0F00-00000D000000}" name="실현수익률"/>
    <tableColumn id="14" xr3:uid="{00000000-0010-0000-0F00-00000E000000}" name="자산군"/>
    <tableColumn id="15" xr3:uid="{00000000-0010-0000-0F00-00000F000000}" name="세부자산군"/>
    <tableColumn id="16" xr3:uid="{00000000-0010-0000-0F00-000010000000}" name="세부자산군2"/>
    <tableColumn id="17" xr3:uid="{00000000-0010-0000-0F00-000011000000}" name="평가금액"/>
    <tableColumn id="18" xr3:uid="{00000000-0010-0000-0F00-000012000000}" name="평가손익"/>
    <tableColumn id="19" xr3:uid="{00000000-0010-0000-0F00-000013000000}" name="평가수익률"/>
    <tableColumn id="20" xr3:uid="{00000000-0010-0000-0F00-000014000000}" name="총손익"/>
    <tableColumn id="21" xr3:uid="{00000000-0010-0000-0F00-000015000000}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연금종목정보" displayName="연금종목정보" ref="A1:J28" totalsRowShown="0">
  <autoFilter ref="A1:J28" xr:uid="{00000000-0009-0000-0100-00000D000000}"/>
  <tableColumns count="10">
    <tableColumn id="1" xr3:uid="{00000000-0010-0000-0100-000001000000}" name="종목코드" dataDxfId="251"/>
    <tableColumn id="2" xr3:uid="{00000000-0010-0000-0100-000002000000}" name="종목명"/>
    <tableColumn id="3" xr3:uid="{00000000-0010-0000-0100-000003000000}" name="상품명"/>
    <tableColumn id="4" xr3:uid="{00000000-0010-0000-0100-000004000000}" name="계좌"/>
    <tableColumn id="11" xr3:uid="{00000000-0010-0000-0100-00000B000000}" name="통화"/>
    <tableColumn id="5" xr3:uid="{00000000-0010-0000-0100-000005000000}" name="자산군"/>
    <tableColumn id="6" xr3:uid="{00000000-0010-0000-0100-000006000000}" name="세부자산군"/>
    <tableColumn id="8" xr3:uid="{00000000-0010-0000-0100-000008000000}" name="평가금액" dataDxfId="250" dataCellStyle="쉼표 [0]"/>
    <tableColumn id="13" xr3:uid="{00000000-0010-0000-0100-00000D000000}" name="세부자산군2"/>
    <tableColumn id="12" xr3:uid="{00000000-0010-0000-0100-00000C000000}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농협IRP" displayName="농협IRP" ref="A1:S18" totalsRowShown="0" headerRowDxfId="248" headerRowBorderDxfId="247" tableBorderDxfId="246" totalsRowBorderDxfId="245" headerRowCellStyle="쉼표 [0]">
  <autoFilter ref="A1:S18" xr:uid="{00000000-0009-0000-0100-00000F000000}"/>
  <tableColumns count="19">
    <tableColumn id="1" xr3:uid="{00000000-0010-0000-0200-000001000000}" name="거래일자" dataDxfId="244"/>
    <tableColumn id="2" xr3:uid="{00000000-0010-0000-0200-000002000000}" name="종목코드" dataDxfId="243"/>
    <tableColumn id="3" xr3:uid="{00000000-0010-0000-0200-000003000000}" name="종목명" dataDxfId="242">
      <calculatedColumnFormula>VLOOKUP(농협IRP[[#This Row],[종목코드]],연금종목정보[],2,FALSE)</calculatedColumnFormula>
    </tableColumn>
    <tableColumn id="4" xr3:uid="{00000000-0010-0000-0200-000004000000}" name="상품명" dataDxfId="241">
      <calculatedColumnFormula>VLOOKUP(농협IRP[[#This Row],[종목코드]],연금종목정보[],4,FALSE)</calculatedColumnFormula>
    </tableColumn>
    <tableColumn id="5" xr3:uid="{00000000-0010-0000-0200-000005000000}" name="매입수량" dataDxfId="240" dataCellStyle="쉼표 [0]"/>
    <tableColumn id="6" xr3:uid="{00000000-0010-0000-0200-000006000000}" name="매입액" dataDxfId="239" dataCellStyle="쉼표 [0]"/>
    <tableColumn id="7" xr3:uid="{00000000-0010-0000-0200-000007000000}" name="현금지출" dataDxfId="238" dataCellStyle="쉼표 [0]"/>
    <tableColumn id="8" xr3:uid="{00000000-0010-0000-0200-000008000000}" name="매입비용" dataDxfId="237" dataCellStyle="쉼표 [0]">
      <calculatedColumnFormula>농협IRP[[#This Row],[현금지출]]-농협IRP[[#This Row],[매입액]]</calculatedColumnFormula>
    </tableColumn>
    <tableColumn id="9" xr3:uid="{00000000-0010-0000-0200-000009000000}" name="매도수량" dataDxfId="236" dataCellStyle="쉼표 [0]"/>
    <tableColumn id="10" xr3:uid="{00000000-0010-0000-0200-00000A000000}" name="매도원금" dataDxfId="235" dataCellStyle="쉼표 [0]"/>
    <tableColumn id="11" xr3:uid="{00000000-0010-0000-0200-00000B000000}" name="매도액" dataDxfId="234" dataCellStyle="쉼표 [0]"/>
    <tableColumn id="12" xr3:uid="{00000000-0010-0000-0200-00000C000000}" name="이자배당액" dataDxfId="233" dataCellStyle="쉼표 [0]"/>
    <tableColumn id="13" xr3:uid="{00000000-0010-0000-0200-00000D000000}" name="현금수입" dataDxfId="232" dataCellStyle="쉼표 [0]"/>
    <tableColumn id="14" xr3:uid="{00000000-0010-0000-0200-00000E000000}" name="매매수익" dataDxfId="231" dataCellStyle="쉼표 [0]">
      <calculatedColumnFormula>농협IRP[[#This Row],[매도액]]-농협IRP[[#This Row],[매도원금]]</calculatedColumnFormula>
    </tableColumn>
    <tableColumn id="15" xr3:uid="{00000000-0010-0000-0200-00000F000000}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xr3:uid="{00000000-0010-0000-0200-000010000000}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xr3:uid="{00000000-0010-0000-0200-000011000000}" name="입출금" dataDxfId="228"/>
    <tableColumn id="18" xr3:uid="{00000000-0010-0000-0200-000012000000}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xr3:uid="{00000000-0010-0000-0200-000013000000}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삼성DC" displayName="삼성DC" ref="A1:S12" totalsRowShown="0" headerRowDxfId="225" headerRowBorderDxfId="224" tableBorderDxfId="223" totalsRowBorderDxfId="222" headerRowCellStyle="쉼표 [0]">
  <autoFilter ref="A1:S12" xr:uid="{00000000-0009-0000-0100-00000E000000}"/>
  <tableColumns count="19">
    <tableColumn id="1" xr3:uid="{00000000-0010-0000-0300-000001000000}" name="거래일자" dataDxfId="221"/>
    <tableColumn id="2" xr3:uid="{00000000-0010-0000-0300-000002000000}" name="종목코드" dataDxfId="220"/>
    <tableColumn id="3" xr3:uid="{00000000-0010-0000-0300-000003000000}" name="종목명" dataDxfId="219">
      <calculatedColumnFormula>VLOOKUP(삼성DC[[#This Row],[종목코드]],연금종목정보[],2,FALSE)</calculatedColumnFormula>
    </tableColumn>
    <tableColumn id="4" xr3:uid="{00000000-0010-0000-0300-000004000000}" name="상품명" dataDxfId="218">
      <calculatedColumnFormula>VLOOKUP(삼성DC[[#This Row],[종목코드]],연금종목정보[],4,FALSE)</calculatedColumnFormula>
    </tableColumn>
    <tableColumn id="5" xr3:uid="{00000000-0010-0000-0300-000005000000}" name="매입수량" dataDxfId="217" dataCellStyle="쉼표 [0]"/>
    <tableColumn id="6" xr3:uid="{00000000-0010-0000-0300-000006000000}" name="매입액" dataDxfId="216" dataCellStyle="쉼표 [0]"/>
    <tableColumn id="7" xr3:uid="{00000000-0010-0000-0300-000007000000}" name="현금지출" dataDxfId="215" dataCellStyle="쉼표 [0]"/>
    <tableColumn id="8" xr3:uid="{00000000-0010-0000-0300-000008000000}" name="매입비용" dataDxfId="214" dataCellStyle="쉼표 [0]">
      <calculatedColumnFormula>삼성DC[[#This Row],[현금지출]]-삼성DC[[#This Row],[매입액]]</calculatedColumnFormula>
    </tableColumn>
    <tableColumn id="9" xr3:uid="{00000000-0010-0000-0300-000009000000}" name="매도수량" dataDxfId="213" dataCellStyle="쉼표 [0]"/>
    <tableColumn id="10" xr3:uid="{00000000-0010-0000-0300-00000A000000}" name="매도원금" dataDxfId="212" dataCellStyle="쉼표 [0]"/>
    <tableColumn id="11" xr3:uid="{00000000-0010-0000-0300-00000B000000}" name="매도액" dataDxfId="211" dataCellStyle="쉼표 [0]"/>
    <tableColumn id="12" xr3:uid="{00000000-0010-0000-0300-00000C000000}" name="이자배당액" dataDxfId="210" dataCellStyle="쉼표 [0]"/>
    <tableColumn id="13" xr3:uid="{00000000-0010-0000-0300-00000D000000}" name="현금수입" dataDxfId="209" dataCellStyle="쉼표 [0]"/>
    <tableColumn id="14" xr3:uid="{00000000-0010-0000-0300-00000E000000}" name="매매수익" dataDxfId="208" dataCellStyle="쉼표 [0]">
      <calculatedColumnFormula>삼성DC[[#This Row],[매도액]]-삼성DC[[#This Row],[매도원금]]</calculatedColumnFormula>
    </tableColumn>
    <tableColumn id="15" xr3:uid="{00000000-0010-0000-0300-00000F000000}" name="매도비용" dataDxfId="207" dataCellStyle="쉼표 [0]">
      <calculatedColumnFormula>삼성DC[[#This Row],[매도액]]+삼성DC[[#This Row],[이자배당액]]-삼성DC[[#This Row],[현금수입]]</calculatedColumnFormula>
    </tableColumn>
    <tableColumn id="16" xr3:uid="{00000000-0010-0000-0300-000010000000}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xr3:uid="{00000000-0010-0000-0300-000011000000}" name="입출금" dataDxfId="205"/>
    <tableColumn id="18" xr3:uid="{00000000-0010-0000-0300-000012000000}" name="순현금수입" dataDxfId="204" dataCellStyle="쉼표 [0]">
      <calculatedColumnFormula>삼성DC[[#This Row],[입출금]]+삼성DC[[#This Row],[현금수입]]-삼성DC[[#This Row],[현금지출]]</calculatedColumnFormula>
    </tableColumn>
    <tableColumn id="19" xr3:uid="{00000000-0010-0000-0300-000013000000}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4000000}" name="농협IRP17" displayName="농협IRP17" ref="A1:S14" totalsRowShown="0" headerRowDxfId="202" headerRowBorderDxfId="201" tableBorderDxfId="200" totalsRowBorderDxfId="199" headerRowCellStyle="쉼표 [0]">
  <autoFilter ref="A1:S14" xr:uid="{00000000-0009-0000-0100-000012000000}"/>
  <tableColumns count="19">
    <tableColumn id="1" xr3:uid="{00000000-0010-0000-0400-000001000000}" name="거래일자" dataDxfId="198"/>
    <tableColumn id="2" xr3:uid="{00000000-0010-0000-0400-000002000000}" name="종목코드"/>
    <tableColumn id="3" xr3:uid="{00000000-0010-0000-0400-000003000000}" name="종목명">
      <calculatedColumnFormula>VLOOKUP(농협IRP17[[#This Row],[종목코드]],연금종목정보[],2,FALSE)</calculatedColumnFormula>
    </tableColumn>
    <tableColumn id="4" xr3:uid="{00000000-0010-0000-0400-000004000000}" name="상품명">
      <calculatedColumnFormula>VLOOKUP(농협IRP17[[#This Row],[종목코드]],연금종목정보[],4,FALSE)</calculatedColumnFormula>
    </tableColumn>
    <tableColumn id="5" xr3:uid="{00000000-0010-0000-0400-000005000000}" name="매입수량"/>
    <tableColumn id="6" xr3:uid="{00000000-0010-0000-0400-000006000000}" name="매입액"/>
    <tableColumn id="7" xr3:uid="{00000000-0010-0000-0400-000007000000}" name="현금지출"/>
    <tableColumn id="8" xr3:uid="{00000000-0010-0000-0400-000008000000}" name="매입비용" dataDxfId="197">
      <calculatedColumnFormula>농협IRP17[[#This Row],[현금지출]]-농협IRP17[[#This Row],[매입액]]</calculatedColumnFormula>
    </tableColumn>
    <tableColumn id="9" xr3:uid="{00000000-0010-0000-0400-000009000000}" name="매도수량"/>
    <tableColumn id="10" xr3:uid="{00000000-0010-0000-0400-00000A000000}" name="매도원금"/>
    <tableColumn id="11" xr3:uid="{00000000-0010-0000-0400-00000B000000}" name="매도액"/>
    <tableColumn id="12" xr3:uid="{00000000-0010-0000-0400-00000C000000}" name="이자배당액"/>
    <tableColumn id="13" xr3:uid="{00000000-0010-0000-0400-00000D000000}" name="현금수입"/>
    <tableColumn id="14" xr3:uid="{00000000-0010-0000-0400-00000E000000}" name="매매수익" dataDxfId="196">
      <calculatedColumnFormula>농협IRP17[[#This Row],[매도액]]-농협IRP17[[#This Row],[매도원금]]</calculatedColumnFormula>
    </tableColumn>
    <tableColumn id="15" xr3:uid="{00000000-0010-0000-0400-00000F000000}" name="매도비용" dataDxfId="195">
      <calculatedColumnFormula>농협IRP17[[#This Row],[매도액]]+농협IRP17[[#This Row],[이자배당액]]-농협IRP17[[#This Row],[현금수입]]</calculatedColumnFormula>
    </tableColumn>
    <tableColumn id="16" xr3:uid="{00000000-0010-0000-0400-000010000000}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xr3:uid="{00000000-0010-0000-0400-000011000000}" name="입출금"/>
    <tableColumn id="18" xr3:uid="{00000000-0010-0000-0400-000012000000}" name="순현금수입" dataDxfId="193">
      <calculatedColumnFormula>농협IRP17[[#This Row],[입출금]]+농협IRP17[[#This Row],[현금수입]]-농협IRP17[[#This Row],[현금지출]]</calculatedColumnFormula>
    </tableColumn>
    <tableColumn id="19" xr3:uid="{00000000-0010-0000-0400-000013000000}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불리오" displayName="불리오" ref="A1:S40" totalsRowShown="0" headerRowDxfId="191" dataDxfId="190" headerRowCellStyle="쉼표 [0]" dataCellStyle="쉼표 [0]">
  <autoFilter ref="A1:S40" xr:uid="{00000000-0009-0000-0100-000001000000}"/>
  <tableColumns count="19">
    <tableColumn id="1" xr3:uid="{00000000-0010-0000-0500-000001000000}" name="거래일자" dataDxfId="189"/>
    <tableColumn id="4" xr3:uid="{00000000-0010-0000-0500-000004000000}" name="종목코드" dataDxfId="188"/>
    <tableColumn id="9" xr3:uid="{00000000-0010-0000-0500-000009000000}" name="종목명" dataDxfId="187">
      <calculatedColumnFormula>VLOOKUP(불리오[[#This Row],[종목코드]],표3[],2,FALSE)</calculatedColumnFormula>
    </tableColumn>
    <tableColumn id="10" xr3:uid="{00000000-0010-0000-0500-00000A000000}" name="상품명" dataDxfId="186">
      <calculatedColumnFormula>VLOOKUP(불리오[[#This Row],[종목코드]],표3[],4,FALSE)</calculatedColumnFormula>
    </tableColumn>
    <tableColumn id="6" xr3:uid="{00000000-0010-0000-0500-000006000000}" name="매입수량" dataDxfId="185"/>
    <tableColumn id="2" xr3:uid="{00000000-0010-0000-0500-000002000000}" name="매입액" dataDxfId="184" dataCellStyle="쉼표 [0]"/>
    <tableColumn id="16" xr3:uid="{00000000-0010-0000-0500-000010000000}" name="현금지출" dataDxfId="183" dataCellStyle="쉼표 [0]"/>
    <tableColumn id="12" xr3:uid="{00000000-0010-0000-0500-00000C000000}" name="매입비용" dataDxfId="182" dataCellStyle="쉼표 [0]">
      <calculatedColumnFormula>불리오[[#This Row],[현금지출]]-불리오[[#This Row],[매입액]]</calculatedColumnFormula>
    </tableColumn>
    <tableColumn id="7" xr3:uid="{00000000-0010-0000-0500-000007000000}" name="매도수량" dataDxfId="181" dataCellStyle="쉼표 [0]"/>
    <tableColumn id="3" xr3:uid="{00000000-0010-0000-0500-000003000000}" name="매도원금" dataDxfId="180" dataCellStyle="쉼표 [0]"/>
    <tableColumn id="19" xr3:uid="{00000000-0010-0000-0500-000013000000}" name="매도액" dataDxfId="179" dataCellStyle="쉼표 [0]"/>
    <tableColumn id="14" xr3:uid="{00000000-0010-0000-0500-00000E000000}" name="이자배당액" dataDxfId="178" dataCellStyle="쉼표 [0]"/>
    <tableColumn id="17" xr3:uid="{00000000-0010-0000-0500-000011000000}" name="현금수입" dataDxfId="177" dataCellStyle="쉼표 [0]"/>
    <tableColumn id="18" xr3:uid="{00000000-0010-0000-0500-000012000000}" name="매매수익" dataDxfId="176" dataCellStyle="쉼표 [0]">
      <calculatedColumnFormula>불리오[[#This Row],[매도액]]-불리오[[#This Row],[매도원금]]</calculatedColumnFormula>
    </tableColumn>
    <tableColumn id="15" xr3:uid="{00000000-0010-0000-0500-00000F000000}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xr3:uid="{00000000-0010-0000-0500-00000D000000}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xr3:uid="{00000000-0010-0000-0500-000005000000}" name="입출금" dataDxfId="173" dataCellStyle="쉼표 [0]"/>
    <tableColumn id="22" xr3:uid="{00000000-0010-0000-0500-000016000000}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xr3:uid="{00000000-0010-0000-0500-000017000000}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표4" displayName="표4" ref="A1:S11" totalsRowShown="0" headerRowDxfId="170" dataDxfId="168" headerRowBorderDxfId="169" tableBorderDxfId="167" headerRowCellStyle="쉼표 [0]">
  <autoFilter ref="A1:S11" xr:uid="{00000000-0009-0000-0100-000004000000}"/>
  <tableColumns count="19">
    <tableColumn id="1" xr3:uid="{00000000-0010-0000-0600-000001000000}" name="거래일자" dataDxfId="166"/>
    <tableColumn id="17" xr3:uid="{00000000-0010-0000-0600-000011000000}" name="종목코드" dataDxfId="165"/>
    <tableColumn id="2" xr3:uid="{00000000-0010-0000-0600-000002000000}" name="종목명" dataDxfId="164">
      <calculatedColumnFormula>VLOOKUP(표4[[#This Row],[종목코드]],표3[],2,FALSE)</calculatedColumnFormula>
    </tableColumn>
    <tableColumn id="3" xr3:uid="{00000000-0010-0000-0600-000003000000}" name="상품명" dataDxfId="163">
      <calculatedColumnFormula>VLOOKUP(표4[[#This Row],[종목코드]],표3[],4,FALSE)</calculatedColumnFormula>
    </tableColumn>
    <tableColumn id="18" xr3:uid="{00000000-0010-0000-0600-000012000000}" name="매입수량" dataDxfId="162"/>
    <tableColumn id="4" xr3:uid="{00000000-0010-0000-0600-000004000000}" name="매입액" dataDxfId="161" dataCellStyle="쉼표 [0]"/>
    <tableColumn id="5" xr3:uid="{00000000-0010-0000-0600-000005000000}" name="현금지출" dataDxfId="160" dataCellStyle="쉼표 [0]"/>
    <tableColumn id="6" xr3:uid="{00000000-0010-0000-0600-000006000000}" name="매입비용" dataDxfId="159" dataCellStyle="쉼표 [0]">
      <calculatedColumnFormula>표4[[#This Row],[현금지출]]-표4[[#This Row],[매입액]]</calculatedColumnFormula>
    </tableColumn>
    <tableColumn id="19" xr3:uid="{00000000-0010-0000-0600-000013000000}" name="매도수량" dataDxfId="158" dataCellStyle="쉼표 [0]"/>
    <tableColumn id="7" xr3:uid="{00000000-0010-0000-0600-000007000000}" name="매도원금" dataDxfId="157" dataCellStyle="쉼표 [0]"/>
    <tableColumn id="8" xr3:uid="{00000000-0010-0000-0600-000008000000}" name="매도액" dataDxfId="156" dataCellStyle="쉼표 [0]"/>
    <tableColumn id="9" xr3:uid="{00000000-0010-0000-0600-000009000000}" name="이자배당액" dataDxfId="155" dataCellStyle="쉼표 [0]"/>
    <tableColumn id="10" xr3:uid="{00000000-0010-0000-0600-00000A000000}" name="현금수입" dataDxfId="154" dataCellStyle="쉼표 [0]"/>
    <tableColumn id="11" xr3:uid="{00000000-0010-0000-0600-00000B000000}" name="매매수익" dataDxfId="153" dataCellStyle="쉼표 [0]">
      <calculatedColumnFormula>표4[[#This Row],[매도액]]-표4[[#This Row],[매도원금]]</calculatedColumnFormula>
    </tableColumn>
    <tableColumn id="12" xr3:uid="{00000000-0010-0000-0600-00000C000000}" name="매도비용" dataDxfId="152" dataCellStyle="쉼표 [0]">
      <calculatedColumnFormula>표4[[#This Row],[매도액]]+표4[[#This Row],[이자배당액]]-표4[[#This Row],[현금수입]]</calculatedColumnFormula>
    </tableColumn>
    <tableColumn id="13" xr3:uid="{00000000-0010-0000-0600-00000D000000}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xr3:uid="{00000000-0010-0000-0600-00000E000000}" name="입출금" dataDxfId="150"/>
    <tableColumn id="15" xr3:uid="{00000000-0010-0000-0600-00000F000000}" name="순현금수입" dataDxfId="149">
      <calculatedColumnFormula>표4[[#This Row],[입출금]]+표4[[#This Row],[현금수입]]-표4[[#This Row],[현금지출]]</calculatedColumnFormula>
    </tableColumn>
    <tableColumn id="16" xr3:uid="{00000000-0010-0000-0600-000010000000}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표4_10" displayName="표4_10" ref="A1:S4" totalsRowShown="0" headerRowDxfId="147" dataDxfId="145" headerRowBorderDxfId="146" tableBorderDxfId="144" headerRowCellStyle="쉼표 [0]">
  <autoFilter ref="A1:S4" xr:uid="{00000000-0009-0000-0100-000009000000}"/>
  <tableColumns count="19">
    <tableColumn id="1" xr3:uid="{00000000-0010-0000-0700-000001000000}" name="거래일자" dataDxfId="143"/>
    <tableColumn id="17" xr3:uid="{00000000-0010-0000-0700-000011000000}" name="종목코드" dataDxfId="142"/>
    <tableColumn id="2" xr3:uid="{00000000-0010-0000-0700-000002000000}" name="종목명" dataDxfId="141">
      <calculatedColumnFormula>VLOOKUP(표4_10[[#This Row],[종목코드]],표3[],2,FALSE)</calculatedColumnFormula>
    </tableColumn>
    <tableColumn id="3" xr3:uid="{00000000-0010-0000-0700-000003000000}" name="상품명" dataDxfId="140">
      <calculatedColumnFormula>VLOOKUP(표4_10[[#This Row],[종목코드]],표3[],4,FALSE)</calculatedColumnFormula>
    </tableColumn>
    <tableColumn id="18" xr3:uid="{00000000-0010-0000-0700-000012000000}" name="매입수량" dataDxfId="139"/>
    <tableColumn id="4" xr3:uid="{00000000-0010-0000-0700-000004000000}" name="매입액" dataDxfId="138" dataCellStyle="쉼표 [0]"/>
    <tableColumn id="5" xr3:uid="{00000000-0010-0000-0700-000005000000}" name="현금지출" dataDxfId="137" dataCellStyle="쉼표 [0]"/>
    <tableColumn id="6" xr3:uid="{00000000-0010-0000-0700-000006000000}" name="매입비용" dataDxfId="136" dataCellStyle="쉼표 [0]">
      <calculatedColumnFormula>표4_10[[#This Row],[현금지출]]-표4_10[[#This Row],[매입액]]</calculatedColumnFormula>
    </tableColumn>
    <tableColumn id="19" xr3:uid="{00000000-0010-0000-0700-000013000000}" name="매도수량" dataDxfId="135" dataCellStyle="쉼표 [0]"/>
    <tableColumn id="7" xr3:uid="{00000000-0010-0000-0700-000007000000}" name="매도원금" dataDxfId="134" dataCellStyle="쉼표 [0]"/>
    <tableColumn id="8" xr3:uid="{00000000-0010-0000-0700-000008000000}" name="매도액" dataDxfId="133" dataCellStyle="쉼표 [0]"/>
    <tableColumn id="9" xr3:uid="{00000000-0010-0000-0700-000009000000}" name="이자배당액" dataDxfId="132" dataCellStyle="쉼표 [0]"/>
    <tableColumn id="10" xr3:uid="{00000000-0010-0000-0700-00000A000000}" name="현금수입" dataDxfId="131" dataCellStyle="쉼표 [0]"/>
    <tableColumn id="11" xr3:uid="{00000000-0010-0000-0700-00000B000000}" name="매매수익" dataDxfId="130" dataCellStyle="쉼표 [0]">
      <calculatedColumnFormula>표4_10[[#This Row],[매도액]]-표4_10[[#This Row],[매도원금]]</calculatedColumnFormula>
    </tableColumn>
    <tableColumn id="12" xr3:uid="{00000000-0010-0000-0700-00000C000000}" name="매도비용" dataDxfId="129" dataCellStyle="쉼표 [0]">
      <calculatedColumnFormula>표4_10[[#This Row],[매도액]]+표4_10[[#This Row],[이자배당액]]-표4_10[[#This Row],[현금수입]]</calculatedColumnFormula>
    </tableColumn>
    <tableColumn id="13" xr3:uid="{00000000-0010-0000-0700-00000D000000}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xr3:uid="{00000000-0010-0000-0700-00000E000000}" name="입출금" dataDxfId="127"/>
    <tableColumn id="15" xr3:uid="{00000000-0010-0000-0700-00000F000000}" name="순현금수입" dataDxfId="126">
      <calculatedColumnFormula>표4_10[[#This Row],[입출금]]+표4_10[[#This Row],[현금수입]]-표4_10[[#This Row],[현금지출]]</calculatedColumnFormula>
    </tableColumn>
    <tableColumn id="16" xr3:uid="{00000000-0010-0000-0700-000010000000}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CMA_한투1837" displayName="CMA_한투1837" ref="A1:T4" totalsRowShown="0" headerRowDxfId="124" dataDxfId="123" headerRowCellStyle="쉼표 [0]" dataCellStyle="쉼표 [0]">
  <autoFilter ref="A1:T4" xr:uid="{00000000-0009-0000-0100-000006000000}"/>
  <tableColumns count="20">
    <tableColumn id="1" xr3:uid="{00000000-0010-0000-0800-000001000000}" name="거래일자" dataDxfId="122" totalsRowDxfId="121"/>
    <tableColumn id="6" xr3:uid="{00000000-0010-0000-0800-000006000000}" name="종목코드" dataDxfId="120" totalsRowDxfId="119"/>
    <tableColumn id="9" xr3:uid="{00000000-0010-0000-0800-000009000000}" name="종목명" dataDxfId="118" totalsRowDxfId="117">
      <calculatedColumnFormula>VLOOKUP(CMA_한투1837[[#This Row],[종목코드]],표3[],2,FALSE)</calculatedColumnFormula>
    </tableColumn>
    <tableColumn id="10" xr3:uid="{00000000-0010-0000-0800-00000A000000}" name="상품명" dataDxfId="116" totalsRowDxfId="115">
      <calculatedColumnFormula>VLOOKUP(CMA_한투1837[[#This Row],[종목코드]],표3[],4,FALSE)</calculatedColumnFormula>
    </tableColumn>
    <tableColumn id="7" xr3:uid="{00000000-0010-0000-0800-000007000000}" name="매입수량" dataDxfId="114" totalsRowDxfId="113"/>
    <tableColumn id="2" xr3:uid="{00000000-0010-0000-0800-000002000000}" name="매입액" dataDxfId="112" totalsRowDxfId="111" dataCellStyle="쉼표 [0]"/>
    <tableColumn id="5" xr3:uid="{00000000-0010-0000-0800-000005000000}" name="현금지출" dataDxfId="110" totalsRowDxfId="109" dataCellStyle="쉼표 [0]"/>
    <tableColumn id="16" xr3:uid="{00000000-0010-0000-0800-000010000000}" name="매입비용" dataDxfId="108" totalsRowDxfId="107" dataCellStyle="쉼표 [0]">
      <calculatedColumnFormula>CMA_한투1837[[#This Row],[현금지출]]-CMA_한투1837[[#This Row],[매입액]]</calculatedColumnFormula>
    </tableColumn>
    <tableColumn id="8" xr3:uid="{00000000-0010-0000-0800-000008000000}" name="매도수량" dataDxfId="106" totalsRowDxfId="105" dataCellStyle="쉼표 [0]"/>
    <tableColumn id="3" xr3:uid="{00000000-0010-0000-0800-000003000000}" name="매도원금" dataDxfId="104" totalsRowDxfId="103" dataCellStyle="쉼표 [0]"/>
    <tableColumn id="15" xr3:uid="{00000000-0010-0000-0800-00000F000000}" name="매도액" dataDxfId="102" totalsRowDxfId="101" dataCellStyle="쉼표 [0]"/>
    <tableColumn id="14" xr3:uid="{00000000-0010-0000-0800-00000E000000}" name="이자배당액" dataDxfId="100" totalsRowDxfId="99" dataCellStyle="쉼표 [0]"/>
    <tableColumn id="13" xr3:uid="{00000000-0010-0000-0800-00000D000000}" name="현금수입" dataDxfId="98" totalsRowDxfId="97" dataCellStyle="쉼표 [0]"/>
    <tableColumn id="17" xr3:uid="{00000000-0010-0000-0800-000011000000}" name="매매수익" dataDxfId="96" totalsRowDxfId="95" dataCellStyle="쉼표 [0]">
      <calculatedColumnFormula>CMA_한투1837[[#This Row],[매도액]]-CMA_한투1837[[#This Row],[매도원금]]</calculatedColumnFormula>
    </tableColumn>
    <tableColumn id="18" xr3:uid="{00000000-0010-0000-0800-000012000000}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xr3:uid="{00000000-0010-0000-0800-000013000000}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xr3:uid="{00000000-0010-0000-0800-000004000000}" name="입출금" dataDxfId="90" totalsRowDxfId="89" dataCellStyle="쉼표 [0]"/>
    <tableColumn id="21" xr3:uid="{00000000-0010-0000-0800-000015000000}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xr3:uid="{00000000-0010-0000-0800-000016000000}" name="누적" dataDxfId="86" totalsRowDxfId="85" dataCellStyle="쉼표 [0]">
      <calculatedColumnFormula>SUM($R$2:R2)</calculatedColumnFormula>
    </tableColumn>
    <tableColumn id="12" xr3:uid="{00000000-0010-0000-0800-00000C000000}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workbookViewId="0">
      <selection activeCell="F20" sqref="F20:G23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8"/>
  <sheetViews>
    <sheetView tabSelected="1" topLeftCell="A42" workbookViewId="0">
      <selection activeCell="G65" sqref="G65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7" width="11.875" style="50" bestFit="1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11.875" bestFit="1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7">
        <v>10628881</v>
      </c>
      <c r="L2" s="127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6">
        <f>K2-C2-C3</f>
        <v>10027154</v>
      </c>
      <c r="K3" s="50">
        <f>SUM(C2:C15)</f>
        <v>3924572</v>
      </c>
      <c r="L3" s="127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6">
        <f>K2-K3</f>
        <v>6704309</v>
      </c>
      <c r="L4" s="127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7">
        <v>1197076</v>
      </c>
      <c r="N5">
        <f>N3-N4</f>
        <v>2818895</v>
      </c>
    </row>
    <row r="6" spans="1:15" x14ac:dyDescent="0.3">
      <c r="A6" s="124">
        <v>44979</v>
      </c>
      <c r="B6" s="124">
        <f t="shared" ref="B6:B25" si="0">EDATE(A6,12)</f>
        <v>45344</v>
      </c>
      <c r="C6" s="125">
        <v>212400</v>
      </c>
      <c r="D6" s="125">
        <v>219601</v>
      </c>
      <c r="F6" s="128">
        <v>2777566</v>
      </c>
      <c r="G6" s="128"/>
      <c r="H6" s="129">
        <v>45292</v>
      </c>
      <c r="I6" s="130"/>
      <c r="L6" s="127">
        <v>212483</v>
      </c>
    </row>
    <row r="7" spans="1:15" x14ac:dyDescent="0.3">
      <c r="A7" s="124">
        <v>44979</v>
      </c>
      <c r="B7" s="124">
        <f t="shared" si="0"/>
        <v>45344</v>
      </c>
      <c r="C7" s="125">
        <v>389501</v>
      </c>
      <c r="D7" s="125">
        <v>402090</v>
      </c>
      <c r="F7" s="128">
        <v>3118466</v>
      </c>
      <c r="G7" s="128">
        <f t="shared" ref="G7:G39" si="1">F7-F6</f>
        <v>340900</v>
      </c>
      <c r="H7" s="129">
        <v>45310</v>
      </c>
      <c r="I7" s="130" t="s">
        <v>534</v>
      </c>
      <c r="L7" s="127">
        <v>1197176</v>
      </c>
    </row>
    <row r="8" spans="1:15" x14ac:dyDescent="0.3">
      <c r="A8" s="124">
        <v>44979</v>
      </c>
      <c r="B8" s="124">
        <f t="shared" si="0"/>
        <v>45344</v>
      </c>
      <c r="C8" s="125">
        <v>254275</v>
      </c>
      <c r="D8" s="125">
        <v>262494</v>
      </c>
      <c r="F8" s="128">
        <f>F7+627901</f>
        <v>3746367</v>
      </c>
      <c r="G8" s="128">
        <f t="shared" si="1"/>
        <v>627901</v>
      </c>
      <c r="H8" s="129">
        <v>45313</v>
      </c>
      <c r="I8" s="130" t="s">
        <v>538</v>
      </c>
      <c r="L8" s="127">
        <v>212160</v>
      </c>
    </row>
    <row r="9" spans="1:15" x14ac:dyDescent="0.3">
      <c r="A9" s="124">
        <v>44979</v>
      </c>
      <c r="B9" s="124">
        <f t="shared" si="0"/>
        <v>45344</v>
      </c>
      <c r="C9" s="125">
        <v>340900</v>
      </c>
      <c r="D9" s="125">
        <v>351919</v>
      </c>
      <c r="F9" s="128">
        <f>F8-340900</f>
        <v>3405467</v>
      </c>
      <c r="G9" s="128">
        <f t="shared" si="1"/>
        <v>-340900</v>
      </c>
      <c r="H9" s="129">
        <v>45313</v>
      </c>
      <c r="I9" s="130" t="s">
        <v>543</v>
      </c>
    </row>
    <row r="10" spans="1:15" x14ac:dyDescent="0.3">
      <c r="A10" s="124">
        <v>44981</v>
      </c>
      <c r="B10" s="124">
        <v>45348</v>
      </c>
      <c r="C10" s="125">
        <v>212483</v>
      </c>
      <c r="D10" s="125">
        <v>219311</v>
      </c>
      <c r="F10" s="128">
        <v>15297</v>
      </c>
      <c r="G10" s="128">
        <f t="shared" si="1"/>
        <v>-3390170</v>
      </c>
      <c r="H10" s="129">
        <v>45313</v>
      </c>
      <c r="I10" s="130" t="s">
        <v>535</v>
      </c>
    </row>
    <row r="11" spans="1:15" x14ac:dyDescent="0.3">
      <c r="A11" s="124">
        <v>45007</v>
      </c>
      <c r="B11" s="124">
        <f t="shared" si="0"/>
        <v>45373</v>
      </c>
      <c r="C11" s="125">
        <v>212212</v>
      </c>
      <c r="D11" s="125">
        <v>218517</v>
      </c>
      <c r="F11" s="128">
        <f>F10+264996</f>
        <v>280293</v>
      </c>
      <c r="G11" s="128">
        <f t="shared" si="1"/>
        <v>264996</v>
      </c>
      <c r="H11" s="129">
        <v>45315</v>
      </c>
      <c r="I11" s="130" t="s">
        <v>538</v>
      </c>
    </row>
    <row r="12" spans="1:15" x14ac:dyDescent="0.3">
      <c r="A12" s="124">
        <v>45007</v>
      </c>
      <c r="B12" s="124">
        <f t="shared" si="0"/>
        <v>45373</v>
      </c>
      <c r="C12" s="125">
        <v>389614</v>
      </c>
      <c r="D12" s="125">
        <v>401191</v>
      </c>
      <c r="F12" s="128">
        <f>F11+260875</f>
        <v>541168</v>
      </c>
      <c r="G12" s="128">
        <f t="shared" si="1"/>
        <v>260875</v>
      </c>
      <c r="H12" s="129">
        <v>45316</v>
      </c>
      <c r="I12" s="130" t="s">
        <v>538</v>
      </c>
    </row>
    <row r="13" spans="1:15" x14ac:dyDescent="0.3">
      <c r="A13" s="124">
        <v>45007</v>
      </c>
      <c r="B13" s="124">
        <f t="shared" si="0"/>
        <v>45373</v>
      </c>
      <c r="C13" s="125">
        <v>254450</v>
      </c>
      <c r="D13" s="125">
        <v>262010</v>
      </c>
      <c r="F13" s="128">
        <f>F12+6695</f>
        <v>547863</v>
      </c>
      <c r="G13" s="128">
        <f t="shared" si="1"/>
        <v>6695</v>
      </c>
      <c r="H13" s="129">
        <v>45322</v>
      </c>
      <c r="I13" s="130" t="s">
        <v>537</v>
      </c>
    </row>
    <row r="14" spans="1:15" x14ac:dyDescent="0.3">
      <c r="A14" s="124">
        <v>45007</v>
      </c>
      <c r="B14" s="124">
        <f t="shared" si="0"/>
        <v>45373</v>
      </c>
      <c r="C14" s="125">
        <v>340900</v>
      </c>
      <c r="D14" s="125">
        <v>351029</v>
      </c>
      <c r="F14" s="128">
        <v>1380563</v>
      </c>
      <c r="G14" s="128">
        <f t="shared" si="1"/>
        <v>832700</v>
      </c>
      <c r="H14" s="129">
        <v>45343</v>
      </c>
      <c r="I14" s="130" t="s">
        <v>534</v>
      </c>
    </row>
    <row r="15" spans="1:15" x14ac:dyDescent="0.3">
      <c r="A15" s="124">
        <v>45008</v>
      </c>
      <c r="B15" s="124">
        <f t="shared" si="0"/>
        <v>45374</v>
      </c>
      <c r="C15" s="125">
        <v>212160</v>
      </c>
      <c r="D15" s="125">
        <v>218444</v>
      </c>
      <c r="F15" s="128">
        <v>2618338</v>
      </c>
      <c r="G15" s="128">
        <f t="shared" si="1"/>
        <v>1237775</v>
      </c>
      <c r="H15" s="129">
        <v>45344</v>
      </c>
      <c r="I15" s="130" t="s">
        <v>538</v>
      </c>
    </row>
    <row r="16" spans="1:15" x14ac:dyDescent="0.3">
      <c r="A16" s="124">
        <v>45038</v>
      </c>
      <c r="B16" s="124">
        <f t="shared" si="0"/>
        <v>45404</v>
      </c>
      <c r="C16" s="125">
        <v>216264</v>
      </c>
      <c r="D16" s="125">
        <v>221639</v>
      </c>
      <c r="F16" s="128">
        <v>2838084</v>
      </c>
      <c r="G16" s="128">
        <f t="shared" si="1"/>
        <v>219746</v>
      </c>
      <c r="H16" s="129">
        <v>45348</v>
      </c>
      <c r="I16" s="130" t="s">
        <v>538</v>
      </c>
    </row>
    <row r="17" spans="1:9" x14ac:dyDescent="0.3">
      <c r="A17" s="124">
        <v>45038</v>
      </c>
      <c r="B17" s="124">
        <f t="shared" si="0"/>
        <v>45404</v>
      </c>
      <c r="C17" s="125">
        <v>212180</v>
      </c>
      <c r="D17" s="125">
        <v>217453</v>
      </c>
      <c r="F17" s="131">
        <v>2841341</v>
      </c>
      <c r="G17" s="128">
        <f t="shared" si="1"/>
        <v>3257</v>
      </c>
      <c r="H17" s="129">
        <v>45351</v>
      </c>
      <c r="I17" s="130" t="s">
        <v>537</v>
      </c>
    </row>
    <row r="18" spans="1:9" x14ac:dyDescent="0.3">
      <c r="A18" s="124">
        <v>45038</v>
      </c>
      <c r="B18" s="124">
        <f t="shared" si="0"/>
        <v>45404</v>
      </c>
      <c r="C18" s="125">
        <v>390036</v>
      </c>
      <c r="D18" s="125">
        <v>399730</v>
      </c>
      <c r="F18" s="131">
        <v>1301</v>
      </c>
      <c r="G18" s="128">
        <f t="shared" si="1"/>
        <v>-2840040</v>
      </c>
      <c r="H18" s="129">
        <v>45357</v>
      </c>
      <c r="I18" s="130" t="s">
        <v>536</v>
      </c>
    </row>
    <row r="19" spans="1:9" x14ac:dyDescent="0.3">
      <c r="A19" s="124">
        <v>45038</v>
      </c>
      <c r="B19" s="124">
        <f t="shared" si="0"/>
        <v>45404</v>
      </c>
      <c r="C19" s="125">
        <v>254675</v>
      </c>
      <c r="D19" s="125">
        <v>261004</v>
      </c>
      <c r="F19" s="128">
        <v>849701</v>
      </c>
      <c r="G19" s="128">
        <f t="shared" si="1"/>
        <v>848400</v>
      </c>
      <c r="H19" s="129">
        <v>45372</v>
      </c>
      <c r="I19" s="130" t="s">
        <v>534</v>
      </c>
    </row>
    <row r="20" spans="1:9" x14ac:dyDescent="0.3">
      <c r="A20" s="124">
        <v>45040</v>
      </c>
      <c r="B20" s="124">
        <f t="shared" si="0"/>
        <v>45406</v>
      </c>
      <c r="C20" s="125">
        <v>340900</v>
      </c>
      <c r="D20" s="125">
        <v>349314</v>
      </c>
      <c r="F20" s="128">
        <v>2087691</v>
      </c>
      <c r="G20" s="128">
        <f t="shared" si="1"/>
        <v>1237990</v>
      </c>
      <c r="H20" s="129">
        <v>45373</v>
      </c>
      <c r="I20" s="130" t="s">
        <v>538</v>
      </c>
    </row>
    <row r="21" spans="1:9" x14ac:dyDescent="0.3">
      <c r="A21" s="124">
        <v>45068</v>
      </c>
      <c r="B21" s="124">
        <f t="shared" si="0"/>
        <v>45434</v>
      </c>
      <c r="C21" s="125">
        <v>216196</v>
      </c>
      <c r="D21" s="125">
        <v>220979</v>
      </c>
      <c r="F21" s="128">
        <v>2307123</v>
      </c>
      <c r="G21" s="128">
        <f t="shared" si="1"/>
        <v>219432</v>
      </c>
      <c r="H21" s="129">
        <v>45376</v>
      </c>
      <c r="I21" s="130" t="s">
        <v>538</v>
      </c>
    </row>
    <row r="22" spans="1:9" x14ac:dyDescent="0.3">
      <c r="A22" s="124">
        <v>45068</v>
      </c>
      <c r="B22" s="124">
        <f t="shared" si="0"/>
        <v>45434</v>
      </c>
      <c r="C22" s="125">
        <v>212154</v>
      </c>
      <c r="D22" s="125">
        <v>216847</v>
      </c>
      <c r="F22" s="128">
        <v>7953</v>
      </c>
      <c r="G22" s="128">
        <f t="shared" si="1"/>
        <v>-2299170</v>
      </c>
      <c r="H22" s="129">
        <v>45378</v>
      </c>
      <c r="I22" s="130" t="s">
        <v>539</v>
      </c>
    </row>
    <row r="23" spans="1:9" x14ac:dyDescent="0.3">
      <c r="A23" s="124">
        <v>45068</v>
      </c>
      <c r="B23" s="124">
        <f t="shared" si="0"/>
        <v>45434</v>
      </c>
      <c r="C23" s="125">
        <v>340900</v>
      </c>
      <c r="D23" s="125">
        <v>348442</v>
      </c>
      <c r="F23" s="128">
        <v>11411</v>
      </c>
      <c r="G23" s="128">
        <f t="shared" si="1"/>
        <v>3458</v>
      </c>
      <c r="H23" s="129">
        <v>45380</v>
      </c>
      <c r="I23" s="130" t="s">
        <v>540</v>
      </c>
    </row>
    <row r="24" spans="1:9" x14ac:dyDescent="0.3">
      <c r="A24" s="124">
        <v>45069</v>
      </c>
      <c r="B24" s="124">
        <f t="shared" si="0"/>
        <v>45435</v>
      </c>
      <c r="C24" s="125">
        <v>255275</v>
      </c>
      <c r="D24" s="125">
        <v>260900</v>
      </c>
      <c r="F24" s="128">
        <f>F23+11088</f>
        <v>22499</v>
      </c>
      <c r="G24" s="128">
        <f t="shared" si="1"/>
        <v>11088</v>
      </c>
      <c r="H24" s="129">
        <v>45384</v>
      </c>
      <c r="I24" s="130" t="s">
        <v>541</v>
      </c>
    </row>
    <row r="25" spans="1:9" x14ac:dyDescent="0.3">
      <c r="A25" s="124">
        <v>45070</v>
      </c>
      <c r="B25" s="124">
        <f t="shared" si="0"/>
        <v>45436</v>
      </c>
      <c r="C25" s="125">
        <v>257342</v>
      </c>
      <c r="D25" s="125">
        <v>262991</v>
      </c>
      <c r="F25" s="128">
        <v>870899</v>
      </c>
      <c r="G25" s="128">
        <f t="shared" si="1"/>
        <v>848400</v>
      </c>
      <c r="H25" s="129">
        <v>45401</v>
      </c>
      <c r="I25" s="130" t="s">
        <v>534</v>
      </c>
    </row>
    <row r="26" spans="1:9" x14ac:dyDescent="0.3">
      <c r="A26" s="124">
        <v>45099</v>
      </c>
      <c r="B26" s="124">
        <f>EDATE(A26,12)</f>
        <v>45465</v>
      </c>
      <c r="C26" s="125">
        <v>396945</v>
      </c>
      <c r="D26" s="125">
        <v>405338</v>
      </c>
      <c r="F26" s="128">
        <v>1977948</v>
      </c>
      <c r="G26" s="128">
        <f t="shared" si="1"/>
        <v>1107049</v>
      </c>
      <c r="H26" s="129">
        <v>45404</v>
      </c>
      <c r="I26" s="130" t="s">
        <v>538</v>
      </c>
    </row>
    <row r="27" spans="1:9" x14ac:dyDescent="0.3">
      <c r="A27" s="124">
        <v>45099</v>
      </c>
      <c r="B27" s="124">
        <f t="shared" ref="B27:B38" si="2">EDATE(A27,12)</f>
        <v>45465</v>
      </c>
      <c r="C27" s="125">
        <v>154520</v>
      </c>
      <c r="D27" s="125">
        <v>157787</v>
      </c>
      <c r="E27">
        <v>113459</v>
      </c>
      <c r="F27" s="128">
        <v>2329615</v>
      </c>
      <c r="G27" s="128">
        <f t="shared" si="1"/>
        <v>351667</v>
      </c>
      <c r="H27" s="129">
        <v>45406</v>
      </c>
      <c r="I27" s="130" t="s">
        <v>538</v>
      </c>
    </row>
    <row r="28" spans="1:9" x14ac:dyDescent="0.3">
      <c r="A28" s="124">
        <v>45099</v>
      </c>
      <c r="B28" s="124">
        <f t="shared" si="2"/>
        <v>45465</v>
      </c>
      <c r="C28" s="125">
        <v>257719</v>
      </c>
      <c r="D28" s="125">
        <v>263168</v>
      </c>
      <c r="E28">
        <v>154520</v>
      </c>
      <c r="F28" s="128">
        <v>2331833</v>
      </c>
      <c r="G28" s="128">
        <f t="shared" si="1"/>
        <v>2218</v>
      </c>
      <c r="H28" s="129">
        <v>45412</v>
      </c>
      <c r="I28" s="130" t="s">
        <v>540</v>
      </c>
    </row>
    <row r="29" spans="1:9" x14ac:dyDescent="0.3">
      <c r="A29" s="124">
        <v>45099</v>
      </c>
      <c r="B29" s="124">
        <f t="shared" si="2"/>
        <v>45465</v>
      </c>
      <c r="C29" s="125">
        <v>255725</v>
      </c>
      <c r="D29" s="125">
        <v>261132</v>
      </c>
      <c r="E29">
        <f>E28-E27</f>
        <v>41061</v>
      </c>
      <c r="F29" s="128">
        <f>F28+8064+79800</f>
        <v>2419697</v>
      </c>
      <c r="G29" s="128">
        <f t="shared" si="1"/>
        <v>87864</v>
      </c>
      <c r="H29" s="129">
        <v>45415</v>
      </c>
      <c r="I29" s="130" t="s">
        <v>542</v>
      </c>
    </row>
    <row r="30" spans="1:9" x14ac:dyDescent="0.3">
      <c r="A30" s="124">
        <v>45099</v>
      </c>
      <c r="B30" s="124">
        <f t="shared" si="2"/>
        <v>45465</v>
      </c>
      <c r="C30" s="125">
        <v>340900</v>
      </c>
      <c r="D30" s="125">
        <v>348108</v>
      </c>
      <c r="F30" s="128">
        <v>3268097</v>
      </c>
      <c r="G30" s="128">
        <f t="shared" si="1"/>
        <v>848400</v>
      </c>
      <c r="H30" s="129">
        <v>45433</v>
      </c>
      <c r="I30" s="130" t="s">
        <v>534</v>
      </c>
    </row>
    <row r="31" spans="1:9" x14ac:dyDescent="0.3">
      <c r="A31" s="124">
        <v>45101</v>
      </c>
      <c r="B31" s="124">
        <f t="shared" si="2"/>
        <v>45467</v>
      </c>
      <c r="C31" s="125">
        <v>216278</v>
      </c>
      <c r="D31" s="125">
        <v>220810</v>
      </c>
      <c r="F31" s="128">
        <v>4061489</v>
      </c>
      <c r="G31" s="128">
        <f t="shared" si="1"/>
        <v>793392</v>
      </c>
      <c r="H31" s="129">
        <v>45434</v>
      </c>
      <c r="I31" s="130" t="s">
        <v>538</v>
      </c>
    </row>
    <row r="32" spans="1:9" x14ac:dyDescent="0.3">
      <c r="A32" s="124">
        <v>45131</v>
      </c>
      <c r="B32" s="124">
        <f t="shared" si="2"/>
        <v>45497</v>
      </c>
      <c r="C32" s="125">
        <v>340900</v>
      </c>
      <c r="D32" s="125">
        <v>347183</v>
      </c>
      <c r="F32" s="128">
        <v>4324775</v>
      </c>
      <c r="G32" s="128">
        <f t="shared" si="1"/>
        <v>263286</v>
      </c>
      <c r="H32" s="129">
        <v>45435</v>
      </c>
      <c r="I32" s="130" t="s">
        <v>538</v>
      </c>
    </row>
    <row r="33" spans="1:9" x14ac:dyDescent="0.3">
      <c r="A33" s="124">
        <v>45160</v>
      </c>
      <c r="B33" s="124">
        <f t="shared" si="2"/>
        <v>45526</v>
      </c>
      <c r="C33" s="125">
        <v>340900</v>
      </c>
      <c r="D33" s="125">
        <v>346279</v>
      </c>
      <c r="F33" s="128">
        <v>4590193</v>
      </c>
      <c r="G33" s="128">
        <f t="shared" si="1"/>
        <v>265418</v>
      </c>
      <c r="H33" s="129">
        <v>45436</v>
      </c>
      <c r="I33" s="130" t="s">
        <v>538</v>
      </c>
    </row>
    <row r="34" spans="1:9" x14ac:dyDescent="0.3">
      <c r="A34" s="124">
        <v>45191</v>
      </c>
      <c r="B34" s="124">
        <f t="shared" si="2"/>
        <v>45557</v>
      </c>
      <c r="C34" s="125">
        <v>340900</v>
      </c>
      <c r="D34" s="125">
        <v>345313</v>
      </c>
      <c r="F34" s="128">
        <v>4599402</v>
      </c>
      <c r="G34" s="128">
        <f t="shared" si="1"/>
        <v>9209</v>
      </c>
      <c r="H34" s="129">
        <v>45443</v>
      </c>
      <c r="I34" s="130" t="s">
        <v>537</v>
      </c>
    </row>
    <row r="35" spans="1:9" x14ac:dyDescent="0.3">
      <c r="A35" s="124">
        <v>45222</v>
      </c>
      <c r="B35" s="124">
        <f>EDATE(A35,12)</f>
        <v>45588</v>
      </c>
      <c r="C35" s="125">
        <v>340900</v>
      </c>
      <c r="D35" s="125">
        <v>344493</v>
      </c>
      <c r="F35" s="50">
        <v>4609230</v>
      </c>
      <c r="G35" s="128">
        <f t="shared" si="1"/>
        <v>9828</v>
      </c>
      <c r="H35" s="129">
        <v>45447</v>
      </c>
      <c r="I35" s="130" t="s">
        <v>541</v>
      </c>
    </row>
    <row r="36" spans="1:9" x14ac:dyDescent="0.3">
      <c r="A36" s="124">
        <v>45225</v>
      </c>
      <c r="B36" s="124">
        <f>EDATE(A36,12)</f>
        <v>45591</v>
      </c>
      <c r="C36" s="125">
        <v>6123103</v>
      </c>
      <c r="D36" s="125">
        <v>6199116</v>
      </c>
      <c r="E36" t="s">
        <v>388</v>
      </c>
      <c r="F36" s="50">
        <v>590</v>
      </c>
      <c r="G36" s="128">
        <f t="shared" si="1"/>
        <v>-4608640</v>
      </c>
      <c r="H36" s="132">
        <v>45448</v>
      </c>
      <c r="I36" s="130" t="s">
        <v>544</v>
      </c>
    </row>
    <row r="37" spans="1:9" x14ac:dyDescent="0.3">
      <c r="A37" s="124">
        <v>45252</v>
      </c>
      <c r="B37" s="124">
        <f t="shared" si="2"/>
        <v>45618</v>
      </c>
      <c r="C37" s="89">
        <v>340900</v>
      </c>
      <c r="D37" s="125">
        <v>343526</v>
      </c>
      <c r="F37" s="50">
        <f>F36+848400</f>
        <v>848990</v>
      </c>
      <c r="G37" s="128">
        <f t="shared" si="1"/>
        <v>848400</v>
      </c>
      <c r="H37" s="132">
        <v>45464</v>
      </c>
      <c r="I37" s="130" t="s">
        <v>534</v>
      </c>
    </row>
    <row r="38" spans="1:9" x14ac:dyDescent="0.3">
      <c r="A38" s="124">
        <v>45282</v>
      </c>
      <c r="B38" s="124">
        <f t="shared" si="2"/>
        <v>45648</v>
      </c>
      <c r="C38" s="89">
        <v>340900</v>
      </c>
      <c r="D38" s="125">
        <v>342441</v>
      </c>
      <c r="F38" s="50">
        <v>2484973</v>
      </c>
      <c r="G38" s="128">
        <f t="shared" si="1"/>
        <v>1635983</v>
      </c>
      <c r="H38" s="132">
        <v>45467</v>
      </c>
      <c r="I38" t="s">
        <v>545</v>
      </c>
    </row>
    <row r="39" spans="1:9" x14ac:dyDescent="0.3">
      <c r="A39" s="124">
        <v>45313</v>
      </c>
      <c r="B39" s="124">
        <f>EDATE(A39,12)</f>
        <v>45679</v>
      </c>
      <c r="C39" s="89">
        <v>340900</v>
      </c>
      <c r="D39" s="125">
        <v>341324</v>
      </c>
      <c r="F39" s="50">
        <v>2490839</v>
      </c>
      <c r="G39" s="128">
        <f t="shared" si="1"/>
        <v>5866</v>
      </c>
      <c r="H39" s="132">
        <v>45473</v>
      </c>
      <c r="I39" s="130" t="s">
        <v>537</v>
      </c>
    </row>
    <row r="40" spans="1:9" x14ac:dyDescent="0.3">
      <c r="F40" s="50">
        <v>2501927</v>
      </c>
      <c r="G40" s="128">
        <f t="shared" ref="G40:G66" si="3">F40-F39</f>
        <v>11088</v>
      </c>
      <c r="H40" s="132">
        <v>45475</v>
      </c>
      <c r="I40" s="130" t="s">
        <v>541</v>
      </c>
    </row>
    <row r="41" spans="1:9" x14ac:dyDescent="0.3">
      <c r="F41" s="50">
        <f>F40+848400</f>
        <v>3350327</v>
      </c>
      <c r="G41" s="128">
        <f t="shared" si="3"/>
        <v>848400</v>
      </c>
      <c r="H41" s="132">
        <v>45492</v>
      </c>
      <c r="I41" s="130" t="s">
        <v>534</v>
      </c>
    </row>
    <row r="42" spans="1:9" x14ac:dyDescent="0.3">
      <c r="F42" s="50">
        <v>3703020</v>
      </c>
      <c r="G42" s="128">
        <f t="shared" si="3"/>
        <v>352693</v>
      </c>
      <c r="H42" s="132">
        <v>45497</v>
      </c>
      <c r="I42" t="s">
        <v>545</v>
      </c>
    </row>
    <row r="43" spans="1:9" x14ac:dyDescent="0.3">
      <c r="F43" s="50">
        <v>3711734</v>
      </c>
      <c r="G43" s="128">
        <f t="shared" si="3"/>
        <v>8714</v>
      </c>
      <c r="H43" s="132">
        <v>45504</v>
      </c>
      <c r="I43" s="130" t="s">
        <v>537</v>
      </c>
    </row>
    <row r="44" spans="1:9" x14ac:dyDescent="0.3">
      <c r="F44" s="50">
        <v>3722822</v>
      </c>
      <c r="G44" s="128">
        <f t="shared" si="3"/>
        <v>11088</v>
      </c>
      <c r="H44" s="132">
        <v>45506</v>
      </c>
      <c r="I44" s="130" t="s">
        <v>541</v>
      </c>
    </row>
    <row r="45" spans="1:9" x14ac:dyDescent="0.3">
      <c r="F45" s="50">
        <v>4571222</v>
      </c>
      <c r="G45" s="128">
        <f t="shared" si="3"/>
        <v>848400</v>
      </c>
      <c r="H45" s="132">
        <v>45525</v>
      </c>
      <c r="I45" s="130" t="s">
        <v>534</v>
      </c>
    </row>
    <row r="46" spans="1:9" x14ac:dyDescent="0.3">
      <c r="F46" s="50">
        <v>4923983</v>
      </c>
      <c r="G46" s="128">
        <f t="shared" si="3"/>
        <v>352761</v>
      </c>
      <c r="H46" s="132">
        <v>45526</v>
      </c>
      <c r="I46" t="s">
        <v>545</v>
      </c>
    </row>
    <row r="47" spans="1:9" x14ac:dyDescent="0.3">
      <c r="F47" s="50">
        <v>2925773</v>
      </c>
      <c r="G47" s="128">
        <f t="shared" si="3"/>
        <v>-1998210</v>
      </c>
      <c r="H47" s="132">
        <v>45532</v>
      </c>
      <c r="I47" s="130" t="s">
        <v>564</v>
      </c>
    </row>
    <row r="48" spans="1:9" x14ac:dyDescent="0.3">
      <c r="F48" s="50">
        <v>4548</v>
      </c>
      <c r="G48" s="128">
        <f t="shared" si="3"/>
        <v>-2921225</v>
      </c>
      <c r="H48" s="132">
        <v>45532</v>
      </c>
      <c r="I48" s="130" t="s">
        <v>565</v>
      </c>
    </row>
    <row r="49" spans="2:16" x14ac:dyDescent="0.3">
      <c r="F49" s="50">
        <v>15838</v>
      </c>
      <c r="G49" s="128">
        <f t="shared" si="3"/>
        <v>11290</v>
      </c>
      <c r="H49" s="132">
        <v>45535</v>
      </c>
      <c r="I49" s="130" t="s">
        <v>537</v>
      </c>
    </row>
    <row r="50" spans="2:16" x14ac:dyDescent="0.3">
      <c r="F50" s="50">
        <f>F49+14112</f>
        <v>29950</v>
      </c>
      <c r="G50" s="128">
        <f t="shared" si="3"/>
        <v>14112</v>
      </c>
      <c r="H50" s="132">
        <v>45555</v>
      </c>
      <c r="I50" s="130" t="s">
        <v>541</v>
      </c>
    </row>
    <row r="51" spans="2:16" x14ac:dyDescent="0.3">
      <c r="F51" s="50">
        <f>F50+848400</f>
        <v>878350</v>
      </c>
      <c r="G51" s="128">
        <f t="shared" si="3"/>
        <v>848400</v>
      </c>
      <c r="H51" s="132">
        <v>45555</v>
      </c>
      <c r="I51" s="130" t="s">
        <v>534</v>
      </c>
    </row>
    <row r="52" spans="2:16" x14ac:dyDescent="0.3">
      <c r="F52" s="50">
        <v>1231246</v>
      </c>
      <c r="G52" s="128">
        <f t="shared" si="3"/>
        <v>352896</v>
      </c>
      <c r="H52" s="132">
        <v>45558</v>
      </c>
      <c r="I52" t="s">
        <v>545</v>
      </c>
    </row>
    <row r="53" spans="2:16" x14ac:dyDescent="0.3">
      <c r="F53" s="50">
        <v>1232465</v>
      </c>
      <c r="G53" s="128">
        <f t="shared" si="3"/>
        <v>1219</v>
      </c>
      <c r="H53" s="132">
        <v>45565</v>
      </c>
      <c r="I53" s="130" t="s">
        <v>537</v>
      </c>
      <c r="K53" s="3"/>
      <c r="L53" s="3"/>
      <c r="O53" s="50"/>
      <c r="P53" s="55"/>
    </row>
    <row r="54" spans="2:16" x14ac:dyDescent="0.3">
      <c r="F54" s="50">
        <v>1243805</v>
      </c>
      <c r="G54" s="128">
        <f t="shared" si="3"/>
        <v>11340</v>
      </c>
      <c r="H54" s="132">
        <v>45582</v>
      </c>
      <c r="I54" s="130" t="s">
        <v>541</v>
      </c>
    </row>
    <row r="55" spans="2:16" x14ac:dyDescent="0.3">
      <c r="F55" s="50">
        <v>2092205</v>
      </c>
      <c r="G55" s="128">
        <f t="shared" si="3"/>
        <v>848400</v>
      </c>
      <c r="H55" s="132">
        <v>45586</v>
      </c>
      <c r="I55" s="130" t="s">
        <v>534</v>
      </c>
    </row>
    <row r="56" spans="2:16" x14ac:dyDescent="0.3">
      <c r="F56" s="50">
        <v>2445752</v>
      </c>
      <c r="G56" s="128">
        <f t="shared" si="3"/>
        <v>353547</v>
      </c>
      <c r="H56" s="132">
        <v>45588</v>
      </c>
      <c r="I56" t="s">
        <v>545</v>
      </c>
    </row>
    <row r="57" spans="2:16" x14ac:dyDescent="0.3">
      <c r="F57" s="50">
        <v>3752</v>
      </c>
      <c r="G57" s="128">
        <f t="shared" si="3"/>
        <v>-2442000</v>
      </c>
      <c r="H57" s="132">
        <v>45589</v>
      </c>
      <c r="I57" s="130" t="s">
        <v>566</v>
      </c>
    </row>
    <row r="58" spans="2:16" x14ac:dyDescent="0.3">
      <c r="F58" s="50">
        <v>6409658</v>
      </c>
      <c r="G58" s="128">
        <f t="shared" si="3"/>
        <v>6405906</v>
      </c>
      <c r="H58" s="132">
        <v>45593</v>
      </c>
      <c r="I58" s="130" t="s">
        <v>567</v>
      </c>
    </row>
    <row r="59" spans="2:16" x14ac:dyDescent="0.3">
      <c r="F59" s="50">
        <v>6415674</v>
      </c>
      <c r="G59" s="128">
        <f t="shared" si="3"/>
        <v>6016</v>
      </c>
      <c r="H59" s="132">
        <v>45596</v>
      </c>
      <c r="I59" s="130" t="s">
        <v>537</v>
      </c>
    </row>
    <row r="60" spans="2:16" x14ac:dyDescent="0.3">
      <c r="F60" s="50">
        <v>16567454</v>
      </c>
      <c r="G60" s="128">
        <f t="shared" si="3"/>
        <v>10151780</v>
      </c>
      <c r="H60" s="132">
        <v>45597</v>
      </c>
      <c r="I60" s="130" t="s">
        <v>568</v>
      </c>
    </row>
    <row r="61" spans="2:16" x14ac:dyDescent="0.3">
      <c r="F61" s="50">
        <v>11613309</v>
      </c>
      <c r="G61" s="128">
        <f t="shared" si="3"/>
        <v>-4954145</v>
      </c>
      <c r="H61" s="132">
        <v>45603</v>
      </c>
      <c r="I61" s="130" t="s">
        <v>569</v>
      </c>
    </row>
    <row r="62" spans="2:16" x14ac:dyDescent="0.3">
      <c r="F62" s="50">
        <v>8624704</v>
      </c>
      <c r="G62" s="128">
        <f t="shared" si="3"/>
        <v>-2988605</v>
      </c>
      <c r="H62" s="132">
        <v>45603</v>
      </c>
      <c r="I62" s="130" t="s">
        <v>570</v>
      </c>
    </row>
    <row r="63" spans="2:16" ht="17.25" x14ac:dyDescent="0.3">
      <c r="B63" s="155" t="s">
        <v>573</v>
      </c>
      <c r="C63" s="154">
        <v>1197177</v>
      </c>
      <c r="F63" s="50">
        <f>F62-8612840</f>
        <v>11864</v>
      </c>
      <c r="G63" s="128">
        <f>F63-F62</f>
        <v>-8612840</v>
      </c>
      <c r="H63" s="132">
        <v>45615</v>
      </c>
      <c r="I63" s="132" t="s">
        <v>571</v>
      </c>
    </row>
    <row r="64" spans="2:16" ht="17.25" x14ac:dyDescent="0.3">
      <c r="B64" s="155" t="s">
        <v>574</v>
      </c>
      <c r="C64" s="154">
        <v>458459</v>
      </c>
      <c r="F64" s="50">
        <v>19424</v>
      </c>
      <c r="G64" s="128">
        <f t="shared" si="3"/>
        <v>7560</v>
      </c>
      <c r="H64" s="132">
        <v>45615</v>
      </c>
      <c r="I64" s="132" t="s">
        <v>572</v>
      </c>
    </row>
    <row r="65" spans="6:9" x14ac:dyDescent="0.3">
      <c r="F65" s="50">
        <v>867824</v>
      </c>
      <c r="G65" s="128">
        <f t="shared" si="3"/>
        <v>848400</v>
      </c>
      <c r="H65" s="132">
        <v>45617</v>
      </c>
      <c r="I65" s="130" t="s">
        <v>534</v>
      </c>
    </row>
    <row r="66" spans="6:9" x14ac:dyDescent="0.3">
      <c r="F66" s="50">
        <v>1221713</v>
      </c>
      <c r="G66" s="128">
        <f t="shared" si="3"/>
        <v>353889</v>
      </c>
      <c r="H66" s="132">
        <v>45618</v>
      </c>
      <c r="I66" t="s">
        <v>545</v>
      </c>
    </row>
    <row r="68" spans="6:9" x14ac:dyDescent="0.3">
      <c r="G68" s="50">
        <v>-8605280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"/>
  <sheetViews>
    <sheetView topLeftCell="A7" workbookViewId="0">
      <selection activeCell="G24" sqref="G24"/>
    </sheetView>
  </sheetViews>
  <sheetFormatPr defaultRowHeight="16.5" x14ac:dyDescent="0.3"/>
  <cols>
    <col min="1" max="2" width="10.25" customWidth="1"/>
    <col min="3" max="3" width="21.375" bestFit="1" customWidth="1"/>
    <col min="4" max="4" width="14" style="50" customWidth="1"/>
    <col min="6" max="6" width="13.125" customWidth="1"/>
    <col min="7" max="8" width="10.25" customWidth="1"/>
    <col min="9" max="9" width="11.125" bestFit="1" customWidth="1"/>
    <col min="10" max="10" width="17.25" bestFit="1" customWidth="1"/>
    <col min="11" max="11" width="12.125" style="50" customWidth="1"/>
    <col min="12" max="12" width="13.5" style="50" customWidth="1"/>
    <col min="13" max="14" width="10.25" customWidth="1"/>
    <col min="16" max="16" width="9.625" customWidth="1"/>
    <col min="17" max="17" width="13.375" customWidth="1"/>
  </cols>
  <sheetData>
    <row r="1" spans="1:14" x14ac:dyDescent="0.3">
      <c r="A1" t="s">
        <v>404</v>
      </c>
      <c r="B1" t="s">
        <v>405</v>
      </c>
      <c r="D1" s="50" t="s">
        <v>406</v>
      </c>
    </row>
    <row r="2" spans="1:14" x14ac:dyDescent="0.3">
      <c r="A2" s="3">
        <v>43524</v>
      </c>
      <c r="B2" s="3">
        <v>45351</v>
      </c>
      <c r="C2" t="s">
        <v>407</v>
      </c>
      <c r="D2" s="134">
        <v>5600</v>
      </c>
    </row>
    <row r="3" spans="1:14" x14ac:dyDescent="0.3">
      <c r="A3" s="3">
        <v>43868</v>
      </c>
      <c r="B3" s="3">
        <v>45329</v>
      </c>
      <c r="C3" t="s">
        <v>407</v>
      </c>
      <c r="D3" s="134">
        <v>6070</v>
      </c>
    </row>
    <row r="4" spans="1:14" x14ac:dyDescent="0.3">
      <c r="A4" s="3">
        <v>44244</v>
      </c>
      <c r="B4" s="3">
        <v>45339</v>
      </c>
      <c r="C4" t="s">
        <v>407</v>
      </c>
      <c r="D4" s="134">
        <v>6510</v>
      </c>
    </row>
    <row r="5" spans="1:14" x14ac:dyDescent="0.3">
      <c r="A5" s="3">
        <v>44609</v>
      </c>
      <c r="B5" s="3">
        <v>45339</v>
      </c>
      <c r="C5" t="s">
        <v>407</v>
      </c>
      <c r="D5" s="134">
        <v>6260</v>
      </c>
      <c r="I5" t="s">
        <v>560</v>
      </c>
      <c r="J5" t="s">
        <v>554</v>
      </c>
      <c r="K5" s="50" t="s">
        <v>556</v>
      </c>
      <c r="L5" s="50" t="s">
        <v>557</v>
      </c>
      <c r="M5" t="s">
        <v>561</v>
      </c>
    </row>
    <row r="6" spans="1:14" x14ac:dyDescent="0.3">
      <c r="A6" s="3">
        <v>44966</v>
      </c>
      <c r="B6" s="3">
        <v>45331</v>
      </c>
      <c r="C6" t="s">
        <v>407</v>
      </c>
      <c r="D6" s="134">
        <v>6470</v>
      </c>
      <c r="I6" s="3">
        <v>43497</v>
      </c>
      <c r="J6" t="s">
        <v>555</v>
      </c>
      <c r="L6" s="50">
        <v>7834990</v>
      </c>
    </row>
    <row r="7" spans="1:14" x14ac:dyDescent="0.3">
      <c r="A7" s="3">
        <v>45322</v>
      </c>
      <c r="B7" s="3">
        <v>45688</v>
      </c>
      <c r="C7" t="s">
        <v>407</v>
      </c>
      <c r="D7" s="136">
        <v>9915590</v>
      </c>
      <c r="I7" s="3">
        <v>43524</v>
      </c>
      <c r="J7" t="s">
        <v>555</v>
      </c>
      <c r="L7" s="139">
        <v>5600</v>
      </c>
    </row>
    <row r="8" spans="1:14" x14ac:dyDescent="0.3">
      <c r="A8" s="3">
        <v>45314</v>
      </c>
      <c r="B8" s="3"/>
      <c r="C8" t="s">
        <v>408</v>
      </c>
      <c r="D8" s="50">
        <v>5064619</v>
      </c>
      <c r="I8" s="3">
        <v>43853</v>
      </c>
      <c r="J8" t="s">
        <v>555</v>
      </c>
      <c r="L8" s="50">
        <v>4612090</v>
      </c>
    </row>
    <row r="9" spans="1:14" x14ac:dyDescent="0.3">
      <c r="A9" s="3">
        <v>45323</v>
      </c>
      <c r="B9" s="3"/>
      <c r="C9" t="s">
        <v>408</v>
      </c>
      <c r="D9" s="50">
        <v>10087835</v>
      </c>
      <c r="I9" s="3">
        <v>43857</v>
      </c>
      <c r="J9" t="s">
        <v>555</v>
      </c>
      <c r="L9" s="50">
        <v>19770400</v>
      </c>
    </row>
    <row r="10" spans="1:14" x14ac:dyDescent="0.3">
      <c r="A10" s="3">
        <v>45322</v>
      </c>
      <c r="B10" s="3"/>
      <c r="C10" s="92" t="s">
        <v>550</v>
      </c>
      <c r="D10" s="50">
        <v>4195346</v>
      </c>
      <c r="E10">
        <v>4716069</v>
      </c>
      <c r="F10" s="135">
        <f>E10/D10-1</f>
        <v>0.1241192025639839</v>
      </c>
      <c r="I10" s="3">
        <v>43868</v>
      </c>
      <c r="J10" t="s">
        <v>555</v>
      </c>
      <c r="L10" s="139">
        <v>6070</v>
      </c>
    </row>
    <row r="11" spans="1:14" x14ac:dyDescent="0.3">
      <c r="A11" s="3">
        <v>45322</v>
      </c>
      <c r="B11" s="3"/>
      <c r="C11" s="92" t="s">
        <v>549</v>
      </c>
      <c r="D11" s="50">
        <v>2097673</v>
      </c>
      <c r="E11">
        <v>2224970</v>
      </c>
      <c r="F11" s="135">
        <f t="shared" ref="F11:F17" si="0">E11/D11-1</f>
        <v>6.068486365606085E-2</v>
      </c>
      <c r="I11" s="3">
        <v>43878</v>
      </c>
      <c r="J11" s="138" t="s">
        <v>555</v>
      </c>
      <c r="L11" s="139">
        <v>6260</v>
      </c>
    </row>
    <row r="12" spans="1:14" x14ac:dyDescent="0.3">
      <c r="A12" s="3">
        <v>45322</v>
      </c>
      <c r="B12" s="3"/>
      <c r="C12" s="92" t="s">
        <v>548</v>
      </c>
      <c r="D12" s="50">
        <v>2097673</v>
      </c>
      <c r="E12">
        <v>2268128</v>
      </c>
      <c r="F12" s="135">
        <f t="shared" si="0"/>
        <v>8.1259090430205294E-2</v>
      </c>
      <c r="I12" s="3">
        <v>44225</v>
      </c>
      <c r="J12" s="138" t="s">
        <v>555</v>
      </c>
      <c r="L12" s="50">
        <v>6357600</v>
      </c>
    </row>
    <row r="13" spans="1:14" x14ac:dyDescent="0.3">
      <c r="A13" s="3">
        <v>45322</v>
      </c>
      <c r="B13" s="3"/>
      <c r="C13" s="92" t="s">
        <v>547</v>
      </c>
      <c r="D13" s="50">
        <v>4195346</v>
      </c>
      <c r="E13">
        <v>4325014</v>
      </c>
      <c r="F13" s="135">
        <f t="shared" si="0"/>
        <v>3.0907581877632984E-2</v>
      </c>
      <c r="I13" s="3">
        <v>44244</v>
      </c>
      <c r="J13" s="138" t="s">
        <v>555</v>
      </c>
      <c r="L13" s="139">
        <v>6510</v>
      </c>
    </row>
    <row r="14" spans="1:14" x14ac:dyDescent="0.3">
      <c r="A14" s="3">
        <v>45322</v>
      </c>
      <c r="B14" s="3"/>
      <c r="C14" s="92" t="s">
        <v>546</v>
      </c>
      <c r="D14" s="50">
        <v>4195346</v>
      </c>
      <c r="E14">
        <v>4921381</v>
      </c>
      <c r="F14" s="135">
        <f t="shared" si="0"/>
        <v>0.17305724009414236</v>
      </c>
      <c r="I14" s="3">
        <v>44958</v>
      </c>
      <c r="J14" s="138" t="s">
        <v>555</v>
      </c>
      <c r="L14" s="50">
        <v>1313340</v>
      </c>
    </row>
    <row r="15" spans="1:14" ht="17.25" thickBot="1" x14ac:dyDescent="0.35">
      <c r="A15" s="3">
        <v>45323</v>
      </c>
      <c r="B15" s="3"/>
      <c r="C15" s="92" t="s">
        <v>553</v>
      </c>
      <c r="D15" s="50">
        <v>2097672</v>
      </c>
      <c r="E15">
        <v>2350901</v>
      </c>
      <c r="F15" s="135">
        <f t="shared" si="0"/>
        <v>0.12071906380025088</v>
      </c>
      <c r="I15" s="3">
        <v>44966</v>
      </c>
      <c r="J15" s="133" t="s">
        <v>555</v>
      </c>
      <c r="L15" s="139">
        <v>6470</v>
      </c>
    </row>
    <row r="16" spans="1:14" x14ac:dyDescent="0.3">
      <c r="A16" s="3">
        <v>45323</v>
      </c>
      <c r="B16" s="3"/>
      <c r="C16" s="92" t="s">
        <v>552</v>
      </c>
      <c r="D16" s="50">
        <v>2097673</v>
      </c>
      <c r="E16">
        <v>2463160</v>
      </c>
      <c r="F16" s="135">
        <f t="shared" si="0"/>
        <v>0.17423449698785265</v>
      </c>
      <c r="I16" s="140">
        <v>45314</v>
      </c>
      <c r="J16" s="141" t="s">
        <v>555</v>
      </c>
      <c r="K16" s="142">
        <v>-5064619</v>
      </c>
      <c r="L16" s="142"/>
      <c r="M16" s="141" t="s">
        <v>562</v>
      </c>
      <c r="N16" s="143"/>
    </row>
    <row r="17" spans="1:14" x14ac:dyDescent="0.3">
      <c r="A17" s="3">
        <v>45324</v>
      </c>
      <c r="B17" s="3"/>
      <c r="C17" s="92" t="s">
        <v>551</v>
      </c>
      <c r="D17" s="50">
        <v>6843270</v>
      </c>
      <c r="E17">
        <v>7552113</v>
      </c>
      <c r="F17" s="135">
        <f t="shared" si="0"/>
        <v>0.10358249784094453</v>
      </c>
      <c r="I17" s="144">
        <v>45314</v>
      </c>
      <c r="J17" s="69" t="s">
        <v>558</v>
      </c>
      <c r="K17" s="145"/>
      <c r="L17" s="145">
        <v>5064619</v>
      </c>
      <c r="M17" s="69" t="s">
        <v>563</v>
      </c>
      <c r="N17" s="146"/>
    </row>
    <row r="18" spans="1:14" x14ac:dyDescent="0.3">
      <c r="I18" s="144">
        <v>45320</v>
      </c>
      <c r="J18" s="138" t="s">
        <v>555</v>
      </c>
      <c r="K18" s="145">
        <v>-20976729</v>
      </c>
      <c r="L18" s="145"/>
      <c r="M18" s="69"/>
      <c r="N18" s="146"/>
    </row>
    <row r="19" spans="1:14" x14ac:dyDescent="0.3">
      <c r="I19" s="144">
        <v>45321</v>
      </c>
      <c r="J19" s="138" t="s">
        <v>555</v>
      </c>
      <c r="K19" s="145">
        <v>-6843270</v>
      </c>
      <c r="L19" s="145"/>
      <c r="M19" s="69"/>
      <c r="N19" s="146"/>
    </row>
    <row r="20" spans="1:14" x14ac:dyDescent="0.3">
      <c r="I20" s="144">
        <v>45322</v>
      </c>
      <c r="J20" s="138" t="s">
        <v>555</v>
      </c>
      <c r="K20" s="145"/>
      <c r="L20" s="147">
        <v>9915590</v>
      </c>
      <c r="M20" s="69"/>
      <c r="N20" s="146"/>
    </row>
    <row r="21" spans="1:14" x14ac:dyDescent="0.3">
      <c r="I21" s="144">
        <v>45322</v>
      </c>
      <c r="J21" s="137" t="s">
        <v>550</v>
      </c>
      <c r="K21" s="145"/>
      <c r="L21" s="145">
        <v>4195346</v>
      </c>
      <c r="M21" s="69"/>
      <c r="N21" s="146"/>
    </row>
    <row r="22" spans="1:14" x14ac:dyDescent="0.3">
      <c r="I22" s="144">
        <v>45322</v>
      </c>
      <c r="J22" s="137" t="s">
        <v>549</v>
      </c>
      <c r="K22" s="145"/>
      <c r="L22" s="145">
        <v>2097673</v>
      </c>
      <c r="M22" s="69"/>
      <c r="N22" s="146"/>
    </row>
    <row r="23" spans="1:14" x14ac:dyDescent="0.3">
      <c r="I23" s="144">
        <v>45322</v>
      </c>
      <c r="J23" s="137" t="s">
        <v>548</v>
      </c>
      <c r="K23" s="145"/>
      <c r="L23" s="145">
        <v>2097673</v>
      </c>
      <c r="M23" s="69"/>
      <c r="N23" s="146"/>
    </row>
    <row r="24" spans="1:14" x14ac:dyDescent="0.3">
      <c r="I24" s="144">
        <v>45322</v>
      </c>
      <c r="J24" s="137" t="s">
        <v>547</v>
      </c>
      <c r="K24" s="145"/>
      <c r="L24" s="145">
        <v>4195346</v>
      </c>
      <c r="M24" s="69"/>
      <c r="N24" s="146"/>
    </row>
    <row r="25" spans="1:14" x14ac:dyDescent="0.3">
      <c r="I25" s="144">
        <v>45322</v>
      </c>
      <c r="J25" s="137" t="s">
        <v>546</v>
      </c>
      <c r="K25" s="145"/>
      <c r="L25" s="145">
        <v>4195346</v>
      </c>
      <c r="M25" s="69"/>
      <c r="N25" s="146"/>
    </row>
    <row r="26" spans="1:14" x14ac:dyDescent="0.3">
      <c r="I26" s="144">
        <v>45323</v>
      </c>
      <c r="J26" s="69" t="s">
        <v>555</v>
      </c>
      <c r="K26" s="145">
        <v>-10087835</v>
      </c>
      <c r="L26" s="145"/>
      <c r="M26" s="69"/>
      <c r="N26" s="146"/>
    </row>
    <row r="27" spans="1:14" x14ac:dyDescent="0.3">
      <c r="I27" s="144">
        <v>45323</v>
      </c>
      <c r="J27" s="69" t="s">
        <v>558</v>
      </c>
      <c r="K27" s="145"/>
      <c r="L27" s="145">
        <v>10087835</v>
      </c>
      <c r="M27" s="69"/>
      <c r="N27" s="146"/>
    </row>
    <row r="28" spans="1:14" x14ac:dyDescent="0.3">
      <c r="I28" s="144">
        <v>45323</v>
      </c>
      <c r="J28" s="137" t="s">
        <v>553</v>
      </c>
      <c r="K28" s="145"/>
      <c r="L28" s="145">
        <v>2097672</v>
      </c>
      <c r="M28" s="69"/>
      <c r="N28" s="146"/>
    </row>
    <row r="29" spans="1:14" x14ac:dyDescent="0.3">
      <c r="I29" s="144">
        <v>45323</v>
      </c>
      <c r="J29" s="137" t="s">
        <v>552</v>
      </c>
      <c r="K29" s="145"/>
      <c r="L29" s="145">
        <v>2097673</v>
      </c>
      <c r="M29" s="69"/>
      <c r="N29" s="146"/>
    </row>
    <row r="30" spans="1:14" x14ac:dyDescent="0.3">
      <c r="I30" s="144">
        <v>45324</v>
      </c>
      <c r="J30" s="137" t="s">
        <v>551</v>
      </c>
      <c r="K30" s="145"/>
      <c r="L30" s="145">
        <v>6843270</v>
      </c>
      <c r="M30" s="69"/>
      <c r="N30" s="146"/>
    </row>
    <row r="31" spans="1:14" x14ac:dyDescent="0.3">
      <c r="I31" s="144">
        <v>45329</v>
      </c>
      <c r="J31" s="69" t="s">
        <v>555</v>
      </c>
      <c r="K31" s="148">
        <v>-6435</v>
      </c>
      <c r="L31" s="145"/>
      <c r="M31" s="69"/>
      <c r="N31" s="146"/>
    </row>
    <row r="32" spans="1:14" x14ac:dyDescent="0.3">
      <c r="I32" s="144">
        <v>45329</v>
      </c>
      <c r="J32" s="69" t="s">
        <v>558</v>
      </c>
      <c r="K32" s="145"/>
      <c r="L32" s="145">
        <v>6435</v>
      </c>
      <c r="M32" s="69"/>
      <c r="N32" s="146"/>
    </row>
    <row r="33" spans="9:14" x14ac:dyDescent="0.3">
      <c r="I33" s="144">
        <v>45335</v>
      </c>
      <c r="J33" s="69" t="s">
        <v>555</v>
      </c>
      <c r="K33" s="148">
        <v>-6839</v>
      </c>
      <c r="L33" s="149">
        <v>7400</v>
      </c>
      <c r="M33" s="69"/>
      <c r="N33" s="146"/>
    </row>
    <row r="34" spans="9:14" x14ac:dyDescent="0.3">
      <c r="I34" s="144">
        <v>45335</v>
      </c>
      <c r="J34" s="69" t="s">
        <v>558</v>
      </c>
      <c r="K34" s="145"/>
      <c r="L34" s="145">
        <v>6839</v>
      </c>
      <c r="M34" s="69"/>
      <c r="N34" s="146"/>
    </row>
    <row r="35" spans="9:14" x14ac:dyDescent="0.3">
      <c r="I35" s="144">
        <v>45341</v>
      </c>
      <c r="J35" s="69" t="s">
        <v>555</v>
      </c>
      <c r="K35" s="148">
        <v>-13504</v>
      </c>
      <c r="L35" s="145"/>
      <c r="M35" s="69"/>
      <c r="N35" s="146"/>
    </row>
    <row r="36" spans="9:14" x14ac:dyDescent="0.3">
      <c r="I36" s="144">
        <v>45341</v>
      </c>
      <c r="J36" s="69" t="s">
        <v>558</v>
      </c>
      <c r="K36" s="145"/>
      <c r="L36" s="145">
        <v>13504</v>
      </c>
      <c r="M36" s="69"/>
      <c r="N36" s="146"/>
    </row>
    <row r="37" spans="9:14" x14ac:dyDescent="0.3">
      <c r="I37" s="144">
        <v>45350</v>
      </c>
      <c r="J37" s="69" t="s">
        <v>555</v>
      </c>
      <c r="K37" s="148">
        <v>-5965</v>
      </c>
      <c r="L37" s="145"/>
      <c r="M37" s="69"/>
      <c r="N37" s="146"/>
    </row>
    <row r="38" spans="9:14" x14ac:dyDescent="0.3">
      <c r="I38" s="144">
        <v>45350</v>
      </c>
      <c r="J38" s="69" t="s">
        <v>558</v>
      </c>
      <c r="K38" s="145"/>
      <c r="L38" s="145">
        <v>5965</v>
      </c>
      <c r="M38" s="69"/>
      <c r="N38" s="146"/>
    </row>
    <row r="39" spans="9:14" x14ac:dyDescent="0.3">
      <c r="I39" s="144">
        <v>45471</v>
      </c>
      <c r="J39" s="69" t="s">
        <v>558</v>
      </c>
      <c r="K39" s="145">
        <v>-3000000</v>
      </c>
      <c r="L39" s="145"/>
      <c r="M39" s="69"/>
      <c r="N39" s="146"/>
    </row>
    <row r="40" spans="9:14" ht="17.25" thickBot="1" x14ac:dyDescent="0.35">
      <c r="I40" s="150">
        <v>45476</v>
      </c>
      <c r="J40" s="151" t="s">
        <v>559</v>
      </c>
      <c r="K40" s="152"/>
      <c r="L40" s="152">
        <v>3000000</v>
      </c>
      <c r="M40" s="151"/>
      <c r="N40" s="153"/>
    </row>
    <row r="42" spans="9:14" x14ac:dyDescent="0.3">
      <c r="L42" s="50">
        <v>12212454</v>
      </c>
    </row>
    <row r="43" spans="9:14" x14ac:dyDescent="0.3">
      <c r="L43" s="127">
        <v>12185197</v>
      </c>
    </row>
    <row r="44" spans="9:14" x14ac:dyDescent="0.3">
      <c r="K44" s="50">
        <v>3000000</v>
      </c>
      <c r="L44" s="50">
        <f>L42-L43</f>
        <v>27257</v>
      </c>
      <c r="M44" s="55">
        <f>K44-L44</f>
        <v>2972743</v>
      </c>
    </row>
  </sheetData>
  <autoFilter ref="I5:M40" xr:uid="{00000000-0009-0000-0000-000004000000}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2"/>
  <sheetViews>
    <sheetView workbookViewId="0">
      <selection activeCell="F2" sqref="F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 (2)</vt:lpstr>
      <vt:lpstr>삼성DC</vt:lpstr>
      <vt:lpstr>엔투저축연금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infomax</cp:lastModifiedBy>
  <dcterms:created xsi:type="dcterms:W3CDTF">2023-07-30T03:48:56Z</dcterms:created>
  <dcterms:modified xsi:type="dcterms:W3CDTF">2024-11-25T09:05:02Z</dcterms:modified>
</cp:coreProperties>
</file>