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python\my_asset\"/>
    </mc:Choice>
  </mc:AlternateContent>
  <bookViews>
    <workbookView xWindow="0" yWindow="0" windowWidth="17250" windowHeight="5610" tabRatio="646"/>
  </bookViews>
  <sheets>
    <sheet name="자산정보" sheetId="2" r:id="rId1"/>
    <sheet name="한투원화" sheetId="11" r:id="rId2"/>
    <sheet name="불리오달러" sheetId="1" r:id="rId3"/>
    <sheet name="한투달러" sheetId="4" r:id="rId4"/>
    <sheet name="한투엔화" sheetId="10" r:id="rId5"/>
    <sheet name="외화자산평가" sheetId="6" r:id="rId6"/>
    <sheet name="나무원화" sheetId="7" r:id="rId7"/>
    <sheet name="한투CMA" sheetId="5" r:id="rId8"/>
    <sheet name="한투ISA" sheetId="12" r:id="rId9"/>
    <sheet name="별도원화" sheetId="3" r:id="rId10"/>
    <sheet name="현금흐름" sheetId="9" r:id="rId11"/>
    <sheet name="급여및지출" sheetId="13" r:id="rId12"/>
    <sheet name="각종정보" sheetId="8" r:id="rId13"/>
    <sheet name="Sheet1" sheetId="14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2" l="1"/>
  <c r="S4" i="12"/>
  <c r="S5" i="12"/>
  <c r="C5" i="12"/>
  <c r="D5" i="12"/>
  <c r="H5" i="12"/>
  <c r="N5" i="12"/>
  <c r="O5" i="12"/>
  <c r="P5" i="12" s="1"/>
  <c r="R5" i="12"/>
  <c r="L58" i="2"/>
  <c r="S18" i="11"/>
  <c r="S19" i="11"/>
  <c r="S20" i="11"/>
  <c r="S21" i="11"/>
  <c r="S22" i="11"/>
  <c r="C22" i="11"/>
  <c r="D22" i="11"/>
  <c r="H22" i="11"/>
  <c r="N22" i="11"/>
  <c r="O22" i="11"/>
  <c r="P22" i="11"/>
  <c r="R22" i="11"/>
  <c r="C21" i="11"/>
  <c r="D21" i="11"/>
  <c r="H21" i="11"/>
  <c r="N21" i="11"/>
  <c r="O21" i="11"/>
  <c r="R21" i="11"/>
  <c r="C20" i="11"/>
  <c r="D20" i="11"/>
  <c r="H20" i="11"/>
  <c r="N20" i="11"/>
  <c r="P20" i="11" s="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C15" i="11"/>
  <c r="D15" i="11"/>
  <c r="H15" i="11"/>
  <c r="N15" i="11"/>
  <c r="O15" i="11"/>
  <c r="R15" i="1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14" i="11"/>
  <c r="C14" i="11"/>
  <c r="D14" i="11"/>
  <c r="H14" i="11"/>
  <c r="N14" i="11"/>
  <c r="O14" i="11"/>
  <c r="R14" i="11"/>
  <c r="M13" i="11"/>
  <c r="C13" i="11"/>
  <c r="D13" i="11"/>
  <c r="H13" i="11"/>
  <c r="N13" i="11"/>
  <c r="O13" i="11"/>
  <c r="R13" i="11"/>
  <c r="P21" i="11" l="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S2" i="6" s="1"/>
  <c r="C3" i="6"/>
  <c r="D3" i="6"/>
  <c r="H3" i="6"/>
  <c r="N3" i="6"/>
  <c r="R3" i="6"/>
  <c r="S3" i="6" s="1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2" i="12" l="1"/>
  <c r="S13" i="11"/>
  <c r="S14" i="11"/>
  <c r="S15" i="11"/>
  <c r="S17" i="11"/>
  <c r="S16" i="11"/>
  <c r="S3" i="11"/>
  <c r="S11" i="11"/>
  <c r="S9" i="11"/>
  <c r="S4" i="11"/>
  <c r="S12" i="11"/>
  <c r="S6" i="11"/>
  <c r="S10" i="11"/>
  <c r="S5" i="11"/>
  <c r="S7" i="11"/>
  <c r="S8" i="11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S2" i="11"/>
  <c r="P6" i="11"/>
  <c r="P11" i="11"/>
  <c r="P3" i="11"/>
  <c r="D5" i="4"/>
  <c r="D4" i="4"/>
  <c r="D3" i="4"/>
  <c r="D2" i="4"/>
  <c r="C5" i="4"/>
  <c r="C4" i="4"/>
  <c r="C3" i="4"/>
  <c r="C2" i="4"/>
  <c r="H2" i="4"/>
  <c r="P2" i="4" s="1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P3" i="1" s="1"/>
  <c r="O4" i="1"/>
  <c r="P4" i="1" s="1"/>
  <c r="O5" i="1"/>
  <c r="O6" i="1"/>
  <c r="O7" i="1"/>
  <c r="O8" i="1"/>
  <c r="O9" i="1"/>
  <c r="O10" i="1"/>
  <c r="O11" i="1"/>
  <c r="O12" i="1"/>
  <c r="P12" i="1" s="1"/>
  <c r="O13" i="1"/>
  <c r="O14" i="1"/>
  <c r="O15" i="1"/>
  <c r="P6" i="1"/>
  <c r="P13" i="1"/>
  <c r="R2" i="1"/>
  <c r="S2" i="1" s="1"/>
  <c r="R3" i="1"/>
  <c r="S3" i="1" s="1"/>
  <c r="R4" i="1"/>
  <c r="R5" i="1"/>
  <c r="R6" i="1"/>
  <c r="R7" i="1"/>
  <c r="R8" i="1"/>
  <c r="R9" i="1"/>
  <c r="R10" i="1"/>
  <c r="R11" i="1"/>
  <c r="R12" i="1"/>
  <c r="R13" i="1"/>
  <c r="R14" i="1"/>
  <c r="R15" i="1"/>
  <c r="P10" i="1" l="1"/>
  <c r="P2" i="1"/>
  <c r="P8" i="1"/>
  <c r="P7" i="1"/>
  <c r="P5" i="1"/>
  <c r="P11" i="1"/>
  <c r="P3" i="4"/>
  <c r="S5" i="4"/>
  <c r="P5" i="4"/>
  <c r="P4" i="4"/>
  <c r="S4" i="4"/>
  <c r="S2" i="4"/>
  <c r="S3" i="4"/>
  <c r="P9" i="1"/>
  <c r="P15" i="1"/>
  <c r="P14" i="1"/>
  <c r="S9" i="1"/>
  <c r="S11" i="1"/>
  <c r="S4" i="1"/>
  <c r="S8" i="1"/>
  <c r="S5" i="1"/>
  <c r="S15" i="1"/>
  <c r="S7" i="1"/>
  <c r="S14" i="1"/>
  <c r="S6" i="1"/>
  <c r="S13" i="1"/>
  <c r="S12" i="1"/>
  <c r="S10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/>
  <c r="G13" i="13"/>
  <c r="D13" i="13"/>
  <c r="F12" i="13"/>
  <c r="G12" i="13"/>
  <c r="D12" i="13"/>
  <c r="F11" i="13"/>
  <c r="G11" i="13"/>
  <c r="D11" i="13"/>
  <c r="F10" i="13"/>
  <c r="G10" i="13"/>
  <c r="D10" i="13"/>
  <c r="F9" i="13"/>
  <c r="G9" i="13"/>
  <c r="D9" i="13"/>
  <c r="F8" i="13"/>
  <c r="G8" i="13"/>
  <c r="D8" i="13"/>
  <c r="F7" i="13"/>
  <c r="G7" i="13"/>
  <c r="D7" i="13"/>
  <c r="F6" i="13"/>
  <c r="G6" i="13"/>
  <c r="D6" i="13"/>
  <c r="F5" i="13"/>
  <c r="G5" i="13"/>
  <c r="D5" i="13"/>
  <c r="F4" i="13"/>
  <c r="G4" i="13"/>
  <c r="D4" i="13"/>
  <c r="F3" i="13"/>
  <c r="G3" i="13"/>
  <c r="D3" i="13"/>
  <c r="F2" i="13"/>
  <c r="G2" i="13"/>
  <c r="D2" i="13"/>
  <c r="D14" i="13"/>
  <c r="R2" i="10"/>
  <c r="R3" i="10"/>
  <c r="C3" i="10"/>
  <c r="D3" i="10"/>
  <c r="H3" i="10"/>
  <c r="N3" i="10"/>
  <c r="O3" i="10"/>
  <c r="O2" i="10"/>
  <c r="N2" i="10"/>
  <c r="H2" i="10"/>
  <c r="P2" i="10" s="1"/>
  <c r="D2" i="10"/>
  <c r="C2" i="10"/>
  <c r="R2" i="3"/>
  <c r="S2" i="3" s="1"/>
  <c r="B1" i="8"/>
  <c r="D2" i="3"/>
  <c r="C2" i="3"/>
  <c r="H2" i="3"/>
  <c r="O2" i="3"/>
  <c r="N2" i="3"/>
  <c r="P3" i="10" l="1"/>
  <c r="P2" i="3"/>
  <c r="S3" i="10"/>
  <c r="S2" i="10"/>
</calcChain>
</file>

<file path=xl/sharedStrings.xml><?xml version="1.0" encoding="utf-8"?>
<sst xmlns="http://schemas.openxmlformats.org/spreadsheetml/2006/main" count="1090" uniqueCount="320">
  <si>
    <t>거래일자</t>
    <phoneticPr fontId="5" type="noConversion"/>
  </si>
  <si>
    <t>종목명</t>
    <phoneticPr fontId="5" type="noConversion"/>
  </si>
  <si>
    <t>한투</t>
    <phoneticPr fontId="5" type="noConversion"/>
  </si>
  <si>
    <t>신협</t>
    <phoneticPr fontId="5" type="noConversion"/>
  </si>
  <si>
    <t>해외투자</t>
    <phoneticPr fontId="5" type="noConversion"/>
  </si>
  <si>
    <t>외화자산</t>
    <phoneticPr fontId="5" type="noConversion"/>
  </si>
  <si>
    <t>계좌</t>
    <phoneticPr fontId="5" type="noConversion"/>
  </si>
  <si>
    <t>나무</t>
    <phoneticPr fontId="5" type="noConversion"/>
  </si>
  <si>
    <t>한증금</t>
    <phoneticPr fontId="5" type="noConversion"/>
  </si>
  <si>
    <t>국내주식</t>
    <phoneticPr fontId="5" type="noConversion"/>
  </si>
  <si>
    <t>롯데케미칼</t>
    <phoneticPr fontId="5" type="noConversion"/>
  </si>
  <si>
    <t>불리오</t>
    <phoneticPr fontId="5" type="noConversion"/>
  </si>
  <si>
    <t>상품</t>
    <phoneticPr fontId="5" type="noConversion"/>
  </si>
  <si>
    <t>외환</t>
    <phoneticPr fontId="5" type="noConversion"/>
  </si>
  <si>
    <t>해외주식</t>
    <phoneticPr fontId="5" type="noConversion"/>
  </si>
  <si>
    <t>해외채권</t>
    <phoneticPr fontId="5" type="noConversion"/>
  </si>
  <si>
    <t>통화</t>
    <phoneticPr fontId="5" type="noConversion"/>
  </si>
  <si>
    <t>원화</t>
    <phoneticPr fontId="5" type="noConversion"/>
  </si>
  <si>
    <t>달러</t>
    <phoneticPr fontId="5" type="noConversion"/>
  </si>
  <si>
    <t>자산군</t>
    <phoneticPr fontId="5" type="noConversion"/>
  </si>
  <si>
    <t>세부자산군</t>
    <phoneticPr fontId="5" type="noConversion"/>
  </si>
  <si>
    <t>현금성</t>
    <phoneticPr fontId="5" type="noConversion"/>
  </si>
  <si>
    <t>단기자금</t>
    <phoneticPr fontId="5" type="noConversion"/>
  </si>
  <si>
    <t>채권</t>
    <phoneticPr fontId="5" type="noConversion"/>
  </si>
  <si>
    <t>주식</t>
    <phoneticPr fontId="5" type="noConversion"/>
  </si>
  <si>
    <t>대체자산</t>
    <phoneticPr fontId="5" type="noConversion"/>
  </si>
  <si>
    <t>상품명</t>
    <phoneticPr fontId="5" type="noConversion"/>
  </si>
  <si>
    <t>매입비용</t>
    <phoneticPr fontId="5" type="noConversion"/>
  </si>
  <si>
    <t>순수익</t>
    <phoneticPr fontId="5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</si>
  <si>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</si>
  <si>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</si>
  <si>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</si>
  <si>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</si>
  <si>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</si>
  <si>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</si>
  <si>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</si>
  <si>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</si>
  <si>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</si>
  <si>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</si>
  <si>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</si>
  <si>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</si>
  <si>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</si>
  <si>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</si>
  <si>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</si>
  <si>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</si>
  <si>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</si>
  <si>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5" type="noConversion"/>
  </si>
  <si>
    <t>한국투자증권 CMA</t>
    <phoneticPr fontId="5" type="noConversion"/>
  </si>
  <si>
    <t>나무증권 발행어음</t>
    <phoneticPr fontId="5" type="noConversion"/>
  </si>
  <si>
    <t>신협 정기예금 6개월</t>
    <phoneticPr fontId="5" type="noConversion"/>
  </si>
  <si>
    <t>신협 정기예금 1년</t>
    <phoneticPr fontId="5" type="noConversion"/>
  </si>
  <si>
    <t>우리사주 롯데케미칼</t>
    <phoneticPr fontId="5" type="noConversion"/>
  </si>
  <si>
    <t>한국투자증권 불리오계좌 달러예수금</t>
    <phoneticPr fontId="5" type="noConversion"/>
  </si>
  <si>
    <t>매도원금</t>
    <phoneticPr fontId="5" type="noConversion"/>
  </si>
  <si>
    <t>현금수입</t>
    <phoneticPr fontId="5" type="noConversion"/>
  </si>
  <si>
    <t>현금지출</t>
    <phoneticPr fontId="5" type="noConversion"/>
  </si>
  <si>
    <t>매입액</t>
    <phoneticPr fontId="5" type="noConversion"/>
  </si>
  <si>
    <t>매도액</t>
    <phoneticPr fontId="5" type="noConversion"/>
  </si>
  <si>
    <t>이자배당액</t>
    <phoneticPr fontId="5" type="noConversion"/>
  </si>
  <si>
    <t>매도비용</t>
    <phoneticPr fontId="5" type="noConversion"/>
  </si>
  <si>
    <t>매매수익</t>
    <phoneticPr fontId="5" type="noConversion"/>
  </si>
  <si>
    <t>순현금수입</t>
    <phoneticPr fontId="5" type="noConversion"/>
  </si>
  <si>
    <t>누적</t>
    <phoneticPr fontId="5" type="noConversion"/>
  </si>
  <si>
    <t>한국투자증권 직접투자계좌 달러예수금</t>
    <phoneticPr fontId="5" type="noConversion"/>
  </si>
  <si>
    <t>한국투자증권 직접투자계좌 외화RP</t>
    <phoneticPr fontId="5" type="noConversion"/>
  </si>
  <si>
    <t>입출금</t>
    <phoneticPr fontId="5" type="noConversion"/>
  </si>
  <si>
    <t>달러자산</t>
    <phoneticPr fontId="5" type="noConversion"/>
  </si>
  <si>
    <t>달러자산 원화평가</t>
    <phoneticPr fontId="5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</si>
  <si>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</si>
  <si>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</si>
  <si>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</si>
  <si>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</si>
  <si>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</si>
  <si>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</si>
  <si>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</si>
  <si>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</si>
  <si>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</si>
  <si>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</si>
  <si>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</si>
  <si>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</si>
  <si>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</si>
  <si>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</si>
  <si>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</si>
  <si>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</si>
  <si>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</si>
  <si>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</si>
  <si>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</si>
  <si>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</si>
  <si>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</si>
  <si>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</si>
  <si>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</si>
  <si>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</si>
  <si>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</si>
  <si>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</si>
  <si>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</si>
  <si>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</si>
  <si>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</si>
  <si>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</si>
  <si>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</si>
  <si>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</si>
  <si>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</si>
  <si>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</si>
  <si>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</si>
  <si>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</si>
  <si>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</si>
  <si>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</si>
  <si>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</si>
  <si>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</si>
  <si>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</si>
  <si>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</si>
  <si>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</si>
  <si>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</si>
  <si>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</si>
  <si>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</si>
  <si>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</si>
  <si>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</si>
  <si>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</si>
  <si>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</si>
  <si>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</si>
  <si>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</si>
  <si>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</si>
  <si>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</si>
  <si>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</si>
  <si>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</si>
  <si>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</si>
  <si>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</si>
  <si>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</si>
  <si>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</si>
  <si>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</si>
  <si>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</si>
  <si>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</si>
  <si>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</si>
  <si>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</si>
  <si>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</si>
  <si>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</si>
  <si>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</si>
  <si>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</si>
  <si>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</si>
  <si>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</si>
  <si>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</si>
  <si>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</si>
  <si>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</si>
  <si>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</si>
  <si>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</si>
  <si>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</si>
  <si>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</si>
  <si>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</si>
  <si>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</si>
  <si>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</si>
  <si>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</si>
  <si>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</si>
  <si>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</si>
  <si>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</si>
  <si>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</si>
  <si>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</si>
  <si>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</si>
  <si>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</si>
  <si>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</si>
  <si>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</si>
  <si>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</si>
  <si>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5" type="noConversion"/>
  </si>
  <si>
    <t>메리츠캐피탈235-1</t>
    <phoneticPr fontId="5" type="noConversion"/>
  </si>
  <si>
    <t>(약정)한투원화발행어음</t>
    <phoneticPr fontId="5" type="noConversion"/>
  </si>
  <si>
    <t>(약정)한투외화발행어음</t>
    <phoneticPr fontId="5" type="noConversion"/>
  </si>
  <si>
    <t>(수시)한투외화발행어음</t>
    <phoneticPr fontId="5" type="noConversion"/>
  </si>
  <si>
    <t>(수시)한투원화발행어음</t>
    <phoneticPr fontId="5" type="noConversion"/>
  </si>
  <si>
    <t>한국투자증권 직접투자계좌 외화발행어음(약정)</t>
    <phoneticPr fontId="5" type="noConversion"/>
  </si>
  <si>
    <t>한국투자증권 직접투자계좌 외화발행어음(수시)</t>
    <phoneticPr fontId="5" type="noConversion"/>
  </si>
  <si>
    <t>한국투자증권 직접투자계좌 원화발행어음(수시)</t>
    <phoneticPr fontId="5" type="noConversion"/>
  </si>
  <si>
    <t>한국투자증권 직접투자계좌 원화발행어음(약정)</t>
    <phoneticPr fontId="5" type="noConversion"/>
  </si>
  <si>
    <t>세부자산군2</t>
    <phoneticPr fontId="5" type="noConversion"/>
  </si>
  <si>
    <t>선진국</t>
    <phoneticPr fontId="5" type="noConversion"/>
  </si>
  <si>
    <t>신흥국</t>
    <phoneticPr fontId="5" type="noConversion"/>
  </si>
  <si>
    <t>하이일드</t>
    <phoneticPr fontId="5" type="noConversion"/>
  </si>
  <si>
    <t>물가연동</t>
    <phoneticPr fontId="5" type="noConversion"/>
  </si>
  <si>
    <t>원자재</t>
    <phoneticPr fontId="5" type="noConversion"/>
  </si>
  <si>
    <t>에너지</t>
    <phoneticPr fontId="5" type="noConversion"/>
  </si>
  <si>
    <t>현금</t>
    <phoneticPr fontId="5" type="noConversion"/>
  </si>
  <si>
    <t>한투예수금</t>
    <phoneticPr fontId="5" type="noConversion"/>
  </si>
  <si>
    <t>나무예수금</t>
    <phoneticPr fontId="5" type="noConversion"/>
  </si>
  <si>
    <t>나무증권 원화예수금</t>
    <phoneticPr fontId="5" type="noConversion"/>
  </si>
  <si>
    <t>엔화자산</t>
    <phoneticPr fontId="5" type="noConversion"/>
  </si>
  <si>
    <t>엔화자산 원화평가</t>
    <phoneticPr fontId="5" type="noConversion"/>
  </si>
  <si>
    <t>엔화</t>
    <phoneticPr fontId="5" type="noConversion"/>
  </si>
  <si>
    <t>직접운용엔</t>
    <phoneticPr fontId="5" type="noConversion"/>
  </si>
  <si>
    <t>MYWN_KOIN</t>
    <phoneticPr fontId="5" type="noConversion"/>
  </si>
  <si>
    <t>한국투자증권 직접투자계화 엔화예수금</t>
    <phoneticPr fontId="5" type="noConversion"/>
  </si>
  <si>
    <t>일본리츠</t>
    <phoneticPr fontId="5" type="noConversion"/>
  </si>
  <si>
    <t>ISHARES JAPAN REIT ETF</t>
    <phoneticPr fontId="5" type="noConversion"/>
  </si>
  <si>
    <t>부동산</t>
    <phoneticPr fontId="5" type="noConversion"/>
  </si>
  <si>
    <t>외화입출금</t>
    <phoneticPr fontId="5" type="noConversion"/>
  </si>
  <si>
    <t>CASH_KOIN1</t>
    <phoneticPr fontId="5" type="noConversion"/>
  </si>
  <si>
    <t>한투CMA예수금</t>
    <phoneticPr fontId="5" type="noConversion"/>
  </si>
  <si>
    <t>한투ISA예수금</t>
    <phoneticPr fontId="5" type="noConversion"/>
  </si>
  <si>
    <t>한국투자증권 직접투자 원화예수금</t>
    <phoneticPr fontId="5" type="noConversion"/>
  </si>
  <si>
    <t>한국투자증권 CMA 원화예수금</t>
    <phoneticPr fontId="5" type="noConversion"/>
  </si>
  <si>
    <t>한국투자증권 ISA 원화예수금</t>
    <phoneticPr fontId="5" type="noConversion"/>
  </si>
  <si>
    <t>한투CMA</t>
    <phoneticPr fontId="5" type="noConversion"/>
  </si>
  <si>
    <t>한투ISA</t>
    <phoneticPr fontId="5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</si>
  <si>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</si>
  <si>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</si>
  <si>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</si>
  <si>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</si>
  <si>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</si>
  <si>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</si>
  <si>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</si>
  <si>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</si>
  <si>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</si>
  <si>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</si>
  <si>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5" type="noConversion"/>
  </si>
  <si>
    <t>2월</t>
    <phoneticPr fontId="5" type="noConversion"/>
  </si>
  <si>
    <t>3월</t>
    <phoneticPr fontId="5" type="noConversion"/>
  </si>
  <si>
    <t>4월</t>
    <phoneticPr fontId="5" type="noConversion"/>
  </si>
  <si>
    <t>5월</t>
    <phoneticPr fontId="5" type="noConversion"/>
  </si>
  <si>
    <t>6월</t>
  </si>
  <si>
    <t>7월</t>
  </si>
  <si>
    <t>8월</t>
  </si>
  <si>
    <t>9월</t>
  </si>
  <si>
    <t>10월</t>
  </si>
  <si>
    <t>11월</t>
  </si>
  <si>
    <t>12월</t>
    <phoneticPr fontId="5" type="noConversion"/>
  </si>
  <si>
    <t>급여</t>
    <phoneticPr fontId="5" type="noConversion"/>
  </si>
  <si>
    <t>지출</t>
    <phoneticPr fontId="5" type="noConversion"/>
  </si>
  <si>
    <t>순수입</t>
    <phoneticPr fontId="5" type="noConversion"/>
  </si>
  <si>
    <t>합계</t>
    <phoneticPr fontId="5" type="noConversion"/>
  </si>
  <si>
    <t>비중</t>
    <phoneticPr fontId="5" type="noConversion"/>
  </si>
  <si>
    <t>예상순수입분배</t>
    <phoneticPr fontId="5" type="noConversion"/>
  </si>
  <si>
    <t>1476</t>
  </si>
  <si>
    <t>원화투자지출</t>
    <phoneticPr fontId="5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</si>
  <si>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</si>
  <si>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</si>
  <si>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</si>
  <si>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</si>
  <si>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</si>
  <si>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</si>
  <si>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</si>
  <si>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</si>
  <si>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</si>
  <si>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</si>
  <si>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</si>
  <si>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</si>
  <si>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</si>
  <si>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</si>
  <si>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</si>
  <si>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</si>
  <si>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</si>
  <si>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</si>
  <si>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</si>
  <si>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매입장부금액</t>
    <phoneticPr fontId="5" type="noConversion"/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</si>
  <si>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</si>
  <si>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</si>
  <si>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</si>
  <si>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</si>
  <si>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</si>
  <si>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</si>
  <si>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</si>
  <si>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</si>
  <si>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</si>
  <si>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</si>
  <si>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</si>
  <si>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</si>
  <si>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</si>
  <si>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</si>
  <si>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</si>
  <si>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</si>
  <si>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</si>
  <si>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</si>
  <si>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</si>
  <si>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</si>
  <si>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</si>
  <si>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</si>
  <si>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</si>
  <si>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</si>
  <si>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</si>
  <si>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</si>
  <si>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</si>
  <si>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</si>
  <si>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</si>
  <si>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</si>
  <si>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</si>
  <si>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</si>
  <si>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</si>
  <si>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</si>
  <si>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</si>
  <si>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</si>
  <si>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</si>
  <si>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</si>
  <si>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</si>
  <si>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</si>
  <si>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</si>
  <si>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</si>
  <si>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</si>
  <si>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</si>
  <si>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</si>
  <si>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</si>
  <si>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</si>
  <si>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</si>
  <si>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</si>
  <si>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</si>
  <si>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</si>
  <si>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</si>
  <si>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</si>
  <si>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</si>
  <si>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</si>
  <si>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</si>
  <si>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</si>
  <si>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</si>
  <si>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</si>
  <si>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</si>
  <si>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</si>
  <si>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</si>
  <si>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5" type="noConversion"/>
  </si>
  <si>
    <t>평가금액</t>
    <phoneticPr fontId="5" type="noConversion"/>
  </si>
  <si>
    <t>기초장부금액</t>
    <phoneticPr fontId="5" type="noConversion"/>
  </si>
  <si>
    <t>코스피 TR</t>
    <phoneticPr fontId="5" type="noConversion"/>
  </si>
  <si>
    <t>KODEX 코스피 TR</t>
    <phoneticPr fontId="5" type="noConversion"/>
  </si>
  <si>
    <t>한투</t>
    <phoneticPr fontId="5" type="noConversion"/>
  </si>
  <si>
    <t>원화</t>
    <phoneticPr fontId="5" type="noConversion"/>
  </si>
  <si>
    <t>주식</t>
    <phoneticPr fontId="5" type="noConversion"/>
  </si>
  <si>
    <t>국내주식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</si>
</sst>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0" borderId="0"/>
  </cellStyleXfs>
  <cellXfs count="70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14" fontId="7" fillId="2" borderId="3" xfId="0" applyNumberFormat="1" applyFont="1" applyFill="1" applyBorder="1" applyAlignment="1">
      <alignment horizontal="center" vertical="center"/>
    </xf>
    <xf numFmtId="14" fontId="7" fillId="2" borderId="3" xfId="0" applyNumberFormat="1" applyFont="1" applyFill="1" applyBorder="1" applyAlignment="1">
      <alignment horizontal="left" vertical="center"/>
    </xf>
    <xf numFmtId="0" fontId="7" fillId="2" borderId="3" xfId="1" applyNumberFormat="1" applyFont="1" applyFill="1" applyBorder="1" applyAlignment="1">
      <alignment horizontal="center" vertical="center"/>
    </xf>
    <xf numFmtId="41" fontId="7" fillId="2" borderId="3" xfId="1" applyNumberFormat="1" applyFont="1" applyFill="1" applyBorder="1" applyAlignment="1">
      <alignment horizontal="center" vertical="center"/>
    </xf>
    <xf numFmtId="41" fontId="7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41" fontId="2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6" fillId="0" borderId="1" xfId="1" applyNumberFormat="1" applyFont="1" applyFill="1" applyBorder="1">
      <alignment vertical="center"/>
    </xf>
    <xf numFmtId="0" fontId="6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6" fillId="0" borderId="5" xfId="1" applyNumberFormat="1" applyFont="1" applyFill="1" applyBorder="1">
      <alignment vertical="center"/>
    </xf>
    <xf numFmtId="0" fontId="6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7" fillId="2" borderId="3" xfId="1" applyNumberFormat="1" applyFont="1" applyFill="1" applyBorder="1" applyAlignment="1">
      <alignment horizontal="center" vertical="center"/>
    </xf>
    <xf numFmtId="177" fontId="2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7" fillId="2" borderId="3" xfId="1" applyNumberFormat="1" applyFont="1" applyFill="1" applyBorder="1" applyAlignment="1">
      <alignment vertical="center"/>
    </xf>
    <xf numFmtId="0" fontId="7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6" fillId="0" borderId="1" xfId="1" applyNumberFormat="1" applyFont="1" applyFill="1" applyBorder="1" applyAlignment="1">
      <alignment vertical="center"/>
    </xf>
    <xf numFmtId="0" fontId="6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7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1" fillId="0" borderId="0" xfId="2"/>
    <xf numFmtId="178" fontId="1" fillId="0" borderId="0" xfId="2" applyNumberFormat="1"/>
    <xf numFmtId="0" fontId="8" fillId="0" borderId="7" xfId="2" applyFont="1" applyBorder="1" applyAlignment="1">
      <alignment horizontal="center" vertical="top"/>
    </xf>
    <xf numFmtId="49" fontId="8" fillId="0" borderId="7" xfId="2" applyNumberFormat="1" applyFont="1" applyBorder="1" applyAlignment="1">
      <alignment horizontal="center" vertical="top"/>
    </xf>
    <xf numFmtId="49" fontId="1" fillId="0" borderId="0" xfId="2" applyNumberFormat="1"/>
    <xf numFmtId="0" fontId="6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</cellXfs>
  <cellStyles count="3">
    <cellStyle name="쉼표 [0]" xfId="1" builtinId="6"/>
    <cellStyle name="표준" xfId="0" builtinId="0"/>
    <cellStyle name="표준 2" xfId="2"/>
  </cellStyles>
  <dxfs count="195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3" name="표3" displayName="표3" ref="A1:L58" totalsRowShown="0">
  <autoFilter ref="A1:L58"/>
  <tableColumns count="12">
    <tableColumn id="8" name="종목코드" dataDxfId="194"/>
    <tableColumn id="9" name="종목명" dataDxfId="193">
      <calculatedColumnFormula>LEFT(#REF!,SEARCH("_",#REF!)-1)</calculatedColumnFormula>
    </tableColumn>
    <tableColumn id="14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  <tableColumn id="1" name="매입장부금액" dataDxfId="192"/>
    <tableColumn id="10" name="기초평가손익" dataDxfId="191"/>
    <tableColumn id="11" name="기초장부금액" dataDxfId="0">
      <calculatedColumnFormula>표3[[#This Row],[매입장부금액]]+표3[[#This Row],[기초평가손익]]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CMA_한투183" displayName="CMA_한투183" ref="A1:S2" totalsRowShown="0" headerRowDxfId="28" dataDxfId="27" headerRowCellStyle="쉼표 [0]" dataCellStyle="쉼표 [0]">
  <autoFilter ref="A1:S2"/>
  <tableColumns count="19">
    <tableColumn id="1" name="거래일자" dataDxfId="26"/>
    <tableColumn id="5" name="종목코드" dataDxfId="25"/>
    <tableColumn id="9" name="종목명" dataDxfId="24">
      <calculatedColumnFormula>VLOOKUP(CMA_한투183[[#This Row],[종목코드]],표3[],2,FALSE)</calculatedColumnFormula>
    </tableColumn>
    <tableColumn id="10" name="상품명" dataDxfId="23">
      <calculatedColumnFormula>VLOOKUP(CMA_한투183[[#This Row],[종목코드]],표3[],4,FALSE)</calculatedColumnFormula>
    </tableColumn>
    <tableColumn id="6" name="매입수량" dataDxfId="22"/>
    <tableColumn id="2" name="매입액" dataDxfId="21" dataCellStyle="쉼표 [0]"/>
    <tableColumn id="12" name="현금지출" dataDxfId="20" dataCellStyle="쉼표 [0]"/>
    <tableColumn id="16" name="매입비용" dataDxfId="19" dataCellStyle="쉼표 [0]">
      <calculatedColumnFormula>CMA_한투183[[#This Row],[현금지출]]-CMA_한투183[[#This Row],[매입액]]</calculatedColumnFormula>
    </tableColumn>
    <tableColumn id="7" name="매도수량" dataDxfId="18" dataCellStyle="쉼표 [0]"/>
    <tableColumn id="3" name="매도원금" dataDxfId="17" dataCellStyle="쉼표 [0]"/>
    <tableColumn id="15" name="매도액" dataDxfId="16" dataCellStyle="쉼표 [0]"/>
    <tableColumn id="14" name="이자배당액" dataDxfId="15" dataCellStyle="쉼표 [0]"/>
    <tableColumn id="13" name="현금수입" dataDxfId="14" dataCellStyle="쉼표 [0]"/>
    <tableColumn id="17" name="매매수익" dataDxfId="13" dataCellStyle="쉼표 [0]">
      <calculatedColumnFormula>CMA_한투183[[#This Row],[매도액]]-CMA_한투183[[#This Row],[매도원금]]</calculatedColumnFormula>
    </tableColumn>
    <tableColumn id="18" name="매도비용" dataDxfId="12" dataCellStyle="쉼표 [0]">
      <calculatedColumnFormula>CMA_한투183[[#This Row],[매도액]]+CMA_한투183[[#This Row],[이자배당액]]-CMA_한투183[[#This Row],[현금수입]]</calculatedColumnFormula>
    </tableColumn>
    <tableColumn id="19" name="순수익" dataDxfId="11" dataCellStyle="쉼표 [0]">
      <calculatedColumnFormula>CMA_한투183[[#This Row],[매매수익]]+CMA_한투183[[#This Row],[이자배당액]]-CMA_한투183[[#This Row],[매도비용]]-CMA_한투183[[#This Row],[매입비용]]</calculatedColumnFormula>
    </tableColumn>
    <tableColumn id="4" name="입출금" dataDxfId="10" dataCellStyle="쉼표 [0]"/>
    <tableColumn id="21" name="순현금수입" dataDxfId="9" dataCellStyle="쉼표 [0]">
      <calculatedColumnFormula>CMA_한투183[[#This Row],[입출금]]+CMA_한투183[[#This Row],[현금수입]]-CMA_한투183[[#This Row],[현금지출]]</calculatedColumnFormula>
    </tableColumn>
    <tableColumn id="22" name="누적" dataDxfId="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8" name="표8" displayName="표8" ref="A1:F340" totalsRowShown="0" headerRowDxfId="7">
  <autoFilter ref="A1:F340"/>
  <tableColumns count="6">
    <tableColumn id="1" name="거래일자" dataDxfId="6"/>
    <tableColumn id="4" name="원화자금유입" dataDxfId="5"/>
    <tableColumn id="2" name="원화투자회수" dataDxfId="4" dataCellStyle="쉼표 [0]"/>
    <tableColumn id="6" name="원화투자지출" dataDxfId="3" dataCellStyle="쉼표 [0]">
      <calculatedColumnFormula>IF(WEEKDAY(표8[[#This Row],[거래일자]])=4, 2000000,0)</calculatedColumnFormula>
    </tableColumn>
    <tableColumn id="3" name="원화자금유출" dataDxfId="2" dataCellStyle="쉼표 [0]"/>
    <tableColumn id="5" name="달러투자회수" dataDxfId="1" dataCellStyle="쉼표 [0]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2" name="표1" displayName="표1" ref="A1:T57" totalsRowShown="0" headerRowDxfId="190">
  <autoFilter ref="A1:T57"/>
  <tableColumns count="20">
    <tableColumn id="2" name="종목코드"/>
    <tableColumn id="3" name="거래일자" dataDxfId="189"/>
    <tableColumn id="4" name="종목명"/>
    <tableColumn id="5" name="통화"/>
    <tableColumn id="6" name="계좌"/>
    <tableColumn id="7" name="보유수량"/>
    <tableColumn id="8" name="장부금액"/>
    <tableColumn id="9" name="평잔"/>
    <tableColumn id="10" name="수익"/>
    <tableColumn id="11" name="비용"/>
    <tableColumn id="12" name="실현손익"/>
    <tableColumn id="13" name="실현수익률"/>
    <tableColumn id="14" name="자산군"/>
    <tableColumn id="15" name="세부자산군"/>
    <tableColumn id="16" name="세부자산군2"/>
    <tableColumn id="17" name="평가금액"/>
    <tableColumn id="18" name="평가손익"/>
    <tableColumn id="19" name="평가수익률"/>
    <tableColumn id="20" name="총손익"/>
    <tableColumn id="21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0" name="CMA_한투183611" displayName="CMA_한투183611" ref="A1:S22" totalsRowShown="0" headerRowDxfId="58" headerRowCellStyle="쉼표 [0]">
  <autoFilter ref="A1:S22"/>
  <tableColumns count="19">
    <tableColumn id="1" name="거래일자" dataDxfId="57"/>
    <tableColumn id="5" name="종목코드" dataDxfId="56"/>
    <tableColumn id="9" name="종목명" dataDxfId="55">
      <calculatedColumnFormula>VLOOKUP(CMA_한투183611[[#This Row],[종목코드]],표3[],2,FALSE)</calculatedColumnFormula>
    </tableColumn>
    <tableColumn id="10" name="상품명" dataDxfId="54">
      <calculatedColumnFormula>VLOOKUP(CMA_한투183611[[#This Row],[종목코드]],표3[],4,FALSE)</calculatedColumnFormula>
    </tableColumn>
    <tableColumn id="6" name="매입수량" dataDxfId="53"/>
    <tableColumn id="2" name="매입액"/>
    <tableColumn id="12" name="현금지출"/>
    <tableColumn id="16" name="매입비용" dataDxfId="52">
      <calculatedColumnFormula>CMA_한투183611[[#This Row],[현금지출]]-CMA_한투183611[[#This Row],[매입액]]</calculatedColumnFormula>
    </tableColumn>
    <tableColumn id="7" name="매도수량" dataDxfId="51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50">
      <calculatedColumnFormula>CMA_한투183611[[#This Row],[입출금]]+CMA_한투183611[[#This Row],[현금수입]]-CMA_한투183611[[#This Row],[현금지출]]</calculatedColumnFormula>
    </tableColumn>
    <tableColumn id="22" name="누적" dataDxfId="49">
      <calculatedColumnFormula>SUM($R$2:R2)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불리오" displayName="불리오" ref="A1:S15" totalsRowShown="0" headerRowDxfId="188" dataDxfId="187" headerRowCellStyle="쉼표 [0]" dataCellStyle="쉼표 [0]">
  <autoFilter ref="A1:S15"/>
  <tableColumns count="19">
    <tableColumn id="1" name="거래일자" dataDxfId="186"/>
    <tableColumn id="4" name="종목코드" dataDxfId="185"/>
    <tableColumn id="9" name="종목명" dataDxfId="184">
      <calculatedColumnFormula>VLOOKUP(불리오[[#This Row],[종목코드]],표3[],2,FALSE)</calculatedColumnFormula>
    </tableColumn>
    <tableColumn id="10" name="상품명" dataDxfId="183">
      <calculatedColumnFormula>VLOOKUP(불리오[[#This Row],[종목코드]],표3[],4,FALSE)</calculatedColumnFormula>
    </tableColumn>
    <tableColumn id="6" name="매입수량" dataDxfId="182"/>
    <tableColumn id="2" name="매입액" dataDxfId="181" dataCellStyle="쉼표 [0]"/>
    <tableColumn id="16" name="현금지출" dataDxfId="180" dataCellStyle="쉼표 [0]"/>
    <tableColumn id="12" name="매입비용" dataDxfId="179" dataCellStyle="쉼표 [0]">
      <calculatedColumnFormula>불리오[[#This Row],[현금지출]]-불리오[[#This Row],[매입액]]</calculatedColumnFormula>
    </tableColumn>
    <tableColumn id="7" name="매도수량" dataDxfId="178" dataCellStyle="쉼표 [0]"/>
    <tableColumn id="3" name="매도원금" dataDxfId="177" dataCellStyle="쉼표 [0]"/>
    <tableColumn id="19" name="매도액" dataDxfId="176" dataCellStyle="쉼표 [0]"/>
    <tableColumn id="14" name="이자배당액" dataDxfId="175" dataCellStyle="쉼표 [0]"/>
    <tableColumn id="17" name="현금수입" dataDxfId="174" dataCellStyle="쉼표 [0]"/>
    <tableColumn id="18" name="매매수익" dataDxfId="173" dataCellStyle="쉼표 [0]">
      <calculatedColumnFormula>불리오[[#This Row],[매도액]]-불리오[[#This Row],[매도원금]]</calculatedColumnFormula>
    </tableColumn>
    <tableColumn id="15" name="매도비용" dataDxfId="172" dataCellStyle="쉼표 [0]">
      <calculatedColumnFormula>불리오[[#This Row],[매도액]]+불리오[[#This Row],[이자배당액]]-불리오[[#This Row],[현금수입]]</calculatedColumnFormula>
    </tableColumn>
    <tableColumn id="13" name="순수익" dataDxfId="171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70" dataCellStyle="쉼표 [0]"/>
    <tableColumn id="22" name="순현금수입" dataDxfId="169" dataCellStyle="쉼표 [0]">
      <calculatedColumnFormula>불리오[[#This Row],[입출금]]+불리오[[#This Row],[현금수입]]-불리오[[#This Row],[현금지출]]</calculatedColumnFormula>
    </tableColumn>
    <tableColumn id="23" name="누적" dataDxfId="16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A1:S5" totalsRowShown="0" headerRowDxfId="167" dataDxfId="165" headerRowBorderDxfId="166" tableBorderDxfId="164" headerRowCellStyle="쉼표 [0]">
  <autoFilter ref="A1:S5"/>
  <tableColumns count="19">
    <tableColumn id="1" name="거래일자" dataDxfId="163"/>
    <tableColumn id="17" name="종목코드" dataDxfId="162"/>
    <tableColumn id="2" name="종목명" dataDxfId="161"/>
    <tableColumn id="3" name="상품명" dataDxfId="160">
      <calculatedColumnFormula>VLOOKUP(표4[[#This Row],[종목명]],표3[],3,FALSE)</calculatedColumnFormula>
    </tableColumn>
    <tableColumn id="18" name="매입수량" dataDxfId="159"/>
    <tableColumn id="4" name="매입액" dataDxfId="158" dataCellStyle="쉼표 [0]"/>
    <tableColumn id="5" name="현금지출" dataDxfId="157" dataCellStyle="쉼표 [0]"/>
    <tableColumn id="6" name="매입비용" dataDxfId="156" dataCellStyle="쉼표 [0]">
      <calculatedColumnFormula>표4[[#This Row],[현금지출]]-표4[[#This Row],[매입액]]</calculatedColumnFormula>
    </tableColumn>
    <tableColumn id="19" name="매도수량" dataDxfId="155" dataCellStyle="쉼표 [0]"/>
    <tableColumn id="7" name="매도원금" dataDxfId="154" dataCellStyle="쉼표 [0]"/>
    <tableColumn id="8" name="매도액" dataDxfId="153" dataCellStyle="쉼표 [0]"/>
    <tableColumn id="9" name="이자배당액" dataDxfId="152" dataCellStyle="쉼표 [0]"/>
    <tableColumn id="10" name="현금수입" dataDxfId="151" dataCellStyle="쉼표 [0]"/>
    <tableColumn id="11" name="매매수익" dataDxfId="150" dataCellStyle="쉼표 [0]">
      <calculatedColumnFormula>표4[[#This Row],[매도액]]-표4[[#This Row],[매도원금]]</calculatedColumnFormula>
    </tableColumn>
    <tableColumn id="12" name="매도비용" dataDxfId="149" dataCellStyle="쉼표 [0]">
      <calculatedColumnFormula>표4[[#This Row],[매도액]]+표4[[#This Row],[이자배당액]]-표4[[#This Row],[현금수입]]</calculatedColumnFormula>
    </tableColumn>
    <tableColumn id="13" name="순수익" dataDxfId="148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47"/>
    <tableColumn id="15" name="순현금수입" dataDxfId="146">
      <calculatedColumnFormula>표4[[#This Row],[입출금]]+표4[[#This Row],[현금수입]]-표4[[#This Row],[현금지출]]</calculatedColumnFormula>
    </tableColumn>
    <tableColumn id="16" name="누적" dataDxfId="145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표4_10" displayName="표4_10" ref="A1:S3" totalsRowShown="0" headerRowDxfId="144" dataDxfId="142" headerRowBorderDxfId="143" tableBorderDxfId="141" headerRowCellStyle="쉼표 [0]">
  <autoFilter ref="A1:S3"/>
  <tableColumns count="19">
    <tableColumn id="1" name="거래일자" dataDxfId="140"/>
    <tableColumn id="17" name="종목코드" dataDxfId="139"/>
    <tableColumn id="2" name="종목명" dataDxfId="138">
      <calculatedColumnFormula>VLOOKUP(표4_10[[#This Row],[종목코드]],표3[],2,FALSE)</calculatedColumnFormula>
    </tableColumn>
    <tableColumn id="3" name="상품명" dataDxfId="137">
      <calculatedColumnFormula>VLOOKUP(표4_10[[#This Row],[종목코드]],표3[],4,FALSE)</calculatedColumnFormula>
    </tableColumn>
    <tableColumn id="18" name="매입수량" dataDxfId="136"/>
    <tableColumn id="4" name="매입액" dataDxfId="135" dataCellStyle="쉼표 [0]"/>
    <tableColumn id="5" name="현금지출" dataDxfId="134" dataCellStyle="쉼표 [0]"/>
    <tableColumn id="6" name="매입비용" dataDxfId="133" dataCellStyle="쉼표 [0]">
      <calculatedColumnFormula>표4_10[[#This Row],[현금지출]]-표4_10[[#This Row],[매입액]]</calculatedColumnFormula>
    </tableColumn>
    <tableColumn id="19" name="매도수량" dataDxfId="132" dataCellStyle="쉼표 [0]"/>
    <tableColumn id="7" name="매도원금" dataDxfId="131" dataCellStyle="쉼표 [0]"/>
    <tableColumn id="8" name="매도액" dataDxfId="130" dataCellStyle="쉼표 [0]"/>
    <tableColumn id="9" name="이자배당액" dataDxfId="129" dataCellStyle="쉼표 [0]"/>
    <tableColumn id="10" name="현금수입" dataDxfId="128" dataCellStyle="쉼표 [0]"/>
    <tableColumn id="11" name="매매수익" dataDxfId="127" dataCellStyle="쉼표 [0]">
      <calculatedColumnFormula>표4_10[[#This Row],[매도액]]-표4_10[[#This Row],[매도원금]]</calculatedColumnFormula>
    </tableColumn>
    <tableColumn id="12" name="매도비용" dataDxfId="126" dataCellStyle="쉼표 [0]">
      <calculatedColumnFormula>표4_10[[#This Row],[매도액]]+표4_10[[#This Row],[이자배당액]]-표4_10[[#This Row],[현금수입]]</calculatedColumnFormula>
    </tableColumn>
    <tableColumn id="13" name="순수익" dataDxfId="125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24"/>
    <tableColumn id="15" name="순현금수입" dataDxfId="123">
      <calculatedColumnFormula>표4_10[[#This Row],[입출금]]+표4_10[[#This Row],[현금수입]]-표4_10[[#This Row],[현금지출]]</calculatedColumnFormula>
    </tableColumn>
    <tableColumn id="16" name="누적" dataDxfId="12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MA_한투1837" displayName="CMA_한투1837" ref="A1:T3" totalsRowShown="0" headerRowDxfId="121" dataDxfId="120" headerRowCellStyle="쉼표 [0]" dataCellStyle="쉼표 [0]">
  <autoFilter ref="A1:T3"/>
  <tableColumns count="20">
    <tableColumn id="1" name="거래일자" dataDxfId="119" totalsRowDxfId="118"/>
    <tableColumn id="6" name="종목코드" dataDxfId="117" totalsRowDxfId="116"/>
    <tableColumn id="9" name="종목명" dataDxfId="115" totalsRowDxfId="114">
      <calculatedColumnFormula>VLOOKUP(CMA_한투1837[[#This Row],[종목코드]],표3[],2,FALSE)</calculatedColumnFormula>
    </tableColumn>
    <tableColumn id="10" name="상품명" dataDxfId="113" totalsRowDxfId="112">
      <calculatedColumnFormula>VLOOKUP(CMA_한투1837[[#This Row],[종목코드]],표3[],4,FALSE)</calculatedColumnFormula>
    </tableColumn>
    <tableColumn id="7" name="매입수량" dataDxfId="111" totalsRowDxfId="110"/>
    <tableColumn id="2" name="매입액" dataDxfId="109" totalsRowDxfId="108" dataCellStyle="쉼표 [0]"/>
    <tableColumn id="5" name="현금지출" dataDxfId="107" totalsRowDxfId="106" dataCellStyle="쉼표 [0]"/>
    <tableColumn id="16" name="매입비용" dataDxfId="105" totalsRowDxfId="104" dataCellStyle="쉼표 [0]">
      <calculatedColumnFormula>CMA_한투1837[[#This Row],[현금지출]]-CMA_한투1837[[#This Row],[매입액]]</calculatedColumnFormula>
    </tableColumn>
    <tableColumn id="8" name="매도수량" dataDxfId="103" totalsRowDxfId="102" dataCellStyle="쉼표 [0]"/>
    <tableColumn id="3" name="매도원금" dataDxfId="101" totalsRowDxfId="100" dataCellStyle="쉼표 [0]"/>
    <tableColumn id="15" name="매도액" dataDxfId="99" totalsRowDxfId="98" dataCellStyle="쉼표 [0]"/>
    <tableColumn id="14" name="이자배당액" dataDxfId="97" totalsRowDxfId="96" dataCellStyle="쉼표 [0]"/>
    <tableColumn id="13" name="현금수입" dataDxfId="95" totalsRowDxfId="94" dataCellStyle="쉼표 [0]"/>
    <tableColumn id="17" name="매매수익" dataDxfId="93" totalsRowDxfId="92" dataCellStyle="쉼표 [0]">
      <calculatedColumnFormula>CMA_한투1837[[#This Row],[매도액]]-CMA_한투1837[[#This Row],[매도원금]]</calculatedColumnFormula>
    </tableColumn>
    <tableColumn id="18" name="매도비용" dataDxfId="91" totalsRowDxfId="90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89" totalsRowDxfId="88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87" totalsRowDxfId="86" dataCellStyle="쉼표 [0]"/>
    <tableColumn id="21" name="순현금수입" dataDxfId="85" totalsRowDxfId="84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83" totalsRowDxfId="82" dataCellStyle="쉼표 [0]">
      <calculatedColumnFormula>SUM($R$2:R2)</calculatedColumnFormula>
    </tableColumn>
    <tableColumn id="12" name="외화입출금" dataDxfId="81" totalsRowDxfId="80" dataCellStyle="쉼표 [0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MA_한투1838" displayName="CMA_한투1838" ref="A1:S2" insertRow="1" totalsRowShown="0" headerRowDxfId="79" dataDxfId="78" headerRowCellStyle="쉼표 [0]" dataCellStyle="쉼표 [0]">
  <autoFilter ref="A1:S2"/>
  <tableColumns count="19">
    <tableColumn id="1" name="거래일자" dataDxfId="77"/>
    <tableColumn id="5" name="종목코드" dataDxfId="76"/>
    <tableColumn id="9" name="종목명" dataDxfId="75">
      <calculatedColumnFormula>VLOOKUP(CMA_한투1838[[#This Row],[종목코드]],표3[],2,FALSE)</calculatedColumnFormula>
    </tableColumn>
    <tableColumn id="10" name="상품명" dataDxfId="74">
      <calculatedColumnFormula>VLOOKUP(CMA_한투1838[[#This Row],[종목코드]],표3[],4,FALSE)</calculatedColumnFormula>
    </tableColumn>
    <tableColumn id="6" name="매입수량" dataDxfId="73"/>
    <tableColumn id="2" name="매입액" dataDxfId="72" dataCellStyle="쉼표 [0]"/>
    <tableColumn id="12" name="현금지출" dataDxfId="71" dataCellStyle="쉼표 [0]"/>
    <tableColumn id="16" name="매입비용" dataDxfId="70" dataCellStyle="쉼표 [0]">
      <calculatedColumnFormula>CMA_한투1838[[#This Row],[현금지출]]-CMA_한투1838[[#This Row],[매입액]]</calculatedColumnFormula>
    </tableColumn>
    <tableColumn id="7" name="매도수량" dataDxfId="69" dataCellStyle="쉼표 [0]"/>
    <tableColumn id="3" name="매도원금" dataDxfId="68" dataCellStyle="쉼표 [0]"/>
    <tableColumn id="15" name="매도액" dataDxfId="67" dataCellStyle="쉼표 [0]"/>
    <tableColumn id="14" name="이자배당액" dataDxfId="66" dataCellStyle="쉼표 [0]"/>
    <tableColumn id="13" name="현금수입" dataDxfId="65" dataCellStyle="쉼표 [0]"/>
    <tableColumn id="17" name="매매수익" dataDxfId="64" dataCellStyle="쉼표 [0]">
      <calculatedColumnFormula>CMA_한투1838[[#This Row],[매도액]]-CMA_한투1838[[#This Row],[매도원금]]</calculatedColumnFormula>
    </tableColumn>
    <tableColumn id="18" name="매도비용" dataDxfId="63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62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61" dataCellStyle="쉼표 [0]"/>
    <tableColumn id="21" name="순현금수입" dataDxfId="60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5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" name="CMA_한투1836" displayName="CMA_한투1836" ref="A1:S2" insertRow="1" totalsRowShown="0" headerRowDxfId="48" headerRowCellStyle="쉼표 [0]">
  <autoFilter ref="A1:S2"/>
  <tableColumns count="19">
    <tableColumn id="1" name="거래일자" dataDxfId="47"/>
    <tableColumn id="5" name="종목코드" dataDxfId="46"/>
    <tableColumn id="9" name="종목명" dataDxfId="45">
      <calculatedColumnFormula>VLOOKUP(CMA_한투1836[[#This Row],[종목코드]],표3[],2,FALSE)</calculatedColumnFormula>
    </tableColumn>
    <tableColumn id="10" name="상품명" dataDxfId="44">
      <calculatedColumnFormula>VLOOKUP(CMA_한투1836[[#This Row],[종목코드]],표3[],4,FALSE)</calculatedColumnFormula>
    </tableColumn>
    <tableColumn id="6" name="매입수량" dataDxfId="43"/>
    <tableColumn id="2" name="매입액"/>
    <tableColumn id="12" name="현금지출"/>
    <tableColumn id="16" name="매입비용" dataDxfId="42">
      <calculatedColumnFormula>CMA_한투1836[[#This Row],[현금지출]]-CMA_한투1836[[#This Row],[매입액]]</calculatedColumnFormula>
    </tableColumn>
    <tableColumn id="7" name="매도수량" dataDxfId="41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40">
      <calculatedColumnFormula>CMA_한투1836[[#This Row],[입출금]]+CMA_한투1836[[#This Row],[현금수입]]-CMA_한투1836[[#This Row],[현금지출]]</calculatedColumnFormula>
    </tableColumn>
    <tableColumn id="22" name="누적" dataDxfId="39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CMA_한투18361112" displayName="CMA_한투18361112" ref="A1:S5" totalsRowShown="0" headerRowDxfId="38" headerRowCellStyle="쉼표 [0]">
  <autoFilter ref="A1:S5"/>
  <tableColumns count="19">
    <tableColumn id="1" name="거래일자" dataDxfId="37"/>
    <tableColumn id="5" name="종목코드" dataDxfId="36"/>
    <tableColumn id="9" name="종목명" dataDxfId="35">
      <calculatedColumnFormula>VLOOKUP(CMA_한투18361112[[#This Row],[종목코드]],표3[],2,FALSE)</calculatedColumnFormula>
    </tableColumn>
    <tableColumn id="10" name="상품명" dataDxfId="34">
      <calculatedColumnFormula>VLOOKUP(CMA_한투18361112[[#This Row],[종목코드]],표3[],4,FALSE)</calculatedColumnFormula>
    </tableColumn>
    <tableColumn id="6" name="매입수량" dataDxfId="33"/>
    <tableColumn id="2" name="매입액"/>
    <tableColumn id="12" name="현금지출"/>
    <tableColumn id="16" name="매입비용" dataDxfId="32">
      <calculatedColumnFormula>CMA_한투18361112[[#This Row],[현금지출]]-CMA_한투18361112[[#This Row],[매입액]]</calculatedColumnFormula>
    </tableColumn>
    <tableColumn id="7" name="매도수량" dataDxfId="31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30">
      <calculatedColumnFormula>CMA_한투18361112[[#This Row],[입출금]]+CMA_한투18361112[[#This Row],[현금수입]]-CMA_한투18361112[[#This Row],[현금지출]]</calculatedColumnFormula>
    </tableColumn>
    <tableColumn id="22" name="누적" dataDxfId="29">
      <calculatedColumnFormula>SUM($R$2:R2)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workbookViewId="0">
      <selection activeCell="G22" sqref="G22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3" width="15.25" bestFit="1" customWidth="1"/>
  </cols>
  <sheetData>
    <row r="1" spans="1:12" x14ac:dyDescent="0.3">
      <c r="A1" t="s">
        <v>77</v>
      </c>
      <c r="B1" t="s">
        <v>78</v>
      </c>
      <c r="C1" t="s">
        <v>312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248</v>
      </c>
      <c r="K1" t="s">
        <v>311</v>
      </c>
      <c r="L1" t="s">
        <v>313</v>
      </c>
    </row>
    <row r="2" spans="1:12" x14ac:dyDescent="0.3">
      <c r="A2" s="31" t="s">
        <v>113</v>
      </c>
      <c r="B2" t="s">
        <v>90</v>
      </c>
      <c r="C2">
        <v>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150.4</v>
      </c>
      <c r="K2">
        <v>7.5199999999999818</v>
      </c>
      <c r="L2">
        <f>표3[[#This Row],[매입장부금액]]+표3[[#This Row],[기초평가손익]]</f>
        <v>157.91999999999999</v>
      </c>
    </row>
    <row r="3" spans="1:12" x14ac:dyDescent="0.3">
      <c r="A3" s="31" t="s">
        <v>114</v>
      </c>
      <c r="B3" t="s">
        <v>91</v>
      </c>
      <c r="C3">
        <v>0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79.960000000000008</v>
      </c>
      <c r="K3">
        <v>-0.1600000000000108</v>
      </c>
      <c r="L3">
        <f>표3[[#This Row],[매입장부금액]]+표3[[#This Row],[기초평가손익]]</f>
        <v>79.8</v>
      </c>
    </row>
    <row r="4" spans="1:12" x14ac:dyDescent="0.3">
      <c r="A4" s="31" t="s">
        <v>115</v>
      </c>
      <c r="B4" t="s">
        <v>92</v>
      </c>
      <c r="C4">
        <v>0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233</v>
      </c>
      <c r="K4">
        <v>-16.72999999999999</v>
      </c>
      <c r="L4">
        <f>표3[[#This Row],[매입장부금액]]+표3[[#This Row],[기초평가손익]]</f>
        <v>216.27</v>
      </c>
    </row>
    <row r="5" spans="1:12" x14ac:dyDescent="0.3">
      <c r="A5" s="31" t="s">
        <v>116</v>
      </c>
      <c r="B5" t="s">
        <v>93</v>
      </c>
      <c r="C5">
        <v>0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213.54</v>
      </c>
      <c r="K5">
        <v>-3.7800000000000011</v>
      </c>
      <c r="L5">
        <f>표3[[#This Row],[매입장부금액]]+표3[[#This Row],[기초평가손익]]</f>
        <v>209.76</v>
      </c>
    </row>
    <row r="6" spans="1:12" x14ac:dyDescent="0.3">
      <c r="A6" s="31" t="s">
        <v>117</v>
      </c>
      <c r="B6" t="s">
        <v>94</v>
      </c>
      <c r="C6">
        <v>0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241.01</v>
      </c>
      <c r="K6">
        <v>-15.199999999999989</v>
      </c>
      <c r="L6">
        <f>표3[[#This Row],[매입장부금액]]+표3[[#This Row],[기초평가손익]]</f>
        <v>225.81</v>
      </c>
    </row>
    <row r="7" spans="1:12" x14ac:dyDescent="0.3">
      <c r="A7" s="31" t="s">
        <v>118</v>
      </c>
      <c r="B7" t="s">
        <v>95</v>
      </c>
      <c r="C7">
        <v>0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120.1099999999999</v>
      </c>
      <c r="K7">
        <v>8.1700000000001012</v>
      </c>
      <c r="L7">
        <f>표3[[#This Row],[매입장부금액]]+표3[[#This Row],[기초평가손익]]</f>
        <v>128.28</v>
      </c>
    </row>
    <row r="8" spans="1:12" x14ac:dyDescent="0.3">
      <c r="A8" s="31" t="s">
        <v>119</v>
      </c>
      <c r="B8" t="s">
        <v>96</v>
      </c>
      <c r="C8">
        <v>0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69.140000000000015</v>
      </c>
      <c r="K8">
        <v>-1.2900000000000205</v>
      </c>
      <c r="L8">
        <f>표3[[#This Row],[매입장부금액]]+표3[[#This Row],[기초평가손익]]</f>
        <v>67.849999999999994</v>
      </c>
    </row>
    <row r="9" spans="1:12" x14ac:dyDescent="0.3">
      <c r="A9" s="31" t="s">
        <v>120</v>
      </c>
      <c r="B9" t="s">
        <v>97</v>
      </c>
      <c r="C9">
        <v>0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  <c r="K9">
        <v>0</v>
      </c>
      <c r="L9">
        <f>표3[[#This Row],[매입장부금액]]+표3[[#This Row],[기초평가손익]]</f>
        <v>0</v>
      </c>
    </row>
    <row r="10" spans="1:12" x14ac:dyDescent="0.3">
      <c r="A10" s="31" t="s">
        <v>121</v>
      </c>
      <c r="B10" t="s">
        <v>98</v>
      </c>
      <c r="C10">
        <v>0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228.99</v>
      </c>
      <c r="K10">
        <v>21.75</v>
      </c>
      <c r="L10">
        <f>표3[[#This Row],[매입장부금액]]+표3[[#This Row],[기초평가손익]]</f>
        <v>250.74</v>
      </c>
    </row>
    <row r="11" spans="1:12" x14ac:dyDescent="0.3">
      <c r="A11" s="31" t="s">
        <v>122</v>
      </c>
      <c r="B11" t="s">
        <v>99</v>
      </c>
      <c r="C11">
        <v>0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387.21</v>
      </c>
      <c r="K11">
        <v>9.4300000000000068</v>
      </c>
      <c r="L11">
        <f>표3[[#This Row],[매입장부금액]]+표3[[#This Row],[기초평가손익]]</f>
        <v>396.64</v>
      </c>
    </row>
    <row r="12" spans="1:12" x14ac:dyDescent="0.3">
      <c r="A12" s="31" t="s">
        <v>123</v>
      </c>
      <c r="B12" t="s">
        <v>100</v>
      </c>
      <c r="C12">
        <v>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516.64</v>
      </c>
      <c r="K12">
        <v>36.759999999999991</v>
      </c>
      <c r="L12">
        <f>표3[[#This Row],[매입장부금액]]+표3[[#This Row],[기초평가손익]]</f>
        <v>553.4</v>
      </c>
    </row>
    <row r="13" spans="1:12" x14ac:dyDescent="0.3">
      <c r="A13" s="31" t="s">
        <v>124</v>
      </c>
      <c r="B13" t="s">
        <v>101</v>
      </c>
      <c r="C13">
        <v>0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386.09</v>
      </c>
      <c r="K13">
        <v>-8.8299999999999841</v>
      </c>
      <c r="L13">
        <f>표3[[#This Row],[매입장부금액]]+표3[[#This Row],[기초평가손익]]</f>
        <v>377.26</v>
      </c>
    </row>
    <row r="14" spans="1:12" x14ac:dyDescent="0.3">
      <c r="A14" s="31" t="s">
        <v>125</v>
      </c>
      <c r="B14" t="s">
        <v>102</v>
      </c>
      <c r="C14">
        <v>0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627.46</v>
      </c>
      <c r="K14">
        <v>43.339999999999918</v>
      </c>
      <c r="L14">
        <f>표3[[#This Row],[매입장부금액]]+표3[[#This Row],[기초평가손익]]</f>
        <v>670.8</v>
      </c>
    </row>
    <row r="15" spans="1:12" x14ac:dyDescent="0.3">
      <c r="A15" s="31" t="s">
        <v>126</v>
      </c>
      <c r="B15" t="s">
        <v>103</v>
      </c>
      <c r="C15">
        <v>0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  <c r="K15">
        <v>0</v>
      </c>
      <c r="L15">
        <f>표3[[#This Row],[매입장부금액]]+표3[[#This Row],[기초평가손익]]</f>
        <v>0</v>
      </c>
    </row>
    <row r="16" spans="1:12" x14ac:dyDescent="0.3">
      <c r="A16" s="31" t="s">
        <v>127</v>
      </c>
      <c r="B16" t="s">
        <v>104</v>
      </c>
      <c r="C16">
        <v>0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  <c r="K16">
        <v>0</v>
      </c>
      <c r="L16">
        <f>표3[[#This Row],[매입장부금액]]+표3[[#This Row],[기초평가손익]]</f>
        <v>0</v>
      </c>
    </row>
    <row r="17" spans="1:12" x14ac:dyDescent="0.3">
      <c r="A17" s="31" t="s">
        <v>128</v>
      </c>
      <c r="B17" t="s">
        <v>105</v>
      </c>
      <c r="C17">
        <v>0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380.28</v>
      </c>
      <c r="K17">
        <v>2.2200000000000273</v>
      </c>
      <c r="L17">
        <f>표3[[#This Row],[매입장부금액]]+표3[[#This Row],[기초평가손익]]</f>
        <v>382.5</v>
      </c>
    </row>
    <row r="18" spans="1:12" x14ac:dyDescent="0.3">
      <c r="A18" s="31" t="s">
        <v>141</v>
      </c>
      <c r="B18" s="5" t="s">
        <v>144</v>
      </c>
      <c r="C18">
        <v>0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  <c r="K18">
        <v>0</v>
      </c>
      <c r="L18">
        <f>표3[[#This Row],[매입장부금액]]+표3[[#This Row],[기초평가손익]]</f>
        <v>0</v>
      </c>
    </row>
    <row r="19" spans="1:12" x14ac:dyDescent="0.3">
      <c r="A19" s="31" t="s">
        <v>129</v>
      </c>
      <c r="B19" t="s">
        <v>106</v>
      </c>
      <c r="C19">
        <v>0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  <c r="K19">
        <v>0</v>
      </c>
      <c r="L19">
        <f>표3[[#This Row],[매입장부금액]]+표3[[#This Row],[기초평가손익]]</f>
        <v>0</v>
      </c>
    </row>
    <row r="20" spans="1:12" x14ac:dyDescent="0.3">
      <c r="A20" s="31" t="s">
        <v>130</v>
      </c>
      <c r="B20" t="s">
        <v>107</v>
      </c>
      <c r="C20">
        <v>0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  <c r="K20">
        <v>0</v>
      </c>
      <c r="L20">
        <f>표3[[#This Row],[매입장부금액]]+표3[[#This Row],[기초평가손익]]</f>
        <v>0</v>
      </c>
    </row>
    <row r="21" spans="1:12" x14ac:dyDescent="0.3">
      <c r="A21" s="31" t="s">
        <v>140</v>
      </c>
      <c r="B21" s="5" t="s">
        <v>145</v>
      </c>
      <c r="C21">
        <v>0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  <c r="K21">
        <v>0</v>
      </c>
      <c r="L21">
        <f>표3[[#This Row],[매입장부금액]]+표3[[#This Row],[기초평가손익]]</f>
        <v>0</v>
      </c>
    </row>
    <row r="22" spans="1:12" x14ac:dyDescent="0.3">
      <c r="A22" s="31" t="s">
        <v>79</v>
      </c>
      <c r="B22" t="s">
        <v>10</v>
      </c>
      <c r="C22">
        <v>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10010000</v>
      </c>
      <c r="K22">
        <v>714000</v>
      </c>
      <c r="L22">
        <f>표3[[#This Row],[매입장부금액]]+표3[[#This Row],[기초평가손익]]</f>
        <v>10724000</v>
      </c>
    </row>
    <row r="23" spans="1:12" x14ac:dyDescent="0.3">
      <c r="A23" s="31" t="s">
        <v>80</v>
      </c>
      <c r="B23" t="s">
        <v>150</v>
      </c>
      <c r="C23">
        <v>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  <c r="K23">
        <v>0</v>
      </c>
      <c r="L23">
        <f>표3[[#This Row],[매입장부금액]]+표3[[#This Row],[기초평가손익]]</f>
        <v>0</v>
      </c>
    </row>
    <row r="24" spans="1:12" x14ac:dyDescent="0.3">
      <c r="A24" s="31" t="s">
        <v>81</v>
      </c>
      <c r="B24" t="s">
        <v>135</v>
      </c>
      <c r="C24">
        <v>0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  <c r="K24">
        <v>0</v>
      </c>
      <c r="L24">
        <f>표3[[#This Row],[매입장부금액]]+표3[[#This Row],[기초평가손익]]</f>
        <v>0</v>
      </c>
    </row>
    <row r="25" spans="1:12" x14ac:dyDescent="0.3">
      <c r="A25" s="31" t="s">
        <v>82</v>
      </c>
      <c r="B25" t="s">
        <v>66</v>
      </c>
      <c r="C25">
        <v>0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22572209</v>
      </c>
      <c r="K25">
        <v>399892</v>
      </c>
      <c r="L25">
        <f>표3[[#This Row],[매입장부금액]]+표3[[#This Row],[기초평가손익]]</f>
        <v>22972101</v>
      </c>
    </row>
    <row r="26" spans="1:12" x14ac:dyDescent="0.3">
      <c r="A26" s="31" t="s">
        <v>285</v>
      </c>
      <c r="B26" s="5" t="s">
        <v>181</v>
      </c>
      <c r="C26">
        <v>0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3199997</v>
      </c>
      <c r="K26">
        <v>114050</v>
      </c>
      <c r="L26">
        <f>표3[[#This Row],[매입장부금액]]+표3[[#This Row],[기초평가손익]]</f>
        <v>3314047</v>
      </c>
    </row>
    <row r="27" spans="1:12" x14ac:dyDescent="0.3">
      <c r="A27" s="31" t="s">
        <v>268</v>
      </c>
      <c r="B27" s="5" t="s">
        <v>179</v>
      </c>
      <c r="C27">
        <v>0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  <c r="K27">
        <v>0</v>
      </c>
      <c r="L27">
        <f>표3[[#This Row],[매입장부금액]]+표3[[#This Row],[기초평가손익]]</f>
        <v>0</v>
      </c>
    </row>
    <row r="28" spans="1:12" x14ac:dyDescent="0.3">
      <c r="A28" s="31" t="s">
        <v>273</v>
      </c>
      <c r="B28" s="5" t="s">
        <v>178</v>
      </c>
      <c r="C28">
        <v>0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575509</v>
      </c>
      <c r="K28">
        <v>0</v>
      </c>
      <c r="L28">
        <f>표3[[#This Row],[매입장부금액]]+표3[[#This Row],[기초평가손익]]</f>
        <v>575509</v>
      </c>
    </row>
    <row r="29" spans="1:12" x14ac:dyDescent="0.3">
      <c r="A29" s="31" t="s">
        <v>265</v>
      </c>
      <c r="B29" s="5" t="s">
        <v>192</v>
      </c>
      <c r="C29">
        <v>0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  <c r="K29">
        <v>0</v>
      </c>
      <c r="L29">
        <f>표3[[#This Row],[매입장부금액]]+표3[[#This Row],[기초평가손익]]</f>
        <v>0</v>
      </c>
    </row>
    <row r="30" spans="1:12" x14ac:dyDescent="0.3">
      <c r="A30" s="31" t="s">
        <v>271</v>
      </c>
      <c r="B30" s="5" t="s">
        <v>193</v>
      </c>
      <c r="C30">
        <v>0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8994</v>
      </c>
      <c r="K30">
        <v>0</v>
      </c>
      <c r="L30">
        <f>표3[[#This Row],[매입장부금액]]+표3[[#This Row],[기초평가손익]]</f>
        <v>8994</v>
      </c>
    </row>
    <row r="31" spans="1:12" x14ac:dyDescent="0.3">
      <c r="A31" s="31" t="s">
        <v>83</v>
      </c>
      <c r="B31" t="s">
        <v>108</v>
      </c>
      <c r="C31">
        <v>0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  <c r="K31">
        <v>0</v>
      </c>
      <c r="L31">
        <f>표3[[#This Row],[매입장부금액]]+표3[[#This Row],[기초평가손익]]</f>
        <v>0</v>
      </c>
    </row>
    <row r="32" spans="1:12" x14ac:dyDescent="0.3">
      <c r="A32" s="31" t="s">
        <v>84</v>
      </c>
      <c r="B32" t="s">
        <v>109</v>
      </c>
      <c r="C32">
        <v>0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  <c r="K32">
        <v>0</v>
      </c>
      <c r="L32">
        <f>표3[[#This Row],[매입장부금액]]+표3[[#This Row],[기초평가손익]]</f>
        <v>0</v>
      </c>
    </row>
    <row r="33" spans="1:12" x14ac:dyDescent="0.3">
      <c r="A33" s="31" t="s">
        <v>85</v>
      </c>
      <c r="B33" t="s">
        <v>110</v>
      </c>
      <c r="C33">
        <v>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  <c r="K33">
        <v>0</v>
      </c>
      <c r="L33">
        <f>표3[[#This Row],[매입장부금액]]+표3[[#This Row],[기초평가손익]]</f>
        <v>0</v>
      </c>
    </row>
    <row r="34" spans="1:12" x14ac:dyDescent="0.3">
      <c r="A34" s="31" t="s">
        <v>86</v>
      </c>
      <c r="B34" t="s">
        <v>136</v>
      </c>
      <c r="C34">
        <v>0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  <c r="K34">
        <v>0</v>
      </c>
      <c r="L34">
        <f>표3[[#This Row],[매입장부금액]]+표3[[#This Row],[기초평가손익]]</f>
        <v>0</v>
      </c>
    </row>
    <row r="35" spans="1:12" x14ac:dyDescent="0.3">
      <c r="A35" s="31" t="s">
        <v>87</v>
      </c>
      <c r="B35" t="s">
        <v>111</v>
      </c>
      <c r="C35">
        <v>0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  <c r="K35">
        <v>0</v>
      </c>
      <c r="L35">
        <f>표3[[#This Row],[매입장부금액]]+표3[[#This Row],[기초평가손익]]</f>
        <v>0</v>
      </c>
    </row>
    <row r="36" spans="1:12" x14ac:dyDescent="0.3">
      <c r="A36" s="31" t="s">
        <v>88</v>
      </c>
      <c r="B36" t="s">
        <v>112</v>
      </c>
      <c r="C36">
        <v>0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  <c r="K36">
        <v>0</v>
      </c>
      <c r="L36">
        <f>표3[[#This Row],[매입장부금액]]+표3[[#This Row],[기초평가손익]]</f>
        <v>0</v>
      </c>
    </row>
    <row r="37" spans="1:12" x14ac:dyDescent="0.3">
      <c r="A37" s="31" t="s">
        <v>261</v>
      </c>
      <c r="B37" s="5" t="s">
        <v>184</v>
      </c>
      <c r="C37">
        <v>0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2911</v>
      </c>
      <c r="K37">
        <v>0</v>
      </c>
      <c r="L37">
        <f>표3[[#This Row],[매입장부금액]]+표3[[#This Row],[기초평가손익]]</f>
        <v>2911</v>
      </c>
    </row>
    <row r="38" spans="1:12" x14ac:dyDescent="0.3">
      <c r="A38" s="31" t="s">
        <v>89</v>
      </c>
      <c r="B38" t="s">
        <v>149</v>
      </c>
      <c r="C38">
        <v>0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  <c r="K38">
        <v>0</v>
      </c>
      <c r="L38">
        <f>표3[[#This Row],[매입장부금액]]+표3[[#This Row],[기초평가손익]]</f>
        <v>0</v>
      </c>
    </row>
    <row r="39" spans="1:12" x14ac:dyDescent="0.3">
      <c r="A39" s="31" t="s">
        <v>256</v>
      </c>
      <c r="B39" t="s">
        <v>163</v>
      </c>
      <c r="C39">
        <v>0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3095.73</v>
      </c>
      <c r="K39">
        <v>0</v>
      </c>
      <c r="L39">
        <f>표3[[#This Row],[매입장부금액]]+표3[[#This Row],[기초평가손익]]</f>
        <v>3095.73</v>
      </c>
    </row>
    <row r="40" spans="1:12" x14ac:dyDescent="0.3">
      <c r="A40" s="31" t="s">
        <v>258</v>
      </c>
      <c r="B40" s="5" t="s">
        <v>164</v>
      </c>
      <c r="C40">
        <v>0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5835.8600000000006</v>
      </c>
      <c r="K40">
        <v>0</v>
      </c>
      <c r="L40">
        <f>표3[[#This Row],[매입장부금액]]+표3[[#This Row],[기초평가손익]]</f>
        <v>5835.8600000000006</v>
      </c>
    </row>
    <row r="41" spans="1:12" x14ac:dyDescent="0.3">
      <c r="A41" s="31" t="s">
        <v>292</v>
      </c>
      <c r="B41" s="5" t="s">
        <v>165</v>
      </c>
      <c r="C41">
        <v>0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17176678</v>
      </c>
      <c r="K41">
        <v>0</v>
      </c>
      <c r="L41">
        <f>표3[[#This Row],[매입장부금액]]+표3[[#This Row],[기초평가손익]]</f>
        <v>17176678</v>
      </c>
    </row>
    <row r="42" spans="1:12" x14ac:dyDescent="0.3">
      <c r="A42" s="31" t="s">
        <v>288</v>
      </c>
      <c r="B42" s="5" t="s">
        <v>162</v>
      </c>
      <c r="C42">
        <v>0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10043166</v>
      </c>
      <c r="K42">
        <v>0</v>
      </c>
      <c r="L42">
        <f>표3[[#This Row],[매입장부금액]]+표3[[#This Row],[기초평가손익]]</f>
        <v>10043166</v>
      </c>
    </row>
    <row r="43" spans="1:12" x14ac:dyDescent="0.3">
      <c r="A43" s="31" t="s">
        <v>151</v>
      </c>
      <c r="B43" s="5" t="s">
        <v>152</v>
      </c>
      <c r="C43">
        <v>0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  <c r="K43">
        <v>0</v>
      </c>
      <c r="L43">
        <f>표3[[#This Row],[매입장부금액]]+표3[[#This Row],[기초평가손익]]</f>
        <v>0</v>
      </c>
    </row>
    <row r="44" spans="1:12" x14ac:dyDescent="0.3">
      <c r="A44" s="31" t="s">
        <v>154</v>
      </c>
      <c r="B44" s="5" t="s">
        <v>153</v>
      </c>
      <c r="C44">
        <v>0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1484900</v>
      </c>
      <c r="K44">
        <v>0</v>
      </c>
      <c r="L44">
        <f>표3[[#This Row],[매입장부금액]]+표3[[#This Row],[기초평가손익]]</f>
        <v>1484900</v>
      </c>
    </row>
    <row r="45" spans="1:12" x14ac:dyDescent="0.3">
      <c r="A45" s="31" t="s">
        <v>156</v>
      </c>
      <c r="B45" s="5" t="s">
        <v>155</v>
      </c>
      <c r="C45">
        <v>0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  <c r="K45">
        <v>0</v>
      </c>
      <c r="L45">
        <f>표3[[#This Row],[매입장부금액]]+표3[[#This Row],[기초평가손익]]</f>
        <v>0</v>
      </c>
    </row>
    <row r="46" spans="1:12" x14ac:dyDescent="0.3">
      <c r="A46" s="31" t="s">
        <v>277</v>
      </c>
      <c r="B46" s="5" t="s">
        <v>160</v>
      </c>
      <c r="C46">
        <v>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956000</v>
      </c>
      <c r="K46">
        <v>164000</v>
      </c>
      <c r="L46">
        <f>표3[[#This Row],[매입장부금액]]+표3[[#This Row],[기초평가손익]]</f>
        <v>1120000</v>
      </c>
    </row>
    <row r="47" spans="1:12" x14ac:dyDescent="0.3">
      <c r="A47" s="31" t="s">
        <v>275</v>
      </c>
      <c r="B47" s="5" t="s">
        <v>161</v>
      </c>
      <c r="C47">
        <v>0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1049029</v>
      </c>
      <c r="K47">
        <v>0</v>
      </c>
      <c r="L47">
        <f>표3[[#This Row],[매입장부금액]]+표3[[#This Row],[기초평가손익]]</f>
        <v>1049029</v>
      </c>
    </row>
    <row r="48" spans="1:12" x14ac:dyDescent="0.3">
      <c r="A48" s="31" t="s">
        <v>227</v>
      </c>
      <c r="B48" s="5" t="s">
        <v>187</v>
      </c>
      <c r="C48">
        <v>0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359653</v>
      </c>
      <c r="K48">
        <v>-2674</v>
      </c>
      <c r="L48">
        <f>표3[[#This Row],[매입장부금액]]+표3[[#This Row],[기초평가손익]]</f>
        <v>356979</v>
      </c>
    </row>
    <row r="49" spans="1:12" x14ac:dyDescent="0.3">
      <c r="A49" s="31" t="s">
        <v>199</v>
      </c>
      <c r="B49" s="5" t="s">
        <v>200</v>
      </c>
      <c r="C49">
        <v>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2932800</v>
      </c>
      <c r="K49">
        <v>57600</v>
      </c>
      <c r="L49">
        <f>표3[[#This Row],[매입장부금액]]+표3[[#This Row],[기초평가손익]]</f>
        <v>2990400</v>
      </c>
    </row>
    <row r="50" spans="1:12" x14ac:dyDescent="0.3">
      <c r="A50" s="31" t="s">
        <v>202</v>
      </c>
      <c r="B50" s="5" t="s">
        <v>203</v>
      </c>
      <c r="C50">
        <v>0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2837.55</v>
      </c>
      <c r="K50">
        <v>30</v>
      </c>
      <c r="L50">
        <f>표3[[#This Row],[매입장부금액]]+표3[[#This Row],[기초평가손익]]</f>
        <v>2867.55</v>
      </c>
    </row>
    <row r="51" spans="1:12" x14ac:dyDescent="0.3">
      <c r="A51" s="31" t="s">
        <v>280</v>
      </c>
      <c r="B51" s="5" t="s">
        <v>229</v>
      </c>
      <c r="C51">
        <v>0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3014850</v>
      </c>
      <c r="K51">
        <v>57570</v>
      </c>
      <c r="L51">
        <f>표3[[#This Row],[매입장부금액]]+표3[[#This Row],[기초평가손익]]</f>
        <v>3072420</v>
      </c>
    </row>
    <row r="52" spans="1:12" x14ac:dyDescent="0.3">
      <c r="A52" s="31" t="s">
        <v>286</v>
      </c>
      <c r="B52" s="5" t="s">
        <v>231</v>
      </c>
      <c r="C52">
        <v>0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4985110</v>
      </c>
      <c r="K52">
        <v>183365</v>
      </c>
      <c r="L52">
        <f>표3[[#This Row],[매입장부금액]]+표3[[#This Row],[기초평가손익]]</f>
        <v>5168475</v>
      </c>
    </row>
    <row r="53" spans="1:12" x14ac:dyDescent="0.3">
      <c r="A53" s="31" t="s">
        <v>278</v>
      </c>
      <c r="B53" s="5" t="s">
        <v>233</v>
      </c>
      <c r="C53">
        <v>0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1992960</v>
      </c>
      <c r="K53">
        <v>11520</v>
      </c>
      <c r="L53">
        <f>표3[[#This Row],[매입장부금액]]+표3[[#This Row],[기초평가손익]]</f>
        <v>2004480</v>
      </c>
    </row>
    <row r="54" spans="1:12" x14ac:dyDescent="0.3">
      <c r="A54" s="31" t="s">
        <v>238</v>
      </c>
      <c r="B54" s="5" t="s">
        <v>237</v>
      </c>
      <c r="C54">
        <v>0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1956.13</v>
      </c>
      <c r="K54">
        <v>0</v>
      </c>
      <c r="L54">
        <f>표3[[#This Row],[매입장부금액]]+표3[[#This Row],[기초평가손익]]</f>
        <v>1956.13</v>
      </c>
    </row>
    <row r="55" spans="1:12" x14ac:dyDescent="0.3">
      <c r="A55" s="31" t="s">
        <v>242</v>
      </c>
      <c r="B55" s="5" t="s">
        <v>240</v>
      </c>
      <c r="C55">
        <v>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4983240</v>
      </c>
      <c r="K55">
        <v>-443800</v>
      </c>
      <c r="L55">
        <f>표3[[#This Row],[매입장부금액]]+표3[[#This Row],[기초평가손익]]</f>
        <v>4539440</v>
      </c>
    </row>
    <row r="56" spans="1:12" x14ac:dyDescent="0.3">
      <c r="A56" s="31" t="s">
        <v>279</v>
      </c>
      <c r="B56" s="5" t="s">
        <v>243</v>
      </c>
      <c r="C56">
        <v>0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3013045</v>
      </c>
      <c r="K56">
        <v>20615</v>
      </c>
      <c r="L56">
        <f>표3[[#This Row],[매입장부금액]]+표3[[#This Row],[기초평가손익]]</f>
        <v>3033660</v>
      </c>
    </row>
    <row r="57" spans="1:12" x14ac:dyDescent="0.3">
      <c r="A57" s="31" t="s">
        <v>281</v>
      </c>
      <c r="B57" s="5" t="s">
        <v>245</v>
      </c>
      <c r="C57">
        <v>0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  <c r="K57">
        <v>0</v>
      </c>
      <c r="L57">
        <f>표3[[#This Row],[매입장부금액]]+표3[[#This Row],[기초평가손익]]</f>
        <v>0</v>
      </c>
    </row>
    <row r="58" spans="1:12" x14ac:dyDescent="0.3">
      <c r="A58" s="31">
        <v>359210</v>
      </c>
      <c r="B58" s="5" t="s">
        <v>314</v>
      </c>
      <c r="C58">
        <v>0</v>
      </c>
      <c r="D58" t="s">
        <v>315</v>
      </c>
      <c r="E58" t="s">
        <v>316</v>
      </c>
      <c r="F58" t="s">
        <v>317</v>
      </c>
      <c r="G58" t="s">
        <v>318</v>
      </c>
      <c r="H58" t="s">
        <v>319</v>
      </c>
      <c r="J58" s="5">
        <v>0</v>
      </c>
      <c r="K58" s="5">
        <v>0</v>
      </c>
      <c r="L58" s="5">
        <f>표3[[#This Row],[매입장부금액]]+표3[[#This Row],[기초평가손익]]</f>
        <v>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I2" sqref="I2:L2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A2" s="3">
        <v>45292</v>
      </c>
      <c r="B2" s="1" t="s">
        <v>79</v>
      </c>
      <c r="C2" s="1" t="str">
        <f>VLOOKUP(CMA_한투183[[#This Row],[종목코드]],표3[],2,FALSE)</f>
        <v>롯데케미칼</v>
      </c>
      <c r="D2" s="9" t="str">
        <f>VLOOKUP(CMA_한투183[[#This Row],[종목코드]],표3[],4,FALSE)</f>
        <v>우리사주 롯데케미칼</v>
      </c>
      <c r="E2" s="40">
        <v>70</v>
      </c>
      <c r="F2" s="7">
        <v>10724000</v>
      </c>
      <c r="G2" s="8">
        <v>10724000</v>
      </c>
      <c r="H2" s="8">
        <f>CMA_한투183[[#This Row],[현금지출]]-CMA_한투183[[#This Row],[매입액]]</f>
        <v>0</v>
      </c>
      <c r="I2" s="12">
        <v>0</v>
      </c>
      <c r="J2" s="7">
        <v>0</v>
      </c>
      <c r="K2" s="7">
        <v>0</v>
      </c>
      <c r="L2" s="7">
        <v>0</v>
      </c>
      <c r="M2" s="7">
        <v>0</v>
      </c>
      <c r="N2" s="8">
        <f>CMA_한투183[[#This Row],[매도액]]-CMA_한투183[[#This Row],[매도원금]]</f>
        <v>0</v>
      </c>
      <c r="O2" s="8">
        <f>CMA_한투183[[#This Row],[매도액]]+CMA_한투183[[#This Row],[이자배당액]]-CMA_한투183[[#This Row],[현금수입]]</f>
        <v>0</v>
      </c>
      <c r="P2" s="8">
        <f>CMA_한투183[[#This Row],[매매수익]]+CMA_한투183[[#This Row],[이자배당액]]-CMA_한투183[[#This Row],[매도비용]]-CMA_한투183[[#This Row],[매입비용]]</f>
        <v>0</v>
      </c>
      <c r="Q2" s="8">
        <v>10724000</v>
      </c>
      <c r="R2" s="8">
        <f>CMA_한투183[[#This Row],[입출금]]+CMA_한투183[[#This Row],[현금수입]]-CMA_한투183[[#This Row],[현금지출]]</f>
        <v>0</v>
      </c>
      <c r="S2" s="8">
        <f>SUM($R$2:R2)</f>
        <v>0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zoomScale="85" zoomScaleNormal="85" workbookViewId="0">
      <selection activeCell="G18" sqref="G18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 t="e">
        <f>SUM(외화자산평가!$F:$F)/-SUMIF(외화자산평가!$T:$T,"&lt;0",외화자산평가!$T:$T)</f>
        <v>#DIV/0!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C21" sqref="C21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310</v>
      </c>
      <c r="C1" s="58" t="s">
        <v>78</v>
      </c>
      <c r="D1" s="58" t="s">
        <v>309</v>
      </c>
      <c r="E1" s="58" t="s">
        <v>308</v>
      </c>
      <c r="F1" s="58" t="s">
        <v>307</v>
      </c>
      <c r="G1" s="58" t="s">
        <v>249</v>
      </c>
      <c r="H1" s="58" t="s">
        <v>306</v>
      </c>
      <c r="I1" s="58" t="s">
        <v>305</v>
      </c>
      <c r="J1" s="58" t="s">
        <v>304</v>
      </c>
      <c r="K1" s="58" t="s">
        <v>303</v>
      </c>
      <c r="L1" s="58" t="s">
        <v>302</v>
      </c>
      <c r="M1" s="58" t="s">
        <v>301</v>
      </c>
      <c r="N1" s="58" t="s">
        <v>300</v>
      </c>
      <c r="O1" s="58" t="s">
        <v>299</v>
      </c>
      <c r="P1" s="58" t="s">
        <v>298</v>
      </c>
      <c r="Q1" s="58" t="s">
        <v>297</v>
      </c>
      <c r="R1" s="58" t="s">
        <v>296</v>
      </c>
      <c r="S1" s="58" t="s">
        <v>295</v>
      </c>
      <c r="T1" s="58" t="s">
        <v>294</v>
      </c>
    </row>
    <row r="2" spans="1:20" x14ac:dyDescent="0.3">
      <c r="A2" s="60" t="s">
        <v>82</v>
      </c>
      <c r="B2" s="57">
        <v>45291</v>
      </c>
      <c r="C2" s="56" t="s">
        <v>293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283</v>
      </c>
      <c r="N2" s="56" t="s">
        <v>282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292</v>
      </c>
      <c r="B3" s="57">
        <v>45291</v>
      </c>
      <c r="C3" s="56" t="s">
        <v>291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253</v>
      </c>
      <c r="N3" s="56" t="s">
        <v>70</v>
      </c>
      <c r="O3" s="56" t="s">
        <v>254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290</v>
      </c>
      <c r="D4" s="56" t="s">
        <v>70</v>
      </c>
      <c r="E4" s="56" t="s">
        <v>289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288</v>
      </c>
      <c r="B5" s="57">
        <v>45291</v>
      </c>
      <c r="C5" s="56" t="s">
        <v>287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286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285</v>
      </c>
      <c r="B7" s="57">
        <v>45291</v>
      </c>
      <c r="C7" s="56" t="s">
        <v>284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283</v>
      </c>
      <c r="N7" s="56" t="s">
        <v>282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281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280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279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278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269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277</v>
      </c>
      <c r="B15" s="57">
        <v>45291</v>
      </c>
      <c r="C15" s="56" t="s">
        <v>276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275</v>
      </c>
      <c r="B16" s="57">
        <v>45291</v>
      </c>
      <c r="C16" s="56" t="s">
        <v>274</v>
      </c>
      <c r="D16" s="56" t="s">
        <v>70</v>
      </c>
      <c r="E16" s="56" t="s">
        <v>269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272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253</v>
      </c>
      <c r="N17" s="56" t="s">
        <v>70</v>
      </c>
      <c r="O17" s="56" t="s">
        <v>251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271</v>
      </c>
      <c r="B18" s="57">
        <v>45291</v>
      </c>
      <c r="C18" s="56" t="s">
        <v>270</v>
      </c>
      <c r="D18" s="56" t="s">
        <v>70</v>
      </c>
      <c r="E18" s="56" t="s">
        <v>269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253</v>
      </c>
      <c r="N18" s="56" t="s">
        <v>70</v>
      </c>
      <c r="O18" s="56" t="s">
        <v>251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253</v>
      </c>
      <c r="N19" s="56" t="s">
        <v>70</v>
      </c>
      <c r="O19" s="56" t="s">
        <v>254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268</v>
      </c>
      <c r="B20" s="57">
        <v>45291</v>
      </c>
      <c r="C20" s="56" t="s">
        <v>267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253</v>
      </c>
      <c r="N20" s="56" t="s">
        <v>70</v>
      </c>
      <c r="O20" s="56" t="s">
        <v>251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266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266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253</v>
      </c>
      <c r="N25" s="56" t="s">
        <v>70</v>
      </c>
      <c r="O25" s="56" t="s">
        <v>254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265</v>
      </c>
      <c r="B26" s="57">
        <v>45291</v>
      </c>
      <c r="C26" s="56" t="s">
        <v>264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253</v>
      </c>
      <c r="N26" s="56" t="s">
        <v>70</v>
      </c>
      <c r="O26" s="56" t="s">
        <v>251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263</v>
      </c>
      <c r="D27" s="56" t="s">
        <v>259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262</v>
      </c>
      <c r="O27" s="56" t="s">
        <v>262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261</v>
      </c>
      <c r="B28" s="57">
        <v>45291</v>
      </c>
      <c r="C28" s="56" t="s">
        <v>260</v>
      </c>
      <c r="D28" s="56" t="s">
        <v>259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253</v>
      </c>
      <c r="N28" s="56" t="s">
        <v>252</v>
      </c>
      <c r="O28" s="56" t="s">
        <v>251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258</v>
      </c>
      <c r="B29" s="57">
        <v>45291</v>
      </c>
      <c r="C29" s="56" t="s">
        <v>257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253</v>
      </c>
      <c r="N29" s="56" t="s">
        <v>252</v>
      </c>
      <c r="O29" s="56" t="s">
        <v>254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256</v>
      </c>
      <c r="B30" s="57">
        <v>45291</v>
      </c>
      <c r="C30" s="56" t="s">
        <v>255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253</v>
      </c>
      <c r="N41" s="56" t="s">
        <v>252</v>
      </c>
      <c r="O41" s="56" t="s">
        <v>251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252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253</v>
      </c>
      <c r="N54" s="56" t="s">
        <v>252</v>
      </c>
      <c r="O54" s="56" t="s">
        <v>254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253</v>
      </c>
      <c r="N56" s="56" t="s">
        <v>252</v>
      </c>
      <c r="O56" s="56" t="s">
        <v>251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250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5" type="noConversion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zoomScale="85" zoomScaleNormal="85" workbookViewId="0">
      <selection activeCell="N22" sqref="N22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t="s">
        <v>273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>
        <v>0</v>
      </c>
      <c r="G2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t="s">
        <v>292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>
        <v>17176678</v>
      </c>
      <c r="G3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t="s">
        <v>288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>
        <v>10043166</v>
      </c>
      <c r="G4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t="s">
        <v>277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>
        <v>1120000</v>
      </c>
      <c r="G5">
        <v>1120000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1120000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>
        <v>2990400</v>
      </c>
      <c r="G6">
        <v>2990400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2990400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t="s">
        <v>280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>
        <v>3072420</v>
      </c>
      <c r="G7">
        <v>3072420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3072420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t="s">
        <v>286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>
        <v>5168475</v>
      </c>
      <c r="G8">
        <v>5168475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5168475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t="s">
        <v>278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>
        <v>2004480</v>
      </c>
      <c r="G9">
        <v>2004480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2004480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>
        <v>634</v>
      </c>
      <c r="F10">
        <v>4539440</v>
      </c>
      <c r="G10">
        <v>4539440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4539440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t="s">
        <v>279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>
        <v>3033660</v>
      </c>
      <c r="G11">
        <v>3033660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3033660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t="s">
        <v>281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>
        <v>2999220</v>
      </c>
      <c r="G12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/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/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t="s">
        <v>292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/>
      <c r="H14" s="5">
        <f>CMA_한투183611[[#This Row],[현금지출]]-CMA_한투183611[[#This Row],[매입액]]</f>
        <v>0</v>
      </c>
      <c r="J14" s="7">
        <v>1988333</v>
      </c>
      <c r="K14">
        <v>1989286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63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/>
      <c r="F15" s="66"/>
      <c r="G15" s="63"/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/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/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46" t="s">
        <v>280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/>
      <c r="H16" s="5">
        <f>CMA_한투183611[[#This Row],[현금지출]]-CMA_한투183611[[#This Row],[매입액]]</f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t="s">
        <v>292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/>
      <c r="F17" s="7">
        <v>1019062</v>
      </c>
      <c r="G17" s="5">
        <v>1019062</v>
      </c>
      <c r="H17" s="5">
        <f>CMA_한투183611[[#This Row],[현금지출]]-CMA_한투183611[[#This Row],[매입액]]</f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t="s">
        <v>273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/>
      <c r="H18" s="5">
        <f>CMA_한투183611[[#This Row],[현금지출]]-CMA_한투183611[[#This Row],[매입액]]</f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t="s">
        <v>278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5">
        <v>995810</v>
      </c>
      <c r="H19" s="5">
        <f>CMA_한투183611[[#This Row],[현금지출]]-CMA_한투183611[[#This Row],[매입액]]</f>
        <v>140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t="s">
        <v>273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/>
      <c r="H20" s="5">
        <f>CMA_한투183611[[#This Row],[현금지출]]-CMA_한투183611[[#This Row],[매입액]]</f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t="s">
        <v>288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/>
      <c r="F21" s="7">
        <v>300000</v>
      </c>
      <c r="G21" s="5">
        <v>300000</v>
      </c>
      <c r="H21" s="5">
        <f>CMA_한투183611[[#This Row],[현금지출]]-CMA_한투183611[[#This Row],[매입액]]</f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>
        <v>359210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5">
        <v>3172915</v>
      </c>
      <c r="H22" s="5">
        <f>CMA_한투183611[[#This Row],[현금지출]]-CMA_한투183611[[#This Row],[매입액]]</f>
        <v>460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</sheetData>
  <phoneticPr fontId="5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pane xSplit="4" ySplit="1" topLeftCell="E2" activePane="bottomRight" state="frozen"/>
      <selection activeCell="A59" sqref="A59"/>
      <selection pane="topRight" activeCell="F1" sqref="F1"/>
      <selection pane="bottomLeft" activeCell="A69" sqref="A69"/>
      <selection pane="bottomRight" activeCell="F23" sqref="F23"/>
    </sheetView>
  </sheetViews>
  <sheetFormatPr defaultRowHeight="16.5" x14ac:dyDescent="0.3"/>
  <cols>
    <col min="1" max="1" width="11.125" style="3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1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157.91999999999999</v>
      </c>
      <c r="G2" s="61">
        <v>157.91999999999999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157.91999999999999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1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79.8</v>
      </c>
      <c r="G3" s="61">
        <v>79.8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1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216.27</v>
      </c>
      <c r="G4" s="61">
        <v>216.27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216.27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1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209.76</v>
      </c>
      <c r="G5" s="61">
        <v>209.76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209.76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1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225.81</v>
      </c>
      <c r="G6" s="61">
        <v>225.81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225.81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1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128.28</v>
      </c>
      <c r="G7" s="61">
        <v>128.28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128.28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1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67.849999999999994</v>
      </c>
      <c r="G8" s="61">
        <v>67.849999999999994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67.849999999999994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1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250.74</v>
      </c>
      <c r="G9" s="61">
        <v>250.74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250.74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1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396.64</v>
      </c>
      <c r="G10" s="61">
        <v>396.64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396.64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1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553.4</v>
      </c>
      <c r="G11" s="61">
        <v>553.4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553.4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1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377.26</v>
      </c>
      <c r="G12" s="61">
        <v>377.26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377.26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1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670.8</v>
      </c>
      <c r="G13" s="61">
        <v>670.8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670.8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1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382.5</v>
      </c>
      <c r="G14" s="61">
        <v>382.5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382.5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1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2">
        <f>SUM($R$2:R15)</f>
        <v>212.15999999999991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K1" sqref="K1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256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258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2867.55</v>
      </c>
      <c r="G4">
        <v>2867.55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2867.55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t="s">
        <v>238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K2" sqref="K2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356979</v>
      </c>
      <c r="G3" s="28">
        <v>356979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356979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zoomScale="85" zoomScaleNormal="85" workbookViewId="0">
      <selection activeCell="I2" sqref="I2:M3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22972101</v>
      </c>
      <c r="G2">
        <v>22972101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22972101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285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3314047</v>
      </c>
      <c r="G3">
        <v>3314047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3314047</v>
      </c>
      <c r="R3">
        <f>CMA_한투1837[[#This Row],[입출금]]+CMA_한투1837[[#This Row],[현금수입]]-CMA_한투1837[[#This Row],[현금지출]]</f>
        <v>0</v>
      </c>
      <c r="S3">
        <f>SUM($R$3:R3)</f>
        <v>0</v>
      </c>
      <c r="T3"/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2" sqref="A2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5" zoomScaleNormal="85" workbookViewId="0">
      <selection activeCell="E1" sqref="E1"/>
    </sheetView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5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zoomScale="85" zoomScaleNormal="85" workbookViewId="0">
      <selection activeCell="M6" sqref="M6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271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275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</sheetData>
  <phoneticPr fontId="5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자산정보</vt:lpstr>
      <vt:lpstr>한투원화</vt:lpstr>
      <vt:lpstr>불리오달러</vt:lpstr>
      <vt:lpstr>한투달러</vt:lpstr>
      <vt:lpstr>한투엔화</vt:lpstr>
      <vt:lpstr>외화자산평가</vt:lpstr>
      <vt:lpstr>나무원화</vt:lpstr>
      <vt:lpstr>한투CMA</vt:lpstr>
      <vt:lpstr>한투ISA</vt:lpstr>
      <vt:lpstr>별도원화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2024-01-31T14:34:30Z</dcterms:modified>
</cp:coreProperties>
</file>